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autoCompressPictures="0" defaultThemeVersion="124226"/>
  <mc:AlternateContent xmlns:mc="http://schemas.openxmlformats.org/markup-compatibility/2006">
    <mc:Choice Requires="x15">
      <x15ac:absPath xmlns:x15ac="http://schemas.microsoft.com/office/spreadsheetml/2010/11/ac" url="C:\Users\ganderso\OneDrive - Sempra Energy\User Folders\Desktop\FINAL Demand Studies\Workpapers\"/>
    </mc:Choice>
  </mc:AlternateContent>
  <xr:revisionPtr revIDLastSave="35" documentId="8_{DB559463-A665-4FE2-AD48-C5EDA66092DE}" xr6:coauthVersionLast="41" xr6:coauthVersionMax="41" xr10:uidLastSave="{7742266C-E4A2-4312-9DC7-7286F970CD4F}"/>
  <bookViews>
    <workbookView xWindow="-120" yWindow="-120" windowWidth="29040" windowHeight="15840" tabRatio="759" xr2:uid="{00000000-000D-0000-FFFF-FFFF00000000}"/>
  </bookViews>
  <sheets>
    <sheet name="TAB 1 Project Information" sheetId="2" r:id="rId1"/>
    <sheet name="2012_2017 Accounting" sheetId="5" r:id="rId2"/>
    <sheet name="2015_2017 Accounting" sheetId="15" r:id="rId3"/>
    <sheet name="2018_2022 Accounting" sheetId="7" r:id="rId4"/>
    <sheet name="2012_2017" sheetId="11" r:id="rId5"/>
    <sheet name="2015_2017" sheetId="14" r:id="rId6"/>
    <sheet name="2018_2022" sheetId="13" r:id="rId7"/>
    <sheet name="Summary" sheetId="16" r:id="rId8"/>
    <sheet name="TAB 4 Blanket Bdgts (actuals)" sheetId="6" state="hidden" r:id="rId9"/>
    <sheet name="Tab 5 Blanket Bdgts (projected)" sheetId="8" state="hidden" r:id="rId10"/>
    <sheet name="Tab 6 Lookup Table for Rev.Req." sheetId="9" state="hidden" r:id="rId11"/>
  </sheets>
  <definedNames>
    <definedName name="_xlnm._FilterDatabase" localSheetId="1" hidden="1">'2012_2017 Accounting'!$A$2:$Y$214</definedName>
    <definedName name="_xlnm._FilterDatabase" localSheetId="3" hidden="1">'2018_2022 Accounting'!$A$2:$AB$165</definedName>
    <definedName name="_xlnm._FilterDatabase" localSheetId="0" hidden="1">'TAB 1 Project Information'!$A$2:$AR$163</definedName>
    <definedName name="_xlnm.Print_Area" localSheetId="1">'2012_2017 Accounting'!$A$2:$K$7</definedName>
    <definedName name="_xlnm.Print_Area" localSheetId="0">'TAB 1 Project Information'!$A$2:$AP$177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62" i="15" l="1"/>
  <c r="K162" i="15"/>
  <c r="J162" i="15"/>
  <c r="I162" i="15"/>
  <c r="M162" i="15" s="1"/>
  <c r="E162" i="15"/>
  <c r="L161" i="15"/>
  <c r="K161" i="15"/>
  <c r="J161" i="15"/>
  <c r="I161" i="15"/>
  <c r="M161" i="15" s="1"/>
  <c r="E161" i="15"/>
  <c r="L160" i="15"/>
  <c r="K160" i="15"/>
  <c r="J160" i="15"/>
  <c r="I160" i="15"/>
  <c r="R160" i="15" s="1"/>
  <c r="E160" i="15"/>
  <c r="L159" i="15"/>
  <c r="K159" i="15"/>
  <c r="J159" i="15"/>
  <c r="I159" i="15"/>
  <c r="T159" i="15" s="1"/>
  <c r="E159" i="15"/>
  <c r="L158" i="15"/>
  <c r="K158" i="15"/>
  <c r="J158" i="15"/>
  <c r="I158" i="15"/>
  <c r="M158" i="15" s="1"/>
  <c r="E158" i="15"/>
  <c r="L157" i="15"/>
  <c r="K157" i="15"/>
  <c r="J157" i="15"/>
  <c r="I157" i="15"/>
  <c r="R157" i="15" s="1"/>
  <c r="E157" i="15"/>
  <c r="L156" i="15"/>
  <c r="K156" i="15"/>
  <c r="J156" i="15"/>
  <c r="I156" i="15"/>
  <c r="R156" i="15" s="1"/>
  <c r="E156" i="15"/>
  <c r="L155" i="15"/>
  <c r="K155" i="15"/>
  <c r="J155" i="15"/>
  <c r="I155" i="15"/>
  <c r="M155" i="15" s="1"/>
  <c r="E155" i="15"/>
  <c r="L154" i="15"/>
  <c r="K154" i="15"/>
  <c r="J154" i="15"/>
  <c r="I154" i="15"/>
  <c r="R154" i="15" s="1"/>
  <c r="E154" i="15"/>
  <c r="L153" i="15"/>
  <c r="K153" i="15"/>
  <c r="J153" i="15"/>
  <c r="I153" i="15"/>
  <c r="R153" i="15" s="1"/>
  <c r="E153" i="15"/>
  <c r="L152" i="15"/>
  <c r="K152" i="15"/>
  <c r="J152" i="15"/>
  <c r="I152" i="15"/>
  <c r="U152" i="15" s="1"/>
  <c r="E152" i="15"/>
  <c r="L151" i="15"/>
  <c r="K151" i="15"/>
  <c r="J151" i="15"/>
  <c r="I151" i="15"/>
  <c r="M151" i="15" s="1"/>
  <c r="E151" i="15"/>
  <c r="L150" i="15"/>
  <c r="K150" i="15"/>
  <c r="J150" i="15"/>
  <c r="I150" i="15"/>
  <c r="R150" i="15" s="1"/>
  <c r="E150" i="15"/>
  <c r="I149" i="15"/>
  <c r="M149" i="15" s="1"/>
  <c r="E149" i="15"/>
  <c r="L148" i="15"/>
  <c r="K148" i="15"/>
  <c r="I148" i="15"/>
  <c r="M148" i="15" s="1"/>
  <c r="E148" i="15"/>
  <c r="L147" i="15"/>
  <c r="K147" i="15"/>
  <c r="J147" i="15"/>
  <c r="I147" i="15"/>
  <c r="R147" i="15" s="1"/>
  <c r="E147" i="15"/>
  <c r="L146" i="15"/>
  <c r="K146" i="15"/>
  <c r="J146" i="15"/>
  <c r="I146" i="15"/>
  <c r="R146" i="15" s="1"/>
  <c r="E146" i="15"/>
  <c r="L145" i="15"/>
  <c r="K145" i="15"/>
  <c r="J145" i="15"/>
  <c r="I145" i="15"/>
  <c r="R145" i="15" s="1"/>
  <c r="E145" i="15"/>
  <c r="L144" i="15"/>
  <c r="K144" i="15"/>
  <c r="J144" i="15"/>
  <c r="I144" i="15"/>
  <c r="R144" i="15" s="1"/>
  <c r="E144" i="15"/>
  <c r="L143" i="15"/>
  <c r="K143" i="15"/>
  <c r="J143" i="15"/>
  <c r="I143" i="15"/>
  <c r="S143" i="15" s="1"/>
  <c r="E143" i="15"/>
  <c r="L142" i="15"/>
  <c r="K142" i="15"/>
  <c r="J142" i="15"/>
  <c r="I142" i="15"/>
  <c r="R142" i="15" s="1"/>
  <c r="E142" i="15"/>
  <c r="L141" i="15"/>
  <c r="K141" i="15"/>
  <c r="J141" i="15"/>
  <c r="I141" i="15"/>
  <c r="T141" i="15" s="1"/>
  <c r="E141" i="15"/>
  <c r="L140" i="15"/>
  <c r="K140" i="15"/>
  <c r="J140" i="15"/>
  <c r="I140" i="15"/>
  <c r="S140" i="15" s="1"/>
  <c r="E140" i="15"/>
  <c r="L139" i="15"/>
  <c r="K139" i="15"/>
  <c r="J139" i="15"/>
  <c r="I139" i="15"/>
  <c r="S139" i="15" s="1"/>
  <c r="E139" i="15"/>
  <c r="L138" i="15"/>
  <c r="K138" i="15"/>
  <c r="J138" i="15"/>
  <c r="I138" i="15"/>
  <c r="S138" i="15" s="1"/>
  <c r="E138" i="15"/>
  <c r="L137" i="15"/>
  <c r="K137" i="15"/>
  <c r="J137" i="15"/>
  <c r="I137" i="15"/>
  <c r="S137" i="15" s="1"/>
  <c r="E137" i="15"/>
  <c r="I136" i="15"/>
  <c r="S136" i="15" s="1"/>
  <c r="E136" i="15"/>
  <c r="L135" i="15"/>
  <c r="K135" i="15"/>
  <c r="J135" i="15"/>
  <c r="I135" i="15"/>
  <c r="M135" i="15" s="1"/>
  <c r="E135" i="15"/>
  <c r="L134" i="15"/>
  <c r="K134" i="15"/>
  <c r="J134" i="15"/>
  <c r="I134" i="15"/>
  <c r="R134" i="15" s="1"/>
  <c r="E134" i="15"/>
  <c r="L133" i="15"/>
  <c r="K133" i="15"/>
  <c r="J133" i="15"/>
  <c r="I133" i="15"/>
  <c r="S133" i="15" s="1"/>
  <c r="E133" i="15"/>
  <c r="L132" i="15"/>
  <c r="K132" i="15"/>
  <c r="J132" i="15"/>
  <c r="I132" i="15"/>
  <c r="M132" i="15" s="1"/>
  <c r="E132" i="15"/>
  <c r="L131" i="15"/>
  <c r="K131" i="15"/>
  <c r="J131" i="15"/>
  <c r="I131" i="15"/>
  <c r="M131" i="15" s="1"/>
  <c r="E131" i="15"/>
  <c r="L130" i="15"/>
  <c r="K130" i="15"/>
  <c r="J130" i="15"/>
  <c r="I130" i="15"/>
  <c r="S130" i="15" s="1"/>
  <c r="E130" i="15"/>
  <c r="L129" i="15"/>
  <c r="K129" i="15"/>
  <c r="J129" i="15"/>
  <c r="I129" i="15"/>
  <c r="T129" i="15" s="1"/>
  <c r="E129" i="15"/>
  <c r="L128" i="15"/>
  <c r="K128" i="15"/>
  <c r="J128" i="15"/>
  <c r="I128" i="15"/>
  <c r="M128" i="15" s="1"/>
  <c r="E128" i="15"/>
  <c r="L127" i="15"/>
  <c r="K127" i="15"/>
  <c r="J127" i="15"/>
  <c r="I127" i="15"/>
  <c r="M127" i="15" s="1"/>
  <c r="E127" i="15"/>
  <c r="I126" i="15"/>
  <c r="S126" i="15" s="1"/>
  <c r="E126" i="15"/>
  <c r="L125" i="15"/>
  <c r="K125" i="15"/>
  <c r="J125" i="15"/>
  <c r="I125" i="15"/>
  <c r="S125" i="15" s="1"/>
  <c r="E125" i="15"/>
  <c r="L124" i="15"/>
  <c r="K124" i="15"/>
  <c r="J124" i="15"/>
  <c r="I124" i="15"/>
  <c r="M124" i="15" s="1"/>
  <c r="E124" i="15"/>
  <c r="L123" i="15"/>
  <c r="K123" i="15"/>
  <c r="J123" i="15"/>
  <c r="I123" i="15"/>
  <c r="M123" i="15" s="1"/>
  <c r="E123" i="15"/>
  <c r="L122" i="15"/>
  <c r="K122" i="15"/>
  <c r="J122" i="15"/>
  <c r="I122" i="15"/>
  <c r="S122" i="15" s="1"/>
  <c r="E122" i="15"/>
  <c r="L121" i="15"/>
  <c r="K121" i="15"/>
  <c r="J121" i="15"/>
  <c r="I121" i="15"/>
  <c r="S121" i="15" s="1"/>
  <c r="E121" i="15"/>
  <c r="L120" i="15"/>
  <c r="K120" i="15"/>
  <c r="J120" i="15"/>
  <c r="I120" i="15"/>
  <c r="S120" i="15" s="1"/>
  <c r="E120" i="15"/>
  <c r="L119" i="15"/>
  <c r="K119" i="15"/>
  <c r="J119" i="15"/>
  <c r="I119" i="15"/>
  <c r="T119" i="15" s="1"/>
  <c r="E119" i="15"/>
  <c r="L118" i="15"/>
  <c r="K118" i="15"/>
  <c r="J118" i="15"/>
  <c r="I118" i="15"/>
  <c r="R118" i="15" s="1"/>
  <c r="E118" i="15"/>
  <c r="L117" i="15"/>
  <c r="K117" i="15"/>
  <c r="J117" i="15"/>
  <c r="I117" i="15"/>
  <c r="S117" i="15" s="1"/>
  <c r="E117" i="15"/>
  <c r="I116" i="15"/>
  <c r="T116" i="15" s="1"/>
  <c r="E116" i="15"/>
  <c r="L115" i="15"/>
  <c r="K115" i="15"/>
  <c r="J115" i="15"/>
  <c r="I115" i="15"/>
  <c r="U115" i="15" s="1"/>
  <c r="E115" i="15"/>
  <c r="L114" i="15"/>
  <c r="K114" i="15"/>
  <c r="J114" i="15"/>
  <c r="I114" i="15"/>
  <c r="M114" i="15" s="1"/>
  <c r="E114" i="15"/>
  <c r="L113" i="15"/>
  <c r="K113" i="15"/>
  <c r="J113" i="15"/>
  <c r="I113" i="15"/>
  <c r="T113" i="15" s="1"/>
  <c r="E113" i="15"/>
  <c r="L112" i="15"/>
  <c r="K112" i="15"/>
  <c r="J112" i="15"/>
  <c r="I112" i="15"/>
  <c r="T112" i="15" s="1"/>
  <c r="E112" i="15"/>
  <c r="L111" i="15"/>
  <c r="K111" i="15"/>
  <c r="J111" i="15"/>
  <c r="I111" i="15"/>
  <c r="T111" i="15" s="1"/>
  <c r="E111" i="15"/>
  <c r="L110" i="15"/>
  <c r="K110" i="15"/>
  <c r="J110" i="15"/>
  <c r="I110" i="15"/>
  <c r="R110" i="15" s="1"/>
  <c r="E110" i="15"/>
  <c r="L109" i="15"/>
  <c r="K109" i="15"/>
  <c r="J109" i="15"/>
  <c r="I109" i="15"/>
  <c r="M109" i="15" s="1"/>
  <c r="E109" i="15"/>
  <c r="L108" i="15"/>
  <c r="K108" i="15"/>
  <c r="J108" i="15"/>
  <c r="I108" i="15"/>
  <c r="R108" i="15" s="1"/>
  <c r="U108" i="15" s="1"/>
  <c r="E108" i="15"/>
  <c r="L107" i="15"/>
  <c r="K107" i="15"/>
  <c r="J107" i="15"/>
  <c r="I107" i="15"/>
  <c r="R107" i="15" s="1"/>
  <c r="E107" i="15"/>
  <c r="L106" i="15"/>
  <c r="K106" i="15"/>
  <c r="J106" i="15"/>
  <c r="I106" i="15"/>
  <c r="P106" i="15" s="1"/>
  <c r="E106" i="15"/>
  <c r="L105" i="15"/>
  <c r="K105" i="15"/>
  <c r="I105" i="15"/>
  <c r="R105" i="15" s="1"/>
  <c r="E105" i="15"/>
  <c r="L104" i="15"/>
  <c r="K104" i="15"/>
  <c r="J104" i="15"/>
  <c r="I104" i="15"/>
  <c r="M104" i="15" s="1"/>
  <c r="E104" i="15"/>
  <c r="L103" i="15"/>
  <c r="K103" i="15"/>
  <c r="J103" i="15"/>
  <c r="I103" i="15"/>
  <c r="R103" i="15" s="1"/>
  <c r="E103" i="15"/>
  <c r="L102" i="15"/>
  <c r="K102" i="15"/>
  <c r="J102" i="15"/>
  <c r="I102" i="15"/>
  <c r="V102" i="15" s="1"/>
  <c r="E102" i="15"/>
  <c r="L101" i="15"/>
  <c r="K101" i="15"/>
  <c r="J101" i="15"/>
  <c r="I101" i="15"/>
  <c r="S101" i="15" s="1"/>
  <c r="E101" i="15"/>
  <c r="L100" i="15"/>
  <c r="K100" i="15"/>
  <c r="J100" i="15"/>
  <c r="I100" i="15"/>
  <c r="R100" i="15" s="1"/>
  <c r="E100" i="15"/>
  <c r="L99" i="15"/>
  <c r="K99" i="15"/>
  <c r="J99" i="15"/>
  <c r="I99" i="15"/>
  <c r="S99" i="15" s="1"/>
  <c r="E99" i="15"/>
  <c r="L98" i="15"/>
  <c r="K98" i="15"/>
  <c r="J98" i="15"/>
  <c r="I98" i="15"/>
  <c r="T98" i="15" s="1"/>
  <c r="E98" i="15"/>
  <c r="L97" i="15"/>
  <c r="K97" i="15"/>
  <c r="J97" i="15"/>
  <c r="I97" i="15"/>
  <c r="T97" i="15" s="1"/>
  <c r="E97" i="15"/>
  <c r="L96" i="15"/>
  <c r="K96" i="15"/>
  <c r="J96" i="15"/>
  <c r="I96" i="15"/>
  <c r="M96" i="15" s="1"/>
  <c r="E96" i="15"/>
  <c r="L95" i="15"/>
  <c r="K95" i="15"/>
  <c r="J95" i="15"/>
  <c r="I95" i="15"/>
  <c r="M95" i="15" s="1"/>
  <c r="E95" i="15"/>
  <c r="L94" i="15"/>
  <c r="K94" i="15"/>
  <c r="J94" i="15"/>
  <c r="I94" i="15"/>
  <c r="M94" i="15" s="1"/>
  <c r="E94" i="15"/>
  <c r="L93" i="15"/>
  <c r="K93" i="15"/>
  <c r="J93" i="15"/>
  <c r="I93" i="15"/>
  <c r="N93" i="15" s="1"/>
  <c r="E93" i="15"/>
  <c r="L92" i="15"/>
  <c r="K92" i="15"/>
  <c r="J92" i="15"/>
  <c r="I92" i="15"/>
  <c r="R92" i="15" s="1"/>
  <c r="E92" i="15"/>
  <c r="L91" i="15"/>
  <c r="K91" i="15"/>
  <c r="J91" i="15"/>
  <c r="I91" i="15"/>
  <c r="N91" i="15" s="1"/>
  <c r="E91" i="15"/>
  <c r="L90" i="15"/>
  <c r="K90" i="15"/>
  <c r="J90" i="15"/>
  <c r="I90" i="15"/>
  <c r="U90" i="15" s="1"/>
  <c r="E90" i="15"/>
  <c r="L89" i="15"/>
  <c r="K89" i="15"/>
  <c r="I89" i="15"/>
  <c r="M89" i="15" s="1"/>
  <c r="E89" i="15"/>
  <c r="L88" i="15"/>
  <c r="K88" i="15"/>
  <c r="J88" i="15"/>
  <c r="I88" i="15"/>
  <c r="M88" i="15" s="1"/>
  <c r="E88" i="15"/>
  <c r="L87" i="15"/>
  <c r="K87" i="15"/>
  <c r="J87" i="15"/>
  <c r="I87" i="15"/>
  <c r="M87" i="15" s="1"/>
  <c r="E87" i="15"/>
  <c r="L86" i="15"/>
  <c r="K86" i="15"/>
  <c r="J86" i="15"/>
  <c r="I86" i="15"/>
  <c r="M86" i="15" s="1"/>
  <c r="E86" i="15"/>
  <c r="L85" i="15"/>
  <c r="K85" i="15"/>
  <c r="J85" i="15"/>
  <c r="I85" i="15"/>
  <c r="T85" i="15" s="1"/>
  <c r="E85" i="15"/>
  <c r="L84" i="15"/>
  <c r="K84" i="15"/>
  <c r="J84" i="15"/>
  <c r="I84" i="15"/>
  <c r="T84" i="15" s="1"/>
  <c r="E84" i="15"/>
  <c r="L83" i="15"/>
  <c r="K83" i="15"/>
  <c r="J83" i="15"/>
  <c r="I83" i="15"/>
  <c r="T83" i="15" s="1"/>
  <c r="E83" i="15"/>
  <c r="L82" i="15"/>
  <c r="K82" i="15"/>
  <c r="J82" i="15"/>
  <c r="I82" i="15"/>
  <c r="T82" i="15" s="1"/>
  <c r="E82" i="15"/>
  <c r="L81" i="15"/>
  <c r="K81" i="15"/>
  <c r="J81" i="15"/>
  <c r="I81" i="15"/>
  <c r="R81" i="15" s="1"/>
  <c r="E81" i="15"/>
  <c r="L80" i="15"/>
  <c r="K80" i="15"/>
  <c r="J80" i="15"/>
  <c r="I80" i="15"/>
  <c r="R80" i="15" s="1"/>
  <c r="E80" i="15"/>
  <c r="L79" i="15"/>
  <c r="K79" i="15"/>
  <c r="J79" i="15"/>
  <c r="I79" i="15"/>
  <c r="P79" i="15" s="1"/>
  <c r="E79" i="15"/>
  <c r="I78" i="15"/>
  <c r="U78" i="15" s="1"/>
  <c r="E78" i="15"/>
  <c r="L77" i="15"/>
  <c r="K77" i="15"/>
  <c r="J77" i="15"/>
  <c r="I77" i="15"/>
  <c r="R77" i="15" s="1"/>
  <c r="E77" i="15"/>
  <c r="L76" i="15"/>
  <c r="K76" i="15"/>
  <c r="J76" i="15"/>
  <c r="I76" i="15"/>
  <c r="R76" i="15" s="1"/>
  <c r="E76" i="15"/>
  <c r="L75" i="15"/>
  <c r="K75" i="15"/>
  <c r="J75" i="15"/>
  <c r="I75" i="15"/>
  <c r="R75" i="15" s="1"/>
  <c r="E75" i="15"/>
  <c r="I74" i="15"/>
  <c r="T74" i="15" s="1"/>
  <c r="E74" i="15"/>
  <c r="L73" i="15"/>
  <c r="K73" i="15"/>
  <c r="J73" i="15"/>
  <c r="I73" i="15"/>
  <c r="R73" i="15" s="1"/>
  <c r="E73" i="15"/>
  <c r="L72" i="15"/>
  <c r="K72" i="15"/>
  <c r="J72" i="15"/>
  <c r="I72" i="15"/>
  <c r="R72" i="15" s="1"/>
  <c r="E72" i="15"/>
  <c r="L71" i="15"/>
  <c r="K71" i="15"/>
  <c r="J71" i="15"/>
  <c r="I71" i="15"/>
  <c r="M71" i="15" s="1"/>
  <c r="E71" i="15"/>
  <c r="I70" i="15"/>
  <c r="R70" i="15" s="1"/>
  <c r="E70" i="15"/>
  <c r="L69" i="15"/>
  <c r="K69" i="15"/>
  <c r="J69" i="15"/>
  <c r="I69" i="15"/>
  <c r="R69" i="15" s="1"/>
  <c r="E69" i="15"/>
  <c r="L68" i="15"/>
  <c r="K68" i="15"/>
  <c r="J68" i="15"/>
  <c r="I68" i="15"/>
  <c r="U68" i="15" s="1"/>
  <c r="E68" i="15"/>
  <c r="L67" i="15"/>
  <c r="K67" i="15"/>
  <c r="J67" i="15"/>
  <c r="I67" i="15"/>
  <c r="S67" i="15" s="1"/>
  <c r="E67" i="15"/>
  <c r="L66" i="15"/>
  <c r="K66" i="15"/>
  <c r="J66" i="15"/>
  <c r="I66" i="15"/>
  <c r="S66" i="15" s="1"/>
  <c r="E66" i="15"/>
  <c r="L65" i="15"/>
  <c r="K65" i="15"/>
  <c r="J65" i="15"/>
  <c r="I65" i="15"/>
  <c r="R65" i="15" s="1"/>
  <c r="E65" i="15"/>
  <c r="L64" i="15"/>
  <c r="K64" i="15"/>
  <c r="J64" i="15"/>
  <c r="I64" i="15"/>
  <c r="R64" i="15" s="1"/>
  <c r="E64" i="15"/>
  <c r="L63" i="15"/>
  <c r="K63" i="15"/>
  <c r="J63" i="15"/>
  <c r="I63" i="15"/>
  <c r="V63" i="15" s="1"/>
  <c r="E63" i="15"/>
  <c r="L62" i="15"/>
  <c r="K62" i="15"/>
  <c r="J62" i="15"/>
  <c r="I62" i="15"/>
  <c r="R62" i="15" s="1"/>
  <c r="E62" i="15"/>
  <c r="L61" i="15"/>
  <c r="K61" i="15"/>
  <c r="J61" i="15"/>
  <c r="I61" i="15"/>
  <c r="R61" i="15" s="1"/>
  <c r="E61" i="15"/>
  <c r="L60" i="15"/>
  <c r="K60" i="15"/>
  <c r="J60" i="15"/>
  <c r="I60" i="15"/>
  <c r="V60" i="15" s="1"/>
  <c r="E60" i="15"/>
  <c r="L59" i="15"/>
  <c r="K59" i="15"/>
  <c r="J59" i="15"/>
  <c r="I59" i="15"/>
  <c r="M59" i="15" s="1"/>
  <c r="E59" i="15"/>
  <c r="I58" i="15"/>
  <c r="U58" i="15" s="1"/>
  <c r="E58" i="15"/>
  <c r="L57" i="15"/>
  <c r="K57" i="15"/>
  <c r="J57" i="15"/>
  <c r="I57" i="15"/>
  <c r="R57" i="15" s="1"/>
  <c r="E57" i="15"/>
  <c r="L56" i="15"/>
  <c r="K56" i="15"/>
  <c r="J56" i="15"/>
  <c r="I56" i="15"/>
  <c r="R56" i="15" s="1"/>
  <c r="E56" i="15"/>
  <c r="I55" i="15"/>
  <c r="R55" i="15" s="1"/>
  <c r="E55" i="15"/>
  <c r="I54" i="15"/>
  <c r="M54" i="15" s="1"/>
  <c r="E54" i="15"/>
  <c r="L53" i="15"/>
  <c r="K53" i="15"/>
  <c r="J53" i="15"/>
  <c r="I53" i="15"/>
  <c r="N53" i="15" s="1"/>
  <c r="E53" i="15"/>
  <c r="L52" i="15"/>
  <c r="K52" i="15"/>
  <c r="J52" i="15"/>
  <c r="I52" i="15"/>
  <c r="U52" i="15" s="1"/>
  <c r="E52" i="15"/>
  <c r="L51" i="15"/>
  <c r="K51" i="15"/>
  <c r="J51" i="15"/>
  <c r="I51" i="15"/>
  <c r="R51" i="15" s="1"/>
  <c r="E51" i="15"/>
  <c r="L50" i="15"/>
  <c r="K50" i="15"/>
  <c r="J50" i="15"/>
  <c r="I50" i="15"/>
  <c r="R50" i="15" s="1"/>
  <c r="E50" i="15"/>
  <c r="L49" i="15"/>
  <c r="K49" i="15"/>
  <c r="J49" i="15"/>
  <c r="I49" i="15"/>
  <c r="U49" i="15" s="1"/>
  <c r="B10" i="14" s="1"/>
  <c r="E49" i="15"/>
  <c r="L48" i="15"/>
  <c r="K48" i="15"/>
  <c r="J48" i="15"/>
  <c r="I48" i="15"/>
  <c r="E48" i="15"/>
  <c r="L47" i="15"/>
  <c r="K47" i="15"/>
  <c r="J47" i="15"/>
  <c r="I47" i="15"/>
  <c r="N47" i="15" s="1"/>
  <c r="E47" i="15"/>
  <c r="L46" i="15"/>
  <c r="K46" i="15"/>
  <c r="J46" i="15"/>
  <c r="I46" i="15"/>
  <c r="M46" i="15" s="1"/>
  <c r="E46" i="15"/>
  <c r="L45" i="15"/>
  <c r="K45" i="15"/>
  <c r="J45" i="15"/>
  <c r="I45" i="15"/>
  <c r="N45" i="15" s="1"/>
  <c r="E45" i="15"/>
  <c r="L44" i="15"/>
  <c r="K44" i="15"/>
  <c r="J44" i="15"/>
  <c r="I44" i="15"/>
  <c r="N44" i="15" s="1"/>
  <c r="E44" i="15"/>
  <c r="L43" i="15"/>
  <c r="K43" i="15"/>
  <c r="J43" i="15"/>
  <c r="I43" i="15"/>
  <c r="M43" i="15" s="1"/>
  <c r="E43" i="15"/>
  <c r="L42" i="15"/>
  <c r="K42" i="15"/>
  <c r="J42" i="15"/>
  <c r="I42" i="15"/>
  <c r="S42" i="15" s="1"/>
  <c r="E42" i="15"/>
  <c r="L41" i="15"/>
  <c r="K41" i="15"/>
  <c r="J41" i="15"/>
  <c r="I41" i="15"/>
  <c r="N41" i="15" s="1"/>
  <c r="E41" i="15"/>
  <c r="L40" i="15"/>
  <c r="K40" i="15"/>
  <c r="J40" i="15"/>
  <c r="I40" i="15"/>
  <c r="N40" i="15" s="1"/>
  <c r="E40" i="15"/>
  <c r="L39" i="15"/>
  <c r="K39" i="15"/>
  <c r="J39" i="15"/>
  <c r="I39" i="15"/>
  <c r="M39" i="15" s="1"/>
  <c r="T39" i="15" s="1"/>
  <c r="E39" i="15"/>
  <c r="L38" i="15"/>
  <c r="K38" i="15"/>
  <c r="J38" i="15"/>
  <c r="I38" i="15"/>
  <c r="M38" i="15" s="1"/>
  <c r="E38" i="15"/>
  <c r="L37" i="15"/>
  <c r="K37" i="15"/>
  <c r="J37" i="15"/>
  <c r="I37" i="15"/>
  <c r="M37" i="15" s="1"/>
  <c r="E37" i="15"/>
  <c r="L36" i="15"/>
  <c r="K36" i="15"/>
  <c r="J36" i="15"/>
  <c r="I36" i="15"/>
  <c r="M36" i="15" s="1"/>
  <c r="E36" i="15"/>
  <c r="L35" i="15"/>
  <c r="K35" i="15"/>
  <c r="J35" i="15"/>
  <c r="I35" i="15"/>
  <c r="M35" i="15" s="1"/>
  <c r="E35" i="15"/>
  <c r="L34" i="15"/>
  <c r="K34" i="15"/>
  <c r="J34" i="15"/>
  <c r="I34" i="15"/>
  <c r="P34" i="15" s="1"/>
  <c r="E34" i="15"/>
  <c r="L33" i="15"/>
  <c r="K33" i="15"/>
  <c r="J33" i="15"/>
  <c r="I33" i="15"/>
  <c r="M33" i="15" s="1"/>
  <c r="E33" i="15"/>
  <c r="L32" i="15"/>
  <c r="K32" i="15"/>
  <c r="J32" i="15"/>
  <c r="I32" i="15"/>
  <c r="N32" i="15" s="1"/>
  <c r="E32" i="15"/>
  <c r="L31" i="15"/>
  <c r="K31" i="15"/>
  <c r="J31" i="15"/>
  <c r="I31" i="15"/>
  <c r="M31" i="15" s="1"/>
  <c r="E31" i="15"/>
  <c r="L30" i="15"/>
  <c r="K30" i="15"/>
  <c r="J30" i="15"/>
  <c r="I30" i="15"/>
  <c r="S30" i="15" s="1"/>
  <c r="E30" i="15"/>
  <c r="L29" i="15"/>
  <c r="K29" i="15"/>
  <c r="J29" i="15"/>
  <c r="I29" i="15"/>
  <c r="P29" i="15" s="1"/>
  <c r="E29" i="15"/>
  <c r="L28" i="15"/>
  <c r="K28" i="15"/>
  <c r="J28" i="15"/>
  <c r="I28" i="15"/>
  <c r="M28" i="15" s="1"/>
  <c r="E28" i="15"/>
  <c r="L27" i="15"/>
  <c r="K27" i="15"/>
  <c r="J27" i="15"/>
  <c r="I27" i="15"/>
  <c r="N27" i="15" s="1"/>
  <c r="E27" i="15"/>
  <c r="L26" i="15"/>
  <c r="K26" i="15"/>
  <c r="J26" i="15"/>
  <c r="I26" i="15"/>
  <c r="N26" i="15" s="1"/>
  <c r="E26" i="15"/>
  <c r="L25" i="15"/>
  <c r="K25" i="15"/>
  <c r="J25" i="15"/>
  <c r="I25" i="15"/>
  <c r="S25" i="15" s="1"/>
  <c r="E25" i="15"/>
  <c r="L24" i="15"/>
  <c r="K24" i="15"/>
  <c r="J24" i="15"/>
  <c r="I24" i="15"/>
  <c r="N24" i="15" s="1"/>
  <c r="E24" i="15"/>
  <c r="L23" i="15"/>
  <c r="K23" i="15"/>
  <c r="J23" i="15"/>
  <c r="I23" i="15"/>
  <c r="N23" i="15" s="1"/>
  <c r="E23" i="15"/>
  <c r="L22" i="15"/>
  <c r="K22" i="15"/>
  <c r="J22" i="15"/>
  <c r="I22" i="15"/>
  <c r="N22" i="15" s="1"/>
  <c r="B3" i="14" s="1"/>
  <c r="E22" i="15"/>
  <c r="L21" i="15"/>
  <c r="K21" i="15"/>
  <c r="J21" i="15"/>
  <c r="I21" i="15"/>
  <c r="M21" i="15" s="1"/>
  <c r="T21" i="15" s="1"/>
  <c r="E21" i="15"/>
  <c r="L20" i="15"/>
  <c r="K20" i="15"/>
  <c r="J20" i="15"/>
  <c r="I20" i="15"/>
  <c r="M20" i="15" s="1"/>
  <c r="E20" i="15"/>
  <c r="L19" i="15"/>
  <c r="K19" i="15"/>
  <c r="J19" i="15"/>
  <c r="I19" i="15"/>
  <c r="M19" i="15" s="1"/>
  <c r="E19" i="15"/>
  <c r="L18" i="15"/>
  <c r="K18" i="15"/>
  <c r="J18" i="15"/>
  <c r="I18" i="15"/>
  <c r="T18" i="15" s="1"/>
  <c r="E18" i="15"/>
  <c r="L17" i="15"/>
  <c r="K17" i="15"/>
  <c r="J17" i="15"/>
  <c r="I17" i="15"/>
  <c r="M17" i="15" s="1"/>
  <c r="E17" i="15"/>
  <c r="L16" i="15"/>
  <c r="K16" i="15"/>
  <c r="J16" i="15"/>
  <c r="I16" i="15"/>
  <c r="O16" i="15" s="1"/>
  <c r="E16" i="15"/>
  <c r="L15" i="15"/>
  <c r="K15" i="15"/>
  <c r="J15" i="15"/>
  <c r="I15" i="15"/>
  <c r="M15" i="15" s="1"/>
  <c r="E15" i="15"/>
  <c r="L14" i="15"/>
  <c r="K14" i="15"/>
  <c r="J14" i="15"/>
  <c r="I14" i="15"/>
  <c r="T14" i="15" s="1"/>
  <c r="E14" i="15"/>
  <c r="L13" i="15"/>
  <c r="K13" i="15"/>
  <c r="J13" i="15"/>
  <c r="I13" i="15"/>
  <c r="T13" i="15" s="1"/>
  <c r="E13" i="15"/>
  <c r="L12" i="15"/>
  <c r="K12" i="15"/>
  <c r="J12" i="15"/>
  <c r="I12" i="15"/>
  <c r="T12" i="15" s="1"/>
  <c r="E12" i="15"/>
  <c r="L11" i="15"/>
  <c r="K11" i="15"/>
  <c r="J11" i="15"/>
  <c r="I11" i="15"/>
  <c r="T11" i="15" s="1"/>
  <c r="E11" i="15"/>
  <c r="L10" i="15"/>
  <c r="K10" i="15"/>
  <c r="J10" i="15"/>
  <c r="I10" i="15"/>
  <c r="T10" i="15" s="1"/>
  <c r="E10" i="15"/>
  <c r="L9" i="15"/>
  <c r="K9" i="15"/>
  <c r="J9" i="15"/>
  <c r="I9" i="15"/>
  <c r="Q9" i="15" s="1"/>
  <c r="E9" i="15"/>
  <c r="L8" i="15"/>
  <c r="K8" i="15"/>
  <c r="J8" i="15"/>
  <c r="I8" i="15"/>
  <c r="S8" i="15" s="1"/>
  <c r="E8" i="15"/>
  <c r="L7" i="15"/>
  <c r="K7" i="15"/>
  <c r="J7" i="15"/>
  <c r="I7" i="15"/>
  <c r="M7" i="15" s="1"/>
  <c r="R7" i="15" s="1"/>
  <c r="E7" i="15"/>
  <c r="L6" i="15"/>
  <c r="K6" i="15"/>
  <c r="J6" i="15"/>
  <c r="I6" i="15"/>
  <c r="M6" i="15" s="1"/>
  <c r="E6" i="15"/>
  <c r="K5" i="15"/>
  <c r="J5" i="15"/>
  <c r="I5" i="15"/>
  <c r="Q5" i="15" s="1"/>
  <c r="E5" i="15"/>
  <c r="L4" i="15"/>
  <c r="K4" i="15"/>
  <c r="J4" i="15"/>
  <c r="I4" i="15"/>
  <c r="M4" i="15" s="1"/>
  <c r="E4" i="15"/>
  <c r="A4" i="15"/>
  <c r="A5" i="15" s="1"/>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L3" i="15"/>
  <c r="K3" i="15"/>
  <c r="J3" i="15"/>
  <c r="I3" i="15"/>
  <c r="M3" i="15" s="1"/>
  <c r="E3" i="15"/>
  <c r="V55" i="15" l="1"/>
  <c r="T19" i="15"/>
  <c r="O4" i="15"/>
  <c r="T17" i="15"/>
  <c r="Q36" i="15"/>
  <c r="V54" i="15"/>
  <c r="O33" i="15"/>
  <c r="T43" i="15"/>
  <c r="S50" i="15"/>
  <c r="R53" i="15"/>
  <c r="B7" i="14" s="1"/>
  <c r="T20" i="15"/>
  <c r="T86" i="15"/>
  <c r="S92" i="15"/>
  <c r="T107" i="15"/>
  <c r="Q28" i="15"/>
  <c r="B6" i="14" s="1"/>
  <c r="O3" i="15"/>
  <c r="B4" i="14" s="1"/>
  <c r="M5" i="15"/>
  <c r="B2" i="14" s="1"/>
  <c r="P5" i="15"/>
  <c r="B5" i="14" s="1"/>
  <c r="B8" i="14" l="1"/>
  <c r="B9" i="14"/>
  <c r="B11" i="14"/>
  <c r="C11" i="14" s="1"/>
  <c r="C6" i="14" l="1"/>
  <c r="C7" i="14"/>
  <c r="C10" i="14"/>
  <c r="C5" i="14"/>
  <c r="C3" i="14"/>
  <c r="C4" i="14"/>
  <c r="C2" i="14"/>
  <c r="B15" i="14"/>
  <c r="C8" i="14"/>
  <c r="C9" i="14"/>
  <c r="T156" i="7"/>
  <c r="R154" i="7"/>
  <c r="R152" i="7"/>
  <c r="R151" i="7"/>
  <c r="R149" i="7"/>
  <c r="R148" i="7"/>
  <c r="M141" i="7"/>
  <c r="S141" i="7" s="1"/>
  <c r="T141" i="7" s="1"/>
  <c r="M140" i="7"/>
  <c r="R139" i="7"/>
  <c r="M137" i="7"/>
  <c r="N136" i="7"/>
  <c r="P135" i="7"/>
  <c r="B5" i="13" s="1"/>
  <c r="M134" i="7"/>
  <c r="M133" i="7"/>
  <c r="S132" i="7"/>
  <c r="T131" i="7"/>
  <c r="M124" i="7"/>
  <c r="N123" i="7"/>
  <c r="N122" i="7"/>
  <c r="U121" i="7"/>
  <c r="M120" i="7"/>
  <c r="T120" i="7" s="1"/>
  <c r="S113" i="7"/>
  <c r="T112" i="7"/>
  <c r="R110" i="7"/>
  <c r="R105" i="7"/>
  <c r="T103" i="7"/>
  <c r="M102" i="7"/>
  <c r="T102" i="7" s="1"/>
  <c r="M101" i="7"/>
  <c r="R99" i="7"/>
  <c r="M96" i="7"/>
  <c r="Q96" i="7" s="1"/>
  <c r="M94" i="7"/>
  <c r="M91" i="7"/>
  <c r="O91" i="7" s="1"/>
  <c r="B4" i="13" s="1"/>
  <c r="S90" i="7"/>
  <c r="R88" i="7"/>
  <c r="M84" i="7"/>
  <c r="S82" i="7"/>
  <c r="M80" i="7"/>
  <c r="Q80" i="7" s="1"/>
  <c r="T76" i="7"/>
  <c r="U73" i="7"/>
  <c r="T70" i="7"/>
  <c r="T68" i="7"/>
  <c r="M64" i="7"/>
  <c r="R63" i="7"/>
  <c r="U63" i="7" s="1"/>
  <c r="U59" i="7"/>
  <c r="M157" i="7"/>
  <c r="R158" i="7"/>
  <c r="R159" i="7"/>
  <c r="M160" i="7"/>
  <c r="T162" i="7"/>
  <c r="R161" i="7"/>
  <c r="U57" i="7"/>
  <c r="T44" i="7"/>
  <c r="M42" i="7"/>
  <c r="M40" i="7"/>
  <c r="T40" i="7" s="1"/>
  <c r="M38" i="7"/>
  <c r="T38" i="7" s="1"/>
  <c r="T37" i="7"/>
  <c r="M36" i="7"/>
  <c r="U33" i="7"/>
  <c r="R32" i="7"/>
  <c r="R28" i="7"/>
  <c r="V28" i="7" s="1"/>
  <c r="B11" i="13" s="1"/>
  <c r="M24" i="7"/>
  <c r="T21" i="7"/>
  <c r="T17" i="7"/>
  <c r="Q12" i="7"/>
  <c r="S8" i="7"/>
  <c r="M7" i="7"/>
  <c r="R7" i="7" s="1"/>
  <c r="M6" i="7"/>
  <c r="L5" i="7"/>
  <c r="L27" i="7"/>
  <c r="L28" i="7"/>
  <c r="L59" i="7"/>
  <c r="L76" i="7"/>
  <c r="L105" i="7"/>
  <c r="L112" i="7"/>
  <c r="L121" i="7"/>
  <c r="L128" i="7"/>
  <c r="L142" i="7"/>
  <c r="L157" i="7"/>
  <c r="K27" i="7"/>
  <c r="K28" i="7"/>
  <c r="K59" i="7"/>
  <c r="K76" i="7"/>
  <c r="K105" i="7"/>
  <c r="K112" i="7"/>
  <c r="K121" i="7"/>
  <c r="K128" i="7"/>
  <c r="K142" i="7"/>
  <c r="K157" i="7"/>
  <c r="J25" i="7"/>
  <c r="J27" i="7"/>
  <c r="J28" i="7"/>
  <c r="J58" i="7"/>
  <c r="J59" i="7"/>
  <c r="J76" i="7"/>
  <c r="J105" i="7"/>
  <c r="J112" i="7"/>
  <c r="J121" i="7"/>
  <c r="J128" i="7"/>
  <c r="J142" i="7"/>
  <c r="J155" i="7"/>
  <c r="J157" i="7"/>
  <c r="B2" i="13" l="1"/>
  <c r="B3" i="13"/>
  <c r="B8" i="13"/>
  <c r="B7" i="13"/>
  <c r="B6" i="13"/>
  <c r="B10" i="13"/>
  <c r="T36" i="7"/>
  <c r="B9" i="13" s="1"/>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3" i="5"/>
  <c r="O4" i="5"/>
  <c r="L4" i="7" s="1"/>
  <c r="O6" i="5"/>
  <c r="L6" i="7" s="1"/>
  <c r="O7" i="5"/>
  <c r="L7" i="7" s="1"/>
  <c r="O8" i="5"/>
  <c r="L8" i="7" s="1"/>
  <c r="O9" i="5"/>
  <c r="L12" i="7" s="1"/>
  <c r="O10" i="5"/>
  <c r="L156" i="7" s="1"/>
  <c r="O11" i="5"/>
  <c r="L16" i="7" s="1"/>
  <c r="O12" i="5"/>
  <c r="L17" i="7" s="1"/>
  <c r="O13" i="5"/>
  <c r="L21" i="7" s="1"/>
  <c r="O14" i="5"/>
  <c r="L23" i="7" s="1"/>
  <c r="O15" i="5"/>
  <c r="L26" i="7" s="1"/>
  <c r="O16" i="5"/>
  <c r="L30" i="7" s="1"/>
  <c r="O17" i="5"/>
  <c r="L36" i="7" s="1"/>
  <c r="O18" i="5"/>
  <c r="L37" i="7" s="1"/>
  <c r="O19" i="5"/>
  <c r="L38" i="7" s="1"/>
  <c r="O20" i="5"/>
  <c r="L39" i="7" s="1"/>
  <c r="O21" i="5"/>
  <c r="L40" i="7" s="1"/>
  <c r="O22" i="5"/>
  <c r="L48" i="7" s="1"/>
  <c r="O23" i="5"/>
  <c r="L50" i="7" s="1"/>
  <c r="O24" i="5"/>
  <c r="L51" i="7" s="1"/>
  <c r="O25" i="5"/>
  <c r="L65" i="7" s="1"/>
  <c r="O26" i="5"/>
  <c r="L66" i="7" s="1"/>
  <c r="O27" i="5"/>
  <c r="L75" i="7" s="1"/>
  <c r="O28" i="5"/>
  <c r="L80" i="7" s="1"/>
  <c r="O29" i="5"/>
  <c r="L81" i="7" s="1"/>
  <c r="O30" i="5"/>
  <c r="L82" i="7" s="1"/>
  <c r="O31" i="5"/>
  <c r="L83" i="7" s="1"/>
  <c r="O32" i="5"/>
  <c r="L89" i="7" s="1"/>
  <c r="O33" i="5"/>
  <c r="L91" i="7" s="1"/>
  <c r="O34" i="5"/>
  <c r="L93" i="7" s="1"/>
  <c r="O35" i="5"/>
  <c r="L94" i="7" s="1"/>
  <c r="O36" i="5"/>
  <c r="L96" i="7" s="1"/>
  <c r="O37" i="5"/>
  <c r="L97" i="7" s="1"/>
  <c r="O38" i="5"/>
  <c r="L101" i="7" s="1"/>
  <c r="O39" i="5"/>
  <c r="L102" i="7" s="1"/>
  <c r="O40" i="5"/>
  <c r="L108" i="7" s="1"/>
  <c r="O41" i="5"/>
  <c r="L111" i="7" s="1"/>
  <c r="O42" i="5"/>
  <c r="L113" i="7" s="1"/>
  <c r="O43" i="5"/>
  <c r="L120" i="7" s="1"/>
  <c r="O44" i="5"/>
  <c r="L122" i="7" s="1"/>
  <c r="O45" i="5"/>
  <c r="L123" i="7" s="1"/>
  <c r="O46" i="5"/>
  <c r="L133" i="7" s="1"/>
  <c r="O47" i="5"/>
  <c r="L136" i="7" s="1"/>
  <c r="O48" i="5"/>
  <c r="L141" i="7" s="1"/>
  <c r="O49" i="5"/>
  <c r="L33" i="7" s="1"/>
  <c r="O50" i="5"/>
  <c r="L9" i="7" s="1"/>
  <c r="O51" i="5"/>
  <c r="L10" i="7" s="1"/>
  <c r="O52" i="5"/>
  <c r="L14" i="7" s="1"/>
  <c r="O53" i="5"/>
  <c r="L15" i="7" s="1"/>
  <c r="O56" i="5"/>
  <c r="L32" i="7" s="1"/>
  <c r="O57" i="5"/>
  <c r="L54" i="7" s="1"/>
  <c r="O59" i="5"/>
  <c r="L61" i="7" s="1"/>
  <c r="O60" i="5"/>
  <c r="L74" i="7" s="1"/>
  <c r="O61" i="5"/>
  <c r="L78" i="7" s="1"/>
  <c r="O62" i="5"/>
  <c r="L79" i="7" s="1"/>
  <c r="O63" i="5"/>
  <c r="L85" i="7" s="1"/>
  <c r="O64" i="5"/>
  <c r="L86" i="7" s="1"/>
  <c r="O65" i="5"/>
  <c r="L87" i="7" s="1"/>
  <c r="O66" i="5"/>
  <c r="L90" i="7" s="1"/>
  <c r="O67" i="5"/>
  <c r="L95" i="7" s="1"/>
  <c r="O68" i="5"/>
  <c r="L98" i="7" s="1"/>
  <c r="O69" i="5"/>
  <c r="L104" i="7" s="1"/>
  <c r="O71" i="5"/>
  <c r="L107" i="7" s="1"/>
  <c r="O72" i="5"/>
  <c r="L109" i="7" s="1"/>
  <c r="O73" i="5"/>
  <c r="L110" i="7" s="1"/>
  <c r="O75" i="5"/>
  <c r="L116" i="7" s="1"/>
  <c r="O76" i="5"/>
  <c r="L118" i="7" s="1"/>
  <c r="O77" i="5"/>
  <c r="L119" i="7" s="1"/>
  <c r="O79" i="5"/>
  <c r="L135" i="7" s="1"/>
  <c r="O80" i="5"/>
  <c r="L161" i="7" s="1"/>
  <c r="O81" i="5"/>
  <c r="L162" i="7" s="1"/>
  <c r="O82" i="5"/>
  <c r="L11" i="7" s="1"/>
  <c r="O83" i="5"/>
  <c r="L18" i="7" s="1"/>
  <c r="O84" i="5"/>
  <c r="L19" i="7" s="1"/>
  <c r="O85" i="5"/>
  <c r="L20" i="7" s="1"/>
  <c r="O86" i="5"/>
  <c r="L22" i="7" s="1"/>
  <c r="O87" i="5"/>
  <c r="L52" i="7" s="1"/>
  <c r="O88" i="5"/>
  <c r="L24" i="7" s="1"/>
  <c r="O89" i="5"/>
  <c r="L25" i="7" s="1"/>
  <c r="O90" i="5"/>
  <c r="L29" i="7" s="1"/>
  <c r="O91" i="5"/>
  <c r="L31" i="7" s="1"/>
  <c r="O92" i="5"/>
  <c r="L34" i="7" s="1"/>
  <c r="O93" i="5"/>
  <c r="L35" i="7" s="1"/>
  <c r="O94" i="5"/>
  <c r="L41" i="7" s="1"/>
  <c r="O95" i="5"/>
  <c r="L42" i="7" s="1"/>
  <c r="O96" i="5"/>
  <c r="L43" i="7" s="1"/>
  <c r="O97" i="5"/>
  <c r="L44" i="7" s="1"/>
  <c r="O98" i="5"/>
  <c r="L45" i="7" s="1"/>
  <c r="O99" i="5"/>
  <c r="L46" i="7" s="1"/>
  <c r="O100" i="5"/>
  <c r="L47" i="7" s="1"/>
  <c r="O101" i="5"/>
  <c r="L49" i="7" s="1"/>
  <c r="O102" i="5"/>
  <c r="L53" i="7" s="1"/>
  <c r="O103" i="5"/>
  <c r="L55" i="7" s="1"/>
  <c r="O104" i="5"/>
  <c r="L56" i="7" s="1"/>
  <c r="O105" i="5"/>
  <c r="L58" i="7" s="1"/>
  <c r="O106" i="5"/>
  <c r="L60" i="7" s="1"/>
  <c r="O107" i="5"/>
  <c r="L62" i="7" s="1"/>
  <c r="O108" i="5"/>
  <c r="L63" i="7" s="1"/>
  <c r="O109" i="5"/>
  <c r="L64" i="7" s="1"/>
  <c r="O110" i="5"/>
  <c r="L67" i="7" s="1"/>
  <c r="O111" i="5"/>
  <c r="L68" i="7" s="1"/>
  <c r="O112" i="5"/>
  <c r="L69" i="7" s="1"/>
  <c r="O113" i="5"/>
  <c r="L70" i="7" s="1"/>
  <c r="O114" i="5"/>
  <c r="L71" i="7" s="1"/>
  <c r="O115" i="5"/>
  <c r="L73" i="7" s="1"/>
  <c r="O117" i="5"/>
  <c r="L92" i="7" s="1"/>
  <c r="O118" i="5"/>
  <c r="L99" i="7" s="1"/>
  <c r="O119" i="5"/>
  <c r="L103" i="7" s="1"/>
  <c r="O120" i="5"/>
  <c r="L106" i="7" s="1"/>
  <c r="O121" i="5"/>
  <c r="L115" i="7" s="1"/>
  <c r="O122" i="5"/>
  <c r="L117" i="7" s="1"/>
  <c r="O123" i="5"/>
  <c r="L125" i="7" s="1"/>
  <c r="O124" i="5"/>
  <c r="L126" i="7" s="1"/>
  <c r="O125" i="5"/>
  <c r="L127" i="7" s="1"/>
  <c r="O127" i="5"/>
  <c r="L129" i="7" s="1"/>
  <c r="O128" i="5"/>
  <c r="L130" i="7" s="1"/>
  <c r="O129" i="5"/>
  <c r="L131" i="7" s="1"/>
  <c r="O130" i="5"/>
  <c r="L132" i="7" s="1"/>
  <c r="O131" i="5"/>
  <c r="L134" i="7" s="1"/>
  <c r="O132" i="5"/>
  <c r="L137" i="7" s="1"/>
  <c r="O133" i="5"/>
  <c r="L138" i="7" s="1"/>
  <c r="O134" i="5"/>
  <c r="L139" i="7" s="1"/>
  <c r="O135" i="5"/>
  <c r="L140" i="7" s="1"/>
  <c r="O137" i="5"/>
  <c r="L143" i="7" s="1"/>
  <c r="O138" i="5"/>
  <c r="L144" i="7" s="1"/>
  <c r="O139" i="5"/>
  <c r="L145" i="7" s="1"/>
  <c r="O140" i="5"/>
  <c r="L146" i="7" s="1"/>
  <c r="O141" i="5"/>
  <c r="L147" i="7" s="1"/>
  <c r="O142" i="5"/>
  <c r="L149" i="7" s="1"/>
  <c r="O143" i="5"/>
  <c r="L150" i="7" s="1"/>
  <c r="O144" i="5"/>
  <c r="L151" i="7" s="1"/>
  <c r="O145" i="5"/>
  <c r="L152" i="7" s="1"/>
  <c r="O146" i="5"/>
  <c r="L153" i="7" s="1"/>
  <c r="O147" i="5"/>
  <c r="L154" i="7" s="1"/>
  <c r="O148" i="5"/>
  <c r="L155" i="7" s="1"/>
  <c r="O150" i="5"/>
  <c r="L159" i="7" s="1"/>
  <c r="O151" i="5"/>
  <c r="L160" i="7" s="1"/>
  <c r="O152" i="5"/>
  <c r="L57" i="7" s="1"/>
  <c r="O153" i="5"/>
  <c r="L72" i="7" s="1"/>
  <c r="O154" i="5"/>
  <c r="L77" i="7" s="1"/>
  <c r="O155" i="5"/>
  <c r="O156" i="5"/>
  <c r="L88" i="7" s="1"/>
  <c r="O157" i="5"/>
  <c r="L100" i="7" s="1"/>
  <c r="O158" i="5"/>
  <c r="L84" i="7" s="1"/>
  <c r="O159" i="5"/>
  <c r="L163" i="7" s="1"/>
  <c r="O160" i="5"/>
  <c r="L114" i="7" s="1"/>
  <c r="O161" i="5"/>
  <c r="L164" i="7" s="1"/>
  <c r="O162" i="5"/>
  <c r="L165" i="7" s="1"/>
  <c r="O3" i="5"/>
  <c r="L3" i="7" s="1"/>
  <c r="N4" i="5"/>
  <c r="K4" i="7" s="1"/>
  <c r="N5" i="5"/>
  <c r="K5" i="7" s="1"/>
  <c r="N6" i="5"/>
  <c r="K6" i="7" s="1"/>
  <c r="N7" i="5"/>
  <c r="K7" i="7" s="1"/>
  <c r="N8" i="5"/>
  <c r="K8" i="7" s="1"/>
  <c r="N9" i="5"/>
  <c r="K12" i="7" s="1"/>
  <c r="N10" i="5"/>
  <c r="K156" i="7" s="1"/>
  <c r="N11" i="5"/>
  <c r="K16" i="7" s="1"/>
  <c r="N12" i="5"/>
  <c r="K17" i="7" s="1"/>
  <c r="N13" i="5"/>
  <c r="K21" i="7" s="1"/>
  <c r="N14" i="5"/>
  <c r="K23" i="7" s="1"/>
  <c r="N15" i="5"/>
  <c r="K26" i="7" s="1"/>
  <c r="N16" i="5"/>
  <c r="K30" i="7" s="1"/>
  <c r="N17" i="5"/>
  <c r="K36" i="7" s="1"/>
  <c r="N18" i="5"/>
  <c r="K37" i="7" s="1"/>
  <c r="N19" i="5"/>
  <c r="K38" i="7" s="1"/>
  <c r="N20" i="5"/>
  <c r="K39" i="7" s="1"/>
  <c r="N21" i="5"/>
  <c r="K40" i="7" s="1"/>
  <c r="N22" i="5"/>
  <c r="K48" i="7" s="1"/>
  <c r="N23" i="5"/>
  <c r="K50" i="7" s="1"/>
  <c r="N24" i="5"/>
  <c r="K51" i="7" s="1"/>
  <c r="N25" i="5"/>
  <c r="K65" i="7" s="1"/>
  <c r="N26" i="5"/>
  <c r="K66" i="7" s="1"/>
  <c r="N27" i="5"/>
  <c r="K75" i="7" s="1"/>
  <c r="N28" i="5"/>
  <c r="K80" i="7" s="1"/>
  <c r="N29" i="5"/>
  <c r="K81" i="7" s="1"/>
  <c r="N30" i="5"/>
  <c r="K82" i="7" s="1"/>
  <c r="N31" i="5"/>
  <c r="K83" i="7" s="1"/>
  <c r="N32" i="5"/>
  <c r="K89" i="7" s="1"/>
  <c r="N33" i="5"/>
  <c r="K91" i="7" s="1"/>
  <c r="N34" i="5"/>
  <c r="K93" i="7" s="1"/>
  <c r="N35" i="5"/>
  <c r="K94" i="7" s="1"/>
  <c r="N36" i="5"/>
  <c r="K96" i="7" s="1"/>
  <c r="N37" i="5"/>
  <c r="K97" i="7" s="1"/>
  <c r="N38" i="5"/>
  <c r="K101" i="7" s="1"/>
  <c r="N39" i="5"/>
  <c r="K102" i="7" s="1"/>
  <c r="N40" i="5"/>
  <c r="K108" i="7" s="1"/>
  <c r="N41" i="5"/>
  <c r="K111" i="7" s="1"/>
  <c r="N42" i="5"/>
  <c r="K113" i="7" s="1"/>
  <c r="N43" i="5"/>
  <c r="K120" i="7" s="1"/>
  <c r="N44" i="5"/>
  <c r="K122" i="7" s="1"/>
  <c r="N45" i="5"/>
  <c r="K123" i="7" s="1"/>
  <c r="N46" i="5"/>
  <c r="K133" i="7" s="1"/>
  <c r="N47" i="5"/>
  <c r="K136" i="7" s="1"/>
  <c r="N48" i="5"/>
  <c r="K141" i="7" s="1"/>
  <c r="N49" i="5"/>
  <c r="K33" i="7" s="1"/>
  <c r="N50" i="5"/>
  <c r="K9" i="7" s="1"/>
  <c r="N51" i="5"/>
  <c r="K10" i="7" s="1"/>
  <c r="N52" i="5"/>
  <c r="K14" i="7" s="1"/>
  <c r="N53" i="5"/>
  <c r="K15" i="7" s="1"/>
  <c r="N56" i="5"/>
  <c r="K32" i="7" s="1"/>
  <c r="N57" i="5"/>
  <c r="K54" i="7" s="1"/>
  <c r="N59" i="5"/>
  <c r="K61" i="7" s="1"/>
  <c r="N60" i="5"/>
  <c r="K74" i="7" s="1"/>
  <c r="N61" i="5"/>
  <c r="K78" i="7" s="1"/>
  <c r="N62" i="5"/>
  <c r="K79" i="7" s="1"/>
  <c r="N63" i="5"/>
  <c r="K85" i="7" s="1"/>
  <c r="N64" i="5"/>
  <c r="K86" i="7" s="1"/>
  <c r="N65" i="5"/>
  <c r="K87" i="7" s="1"/>
  <c r="N66" i="5"/>
  <c r="K90" i="7" s="1"/>
  <c r="N67" i="5"/>
  <c r="K95" i="7" s="1"/>
  <c r="N68" i="5"/>
  <c r="K98" i="7" s="1"/>
  <c r="N69" i="5"/>
  <c r="K104" i="7" s="1"/>
  <c r="N71" i="5"/>
  <c r="K107" i="7" s="1"/>
  <c r="N72" i="5"/>
  <c r="K109" i="7" s="1"/>
  <c r="N73" i="5"/>
  <c r="K110" i="7" s="1"/>
  <c r="N75" i="5"/>
  <c r="K116" i="7" s="1"/>
  <c r="N76" i="5"/>
  <c r="K118" i="7" s="1"/>
  <c r="N77" i="5"/>
  <c r="K119" i="7" s="1"/>
  <c r="N79" i="5"/>
  <c r="K135" i="7" s="1"/>
  <c r="N80" i="5"/>
  <c r="K161" i="7" s="1"/>
  <c r="N81" i="5"/>
  <c r="K162" i="7" s="1"/>
  <c r="N82" i="5"/>
  <c r="K11" i="7" s="1"/>
  <c r="N83" i="5"/>
  <c r="K18" i="7" s="1"/>
  <c r="N84" i="5"/>
  <c r="K19" i="7" s="1"/>
  <c r="N85" i="5"/>
  <c r="K20" i="7" s="1"/>
  <c r="N86" i="5"/>
  <c r="K22" i="7" s="1"/>
  <c r="N87" i="5"/>
  <c r="K52" i="7" s="1"/>
  <c r="N88" i="5"/>
  <c r="K24" i="7" s="1"/>
  <c r="N89" i="5"/>
  <c r="K25" i="7" s="1"/>
  <c r="N90" i="5"/>
  <c r="K29" i="7" s="1"/>
  <c r="N91" i="5"/>
  <c r="K31" i="7" s="1"/>
  <c r="N92" i="5"/>
  <c r="K34" i="7" s="1"/>
  <c r="N93" i="5"/>
  <c r="K35" i="7" s="1"/>
  <c r="N94" i="5"/>
  <c r="K41" i="7" s="1"/>
  <c r="N95" i="5"/>
  <c r="K42" i="7" s="1"/>
  <c r="N96" i="5"/>
  <c r="K43" i="7" s="1"/>
  <c r="N97" i="5"/>
  <c r="K44" i="7" s="1"/>
  <c r="N98" i="5"/>
  <c r="K45" i="7" s="1"/>
  <c r="N99" i="5"/>
  <c r="K46" i="7" s="1"/>
  <c r="N100" i="5"/>
  <c r="K47" i="7" s="1"/>
  <c r="N101" i="5"/>
  <c r="K49" i="7" s="1"/>
  <c r="N102" i="5"/>
  <c r="K53" i="7" s="1"/>
  <c r="N103" i="5"/>
  <c r="K55" i="7" s="1"/>
  <c r="N104" i="5"/>
  <c r="K56" i="7" s="1"/>
  <c r="N105" i="5"/>
  <c r="K58" i="7" s="1"/>
  <c r="N106" i="5"/>
  <c r="K60" i="7" s="1"/>
  <c r="N107" i="5"/>
  <c r="K62" i="7" s="1"/>
  <c r="N108" i="5"/>
  <c r="K63" i="7" s="1"/>
  <c r="N109" i="5"/>
  <c r="K64" i="7" s="1"/>
  <c r="N110" i="5"/>
  <c r="K67" i="7" s="1"/>
  <c r="N111" i="5"/>
  <c r="K68" i="7" s="1"/>
  <c r="N112" i="5"/>
  <c r="K69" i="7" s="1"/>
  <c r="N113" i="5"/>
  <c r="K70" i="7" s="1"/>
  <c r="N114" i="5"/>
  <c r="K71" i="7" s="1"/>
  <c r="N115" i="5"/>
  <c r="K73" i="7" s="1"/>
  <c r="N117" i="5"/>
  <c r="K92" i="7" s="1"/>
  <c r="N118" i="5"/>
  <c r="K99" i="7" s="1"/>
  <c r="N119" i="5"/>
  <c r="K103" i="7" s="1"/>
  <c r="N120" i="5"/>
  <c r="K106" i="7" s="1"/>
  <c r="N121" i="5"/>
  <c r="K115" i="7" s="1"/>
  <c r="N122" i="5"/>
  <c r="K117" i="7" s="1"/>
  <c r="N123" i="5"/>
  <c r="K125" i="7" s="1"/>
  <c r="N124" i="5"/>
  <c r="K126" i="7" s="1"/>
  <c r="N125" i="5"/>
  <c r="K127" i="7" s="1"/>
  <c r="N127" i="5"/>
  <c r="K129" i="7" s="1"/>
  <c r="N128" i="5"/>
  <c r="K130" i="7" s="1"/>
  <c r="N129" i="5"/>
  <c r="K131" i="7" s="1"/>
  <c r="N130" i="5"/>
  <c r="K132" i="7" s="1"/>
  <c r="N131" i="5"/>
  <c r="K134" i="7" s="1"/>
  <c r="N132" i="5"/>
  <c r="K137" i="7" s="1"/>
  <c r="N133" i="5"/>
  <c r="K138" i="7" s="1"/>
  <c r="N134" i="5"/>
  <c r="K139" i="7" s="1"/>
  <c r="N135" i="5"/>
  <c r="K140" i="7" s="1"/>
  <c r="N137" i="5"/>
  <c r="K143" i="7" s="1"/>
  <c r="N138" i="5"/>
  <c r="K144" i="7" s="1"/>
  <c r="N139" i="5"/>
  <c r="K145" i="7" s="1"/>
  <c r="N140" i="5"/>
  <c r="K146" i="7" s="1"/>
  <c r="N141" i="5"/>
  <c r="K147" i="7" s="1"/>
  <c r="N142" i="5"/>
  <c r="K149" i="7" s="1"/>
  <c r="N143" i="5"/>
  <c r="K150" i="7" s="1"/>
  <c r="N144" i="5"/>
  <c r="K151" i="7" s="1"/>
  <c r="N145" i="5"/>
  <c r="K152" i="7" s="1"/>
  <c r="N146" i="5"/>
  <c r="K153" i="7" s="1"/>
  <c r="N147" i="5"/>
  <c r="K154" i="7" s="1"/>
  <c r="N148" i="5"/>
  <c r="K155" i="7" s="1"/>
  <c r="N150" i="5"/>
  <c r="K159" i="7" s="1"/>
  <c r="N151" i="5"/>
  <c r="K160" i="7" s="1"/>
  <c r="N152" i="5"/>
  <c r="K57" i="7" s="1"/>
  <c r="N153" i="5"/>
  <c r="K72" i="7" s="1"/>
  <c r="N154" i="5"/>
  <c r="K77" i="7" s="1"/>
  <c r="N155" i="5"/>
  <c r="N156" i="5"/>
  <c r="K88" i="7" s="1"/>
  <c r="N157" i="5"/>
  <c r="K100" i="7" s="1"/>
  <c r="N158" i="5"/>
  <c r="K84" i="7" s="1"/>
  <c r="N159" i="5"/>
  <c r="K163" i="7" s="1"/>
  <c r="N160" i="5"/>
  <c r="K114" i="7" s="1"/>
  <c r="N161" i="5"/>
  <c r="K164" i="7" s="1"/>
  <c r="N162" i="5"/>
  <c r="K165" i="7" s="1"/>
  <c r="N3" i="5"/>
  <c r="K3" i="7" s="1"/>
  <c r="M3" i="5"/>
  <c r="J3" i="7" s="1"/>
  <c r="M150" i="5"/>
  <c r="J159" i="7" s="1"/>
  <c r="M4" i="5"/>
  <c r="J4" i="7" s="1"/>
  <c r="M5" i="5"/>
  <c r="J5" i="7" s="1"/>
  <c r="M6" i="5"/>
  <c r="J6" i="7" s="1"/>
  <c r="M7" i="5"/>
  <c r="J7" i="7" s="1"/>
  <c r="M8" i="5"/>
  <c r="J8" i="7" s="1"/>
  <c r="M9" i="5"/>
  <c r="J12" i="7" s="1"/>
  <c r="M10" i="5"/>
  <c r="J156" i="7" s="1"/>
  <c r="M11" i="5"/>
  <c r="J16" i="7" s="1"/>
  <c r="M12" i="5"/>
  <c r="J17" i="7" s="1"/>
  <c r="M13" i="5"/>
  <c r="J21" i="7" s="1"/>
  <c r="M14" i="5"/>
  <c r="J23" i="7" s="1"/>
  <c r="M15" i="5"/>
  <c r="J26" i="7" s="1"/>
  <c r="M16" i="5"/>
  <c r="J30" i="7" s="1"/>
  <c r="M17" i="5"/>
  <c r="J36" i="7" s="1"/>
  <c r="M18" i="5"/>
  <c r="J37" i="7" s="1"/>
  <c r="M19" i="5"/>
  <c r="J38" i="7" s="1"/>
  <c r="M20" i="5"/>
  <c r="J39" i="7" s="1"/>
  <c r="M21" i="5"/>
  <c r="J40" i="7" s="1"/>
  <c r="M22" i="5"/>
  <c r="J48" i="7" s="1"/>
  <c r="M23" i="5"/>
  <c r="J50" i="7" s="1"/>
  <c r="M24" i="5"/>
  <c r="J51" i="7" s="1"/>
  <c r="M25" i="5"/>
  <c r="J65" i="7" s="1"/>
  <c r="M26" i="5"/>
  <c r="J66" i="7" s="1"/>
  <c r="M27" i="5"/>
  <c r="J75" i="7" s="1"/>
  <c r="M28" i="5"/>
  <c r="J80" i="7" s="1"/>
  <c r="M29" i="5"/>
  <c r="J81" i="7" s="1"/>
  <c r="M30" i="5"/>
  <c r="J82" i="7" s="1"/>
  <c r="M31" i="5"/>
  <c r="J83" i="7" s="1"/>
  <c r="M32" i="5"/>
  <c r="J89" i="7" s="1"/>
  <c r="M33" i="5"/>
  <c r="J91" i="7" s="1"/>
  <c r="M34" i="5"/>
  <c r="J93" i="7" s="1"/>
  <c r="M35" i="5"/>
  <c r="J94" i="7" s="1"/>
  <c r="M36" i="5"/>
  <c r="J96" i="7" s="1"/>
  <c r="M37" i="5"/>
  <c r="J97" i="7" s="1"/>
  <c r="M38" i="5"/>
  <c r="J101" i="7" s="1"/>
  <c r="M39" i="5"/>
  <c r="J102" i="7" s="1"/>
  <c r="M40" i="5"/>
  <c r="J108" i="7" s="1"/>
  <c r="M41" i="5"/>
  <c r="J111" i="7" s="1"/>
  <c r="M42" i="5"/>
  <c r="J113" i="7" s="1"/>
  <c r="M43" i="5"/>
  <c r="J120" i="7" s="1"/>
  <c r="M44" i="5"/>
  <c r="J122" i="7" s="1"/>
  <c r="M45" i="5"/>
  <c r="J123" i="7" s="1"/>
  <c r="M46" i="5"/>
  <c r="J133" i="7" s="1"/>
  <c r="M47" i="5"/>
  <c r="J136" i="7" s="1"/>
  <c r="M48" i="5"/>
  <c r="J141" i="7" s="1"/>
  <c r="M49" i="5"/>
  <c r="J33" i="7" s="1"/>
  <c r="M50" i="5"/>
  <c r="J9" i="7" s="1"/>
  <c r="M51" i="5"/>
  <c r="J10" i="7" s="1"/>
  <c r="M52" i="5"/>
  <c r="J14" i="7" s="1"/>
  <c r="M53" i="5"/>
  <c r="J15" i="7" s="1"/>
  <c r="M56" i="5"/>
  <c r="J32" i="7" s="1"/>
  <c r="M57" i="5"/>
  <c r="J54" i="7" s="1"/>
  <c r="M59" i="5"/>
  <c r="J61" i="7" s="1"/>
  <c r="M60" i="5"/>
  <c r="J74" i="7" s="1"/>
  <c r="M61" i="5"/>
  <c r="J78" i="7" s="1"/>
  <c r="M62" i="5"/>
  <c r="J79" i="7" s="1"/>
  <c r="M63" i="5"/>
  <c r="J85" i="7" s="1"/>
  <c r="M64" i="5"/>
  <c r="J86" i="7" s="1"/>
  <c r="M65" i="5"/>
  <c r="J87" i="7" s="1"/>
  <c r="M66" i="5"/>
  <c r="J90" i="7" s="1"/>
  <c r="M67" i="5"/>
  <c r="J95" i="7" s="1"/>
  <c r="M68" i="5"/>
  <c r="J98" i="7" s="1"/>
  <c r="M69" i="5"/>
  <c r="J104" i="7" s="1"/>
  <c r="M71" i="5"/>
  <c r="J107" i="7" s="1"/>
  <c r="M72" i="5"/>
  <c r="J109" i="7" s="1"/>
  <c r="M73" i="5"/>
  <c r="J110" i="7" s="1"/>
  <c r="M75" i="5"/>
  <c r="J116" i="7" s="1"/>
  <c r="M76" i="5"/>
  <c r="J118" i="7" s="1"/>
  <c r="M77" i="5"/>
  <c r="J119" i="7" s="1"/>
  <c r="M79" i="5"/>
  <c r="J135" i="7" s="1"/>
  <c r="M80" i="5"/>
  <c r="J161" i="7" s="1"/>
  <c r="M81" i="5"/>
  <c r="J162" i="7" s="1"/>
  <c r="M82" i="5"/>
  <c r="J11" i="7" s="1"/>
  <c r="M83" i="5"/>
  <c r="J18" i="7" s="1"/>
  <c r="M84" i="5"/>
  <c r="J19" i="7" s="1"/>
  <c r="M85" i="5"/>
  <c r="J20" i="7" s="1"/>
  <c r="M86" i="5"/>
  <c r="J22" i="7" s="1"/>
  <c r="M87" i="5"/>
  <c r="J52" i="7" s="1"/>
  <c r="M88" i="5"/>
  <c r="J24" i="7" s="1"/>
  <c r="M90" i="5"/>
  <c r="J29" i="7" s="1"/>
  <c r="M91" i="5"/>
  <c r="J31" i="7" s="1"/>
  <c r="M92" i="5"/>
  <c r="J34" i="7" s="1"/>
  <c r="M93" i="5"/>
  <c r="J35" i="7" s="1"/>
  <c r="M94" i="5"/>
  <c r="J41" i="7" s="1"/>
  <c r="M95" i="5"/>
  <c r="J42" i="7" s="1"/>
  <c r="M96" i="5"/>
  <c r="J43" i="7" s="1"/>
  <c r="M97" i="5"/>
  <c r="J44" i="7" s="1"/>
  <c r="M98" i="5"/>
  <c r="J45" i="7" s="1"/>
  <c r="M99" i="5"/>
  <c r="J46" i="7" s="1"/>
  <c r="M100" i="5"/>
  <c r="J47" i="7" s="1"/>
  <c r="M101" i="5"/>
  <c r="J49" i="7" s="1"/>
  <c r="M102" i="5"/>
  <c r="J53" i="7" s="1"/>
  <c r="M103" i="5"/>
  <c r="J55" i="7" s="1"/>
  <c r="M104" i="5"/>
  <c r="J56" i="7" s="1"/>
  <c r="M106" i="5"/>
  <c r="J60" i="7" s="1"/>
  <c r="M107" i="5"/>
  <c r="J62" i="7" s="1"/>
  <c r="M108" i="5"/>
  <c r="J63" i="7" s="1"/>
  <c r="M109" i="5"/>
  <c r="J64" i="7" s="1"/>
  <c r="M110" i="5"/>
  <c r="J67" i="7" s="1"/>
  <c r="M111" i="5"/>
  <c r="J68" i="7" s="1"/>
  <c r="M112" i="5"/>
  <c r="J69" i="7" s="1"/>
  <c r="M113" i="5"/>
  <c r="J70" i="7" s="1"/>
  <c r="M114" i="5"/>
  <c r="J71" i="7" s="1"/>
  <c r="M115" i="5"/>
  <c r="J73" i="7" s="1"/>
  <c r="M117" i="5"/>
  <c r="J92" i="7" s="1"/>
  <c r="M118" i="5"/>
  <c r="J99" i="7" s="1"/>
  <c r="M119" i="5"/>
  <c r="J103" i="7" s="1"/>
  <c r="M120" i="5"/>
  <c r="J106" i="7" s="1"/>
  <c r="M121" i="5"/>
  <c r="J115" i="7" s="1"/>
  <c r="M122" i="5"/>
  <c r="J117" i="7" s="1"/>
  <c r="M123" i="5"/>
  <c r="J125" i="7" s="1"/>
  <c r="M124" i="5"/>
  <c r="J126" i="7" s="1"/>
  <c r="M125" i="5"/>
  <c r="J127" i="7" s="1"/>
  <c r="M127" i="5"/>
  <c r="J129" i="7" s="1"/>
  <c r="M128" i="5"/>
  <c r="J130" i="7" s="1"/>
  <c r="M129" i="5"/>
  <c r="J131" i="7" s="1"/>
  <c r="M130" i="5"/>
  <c r="J132" i="7" s="1"/>
  <c r="M131" i="5"/>
  <c r="J134" i="7" s="1"/>
  <c r="M132" i="5"/>
  <c r="J137" i="7" s="1"/>
  <c r="M133" i="5"/>
  <c r="J138" i="7" s="1"/>
  <c r="M134" i="5"/>
  <c r="J139" i="7" s="1"/>
  <c r="M135" i="5"/>
  <c r="J140" i="7" s="1"/>
  <c r="M137" i="5"/>
  <c r="J143" i="7" s="1"/>
  <c r="M138" i="5"/>
  <c r="J144" i="7" s="1"/>
  <c r="M139" i="5"/>
  <c r="J145" i="7" s="1"/>
  <c r="M140" i="5"/>
  <c r="J146" i="7" s="1"/>
  <c r="M141" i="5"/>
  <c r="J147" i="7" s="1"/>
  <c r="M142" i="5"/>
  <c r="J149" i="7" s="1"/>
  <c r="M143" i="5"/>
  <c r="J150" i="7" s="1"/>
  <c r="M144" i="5"/>
  <c r="J151" i="7" s="1"/>
  <c r="M145" i="5"/>
  <c r="J152" i="7" s="1"/>
  <c r="M146" i="5"/>
  <c r="J153" i="7" s="1"/>
  <c r="M147" i="5"/>
  <c r="J154" i="7" s="1"/>
  <c r="M151" i="5"/>
  <c r="J160" i="7" s="1"/>
  <c r="M152" i="5"/>
  <c r="J57" i="7" s="1"/>
  <c r="M153" i="5"/>
  <c r="J72" i="7" s="1"/>
  <c r="M154" i="5"/>
  <c r="J77" i="7" s="1"/>
  <c r="M155" i="5"/>
  <c r="M156" i="5"/>
  <c r="J88" i="7" s="1"/>
  <c r="M157" i="5"/>
  <c r="J100" i="7" s="1"/>
  <c r="M158" i="5"/>
  <c r="J84" i="7" s="1"/>
  <c r="M159" i="5"/>
  <c r="J163" i="7" s="1"/>
  <c r="M160" i="5"/>
  <c r="J114" i="7" s="1"/>
  <c r="M161" i="5"/>
  <c r="J164" i="7" s="1"/>
  <c r="M162" i="5"/>
  <c r="J165" i="7" s="1"/>
  <c r="C6" i="13" l="1"/>
  <c r="C7" i="13"/>
  <c r="C8" i="13"/>
  <c r="C3" i="13"/>
  <c r="B15" i="13"/>
  <c r="C2" i="13"/>
  <c r="C4" i="13"/>
  <c r="C9" i="13"/>
  <c r="C5" i="13"/>
  <c r="C10" i="13"/>
  <c r="C11" i="13"/>
  <c r="L4" i="5"/>
  <c r="P4" i="5" s="1"/>
  <c r="R4" i="5" s="1"/>
  <c r="L5" i="5"/>
  <c r="L6" i="5"/>
  <c r="P6" i="5" s="1"/>
  <c r="L7" i="5"/>
  <c r="L8" i="5"/>
  <c r="L9" i="5"/>
  <c r="L10" i="5"/>
  <c r="W10" i="5" s="1"/>
  <c r="L11" i="5"/>
  <c r="W11" i="5" s="1"/>
  <c r="L12" i="5"/>
  <c r="W12" i="5" s="1"/>
  <c r="L13" i="5"/>
  <c r="W13" i="5" s="1"/>
  <c r="L14" i="5"/>
  <c r="W14" i="5" s="1"/>
  <c r="L15" i="5"/>
  <c r="P15" i="5" s="1"/>
  <c r="L16" i="5"/>
  <c r="R16" i="5" s="1"/>
  <c r="L17" i="5"/>
  <c r="P17" i="5" s="1"/>
  <c r="W17" i="5" s="1"/>
  <c r="L18" i="5"/>
  <c r="W18" i="5" s="1"/>
  <c r="L19" i="5"/>
  <c r="P19" i="5" s="1"/>
  <c r="W19" i="5" s="1"/>
  <c r="L20" i="5"/>
  <c r="P20" i="5" s="1"/>
  <c r="W20" i="5" s="1"/>
  <c r="L21" i="5"/>
  <c r="P21" i="5" s="1"/>
  <c r="W21" i="5" s="1"/>
  <c r="L22" i="5"/>
  <c r="Q22" i="5" s="1"/>
  <c r="L23" i="5"/>
  <c r="Q23" i="5" s="1"/>
  <c r="L24" i="5"/>
  <c r="Q24" i="5" s="1"/>
  <c r="L25" i="5"/>
  <c r="V25" i="5" s="1"/>
  <c r="L26" i="5"/>
  <c r="Q26" i="5" s="1"/>
  <c r="L27" i="5"/>
  <c r="Q27" i="5" s="1"/>
  <c r="L28" i="5"/>
  <c r="L29" i="5"/>
  <c r="L30" i="5"/>
  <c r="V30" i="5" s="1"/>
  <c r="L31" i="5"/>
  <c r="P31" i="5" s="1"/>
  <c r="L32" i="5"/>
  <c r="Q32" i="5" s="1"/>
  <c r="L33" i="5"/>
  <c r="P33" i="5" s="1"/>
  <c r="R33" i="5" s="1"/>
  <c r="L34" i="5"/>
  <c r="L35" i="5"/>
  <c r="P35" i="5" s="1"/>
  <c r="L36" i="5"/>
  <c r="P36" i="5" s="1"/>
  <c r="T36" i="5" s="1"/>
  <c r="L37" i="5"/>
  <c r="P37" i="5" s="1"/>
  <c r="L38" i="5"/>
  <c r="P38" i="5" s="1"/>
  <c r="L39" i="5"/>
  <c r="P39" i="5" s="1"/>
  <c r="W39" i="5" s="1"/>
  <c r="L40" i="5"/>
  <c r="Q40" i="5" s="1"/>
  <c r="L41" i="5"/>
  <c r="Q41" i="5" s="1"/>
  <c r="L42" i="5"/>
  <c r="V42" i="5" s="1"/>
  <c r="L43" i="5"/>
  <c r="P43" i="5" s="1"/>
  <c r="W43" i="5" s="1"/>
  <c r="L44" i="5"/>
  <c r="Q44" i="5" s="1"/>
  <c r="L45" i="5"/>
  <c r="Q45" i="5" s="1"/>
  <c r="L46" i="5"/>
  <c r="P46" i="5" s="1"/>
  <c r="L47" i="5"/>
  <c r="Q47" i="5" s="1"/>
  <c r="L48" i="5"/>
  <c r="L49" i="5"/>
  <c r="L50" i="5"/>
  <c r="L51" i="5"/>
  <c r="L52" i="5"/>
  <c r="L53" i="5"/>
  <c r="L54" i="5"/>
  <c r="P54" i="5" s="1"/>
  <c r="Y54" i="5" s="1"/>
  <c r="L55" i="5"/>
  <c r="L56" i="5"/>
  <c r="U56" i="5" s="1"/>
  <c r="L57" i="5"/>
  <c r="U57" i="5" s="1"/>
  <c r="L58" i="5"/>
  <c r="L59" i="5"/>
  <c r="P59" i="5" s="1"/>
  <c r="L60" i="5"/>
  <c r="Y60" i="5" s="1"/>
  <c r="L61" i="5"/>
  <c r="U61" i="5" s="1"/>
  <c r="L62" i="5"/>
  <c r="L63" i="5"/>
  <c r="L64" i="5"/>
  <c r="U64" i="5" s="1"/>
  <c r="L65" i="5"/>
  <c r="U65" i="5" s="1"/>
  <c r="L66" i="5"/>
  <c r="V66" i="5" s="1"/>
  <c r="L67" i="5"/>
  <c r="L68" i="5"/>
  <c r="L69" i="5"/>
  <c r="L70" i="5"/>
  <c r="U70" i="5" s="1"/>
  <c r="L71" i="5"/>
  <c r="P71" i="5" s="1"/>
  <c r="L72" i="5"/>
  <c r="L73" i="5"/>
  <c r="L74" i="5"/>
  <c r="W74" i="5" s="1"/>
  <c r="L75" i="5"/>
  <c r="U75" i="5" s="1"/>
  <c r="L76" i="5"/>
  <c r="U76" i="5" s="1"/>
  <c r="L77" i="5"/>
  <c r="U77" i="5" s="1"/>
  <c r="L78" i="5"/>
  <c r="X78" i="5" s="1"/>
  <c r="L79" i="5"/>
  <c r="L80" i="5"/>
  <c r="L81" i="5"/>
  <c r="U81" i="5" s="1"/>
  <c r="L82" i="5"/>
  <c r="W82" i="5" s="1"/>
  <c r="L83" i="5"/>
  <c r="W83" i="5" s="1"/>
  <c r="L84" i="5"/>
  <c r="W84" i="5" s="1"/>
  <c r="L85" i="5"/>
  <c r="W85" i="5" s="1"/>
  <c r="L86" i="5"/>
  <c r="P86" i="5" s="1"/>
  <c r="W86" i="5" s="1"/>
  <c r="L87" i="5"/>
  <c r="P87" i="5" s="1"/>
  <c r="L88" i="5"/>
  <c r="P88" i="5" s="1"/>
  <c r="L89" i="5"/>
  <c r="P89" i="5" s="1"/>
  <c r="L90" i="5"/>
  <c r="L91" i="5"/>
  <c r="Q91" i="5" s="1"/>
  <c r="L92" i="5"/>
  <c r="U92" i="5" s="1"/>
  <c r="V92" i="5" s="1"/>
  <c r="L93" i="5"/>
  <c r="L94" i="5"/>
  <c r="P94" i="5" s="1"/>
  <c r="L95" i="5"/>
  <c r="P95" i="5" s="1"/>
  <c r="L96" i="5"/>
  <c r="P96" i="5" s="1"/>
  <c r="L97" i="5"/>
  <c r="W97" i="5" s="1"/>
  <c r="L98" i="5"/>
  <c r="W98" i="5" s="1"/>
  <c r="L99" i="5"/>
  <c r="V99" i="5" s="1"/>
  <c r="L100" i="5"/>
  <c r="U100" i="5" s="1"/>
  <c r="L101" i="5"/>
  <c r="V101" i="5" s="1"/>
  <c r="L102" i="5"/>
  <c r="Y102" i="5" s="1"/>
  <c r="L103" i="5"/>
  <c r="U103" i="5" s="1"/>
  <c r="L104" i="5"/>
  <c r="P104" i="5" s="1"/>
  <c r="L105" i="5"/>
  <c r="U105" i="5" s="1"/>
  <c r="L106" i="5"/>
  <c r="L107" i="5"/>
  <c r="U107" i="5" s="1"/>
  <c r="W107" i="5" s="1"/>
  <c r="L108" i="5"/>
  <c r="U108" i="5" s="1"/>
  <c r="X108" i="5" s="1"/>
  <c r="L109" i="5"/>
  <c r="P109" i="5" s="1"/>
  <c r="L110" i="5"/>
  <c r="L111" i="5"/>
  <c r="W111" i="5" s="1"/>
  <c r="L112" i="5"/>
  <c r="W112" i="5" s="1"/>
  <c r="L113" i="5"/>
  <c r="W113" i="5" s="1"/>
  <c r="L114" i="5"/>
  <c r="P114" i="5" s="1"/>
  <c r="L115" i="5"/>
  <c r="X115" i="5" s="1"/>
  <c r="L116" i="5"/>
  <c r="W116" i="5" s="1"/>
  <c r="L117" i="5"/>
  <c r="V117" i="5" s="1"/>
  <c r="L118" i="5"/>
  <c r="U118" i="5" s="1"/>
  <c r="L119" i="5"/>
  <c r="W119" i="5" s="1"/>
  <c r="L120" i="5"/>
  <c r="V120" i="5" s="1"/>
  <c r="L121" i="5"/>
  <c r="V121" i="5" s="1"/>
  <c r="L122" i="5"/>
  <c r="V122" i="5" s="1"/>
  <c r="L123" i="5"/>
  <c r="P123" i="5" s="1"/>
  <c r="L124" i="5"/>
  <c r="P124" i="5" s="1"/>
  <c r="L125" i="5"/>
  <c r="V125" i="5" s="1"/>
  <c r="L126" i="5"/>
  <c r="V126" i="5" s="1"/>
  <c r="L127" i="5"/>
  <c r="P127" i="5" s="1"/>
  <c r="L128" i="5"/>
  <c r="P128" i="5" s="1"/>
  <c r="L129" i="5"/>
  <c r="L130" i="5"/>
  <c r="V130" i="5" s="1"/>
  <c r="L131" i="5"/>
  <c r="P131" i="5" s="1"/>
  <c r="L132" i="5"/>
  <c r="P132" i="5" s="1"/>
  <c r="L133" i="5"/>
  <c r="V133" i="5" s="1"/>
  <c r="L134" i="5"/>
  <c r="U134" i="5" s="1"/>
  <c r="L135" i="5"/>
  <c r="P135" i="5" s="1"/>
  <c r="L136" i="5"/>
  <c r="V136" i="5" s="1"/>
  <c r="L137" i="5"/>
  <c r="V137" i="5" s="1"/>
  <c r="L138" i="5"/>
  <c r="V138" i="5" s="1"/>
  <c r="L139" i="5"/>
  <c r="V139" i="5" s="1"/>
  <c r="L140" i="5"/>
  <c r="L141" i="5"/>
  <c r="W141" i="5" s="1"/>
  <c r="L142" i="5"/>
  <c r="U142" i="5" s="1"/>
  <c r="L143" i="5"/>
  <c r="V143" i="5" s="1"/>
  <c r="L144" i="5"/>
  <c r="U144" i="5" s="1"/>
  <c r="L145" i="5"/>
  <c r="U145" i="5" s="1"/>
  <c r="L146" i="5"/>
  <c r="U146" i="5" s="1"/>
  <c r="L147" i="5"/>
  <c r="U147" i="5" s="1"/>
  <c r="L148" i="5"/>
  <c r="P148" i="5" s="1"/>
  <c r="L149" i="5"/>
  <c r="P149" i="5" s="1"/>
  <c r="L150" i="5"/>
  <c r="U150" i="5" s="1"/>
  <c r="L151" i="5"/>
  <c r="P151" i="5" s="1"/>
  <c r="L152" i="5"/>
  <c r="X152" i="5" s="1"/>
  <c r="L153" i="5"/>
  <c r="U153" i="5" s="1"/>
  <c r="L154" i="5"/>
  <c r="L155" i="5"/>
  <c r="P155" i="5" s="1"/>
  <c r="L156" i="5"/>
  <c r="L157" i="5"/>
  <c r="U157" i="5" s="1"/>
  <c r="L158" i="5"/>
  <c r="P158" i="5" s="1"/>
  <c r="L159" i="5"/>
  <c r="W159" i="5" s="1"/>
  <c r="L160" i="5"/>
  <c r="U160" i="5" s="1"/>
  <c r="L161" i="5"/>
  <c r="P161" i="5" s="1"/>
  <c r="L162" i="5"/>
  <c r="P162" i="5" s="1"/>
  <c r="B9" i="11" l="1"/>
  <c r="T5" i="5"/>
  <c r="S5" i="5"/>
  <c r="P5" i="5"/>
  <c r="X52" i="5"/>
  <c r="V67" i="5"/>
  <c r="U51" i="5"/>
  <c r="X68" i="5"/>
  <c r="U154" i="5"/>
  <c r="S106" i="5"/>
  <c r="X90" i="5"/>
  <c r="X58" i="5"/>
  <c r="U50" i="5"/>
  <c r="S34" i="5"/>
  <c r="W129" i="5"/>
  <c r="U73" i="5"/>
  <c r="X49" i="5"/>
  <c r="T9" i="5"/>
  <c r="U80" i="5"/>
  <c r="V140" i="5"/>
  <c r="S79" i="5"/>
  <c r="Y63" i="5"/>
  <c r="U55" i="5"/>
  <c r="P7" i="5"/>
  <c r="U110" i="5"/>
  <c r="U62" i="5"/>
  <c r="U156" i="5"/>
  <c r="U72" i="5"/>
  <c r="V8" i="5"/>
  <c r="Q93" i="5"/>
  <c r="U69" i="5"/>
  <c r="Q53" i="5"/>
  <c r="B3" i="11" s="1"/>
  <c r="S29" i="5"/>
  <c r="P28" i="5"/>
  <c r="B5" i="11" l="1"/>
  <c r="B10" i="11"/>
  <c r="T28" i="5"/>
  <c r="B6" i="11" s="1"/>
  <c r="V50" i="5"/>
  <c r="B8" i="11" s="1"/>
  <c r="U7" i="5"/>
  <c r="U53" i="5"/>
  <c r="Y55" i="5"/>
  <c r="B11" i="11" s="1"/>
  <c r="A4" i="7"/>
  <c r="A5" i="7" s="1"/>
  <c r="A6" i="7" s="1"/>
  <c r="A7" i="7" s="1"/>
  <c r="A8" i="7" s="1"/>
  <c r="A9" i="7" s="1"/>
  <c r="A10" i="7" s="1"/>
  <c r="A11" i="7" s="1"/>
  <c r="A12" i="7" s="1"/>
  <c r="B8" i="9"/>
  <c r="B7" i="9"/>
  <c r="B6" i="9"/>
  <c r="B5" i="9"/>
  <c r="B4" i="9"/>
  <c r="B3" i="9"/>
  <c r="B2" i="9"/>
  <c r="W28" i="6"/>
  <c r="V28" i="6"/>
  <c r="S28" i="6"/>
  <c r="P28" i="6"/>
  <c r="M28" i="6"/>
  <c r="J28" i="6"/>
  <c r="G28" i="6"/>
  <c r="W27" i="6"/>
  <c r="V27" i="6"/>
  <c r="S27" i="6"/>
  <c r="W26" i="6"/>
  <c r="V26" i="6"/>
  <c r="S26" i="6"/>
  <c r="P26" i="6"/>
  <c r="W25" i="6"/>
  <c r="V25" i="6"/>
  <c r="S25" i="6"/>
  <c r="P25" i="6"/>
  <c r="M25" i="6"/>
  <c r="J25" i="6"/>
  <c r="G25" i="6"/>
  <c r="W24" i="6"/>
  <c r="V24" i="6"/>
  <c r="S24" i="6"/>
  <c r="P24" i="6"/>
  <c r="M24" i="6"/>
  <c r="J24" i="6"/>
  <c r="G24" i="6"/>
  <c r="W23" i="6"/>
  <c r="V23" i="6"/>
  <c r="S23" i="6"/>
  <c r="P23" i="6"/>
  <c r="M23" i="6"/>
  <c r="J23" i="6"/>
  <c r="G23" i="6"/>
  <c r="W22" i="6"/>
  <c r="V22" i="6"/>
  <c r="S22" i="6"/>
  <c r="P22" i="6"/>
  <c r="M22" i="6"/>
  <c r="J22" i="6"/>
  <c r="G22" i="6"/>
  <c r="W21" i="6"/>
  <c r="V21" i="6"/>
  <c r="S21" i="6"/>
  <c r="P21" i="6"/>
  <c r="M21" i="6"/>
  <c r="J21" i="6"/>
  <c r="G21" i="6"/>
  <c r="W20" i="6"/>
  <c r="V20" i="6"/>
  <c r="S20" i="6"/>
  <c r="P20" i="6"/>
  <c r="M20" i="6"/>
  <c r="J20" i="6"/>
  <c r="G20" i="6"/>
  <c r="W19" i="6"/>
  <c r="V19" i="6"/>
  <c r="S19" i="6"/>
  <c r="P19" i="6"/>
  <c r="M19" i="6"/>
  <c r="J19" i="6"/>
  <c r="G19" i="6"/>
  <c r="W18" i="6"/>
  <c r="V18" i="6"/>
  <c r="S18" i="6"/>
  <c r="P18" i="6"/>
  <c r="M18" i="6"/>
  <c r="J18" i="6"/>
  <c r="G18" i="6"/>
  <c r="W17" i="6"/>
  <c r="V17" i="6"/>
  <c r="S17" i="6"/>
  <c r="P17" i="6"/>
  <c r="M17" i="6"/>
  <c r="J17" i="6"/>
  <c r="G17" i="6"/>
  <c r="W16" i="6"/>
  <c r="V16" i="6"/>
  <c r="S16" i="6"/>
  <c r="P16" i="6"/>
  <c r="M16" i="6"/>
  <c r="J16" i="6"/>
  <c r="G16" i="6"/>
  <c r="W15" i="6"/>
  <c r="V15" i="6"/>
  <c r="S15" i="6"/>
  <c r="P15" i="6"/>
  <c r="M15" i="6"/>
  <c r="J15" i="6"/>
  <c r="G15" i="6"/>
  <c r="W14" i="6"/>
  <c r="V14" i="6"/>
  <c r="S14" i="6"/>
  <c r="P14" i="6"/>
  <c r="M14" i="6"/>
  <c r="J14" i="6"/>
  <c r="G14" i="6"/>
  <c r="W13" i="6"/>
  <c r="V13" i="6"/>
  <c r="S13" i="6"/>
  <c r="P13" i="6"/>
  <c r="M13" i="6"/>
  <c r="J13" i="6"/>
  <c r="G13" i="6"/>
  <c r="W12" i="6"/>
  <c r="V12" i="6"/>
  <c r="S12" i="6"/>
  <c r="P12" i="6"/>
  <c r="M12" i="6"/>
  <c r="J12" i="6"/>
  <c r="G12" i="6"/>
  <c r="W11" i="6"/>
  <c r="V11" i="6"/>
  <c r="S11" i="6"/>
  <c r="P11" i="6"/>
  <c r="M11" i="6"/>
  <c r="J11" i="6"/>
  <c r="G11" i="6"/>
  <c r="W10" i="6"/>
  <c r="V10" i="6"/>
  <c r="S10" i="6"/>
  <c r="P10" i="6"/>
  <c r="M10" i="6"/>
  <c r="J10" i="6"/>
  <c r="G10" i="6"/>
  <c r="W9" i="6"/>
  <c r="V9" i="6"/>
  <c r="S9" i="6"/>
  <c r="P9" i="6"/>
  <c r="M9" i="6"/>
  <c r="J9" i="6"/>
  <c r="G9" i="6"/>
  <c r="W8" i="6"/>
  <c r="V8" i="6"/>
  <c r="S8" i="6"/>
  <c r="P8" i="6"/>
  <c r="M8" i="6"/>
  <c r="J8" i="6"/>
  <c r="G8" i="6"/>
  <c r="W7" i="6"/>
  <c r="V7" i="6"/>
  <c r="S7" i="6"/>
  <c r="P7" i="6"/>
  <c r="M7" i="6"/>
  <c r="J7" i="6"/>
  <c r="G7" i="6"/>
  <c r="W6" i="6"/>
  <c r="V6" i="6"/>
  <c r="S6" i="6"/>
  <c r="P6" i="6"/>
  <c r="M6" i="6"/>
  <c r="J6" i="6"/>
  <c r="G6" i="6"/>
  <c r="W5" i="6"/>
  <c r="V5" i="6"/>
  <c r="S5" i="6"/>
  <c r="P5" i="6"/>
  <c r="M5" i="6"/>
  <c r="J5" i="6"/>
  <c r="G5" i="6"/>
  <c r="A4" i="2"/>
  <c r="A4" i="5"/>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F3" i="5"/>
  <c r="L3" i="5" s="1"/>
  <c r="P3" i="5" s="1"/>
  <c r="B7" i="11" l="1"/>
  <c r="R3" i="5"/>
  <c r="B4" i="11" s="1"/>
  <c r="B2" i="11"/>
  <c r="A13" i="7"/>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43" i="7" l="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C9" i="11"/>
  <c r="C11" i="11"/>
  <c r="C7" i="11"/>
  <c r="C8" i="11"/>
  <c r="C10" i="11"/>
  <c r="B15" i="11"/>
  <c r="C2" i="11"/>
  <c r="C4" i="11"/>
  <c r="C5" i="11"/>
  <c r="C6" i="11"/>
  <c r="C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Aldrich, Daniel</author>
  </authors>
  <commentList>
    <comment ref="C16" authorId="0" shapeId="0" xr:uid="{00000000-0006-0000-0600-000001000000}">
      <text>
        <r>
          <rPr>
            <b/>
            <sz val="9"/>
            <color indexed="81"/>
            <rFont val="Tahoma"/>
            <family val="2"/>
          </rPr>
          <t>Aldrich, Daniel:</t>
        </r>
        <r>
          <rPr>
            <sz val="9"/>
            <color indexed="81"/>
            <rFont val="Tahoma"/>
            <family val="2"/>
          </rPr>
          <t xml:space="preserve">
ISD $'s include CWIP Balance
</t>
        </r>
      </text>
    </comment>
    <comment ref="E19" authorId="0" shapeId="0" xr:uid="{00000000-0006-0000-0600-000002000000}">
      <text>
        <r>
          <rPr>
            <b/>
            <sz val="9"/>
            <color indexed="81"/>
            <rFont val="Tahoma"/>
            <family val="2"/>
          </rPr>
          <t>Aldrich, Daniel:</t>
        </r>
        <r>
          <rPr>
            <sz val="9"/>
            <color indexed="81"/>
            <rFont val="Tahoma"/>
            <family val="2"/>
          </rPr>
          <t xml:space="preserve">
This version reflects the removal of $30M for the downtown land purchase in 2018 per VP decision</t>
        </r>
      </text>
    </comment>
  </commentList>
</comments>
</file>

<file path=xl/sharedStrings.xml><?xml version="1.0" encoding="utf-8"?>
<sst xmlns="http://schemas.openxmlformats.org/spreadsheetml/2006/main" count="3747" uniqueCount="883">
  <si>
    <t>Row/Line #</t>
  </si>
  <si>
    <t>Project Name</t>
  </si>
  <si>
    <t>Location</t>
  </si>
  <si>
    <t>Project Description</t>
  </si>
  <si>
    <t>Project Description - Where</t>
    <phoneticPr fontId="1" type="noConversion"/>
  </si>
  <si>
    <t>Project Description - Why</t>
    <phoneticPr fontId="1" type="noConversion"/>
  </si>
  <si>
    <t xml:space="preserve">Transmission Project Size </t>
  </si>
  <si>
    <t xml:space="preserve">Substation Project Area </t>
  </si>
  <si>
    <t>Transmission Voltage Level (kV)</t>
  </si>
  <si>
    <t>Substation or Transformer Capacity (MVA)</t>
  </si>
  <si>
    <t>Utility Approval</t>
    <phoneticPr fontId="1" type="noConversion"/>
  </si>
  <si>
    <t>Year of Utility Approval</t>
    <phoneticPr fontId="1" type="noConversion"/>
  </si>
  <si>
    <t>Process for Utility Approval</t>
    <phoneticPr fontId="1" type="noConversion"/>
  </si>
  <si>
    <t xml:space="preserve">CAISO Year </t>
  </si>
  <si>
    <t>Year when considered in CAISO TPP</t>
    <phoneticPr fontId="1" type="noConversion"/>
  </si>
  <si>
    <t>Year when expected to be considered in CAISO TPP</t>
    <phoneticPr fontId="1" type="noConversion"/>
  </si>
  <si>
    <t>FERC: Year</t>
  </si>
  <si>
    <t>CEQA Status</t>
  </si>
  <si>
    <t>CEQA/NEPA Document Type</t>
  </si>
  <si>
    <t>CEQA/NEPA Lead Agency</t>
  </si>
  <si>
    <t>CPUC Advice Letter or Application</t>
  </si>
  <si>
    <t>CPUC Filing Type</t>
  </si>
  <si>
    <t>CPUC Date Filed</t>
  </si>
  <si>
    <t>CPUC Status</t>
  </si>
  <si>
    <t>CPUC Status: Year</t>
    <phoneticPr fontId="1" type="noConversion"/>
  </si>
  <si>
    <t>Project Status</t>
  </si>
  <si>
    <t>Original Planned In-Service Date</t>
  </si>
  <si>
    <t>Current Planned In-Service Date</t>
  </si>
  <si>
    <t>Original Cost or Cost Range ($M) - CAISO approved projects only</t>
  </si>
  <si>
    <t>Actual Cost ($M) - FERC</t>
  </si>
  <si>
    <t>Actual Cost ($M) - CPUC</t>
  </si>
  <si>
    <t>Capital Expenditure ($M)</t>
  </si>
  <si>
    <t>Cost Cap ($M)</t>
    <phoneticPr fontId="1" type="noConversion"/>
  </si>
  <si>
    <t>Cost Spent on Construction Work in Progress ($M)</t>
    <phoneticPr fontId="1" type="noConversion"/>
  </si>
  <si>
    <t xml:space="preserve">% Cost in High Voltage TAC - </t>
  </si>
  <si>
    <t>% Cost in Low Voltage TAC (200 and below)</t>
  </si>
  <si>
    <t>Primary Purpose &amp; Benefit</t>
    <phoneticPr fontId="1" type="noConversion"/>
  </si>
  <si>
    <t>Mira Sorrento 138/12KV Sub &amp; Cirs. 1442 Thru 1446</t>
  </si>
  <si>
    <t>San Diego</t>
  </si>
  <si>
    <t>New 69/12 kv substation and loop in of existing tieline</t>
  </si>
  <si>
    <t>See "location"</t>
  </si>
  <si>
    <t>See "purpose and need"</t>
  </si>
  <si>
    <t>N/A</t>
  </si>
  <si>
    <t>5 acres</t>
  </si>
  <si>
    <t>69kV, 12kv</t>
  </si>
  <si>
    <t>120MVA</t>
  </si>
  <si>
    <t>Yes</t>
  </si>
  <si>
    <t>SDG&amp;E Board of Director approval</t>
  </si>
  <si>
    <t>Final Certified</t>
  </si>
  <si>
    <t>MND</t>
  </si>
  <si>
    <t>CPUC</t>
  </si>
  <si>
    <t>Application  A.11-10-015</t>
  </si>
  <si>
    <t>PTC</t>
  </si>
  <si>
    <t>Approved</t>
  </si>
  <si>
    <t>Operational</t>
  </si>
  <si>
    <t>See "Actual Costs"</t>
  </si>
  <si>
    <t>Salt Creek-Land Purchase, New Substa. &amp; 3 New Ckts</t>
  </si>
  <si>
    <t>Chula Vista</t>
  </si>
  <si>
    <t>69kV</t>
  </si>
  <si>
    <t>2013-2014</t>
  </si>
  <si>
    <t>http://www.caiso.com/Documents/Board-Approved2014-2015TransmissionPlan.pdf</t>
  </si>
  <si>
    <t>NTP issued</t>
  </si>
  <si>
    <t>EIR</t>
  </si>
  <si>
    <t>Application A.13-09-014</t>
  </si>
  <si>
    <t>Post Construction</t>
  </si>
  <si>
    <t>$70 Million - $77 Million</t>
  </si>
  <si>
    <t>Sunrise Powerlink</t>
  </si>
  <si>
    <t>San Diego, Imperial</t>
  </si>
  <si>
    <t>40 acres (Suncrest)</t>
  </si>
  <si>
    <t>500kV, 230kV</t>
  </si>
  <si>
    <t>Sempra Board of Directors Approval</t>
  </si>
  <si>
    <t>EIR/EIS</t>
  </si>
  <si>
    <t>CPUC/BLM/FS</t>
  </si>
  <si>
    <t>Application A.06-08-010</t>
  </si>
  <si>
    <t>CPCN</t>
  </si>
  <si>
    <t>$1,883M</t>
  </si>
  <si>
    <t>Maintain reliability in delivery of power to the San Diego region, reduce the cost of energy, and accommodate the delivery of renewable energy to meet state and federal renewable energy goals from resources in the Imperial Valley and wind and other sources in San Diego County</t>
  </si>
  <si>
    <t>Ocean Ranch Land Purchase, New Substation</t>
  </si>
  <si>
    <t xml:space="preserve">San Diego </t>
  </si>
  <si>
    <t>Construct and operate the Ocean Ranch 69/12-kV Substation and associated distribution lines. The Project will consist of the following: a new 69/12 kilovolt (kV) low-profile electric substation located on a 9.66 acre site on Avenida del Oro north of Avenida de la Plata; approximately 1,500 feet of underground power line duct bank to loop an existing 69 kV circuit into the new substation; four new 12 kV distribution circuits that would intercept four existing circuits in the vicinity; and a telecommunication system that would include a 40 foot monopole and attached microwave antenna.</t>
  </si>
  <si>
    <t>(1) Provide additional capacity to serve the existing area load and forecasted customer-driven electrical load growth; and (2) prevent potential long outages or disruption of service to SDG&amp;E customers in the Oceanside area.</t>
  </si>
  <si>
    <t>Initial buildout capacity is 60MVA and ultimate buildout capacity is 120MVA</t>
  </si>
  <si>
    <t>2015-2016</t>
  </si>
  <si>
    <t>https://www.caiso.com/Documents/Board-Approved2015-2016TransmissionPlan.pdf</t>
  </si>
  <si>
    <t>Application # 16-07-016</t>
  </si>
  <si>
    <t>Permitting</t>
  </si>
  <si>
    <t>$68 Million</t>
  </si>
  <si>
    <t>South Orange County Reliability Enhancement (SOCRE)</t>
  </si>
  <si>
    <t>Orange and San Diego</t>
  </si>
  <si>
    <t xml:space="preserve">Build a new 230kV GIS substation and rebuild an existing 138kV substation (GIS).  Replace an existing 138kV transmission line with a new 230kV double circuit transmission line.  </t>
  </si>
  <si>
    <t>8 miles</t>
  </si>
  <si>
    <t>230kV, 138kV</t>
  </si>
  <si>
    <t>352 MVA</t>
  </si>
  <si>
    <t>Sempra Board of Approval</t>
  </si>
  <si>
    <t>2010-2011</t>
  </si>
  <si>
    <t>CEQA</t>
  </si>
  <si>
    <t>Application A.12-05-020</t>
  </si>
  <si>
    <t>about to begin construction</t>
  </si>
  <si>
    <t>$365 Million</t>
  </si>
  <si>
    <t>381M</t>
  </si>
  <si>
    <t xml:space="preserve">Provide transmission reliability; reduce risk of outages in South Orange County, comply with mandatory NERC, WECC and CAISO standards.  Replace aging infrastructure and improve transmission and distribution operating flexibility. </t>
  </si>
  <si>
    <t>Relocate South Bay Substation</t>
  </si>
  <si>
    <t xml:space="preserve">Relocate existing of the existing 138/69kV substation to a new site .5 mile down the road.  This will facilitate the development of Chula Vista's Bayfront Master Plan.  An existing 230kV transmission line will be looped in at the new site. </t>
  </si>
  <si>
    <t>approx. 1 mile</t>
  </si>
  <si>
    <t>9.7 acres</t>
  </si>
  <si>
    <t>230kV, 69kV</t>
  </si>
  <si>
    <t>224MVA</t>
  </si>
  <si>
    <t>2009-2010</t>
  </si>
  <si>
    <t>CPUC and CCC</t>
  </si>
  <si>
    <t>Application A. 10-06-007</t>
  </si>
  <si>
    <t>In Service</t>
  </si>
  <si>
    <t>Replace aging and obsolete equipment, provide for future load growth, facilitate the City of Chula Vista's bayfront redevelopment goals by relocating the substation.</t>
  </si>
  <si>
    <t>ECO Substation</t>
  </si>
  <si>
    <t>The project included building a new 500/230/138 kilovolt (kV) substation (ECO Substation) in the Jacumba area, looping-in the Southwest Powerlink (SWPL) into the new ECO Substation, building a new 138 kV transmission line, approximately 13.3 miles in length, running between the
new ECO Substation and the rebuilt Boulevard Substation, rebuild the existing Boulevard 69/12kV substation as a 138/69/12kV substation, and rebuild the White Star Communication Facility.</t>
  </si>
  <si>
    <t>13 Miles</t>
  </si>
  <si>
    <t>58 acres</t>
  </si>
  <si>
    <t>500kV, 230kV, 138kV, 69kV</t>
  </si>
  <si>
    <t xml:space="preserve">1120 MVA @ 500/230kV (ECO)
350 MVA @ 230/138kV (ECO)
220 MVA @138/69kV (BUE)
25 MVA @ 138/12kV (BUE)
</t>
  </si>
  <si>
    <t>CPUC and BLM</t>
  </si>
  <si>
    <t>Application A. 09-08-003</t>
  </si>
  <si>
    <t>NA</t>
  </si>
  <si>
    <t>Provide an interconnection hub for renewable generation along SDG&amp;E’s existing Southwest Powerlink (SWPL) 500 kV transmission line. Facilitate the interconnection of renewable generation sources in the Boulevard area.  Provide a second source for the southeastern transmission system that avoids the vulnerability of common structure outages, thus increasing the reliability of electrical service for Boulevard, Jacumba, and other surrounding communities.</t>
  </si>
  <si>
    <t>TL 629 DE-GC-CN SW Pole Replacements - CNF</t>
  </si>
  <si>
    <t>Approximately 29.8 miles in total length, with approximately 9.6 miles located within the CNF boundary and approximately 20.2 miles located outside the CNF boundary; runs from Descanso Substation east to Glencliff Substation located south of Pine Valley, from Glencliff Substation southeast to Cameron Tap near Kitchen Creek road and Interstate 8, from Cameron Tap south to Cameron Substation off Buckman Springs Road, and from Cameron Tap east to Crestwood Substation south of the Golden Acorn Casino on the Campo Indian reservation</t>
  </si>
  <si>
    <t>Approximately 30 miles</t>
  </si>
  <si>
    <t>SDGE Board of Director Approval</t>
  </si>
  <si>
    <t>CPUC &amp; USFS are Co-Lead Agencies</t>
  </si>
  <si>
    <t xml:space="preserve">Application </t>
  </si>
  <si>
    <t>Construction</t>
  </si>
  <si>
    <t>TL 637 CRE-ST SW Pole Replacements</t>
  </si>
  <si>
    <t>TL6926 Rincon-Valley Center SW Pole Replace</t>
  </si>
  <si>
    <t xml:space="preserve">Valley Center </t>
  </si>
  <si>
    <t xml:space="preserve">TL6926 Wood to Steel project replaces wood poles with steel poles in high fire risk area in the Valley Center area. It includes approx. 5 miles and 50 poles. This project will help improve the reliability of TL6926 from Rincon to Valley Center in fire - prone areas by replacing existing wood poles with equivalent steel poles. The fire hardening work will transfer existing conductor and will use slightly longer insulators, and utilize increased vertical and horizontal spacing. </t>
  </si>
  <si>
    <t>69kV, 12kV</t>
  </si>
  <si>
    <t xml:space="preserve">Preliminary Design </t>
  </si>
  <si>
    <t>TL649 Otay-San Ysidro-Border SW Pole Replace</t>
  </si>
  <si>
    <t>69kV, 12 kV</t>
  </si>
  <si>
    <t>PEA deemed complete</t>
  </si>
  <si>
    <t>Filed &amp; under review</t>
  </si>
  <si>
    <t>wood to steel to decrease fire risk</t>
  </si>
  <si>
    <t xml:space="preserve">TL686 Warners to Narrows SW Pole Replace
TL687 Borrego Springs 
</t>
  </si>
  <si>
    <t xml:space="preserve">Fire Hardening initiative to replace wood poles with equivalent steel poles within the Fire Threat Zone Area in Warner Springs. </t>
  </si>
  <si>
    <t xml:space="preserve">Advice Letter and PTC </t>
  </si>
  <si>
    <t>TBD</t>
  </si>
  <si>
    <t>TL13821 and TL13828-Fanita Junction Enhancement</t>
  </si>
  <si>
    <t>The project entails replacing and modifying electrical transmission infrastructure, including poles and overhead conductor, on an approximately 11‐mile stretch of TL 13821 spanning between the Sycamore, Carlton Hills, and Santee Substations. The project also will convert TL 13821, an existing 3‐terminal transmission line, into two 2‐terminal lines - TL 13821 from the Sycamore Substation to the Santee Substation (8 miles), and TL 13828 from the Sycamore Substation to the Carlton Hills Substation (7 miles).</t>
  </si>
  <si>
    <t>approximately 26 miles</t>
  </si>
  <si>
    <t>138kv</t>
  </si>
  <si>
    <t>AL</t>
  </si>
  <si>
    <t xml:space="preserve">Advice Letter </t>
  </si>
  <si>
    <t>Complete</t>
  </si>
  <si>
    <t>Poseidon Project-Modify Cannon Sub &amp; Install 2 Ckts</t>
  </si>
  <si>
    <t>Carlsbad</t>
  </si>
  <si>
    <t>138kV</t>
  </si>
  <si>
    <t>56 MVA</t>
  </si>
  <si>
    <t>Advice Letter</t>
  </si>
  <si>
    <t>complete</t>
  </si>
  <si>
    <t>Support energy need for new desalination plant and improve system reliability</t>
  </si>
  <si>
    <t>Wood to Steel Pole Replace.-TL690E</t>
  </si>
  <si>
    <t>Camp Pendleton</t>
  </si>
  <si>
    <t>wood-to-steel conversion and reconductor of an existing 69kv tieline</t>
  </si>
  <si>
    <t>https://www.caiso.com/Documents/Board-Approved2013-2014TransmissionPlan_July162014.pdf</t>
  </si>
  <si>
    <t>likely PTC</t>
  </si>
  <si>
    <t>to be filed</t>
  </si>
  <si>
    <t>planning</t>
  </si>
  <si>
    <t>$24 Million - $28 Million</t>
  </si>
  <si>
    <t>TL691 Avo-Mon Wood to Steel</t>
  </si>
  <si>
    <t>Advice letter or PTC</t>
  </si>
  <si>
    <t>TL695/6971 Reconductor &amp; Wood to Steel</t>
  </si>
  <si>
    <t>2011-2012</t>
  </si>
  <si>
    <t>permitting</t>
  </si>
  <si>
    <t xml:space="preserve">$12 Million - $15 Million </t>
  </si>
  <si>
    <t>TL697 San Luis Rey Wood to Steel</t>
  </si>
  <si>
    <t>CatEx</t>
  </si>
  <si>
    <t>construction</t>
  </si>
  <si>
    <t>Wood to Steel Pole Replace.-TL6912</t>
  </si>
  <si>
    <t>CatEx or Advice Letter</t>
  </si>
  <si>
    <t>not yet filed - 2017</t>
  </si>
  <si>
    <t>Ocotillo Express-Interconnect. Switchyard</t>
  </si>
  <si>
    <t xml:space="preserve">Imperial Valley </t>
  </si>
  <si>
    <t>CSolar-Generator Interconnection</t>
  </si>
  <si>
    <t>interconnection of large generator (PV) including new switchyard and tielines</t>
  </si>
  <si>
    <t>Centinela-Generator Interconnection</t>
  </si>
  <si>
    <t>Merchant Switchyard &amp; Transmission</t>
  </si>
  <si>
    <t>Boulder City, Nevada</t>
  </si>
  <si>
    <t>Campo Verde Solar-Generator Interconnect.</t>
  </si>
  <si>
    <t>Pio Pico Energy Ctr. Gen. Interconnect</t>
  </si>
  <si>
    <t>interconnection of large generator (natural gas turbines)</t>
  </si>
  <si>
    <t>catex</t>
  </si>
  <si>
    <t>Large generator interconnection</t>
  </si>
  <si>
    <t>Sycamore-Penasquitos New 230KV TL</t>
  </si>
  <si>
    <t>Install a new 230 kV transmission line between existing Sycamore Canyon and Penasquitos Substations. </t>
  </si>
  <si>
    <t>14 miles</t>
  </si>
  <si>
    <t>230kV</t>
  </si>
  <si>
    <t>2012-2013</t>
  </si>
  <si>
    <t>http://www.caiso.com/Documents/BoardApproved2012-2013TransmissionPlan.pdf</t>
  </si>
  <si>
    <t>$133 Million</t>
  </si>
  <si>
    <t>The project was identified by CAISO and state task force as necessary to ensure grid reliability and serve to strengthen renewable energy infrastructure in the region</t>
  </si>
  <si>
    <t>500 KV Series Capacitor-ECO Sub</t>
  </si>
  <si>
    <t>Install new 500kV series capacitors at the ECO Substation</t>
  </si>
  <si>
    <t>work completed within existing footprint of ECO Substation</t>
  </si>
  <si>
    <t>500kV</t>
  </si>
  <si>
    <t>Capital Budget Committee</t>
  </si>
  <si>
    <t>Final Certified - Included as part of ECO Substation Project</t>
  </si>
  <si>
    <t>CPUC/BLM</t>
  </si>
  <si>
    <t>Application</t>
  </si>
  <si>
    <t>The series capacitor helps provide voltage stability on the 500kV (SWPL) transmission line.  Looping-in ECO onto SWPL significantly decreased the effectiveness of the existing series capacitors at the IV substation.  Therefore a new series capacitor was needed at ECO to provide the voltage stability support</t>
  </si>
  <si>
    <t>TL674A Reconfigure/TL666D RFS</t>
  </si>
  <si>
    <t xml:space="preserve">Removal of approximately 6 miles of OH 69kV transmission line.  To remove the line, an existing 69kV line will need to be reconfigured and extended into the Del Mar substation.  In addition, two portions of separate existing 12kV lines will be converted from an OH to UG position. </t>
  </si>
  <si>
    <t>6 miles</t>
  </si>
  <si>
    <t>Application and PEA filed at CPUC</t>
  </si>
  <si>
    <t>not determined yet.  expect MND</t>
  </si>
  <si>
    <t>Application A. 17-06-029</t>
  </si>
  <si>
    <t>Filed and under review</t>
  </si>
  <si>
    <t>under review with CPUC</t>
  </si>
  <si>
    <t>$12 Million - $15 Million</t>
  </si>
  <si>
    <t xml:space="preserve">Meet Mandatory NERC reliability criteria in the Del Mar area. Address safety, environmental, and reliability concerns in the Del Mar area. </t>
  </si>
  <si>
    <t>Talega-Add Synchronous Condensers</t>
  </si>
  <si>
    <t>Orange</t>
  </si>
  <si>
    <t>IV West Generator Interconnection (Q608)</t>
  </si>
  <si>
    <t>New Vine 69/12KV Substation</t>
  </si>
  <si>
    <t>new 69/12 kv substation and loop in of existing tieline</t>
  </si>
  <si>
    <t>1.5 Acre Sub</t>
  </si>
  <si>
    <t>69kV/12kV</t>
  </si>
  <si>
    <t>2014-2015</t>
  </si>
  <si>
    <t>Application A.14-05-021</t>
  </si>
  <si>
    <t>In construction</t>
  </si>
  <si>
    <t>Imperial Valley Flow Controller</t>
  </si>
  <si>
    <t xml:space="preserve">Reliability driven need to regulate flow on TL23050, Imperial Valley- La Rosita 230kV Line by installing an 800 MVA flow control device. </t>
  </si>
  <si>
    <t>230kV, 500kV</t>
  </si>
  <si>
    <t>http://www.caiso.com/Documents/Board-Approved2013-2014TransmissionPlan_July162014.pdf</t>
  </si>
  <si>
    <t xml:space="preserve">In service </t>
  </si>
  <si>
    <t>$55 Million - $300 Million</t>
  </si>
  <si>
    <t>Artesian 230kV Expansion-Prel. Eng.</t>
  </si>
  <si>
    <t>12kV, 69kV, and 230kV</t>
  </si>
  <si>
    <t>$44 Million - $64 Million</t>
  </si>
  <si>
    <t>San Luis Rey Synchronous Condensers</t>
  </si>
  <si>
    <t>Build a new shelter enclosed 230kV Gas Insulated Switchgear (GIS) and a new Control Shelter adjacent to the GIS. Install two +225/-120MVAr Synchronous Condensers enclosed in a new shelter facility. Install two 230/17.5/12.47kV generator step-up (GSU) transformers. Install two 230kV double circuit cable poles along with associated conduits.     </t>
  </si>
  <si>
    <t>Two 250MVA GSU Transformers</t>
  </si>
  <si>
    <t>Does not require commission filing</t>
  </si>
  <si>
    <t>$80 Million</t>
  </si>
  <si>
    <t>To mitigate voltage stability concerns in response to the loss of generation at SONGS and South Bay Power Plants; along with the planned closure of Encina Power Plant and increase in renewable generation. </t>
  </si>
  <si>
    <t>Miguel 500kV Voltage Support</t>
  </si>
  <si>
    <t>Install two +225/-120MVAr Synchronous Condensers enclosed in a new shelter facility. Install two 230/17.5/12.47kV generator step-up (GSU) transformers.</t>
  </si>
  <si>
    <t>One 500MVA GSU Transformer</t>
  </si>
  <si>
    <t>$30 Million - $40 Million</t>
  </si>
  <si>
    <t>TL6975 Escondido - San Marcos</t>
  </si>
  <si>
    <t xml:space="preserve">Escondido to San Marcos </t>
  </si>
  <si>
    <t xml:space="preserve">To address NERC Category B violations, this project proposes to install a second 69kV line between San Marcos substation and Escondido substation to provide a continuous rating of 137MVA. </t>
  </si>
  <si>
    <t xml:space="preserve">Escondido, San Marcos </t>
  </si>
  <si>
    <t xml:space="preserve">Design </t>
  </si>
  <si>
    <t>$18 Million - $22 Million</t>
  </si>
  <si>
    <t>TL13835 Wood to Steel</t>
  </si>
  <si>
    <t>waiting on CPEN</t>
  </si>
  <si>
    <t>Catex (CPUC); REIR CPEN</t>
  </si>
  <si>
    <t>CPUC? CPEN?</t>
  </si>
  <si>
    <t>Catex</t>
  </si>
  <si>
    <t>design/permitting</t>
  </si>
  <si>
    <t>Jacumba Solar Gen Interconnect (Q644A)</t>
  </si>
  <si>
    <t xml:space="preserve">Jacumba </t>
  </si>
  <si>
    <t xml:space="preserve">Small Generation Interconnection agreement with Jacumba Solar Farm generator to connect to the ECO substation via 138kV transmission line. </t>
  </si>
  <si>
    <t xml:space="preserve">ECO </t>
  </si>
  <si>
    <t>In service</t>
  </si>
  <si>
    <t>Tule Wind - Generator Interconnect</t>
  </si>
  <si>
    <t>Boulevard Substation</t>
  </si>
  <si>
    <t>Mid-Coast Trolley Extension Project</t>
  </si>
  <si>
    <t>Temporary and permanent relocation of tielines to allow for new train tracks (TL604, 612, 611, 613, 617)</t>
  </si>
  <si>
    <t>69 and 12 kv</t>
  </si>
  <si>
    <t>SDGE BoD</t>
  </si>
  <si>
    <t>Permitted under SANDAG project</t>
  </si>
  <si>
    <t>N/A - does not require commission filing</t>
  </si>
  <si>
    <t>Planning and in construction</t>
  </si>
  <si>
    <t>various</t>
  </si>
  <si>
    <t>relocate gas and electric facilities so SANDAG can construct additional train tracks for their Mid Coast Trolley project (http://www.sandag.org/index.asp?projectid=250&amp;fuseaction=projects.detail).</t>
  </si>
  <si>
    <t>TL690A</t>
  </si>
  <si>
    <t>approved</t>
  </si>
  <si>
    <t>Carlsbad Energy Center Project</t>
  </si>
  <si>
    <t>Encina Sub</t>
  </si>
  <si>
    <t>138kV/230kV</t>
  </si>
  <si>
    <t>138kV Feb 2018 - 230kV Mar 2018</t>
  </si>
  <si>
    <t>Vista Energy Storage Project</t>
  </si>
  <si>
    <t>Melrose Sub</t>
  </si>
  <si>
    <t>MIGUEL TO BAY BLVD NEW 230KV LINE</t>
  </si>
  <si>
    <t>Construction of a new 230kV line between Miguel and Bay Blvd substation to be added to open side of existing poles.  Cross arms, insulators and hardware will be added to 55 existing structures.  Transmission pole outside Bay blvd substation to be replaced with a cable pole to allow one of the lines to be converted from overhead to underground going into the substation.</t>
  </si>
  <si>
    <t>Approximately 10 miles</t>
  </si>
  <si>
    <t>Planning</t>
  </si>
  <si>
    <t>$20 Million - $45 Million</t>
  </si>
  <si>
    <t>The main objectives are to mitigate all NERC thermal violations, reinforce the southern 230kV loop and increase operational flexibility of the system.</t>
  </si>
  <si>
    <t>Expedited Storage Procurement (ESP)</t>
  </si>
  <si>
    <t>37.5 MW of battery energy storage connected to Escondido Sub (30MW) and El Cajon Sub (7.5 MW)</t>
  </si>
  <si>
    <t>12kV</t>
  </si>
  <si>
    <t>SDG&amp;E Board of Director Approval</t>
  </si>
  <si>
    <t>Improve reliability due to concerns regarding potential natural gas shortages</t>
  </si>
  <si>
    <t>BC14XXX (TL6906 MESA RIM LOOP-IN)</t>
  </si>
  <si>
    <t>Loop in two new lines (TL6906 and TL6978) into Mesa Rim 69kV Substation and replace existing wood cable poles with new steel poles.</t>
  </si>
  <si>
    <t>Approximately 1,500 feet</t>
  </si>
  <si>
    <t>$5 Million - $7 Million</t>
  </si>
  <si>
    <t xml:space="preserve">Improve reliability by adding a third and fourth power line via loop-in of TL6906 to Mesa Rim Substation. The existing wood cable poles have been identified by our compliance program to be replaced due to deterioration. </t>
  </si>
  <si>
    <t>Synchronized Phasor Measurement System</t>
  </si>
  <si>
    <t>Substation DC Reliability Upgrade Proj</t>
  </si>
  <si>
    <t>Install Bank 61 At Miguel</t>
  </si>
  <si>
    <t>San Diego Co.</t>
  </si>
  <si>
    <t>Miguel
(1) Tap TL138 into Miguel Bank 60
(2) This project will add a 138kV disconnect and breaker to the 138kV side of Bank 60. TL13824 will be brought in to connect to this equipment along with all associated relaying. This work is authorized by Master Work Order PSS0002.
Los Coches
(3) This project will replace four 138kV disconnects and two 138kV breakers to the existing TL13824 position. TL13824 relaying will also be replaced. This work is authorized by Master Work Order PS0002.
South Bay
(4) This project will replace the existing TL13824 relays. This work is authorized by Master Work Order PS0002.
Sycamore Canyon
(5) This project will purchase and install a new spare 230/138kV transformer on a foundation at Sycamore Canyon. This work is authorized by Master Work Order PS0002</t>
  </si>
  <si>
    <t>230/138 kV</t>
  </si>
  <si>
    <t>392 MVA (Bank 61)</t>
  </si>
  <si>
    <t>(1) 2011
(2) 2011
(3) 2010
(4) 2010
(5) 2010</t>
  </si>
  <si>
    <t>(1) 12/31/2012
(2) 12/31/2012
(3) 12/1/2011
(4) 12/1/2011
(5) 12/1/2011</t>
  </si>
  <si>
    <t>Otay Substation Rebuild</t>
  </si>
  <si>
    <t>69/12 kV</t>
  </si>
  <si>
    <t>28 MVA (Bank 30)</t>
  </si>
  <si>
    <t>Substation Security Installations</t>
  </si>
  <si>
    <t>On-Going</t>
  </si>
  <si>
    <t>Ongoing</t>
  </si>
  <si>
    <t>IV Sub Bank 82 Addition</t>
  </si>
  <si>
    <t xml:space="preserve">    Imperial  Valley Co. </t>
  </si>
  <si>
    <t>500/230 kV</t>
  </si>
  <si>
    <t>1000 MVA (Bank 82)</t>
  </si>
  <si>
    <t>(1 - 4) 2014
(5-7) 2010
(8) 2013</t>
  </si>
  <si>
    <t>(1) 12/1/2015
(2) 12/31/2014
(3) 12/31/2014
(4) 12/1/2015
(5) 12/31/2011
(6) 12/31/2011
(7) 12/31/2011
(8) 9/15/2013</t>
  </si>
  <si>
    <t>69KV &amp; 12KV Capacitor Installation
(Rincon)
(Lilac)
(Santa Ysabel)
(Warners)</t>
  </si>
  <si>
    <t>(1) 2012
(2) 2012
(3) 2012
(4) 2014
(5) 2009
(6) 2010
(7) 2009
(8) 2010
(9) 2009
(10) 2010
(11) 2009
(12) 2010</t>
  </si>
  <si>
    <t>(1) 12/1/2014
(2) 6/1/2012
(3) 6/1/2012
(4) 4/30/2014
(5) 6/1/2009
(6) 12/1/2011
(7) 6/1/2010
(8) 12/1/2011
(9) 6/1/2010
(10) 12/1/2011
(11) 6/1/2010
(12) 12/1/2011</t>
  </si>
  <si>
    <t>(6) 6/23/13
(8) 12/18/13
(10) 7/19/13
(11) On Hold</t>
  </si>
  <si>
    <t>Overstressed Breaker Replacements
(Escondido)
(Rose Canyon)
(Murray)
(El Cajon)
(Division)
(Penasquitos)
(Mission)
(Genesee)
(Montgomery)
(Melrose)</t>
  </si>
  <si>
    <t>69 kV</t>
  </si>
  <si>
    <t>(1) 2010
(2) 2014
(3) 2014
(4) 2014
(5) 2014
(6) 2011
(7) 2012
(8) 2014
(9) 2014
(10) 2014
(11) 2014</t>
  </si>
  <si>
    <t>(1) 12/1/2011
(2) 1/20/2015
(3) 1/30/2015
(4) 1/30/2015
(5) 12/30/2015
(6) 12/15/2012
(7) 12/15/2014
(8) 1/30/2015
(9) 12/30/2015
(10) 12/1/2015
(11) 12/30/2015</t>
  </si>
  <si>
    <t>Los Coches Sub-Rebuild 138/69kV</t>
  </si>
  <si>
    <t>138/69 kV</t>
  </si>
  <si>
    <t>224 MVA (Bank 51)</t>
  </si>
  <si>
    <t>(1- 2) 2015
(3) 2016
(4) 2010
(5) 2013
(6) 2015
(7) 2016
(8) 2015
(9) 2016
(10) 2015
(11) 2015
(12) 2014
(13) 2014
(14) 2016
(15) 2015
(16) 2013
(17) 2013
(18) 2014
(19) 2014</t>
  </si>
  <si>
    <t>(1-3) 6/1/2016
(4) 12/30/2014
(5) 5/30/2015
(6) 4/15/2016
(7) 3/13/2016
(8) 4/15/2015
(9) 5/13/2016
(10) 12/1/2018
(11) 2/27/2015
(12) 12/1/2018
(13) 12/1/2014
(14) 12/1/2016
(15) 5/29/2015
(16) 6/1/2016
(17) 6/1/2016
(18) 6/6/2018
(19) 3/1/2015</t>
  </si>
  <si>
    <t>Phase 1 ISD - 11/10/15
Phase 2 ISD - 8/31/16
Phase 3 ISD - 8/21/17
Phase 4 ISD - 2/9/18</t>
  </si>
  <si>
    <t>Sunnyside 69/12kV Rebuild</t>
  </si>
  <si>
    <t>28 MVA</t>
  </si>
  <si>
    <t>(1) 2014
(2) 2012
(3) 2012</t>
  </si>
  <si>
    <t>(1) 12/31/2014
(2) 12/1/2013
(3) 12/31/2013</t>
  </si>
  <si>
    <t>SCADA Expansion-Transmission
(Carlton Hills)
(San Mateo)
(San Ysidro)</t>
  </si>
  <si>
    <t>Penasquitos-Add 230kV Capacitor Banks</t>
  </si>
  <si>
    <t>Install (2) 230 kV, 75 MVAr capacitor banks at Penasquitos Substation to provide stead state and contingency voltage support.</t>
  </si>
  <si>
    <t>230 kV</t>
  </si>
  <si>
    <t>392 MVA (Bank 60), 
224 (Bank 70/71)</t>
  </si>
  <si>
    <t>Sycamore Canyon-Add 60 KV Reactor Banks</t>
  </si>
  <si>
    <t>Install (4) 59kV, 50MVAr reactor banks at Sycamore Canyon Substation to provide steady stete and contingency voltage support</t>
  </si>
  <si>
    <t>230/138/69 kV</t>
  </si>
  <si>
    <t>392 MVA (Bank 60), 
224 MVA (Bank 70/71)</t>
  </si>
  <si>
    <t>Sta F Substation Improvements</t>
  </si>
  <si>
    <t>This work order revision is written to fund the engineering, architectural assessment, and improvements of Station F substation building.
This revision updates the actual approved costs and moves this work order to its specific budget 13126.</t>
  </si>
  <si>
    <t>Miguel Substation BK 80 Replacement</t>
  </si>
  <si>
    <t>(1) This work order is written to fund the repair/replacement of ML BK 80 C phase transformer. This revision increases the amount of this work order to $9,388,000 (including AFUDC) and transfers this work order to budget 13127. It also changes scope of work from repair to replacement.
(2) This work order is written to fund the replacement of the spare phase for BK82 (Imperial Valley)</t>
  </si>
  <si>
    <t>1120 MVA (Bank 80)</t>
  </si>
  <si>
    <t>(1) 6/30/2014
(2) 12/31/2014</t>
  </si>
  <si>
    <t>Shunt Reactor on Suncrest 500kV Bus</t>
  </si>
  <si>
    <t>(1) 2013
(2) 2013
(3) 2013
(4) 2013</t>
  </si>
  <si>
    <t>(1) 12/31/2014
(2) 6/30/2015
(3) 6/30/2015
(4) 6/31/2015</t>
  </si>
  <si>
    <t>Talega Bank 50 Replacement</t>
  </si>
  <si>
    <t>(1) This work order funds Talega Bank 50 replacement and installation of system spare at Talega.
This WO will serve as master WO.
(2) Move 980575 from Los Coches to Talega and install at Bk 50
This work will be done under the Master Work Order 5981145 authorized expenditures of $4.2 M</t>
  </si>
  <si>
    <t>224 MVA (Bank 50)</t>
  </si>
  <si>
    <t>(1) 2013
(2) 2015</t>
  </si>
  <si>
    <t>(1) 6/1/2014
(2) 6/1/2016</t>
  </si>
  <si>
    <t>Wabash Substation Rebuild</t>
  </si>
  <si>
    <t>(1) This job installs the last span of conductor from Z252307 to the substation rack this connects TL652 into Wabash Substation.
(2) Approval for this work is covered under Master Work Order PSS0015
Rev 1 is to move WO5984755 onto the master WO and for the full design and construction of the substation.</t>
  </si>
  <si>
    <t>(1) 2014
(2) 2013</t>
  </si>
  <si>
    <t>(1) 12/31/2014
(2) 12/31/2014</t>
  </si>
  <si>
    <t>Kearny 69/12KV Sub Rebuild/Reloc-Pre Eng</t>
  </si>
  <si>
    <t>(1) 5/1/2018
(2) 6/1/2016</t>
  </si>
  <si>
    <t>SONGS Station Light &amp; Power</t>
  </si>
  <si>
    <t>Imperial Valley Sub Oper. Reliability &amp; Security</t>
  </si>
  <si>
    <t xml:space="preserve"> (1) 6/30/2016
(2) 12/31/2015
(3) 6/30/2016</t>
  </si>
  <si>
    <t>Encina Bank 61</t>
  </si>
  <si>
    <t>(1) This project will install a second 230/138kV transformer at Encina. The funds for this project are approved under master work order PSS0018
(2) The work order will replace the stock transformer used at Encina. The funds for this project are approved under the master work order PSS0018</t>
  </si>
  <si>
    <t>(1) 6/30/2016
(2) 6/1/2016</t>
  </si>
  <si>
    <t>Poway Substation Rebuild
(Rancho Carmel)</t>
  </si>
  <si>
    <t>(1) 4/28/2018
(2) 12/1/2016
(3) 12/1/2016
(4) 6/1/2016</t>
  </si>
  <si>
    <t>Silvergate Sub: Install Spare Transformer</t>
  </si>
  <si>
    <t>Add one 230kV breaker, two 138kV breakers, two 230kV disconnects and all associated relays, controls and foundations.</t>
  </si>
  <si>
    <t>230/69 kV</t>
  </si>
  <si>
    <t>224 MVA (Bank 70)</t>
  </si>
  <si>
    <t>Miguel Sub Hydro &amp; Water Quality Enhance</t>
  </si>
  <si>
    <t>500/230/138/69 kV</t>
  </si>
  <si>
    <t>Mission Bank 71 Addition</t>
  </si>
  <si>
    <t>This project will remove Banks 51 and 52 and install a new Bank 71. This is authorized by the parent work order PSS0031 for this project</t>
  </si>
  <si>
    <t>224 MVA (Bank 71)</t>
  </si>
  <si>
    <t>Rancho Santa Fe Sub Fire Hardening
(Encinitas)
(Lake Hodges)
(North City West)</t>
  </si>
  <si>
    <t>Camp Pendleton Voltage Support</t>
  </si>
  <si>
    <t>Basilone
(1) Rev 1 is issued to move the work order to the 16128 budget. Authorization for this is on the Parent Work Order PSS0032.
Pendleton
(2) Rev 2 is to add the replacement of CB1, CB2, and CB3 to the WO for Pendleton 69kV Substation. CB1, CB2, and CB3 are being replaced as a result of age and CB type (Oil).
Avocado
(3) This work order is written to replace the relay panel at Avocado as part of the Pendleton Sub Rebuild. Authorization for this is on Parent Work Order PSS0032.
Monserate
(4) This work order is written to replace the relay panel at Monserate as part of the Pendleton Sub Rebuild. Authorization for this is on a Parent Work Order PSS0032.
San Luis Rey
(5) This work order is written to replace the relay panel at San Luis Rey as part of the Pendleton Sub Rebuild. Authorization for this is on Parent Work Order PSS032.</t>
  </si>
  <si>
    <t>28 MVA (Bank 30/31)</t>
  </si>
  <si>
    <t>(1) 2016
(2) 2017
(3) 2016
(4) 2016
(5) 2016</t>
  </si>
  <si>
    <t>(1) 12/31/2017
(2) 12/31/2017
(3) 12/31/2017
(4) 12/31/2017
(5) 12/31/2017</t>
  </si>
  <si>
    <t>(1) 9/1/17
(2) 1/26/18</t>
  </si>
  <si>
    <t>Warners Substation 69kV Control &amp; Protection Replacement</t>
  </si>
  <si>
    <t>Remove Old Relaying and control shelter and TL682 (985728) &amp; TL686 (985429) OCBs
Install New Relaying and new control shelter and new 69kV Bk 30 breaker (993842) and TL682 (988719) &amp; TL686 (98820) GCBs. (from stock)</t>
  </si>
  <si>
    <t>6 MVA (Bank 30)</t>
  </si>
  <si>
    <t>Descanso Substation 69kV Control &amp; Protection Replacement</t>
  </si>
  <si>
    <t xml:space="preserve">Replace Descanso Substation control shelter because it is too small for new control &amp; protection requirements.  </t>
  </si>
  <si>
    <t>Substation Auxiliary Power System
(Sycamore)
(Lilac)
(Scripps)</t>
  </si>
  <si>
    <t>HVDC Conversion of Southwest Powerlink</t>
  </si>
  <si>
    <t>Arizona, Imperial Valley Co., San Diego Co.</t>
  </si>
  <si>
    <t>This work order is for preliminary engineering to the feasibility and costs of rebuilding and converting the SWPL to an HVDC transmission line. The costs include determining technology and developing permit requirements.</t>
  </si>
  <si>
    <t>TBD20.0</t>
  </si>
  <si>
    <t>IV Bank 80 Replacement</t>
  </si>
  <si>
    <t>1000 MVA (Bank 80)</t>
  </si>
  <si>
    <t>TBD36.0</t>
  </si>
  <si>
    <t>Avocado Sub Rebuild</t>
  </si>
  <si>
    <t>28 MVA (Bank 31), 
13 MVA (Bank 32)</t>
  </si>
  <si>
    <t>Camp Pendleton Tower Lighting</t>
  </si>
  <si>
    <t>San Diego/Orange</t>
  </si>
  <si>
    <t xml:space="preserve">Install aviation warning lights to comply with Camp Pendleton Air Operations. Install 68 light on tie lines numbers 23030, 23006, 23002, 23010. Also improve access roads and install access ladders on towers. </t>
  </si>
  <si>
    <t xml:space="preserve"> Initiated in 2007</t>
  </si>
  <si>
    <t xml:space="preserve"> Completed in 2012</t>
  </si>
  <si>
    <t>New TL13835 Tap at Talega</t>
  </si>
  <si>
    <t>2008-2009</t>
  </si>
  <si>
    <t>TL6910-Miguel to Border SW Pole Replace</t>
  </si>
  <si>
    <t>Reliability project on 69kV transmission line TL6910 to replace wood poles with steel poles in fire threat areas to mitigate fire risks in fire prone areas.</t>
  </si>
  <si>
    <t>4.5 miles</t>
  </si>
  <si>
    <t>TL616-Rancho Santa Fe-Bernardo-Lake Hodges SW Pole</t>
  </si>
  <si>
    <t>Replace approximately 70 wood poles with SW poles and associated transmission, distribution and communication overhead hardware for the TL616 wood to steel project. The existing transmission conductor will be transferred to the new steel poles.</t>
  </si>
  <si>
    <t>4 miles</t>
  </si>
  <si>
    <t>TL6914 Los Coches-Loveland SW Pole Replace</t>
  </si>
  <si>
    <t>To replace wood poles with steel poles on TL6914 between Los Coches Substation and Loveland Substation.</t>
  </si>
  <si>
    <t>12 miles</t>
  </si>
  <si>
    <t>Advice letter</t>
  </si>
  <si>
    <t>TL 6913 Poway-Pomerado SW Pole Replace.</t>
  </si>
  <si>
    <t>Capacity project to reconductor 69kV transmission line TL6913 between Poway and Pomerado substations to meet the requested rating of 148MVA.</t>
  </si>
  <si>
    <t>3 miles</t>
  </si>
  <si>
    <t>TL694A Melrose Loop-In Project</t>
  </si>
  <si>
    <t xml:space="preserve">This CAISO approved project is necessary to improve electric reliability to the surrounding region. The current arrangement leaves Melrose potentially islanded during a N-1 contingency. The scope of the work includes but is not limited to the installation of 5 miles of new underground underground infrastructure with 3000 KCMIL copper cables, the installation of 3 new cable poles, and associated substation work. The work will impact existing TL694A. </t>
  </si>
  <si>
    <t>5 miles</t>
  </si>
  <si>
    <t>TL676 Mission to Mesa Heights Reconductor</t>
  </si>
  <si>
    <t>Reconductor TL676 (including some 12kV underbuild) from Mesa Heights to Mission Substation, and install new UG getaways into the substations. Replace approx 85 existing wood poles with steel poles.</t>
  </si>
  <si>
    <t>4.3 miles</t>
  </si>
  <si>
    <t>$19 Million</t>
  </si>
  <si>
    <t>New TL ES-Ash #2</t>
  </si>
  <si>
    <t>Install a new 69kV Transmission line from Escondido Substation to Ash Substation. Line was built in a underground duct package. The cable installed was 3000 kcmil Cu. The line has a rating of 174 MVA.</t>
  </si>
  <si>
    <t>3.2 miles</t>
  </si>
  <si>
    <t>$8.8 Million</t>
  </si>
  <si>
    <t>Trans. SCADA Network Upgrade</t>
  </si>
  <si>
    <t>Borrego Solar 1 Interconnection</t>
  </si>
  <si>
    <t>Upgrade the Borrego 69kV Substation to accommodate a 20MW Solar Project that is seeking a 69kV interconnection to the Borrego Substation. Add a 69kV breaker and associated facilities to interconnect the solar project. Connect the project to Borrego Substation from the point of change of ownership with 1-500 KCMIL/AL cable in an underground duct package.</t>
  </si>
  <si>
    <t>0.1 miles</t>
  </si>
  <si>
    <t>Ramona Transmission Reliability Project</t>
  </si>
  <si>
    <t>This project separates joint infrastructure, mitigates heavy mechanical load and fire hardens facilities on the tie line 635 and tie line 6917 with 12kV underbuild.</t>
  </si>
  <si>
    <t>0.76 miles</t>
  </si>
  <si>
    <t>Hoodoo Switchyard on TL50002</t>
  </si>
  <si>
    <t>State of Arizona</t>
  </si>
  <si>
    <t>Interconnection of 290 MW of solar power (CAISO Q468, Agua Caliente Solar) to TL50002 in Arizona. This required a 500 kV switchyard to be constructed approx. 50 miles east of Yuma Arizona. Arizona Public Service was responsible to design, construct and bill the generator for the switchyard. SDG&amp;E is one of three utilities obligated to reimburse the generator for Hoodoo Wash (switchyard). Our responsibility was estimated in the LGIA to be $16.3 M, the actual costs were$13.7 M. </t>
  </si>
  <si>
    <t>1 mile</t>
  </si>
  <si>
    <t>TL 13833-W2S</t>
  </si>
  <si>
    <t>5.8 miles</t>
  </si>
  <si>
    <t>TL663 Mission to Kearny Reconductor</t>
  </si>
  <si>
    <t>Purpose is to mitigate NERC Category B reliability criteria. The scope of work involves overhead and underground work. The overhead work entails re-conductoring the overhead line to provide a new minimum continuous rating of 204MVA from existing 97MVA (with a 9-hour emergency rating of 129MVA). This requires a complete re-conductor of overhead line from 1-1033.5 ACSR/AW and 2-336.4 ACSR/AW to 2-636 ACSS/AW (twin bundled). The underground portion of the project requires pulling new cable through existing ducts to create twin bundled 1750MCM Cu cable and undergrounding the OH portion on Murphy Canyon Road to Clairemont Mesa to Kearny Sub.</t>
  </si>
  <si>
    <t>$18 Million</t>
  </si>
  <si>
    <t>TL670 Mission to Clairemont Reconductor</t>
  </si>
  <si>
    <t>Capacity project to reconductor 69kV transmission line TL670 between Mission and Clairemont substations to meet the requested rating of 137MVA.</t>
  </si>
  <si>
    <t>TL664-Wood to Steel</t>
  </si>
  <si>
    <t>TL13804 Encina-Batiquitos-PQ-Wood to Steel</t>
  </si>
  <si>
    <t>This project will install 12 foundation at six locations for new engineered steel H-frame structures to replace existing wood structures. This project will install 60 steel H-frame structures to replace existing wood H-frames on TL13804 in fire threat area and transfer existing conductor on a portion of TL13804, as well as install about 6250' of new conductor on a portion of TL13804.</t>
  </si>
  <si>
    <t>TL13835 and TL13837 UG Conversion</t>
  </si>
  <si>
    <t xml:space="preserve">Tie Line 13835 and Tie Line 13837 Laguna Niguel Underground Conversion - Cable, Splices, and Fiber Optic Cable.  This project installs 9730 double circuit feet of 138kV trench with an additional spare duct set, substructures, cabling and fiber optics for TL13835 and TL13837 from Laguna Niguel substations for the underground conversion in Laguna Niguel, CA. </t>
  </si>
  <si>
    <t>1.8 miles</t>
  </si>
  <si>
    <t>TL617 Direct Buried Cable Replacement</t>
  </si>
  <si>
    <t>This project replaces aging transmission underground infrastructure and involves the replacement of approximately 2.5 miles of direct buried cable with Cross-linked polyethyiene (XLPE) 1750 KCMIL copper cable in a newly constructed double circuit 69kV transmission duct infrastructure from La Jolla substation to cable pole Z63501 located on the top of Mount Soledad.</t>
  </si>
  <si>
    <t>2.5 miles</t>
  </si>
  <si>
    <t>Completed June 2013, also note, according to the PM, this project was a Categorical Exemption from PUC permitting thus not sure why there would be a PUC data request on this</t>
  </si>
  <si>
    <t>TL626 Reconductor</t>
  </si>
  <si>
    <t>This line is being removed from service as part of the approved alternative for the CNF project which instead has TL6931 being reconductored and rebuilt wood to steel.</t>
  </si>
  <si>
    <t>19 miles</t>
  </si>
  <si>
    <t>Camp Pendleton 12kV Service</t>
  </si>
  <si>
    <t>TL613-Direct Buried Cable Replace.</t>
  </si>
  <si>
    <t>Reliability project to replace old vintage direct-buried cable in Pacific Beach to mitigate potential faults of 69kV transmission line TL613. </t>
  </si>
  <si>
    <t>2 miles</t>
  </si>
  <si>
    <t>Pico Sub: Loop-In TL13833</t>
  </si>
  <si>
    <t> </t>
  </si>
  <si>
    <t xml:space="preserve">Loop in TL13833 to Pico substation, creating TL13846. </t>
  </si>
  <si>
    <t>0.2 miles</t>
  </si>
  <si>
    <t> 138kV</t>
  </si>
  <si>
    <t>Composite Core Conductor</t>
  </si>
  <si>
    <t>Transmission ROW: Palos Verde-North Gila</t>
  </si>
  <si>
    <t>111.4 miles plus Hassayampa to Palo Verde</t>
  </si>
  <si>
    <t>TL629-E Reconductor</t>
  </si>
  <si>
    <t>This project replaces wood poles with weatherized steel pole in fire prone areas and reconductors 8.6 miles of existing transmission and adds TL6958 as a double circuit transmission line.</t>
  </si>
  <si>
    <t>8.6 miles</t>
  </si>
  <si>
    <t>Direct Buried Cable Replace.: TL615 &amp; 659</t>
  </si>
  <si>
    <t>3.3 miles</t>
  </si>
  <si>
    <t>TL633-Overhead Reconductor</t>
  </si>
  <si>
    <t>3.1 miles</t>
  </si>
  <si>
    <t>$11 Million - $13 Million</t>
  </si>
  <si>
    <t>TL23042 Outage Restoration</t>
  </si>
  <si>
    <t>TL23042 outage restoration due to a 230kV cable pole fire caused by vandalism on 4/17/2012</t>
  </si>
  <si>
    <t>Single Structure</t>
  </si>
  <si>
    <t>TL636-Wood to Steel</t>
  </si>
  <si>
    <t>Replace 57 wood pole with steel poles</t>
  </si>
  <si>
    <t>TL628/643 Miguel Gateway Wood-to-Steel Proj</t>
  </si>
  <si>
    <t>This project will harden the electric transmission system to improve reliability. This project replaces approximately 18 wood poles with steel poles. Seven wood poles will be replaced on TL 628 and eleven </t>
  </si>
  <si>
    <t>TL694-Wood to Steel</t>
  </si>
  <si>
    <t>Replace 62 wood pole with steel poles</t>
  </si>
  <si>
    <t>TL631 Reconductor Project</t>
  </si>
  <si>
    <t>4.0 miles</t>
  </si>
  <si>
    <t>TL600-Reliability Pole Replacements</t>
  </si>
  <si>
    <t>Adding an additional 96 count fiber communication line from Rose Canyon Sub to Clairemont Sub. There is no way to add the line and stay GO95 compliant so 16 poles will be replaced to accommodate the fiber. There is distribution underbuild and existing 3rd part comm as well</t>
  </si>
  <si>
    <t>Aerial Marking For Safety and Compliance</t>
  </si>
  <si>
    <t>San Diego/ Orange County</t>
  </si>
  <si>
    <t xml:space="preserve">Aerial Marking for Safety and Compliance
These projects will add aerial marker balls and or lighting at various locations identified by transmission engineering, transmission maintenance or the AL&amp;M support team as safety issues or necessary for FAA Compliance. The intent is to reduce the risk of collisions and improve safety be alerting aviation personnel of transmission line crossings and structures.		
</t>
  </si>
  <si>
    <t>TL13815 Trans. Bridge Structure Reconfig</t>
  </si>
  <si>
    <t>0.6 miles</t>
  </si>
  <si>
    <t>Completed in 2015</t>
  </si>
  <si>
    <t>TL628-Direct Buried Cable Replace.</t>
  </si>
  <si>
    <t>0.5 miles</t>
  </si>
  <si>
    <t>TL698 Wood to Steel Project</t>
  </si>
  <si>
    <t>Replace 81 wood pole with steel poles</t>
  </si>
  <si>
    <t>Sycamore Landfill Relocation</t>
  </si>
  <si>
    <t>69-138-230</t>
  </si>
  <si>
    <t>Cole Grade Rd 20A</t>
  </si>
  <si>
    <t>Relocation of 3 poles due to city road widening. Transmission only. Project is on hold.</t>
  </si>
  <si>
    <t>N/A - Hold</t>
  </si>
  <si>
    <t>TL678 Reloc for Lake Jennings Mkt Place</t>
  </si>
  <si>
    <t>Customer request to relocate part of TL678 to allow for site development</t>
  </si>
  <si>
    <t>Less than 1 mile</t>
  </si>
  <si>
    <t>TL600: MESA HEIGHTS LOOP-IN + RECONDUCT - GRC</t>
  </si>
  <si>
    <t>2.2 miles</t>
  </si>
  <si>
    <t>$15 Million - $20 Million</t>
  </si>
  <si>
    <t>POWAY-POMERADO 69KV #2 - GRC</t>
  </si>
  <si>
    <t>Install a second 69kV tieline from Poway to Pomerado Substation to increase reliability in the Poway area.</t>
  </si>
  <si>
    <t>3.75 miles</t>
  </si>
  <si>
    <t>TL617-BALBOA AVE OVHD TO UG CONVERSION - GRC</t>
  </si>
  <si>
    <t>City Driven OH to UG conversion. On Hold</t>
  </si>
  <si>
    <t>TL683-COLE GRADE ROAD WIDENING - GRC</t>
  </si>
  <si>
    <t>TL617-REMOVAL OF ROSE CANYON TAP - GRC</t>
  </si>
  <si>
    <t xml:space="preserve">Reconfigure TL617, TL600, and TL664 coming into Rose Canyon Substation.  This includes removal and replacement of four transmission structures with double circuit steel structures near Rose Canyon Substation. </t>
  </si>
  <si>
    <t>~0.25 miles if structure replacements required on both sides of I-5 freeway</t>
  </si>
  <si>
    <t>$3.2 Million - $4 Million</t>
  </si>
  <si>
    <t>TL13834-TRABUCO-CAPISTRANO 138KV LINE - GRC</t>
  </si>
  <si>
    <t>Scope of work replaces terminal equipment at Trabuco and Capistrano to achieve 274 MVA.  No transmission line conductor upgrades are required.</t>
  </si>
  <si>
    <t>N/A - Cancelled</t>
  </si>
  <si>
    <t>$1 Million</t>
  </si>
  <si>
    <t>TL23001/04 SAN LUIS REY TO MISSION</t>
  </si>
  <si>
    <t xml:space="preserve">Convert wood to steel poles from TL23001 and TL23004 between substations San Luis Rey and Mission. </t>
  </si>
  <si>
    <t>TL660-CALTRAN I-5 WIDENING @ BIRMINGHAM</t>
  </si>
  <si>
    <t>TL605 Reconductor: Silvergate - Urban</t>
  </si>
  <si>
    <t>1.7 miles</t>
  </si>
  <si>
    <t>$5 Million - $6 Million</t>
  </si>
  <si>
    <t>Granite Substation 69kV Loop-In</t>
  </si>
  <si>
    <t>Creating new tie line to connect Los Coches Sub and Granite Sub to prevent an n-1 contingency. This project will reconfigure other tie lines in our corridor as well a connect Granite to the corridor via a new route.</t>
  </si>
  <si>
    <t>2.3 miles</t>
  </si>
  <si>
    <t>$15.2 Million - $19.8 Million</t>
  </si>
  <si>
    <t>TL696 Winterhawk Customer Relocation</t>
  </si>
  <si>
    <t>Customer requested. Has not paid processing fee yet, project on hold. Scope is to monitor and advise during construction so that our facilities are not impacted. One pole and one span possibly impacted.</t>
  </si>
  <si>
    <t>TL611 OLD TOWN - PT LOMA</t>
  </si>
  <si>
    <t>Replace direct buried underground cable along old Sea World Drive</t>
  </si>
  <si>
    <t>TL603B SWEETWATER TAP REMOVAL</t>
  </si>
  <si>
    <t>$10 Million - $12 Million</t>
  </si>
  <si>
    <t>TL628 Relocation - Nationa City CarMax</t>
  </si>
  <si>
    <t>Customer request to relocate part of TL628 to allow for site development</t>
  </si>
  <si>
    <t>TL6943 UG CONV-GENESEE AVE BRIDGE</t>
  </si>
  <si>
    <t>Install transmission conduit in the new Caltrans Genesee bridge and convert the existing TL6943 overhead span across the I5 freeway to underground through the bridge.</t>
  </si>
  <si>
    <t>TL6905 MIRAMESA COMMUNITY RELOCATION</t>
  </si>
  <si>
    <t>Convert ~0.25 miles of overhead TL6905 to underground (from Structure Z96512 to Z90429) for customer development of parcel</t>
  </si>
  <si>
    <t>0.25 miles</t>
  </si>
  <si>
    <t>On Hold Due to Customer Commitment</t>
  </si>
  <si>
    <t>TL674 QUAIL MEADOWS</t>
  </si>
  <si>
    <t>Convert ~800 feet of overhead TL674 from Structure Z24551 to Z3230317 to underground for customer development of parcel</t>
  </si>
  <si>
    <t>800 feet</t>
  </si>
  <si>
    <t>TL23041-42-6910 OTAY VALLEY RESTORATION</t>
  </si>
  <si>
    <t xml:space="preserve">Customer requested. Has not paid processing fee yet, project on hold. Scope is to monitor and advise during construction so that our facilities are not impacted. </t>
  </si>
  <si>
    <t>230/69kV</t>
  </si>
  <si>
    <t>on hold</t>
  </si>
  <si>
    <t>On Hold</t>
  </si>
  <si>
    <t>TL660 STUB POLE RELOCATION</t>
  </si>
  <si>
    <t>Remove four existing stub poles and either guy existing transmission poles or replace with steel poles.</t>
  </si>
  <si>
    <t>TL690 DB CABLE REPLACE (OSIDE-OSIDE TAP)</t>
  </si>
  <si>
    <t>Direct buried cable aging infrastructure replacement. </t>
  </si>
  <si>
    <t>TL628 DB CALBE REPLACE (H ST &amp; RANCHO DR)</t>
  </si>
  <si>
    <t xml:space="preserve">Relocation of 3 poles due to city road widening. Transmission only. Project is on hold.
</t>
  </si>
  <si>
    <t>TL661/664 DB CABLE REPLACE (LUSK BLVD)</t>
  </si>
  <si>
    <t>New Project, no schedule yet</t>
  </si>
  <si>
    <t>TL698 AVOCADO SUB GATEWAY DB CABLE REPLACE</t>
  </si>
  <si>
    <t>TL693 SAN LUIS REY GATEWAY DB CABLE REPLACE</t>
  </si>
  <si>
    <t>Project Cancelled</t>
  </si>
  <si>
    <t>TL697 OCEANSIDE SUB GATWEAY DB CABLE REPLACE</t>
  </si>
  <si>
    <t>2ND 69KV LINE POMERADO TO POWAY</t>
  </si>
  <si>
    <t>$17 Million - $19 Million</t>
  </si>
  <si>
    <t>TBD02</t>
  </si>
  <si>
    <t>TL662/666 Torrey Pines Relibaility Project</t>
  </si>
  <si>
    <t>TL673 DB Cable Repl (Rose Canyon to La Jolla)</t>
  </si>
  <si>
    <t>TBD06</t>
  </si>
  <si>
    <t>TL667 DB Cable Replacement (El Camino Real)</t>
  </si>
  <si>
    <t>Replace direct buried cable from Sea Country Ln to Carmel Valley road along El Camino Real.</t>
  </si>
  <si>
    <t>2.8 miles</t>
  </si>
  <si>
    <t>TBD15</t>
  </si>
  <si>
    <t>TL13820 Reconductor (Chicarita - Sycamore)</t>
  </si>
  <si>
    <t>Project Cancelled (due to Planning Update)</t>
  </si>
  <si>
    <t>$0.5 Million - $1 Million</t>
  </si>
  <si>
    <t>Automated Fault Location</t>
  </si>
  <si>
    <t>Friars Sub Reliability Enhancement Project</t>
  </si>
  <si>
    <t xml:space="preserve">Reliability project to mitigate N-1 contingencies of 138kV transmission lines feeding Friars Substation. </t>
  </si>
  <si>
    <t>1000'</t>
  </si>
  <si>
    <t>Transmission System Spares</t>
  </si>
  <si>
    <t>SONGS Mesa: New 230kV Switchyard</t>
  </si>
  <si>
    <t>CBM Gas Circuit Breakers</t>
  </si>
  <si>
    <t>Union Pacific RR Land Purchase</t>
  </si>
  <si>
    <t>SONGS Synchronous Condenser</t>
  </si>
  <si>
    <t>Installation of one 225 MVAr Synchronous Condenser unit that will be housed , including the installation of a concrete foundation to support a pre-fabricated metal enclosure that will house one complete synchronous condenser unit, with space for a second synchronous condenser unit.</t>
  </si>
  <si>
    <t>see "location"</t>
  </si>
  <si>
    <t>All work within existing switchyard</t>
  </si>
  <si>
    <t>One 250MVA GSU Transformer</t>
  </si>
  <si>
    <t>TL6931 WTS (CNF)</t>
  </si>
  <si>
    <t>Approximately 6 miles</t>
  </si>
  <si>
    <t>Sempra BOD</t>
  </si>
  <si>
    <t>CPUC/USDA Forest Service</t>
  </si>
  <si>
    <t>A</t>
  </si>
  <si>
    <t>Improve electric system reliability and safety</t>
  </si>
  <si>
    <t>San Mateo Substation Expansion</t>
  </si>
  <si>
    <t>Orange County</t>
  </si>
  <si>
    <t xml:space="preserve">Rebuild of the aging infrastructure of San Mateo Substation to new construction and reliability standards </t>
  </si>
  <si>
    <t>TRC</t>
  </si>
  <si>
    <t>Expected PEA Completion</t>
  </si>
  <si>
    <t>Not Yet Filed</t>
  </si>
  <si>
    <t>To Be Filed</t>
  </si>
  <si>
    <t>Enhance reliability and minimize outage impact to the transmission and distribution systems in the San Clemente area</t>
  </si>
  <si>
    <t>Basilone Substation 15 Mvar Capacitor</t>
  </si>
  <si>
    <t>Mitigate voltage deviations at Basilone, Las Pulgas and Japanese Mesa</t>
  </si>
  <si>
    <t>15 MVA</t>
  </si>
  <si>
    <t>$1.5 Million - $2 Million</t>
  </si>
  <si>
    <t>Mission Bank #51 and #52 replacement</t>
  </si>
  <si>
    <t>Mitigate overload on Bank 51 and improve voltage control with a bank that has load tap change capability by replacing Bank 51 and Bank 52.  Replace both class 50 banks with a calss 70 Bank (224 MVA).</t>
  </si>
  <si>
    <t>224 MVA</t>
  </si>
  <si>
    <t xml:space="preserve">$10 Million </t>
  </si>
  <si>
    <t>TL692 Camp Pendleton wood to steel</t>
  </si>
  <si>
    <t> Camp Pendleton</t>
  </si>
  <si>
    <t>wood to steel pole replacement and reconductor for TL692</t>
  </si>
  <si>
    <t>planning, permitting</t>
  </si>
  <si>
    <t>Row Line/No.</t>
    <phoneticPr fontId="1" type="noConversion"/>
  </si>
  <si>
    <t>Budget Code</t>
  </si>
  <si>
    <t>Project Name</t>
    <phoneticPr fontId="1" type="noConversion"/>
  </si>
  <si>
    <t>d</t>
    <phoneticPr fontId="1" type="noConversion"/>
  </si>
  <si>
    <t>69KV &amp; 12KV Capacitor Installation</t>
  </si>
  <si>
    <t>Overstressed Breaker Replacements</t>
  </si>
  <si>
    <t>SCADA Expansion-Transmission</t>
  </si>
  <si>
    <t>Poway Substation Rebuild</t>
  </si>
  <si>
    <t>Rancho Santa Fe Sub Fire Hardening</t>
  </si>
  <si>
    <t>Substation Auxiliary Power System</t>
  </si>
  <si>
    <t>Substation 230kV Bus Rebuilds</t>
  </si>
  <si>
    <t>Aerial Marking For Safety</t>
  </si>
  <si>
    <t>TL638-COLE GRADE ROAD WIDENING - GRC</t>
  </si>
  <si>
    <t>CONFIDENTIAL</t>
  </si>
  <si>
    <t>TBD02.0</t>
  </si>
  <si>
    <t>TBD04.0</t>
  </si>
  <si>
    <t>TBD06.0</t>
  </si>
  <si>
    <t>TBD15.0</t>
  </si>
  <si>
    <t xml:space="preserve">Utility </t>
  </si>
  <si>
    <t>SDG&amp;E</t>
  </si>
  <si>
    <t>January - August 2017</t>
  </si>
  <si>
    <t>TOTAL</t>
  </si>
  <si>
    <t xml:space="preserve">Blanket Budget Code </t>
  </si>
  <si>
    <t>Aggregate Capital Spend on 2012 Work Orders ($)</t>
  </si>
  <si>
    <t>Number of Work Orders  (2012)</t>
  </si>
  <si>
    <t>Average Capital Spend per WOA (2012)</t>
  </si>
  <si>
    <t>Aggregate Capital Spend on 2013 Work Orders ($)</t>
  </si>
  <si>
    <t>Number of Work Orders  (2013)</t>
  </si>
  <si>
    <t>Number of item x installed (2013)</t>
  </si>
  <si>
    <t>Aggregate Capital Spend on 2014 Work Orders ($)</t>
  </si>
  <si>
    <t>Number of Work Orders  (2014)</t>
  </si>
  <si>
    <t>Number of item x installed (2014)</t>
  </si>
  <si>
    <t>Aggregate Capital Spend on 2015 Work Orders ($)</t>
  </si>
  <si>
    <t>Number of Work Orders  (2015)</t>
  </si>
  <si>
    <t>Number of item x installed (2015)</t>
  </si>
  <si>
    <t>Aggregate Capital Spend on 2016 Work Orders ($)</t>
  </si>
  <si>
    <t>Number of Work Orders  (2016)</t>
  </si>
  <si>
    <t>Number of item x installed (2016)</t>
  </si>
  <si>
    <t>Capital Spend on 2017 Work Orders ($)</t>
  </si>
  <si>
    <t>Number of Work Orders  (2017)</t>
  </si>
  <si>
    <t>Number of item x installed (2017)</t>
  </si>
  <si>
    <t>Capital Spend Total Work Orders ($)</t>
  </si>
  <si>
    <t>004</t>
  </si>
  <si>
    <t>SONGS Units 2 &amp; 3</t>
  </si>
  <si>
    <t>005</t>
  </si>
  <si>
    <t>SONGS Common Facilities</t>
  </si>
  <si>
    <t>006</t>
  </si>
  <si>
    <t>Generation Capital Tools &amp; Test Eqpt.</t>
  </si>
  <si>
    <t>008</t>
  </si>
  <si>
    <t>Miramar Plant Operational Enhancements</t>
  </si>
  <si>
    <t>009</t>
  </si>
  <si>
    <t>Palomar Plant Operational Enhancements</t>
  </si>
  <si>
    <t>010</t>
  </si>
  <si>
    <t>Desert Star Energy Center Operational Enhancements</t>
  </si>
  <si>
    <t>011</t>
  </si>
  <si>
    <t>Cuyamaca Peak Energy Plant Oper. Enhancements</t>
  </si>
  <si>
    <t>Transmission Substation Reliability</t>
  </si>
  <si>
    <t>104</t>
  </si>
  <si>
    <t>105</t>
  </si>
  <si>
    <t>Electric Trans. Street &amp; Highway Relocations</t>
  </si>
  <si>
    <t>Electric Transmission Tools &amp; Equipment</t>
  </si>
  <si>
    <t>112</t>
  </si>
  <si>
    <t>Environmental Capital Permit Compliance</t>
  </si>
  <si>
    <t>Transmission Infrastructure Improvements</t>
  </si>
  <si>
    <t>Transmission System Automation</t>
  </si>
  <si>
    <t>Emergency Transformer &amp; Switchgear</t>
  </si>
  <si>
    <t>07144</t>
  </si>
  <si>
    <t>Fiber Optic for Relay Protection &amp; Telecommunication</t>
  </si>
  <si>
    <t>08165</t>
  </si>
  <si>
    <t>TL 629 DE-GC-CN SW Pole Replacements</t>
  </si>
  <si>
    <t>09144</t>
  </si>
  <si>
    <t>OpEx 20/20 CBM Transmission Sub.</t>
  </si>
  <si>
    <t>09153</t>
  </si>
  <si>
    <t>15125</t>
  </si>
  <si>
    <t>Critical Asset Security</t>
  </si>
  <si>
    <t>Substation Security Proj Under $500k</t>
  </si>
  <si>
    <t>Transmission Ceramic Insulator Replacement</t>
  </si>
  <si>
    <t>Line</t>
  </si>
  <si>
    <t>Budget Code Name</t>
  </si>
  <si>
    <t>Electric Transmission Line Reliability Projects - 1999 - Total</t>
  </si>
  <si>
    <t>Electric Transmission Line Relocation Projects - Total</t>
  </si>
  <si>
    <t>Transmission Substation Reliability Projects - 1999 - Total</t>
  </si>
  <si>
    <t>Renewal of Electric Transmission Line Easements - Total</t>
  </si>
  <si>
    <t>Governmental Electric Transmission Line Relocations.</t>
  </si>
  <si>
    <t>Electric Transmission Tools &amp; Equipment - Total</t>
  </si>
  <si>
    <t>Distribution Substation Reliability Projects - Total</t>
  </si>
  <si>
    <t>Transmission Obsolete Equipment</t>
  </si>
  <si>
    <t>System Automation</t>
  </si>
  <si>
    <t>Emergency Equipment Purchase</t>
  </si>
  <si>
    <t>Fiber Optics</t>
  </si>
  <si>
    <t>CBM 09144</t>
  </si>
  <si>
    <t>Borrego Springs Microgrid 2.0</t>
  </si>
  <si>
    <t>Mid-Coast Trolley</t>
  </si>
  <si>
    <t>TBD37.0</t>
  </si>
  <si>
    <t>Down Town  Land Purchase</t>
  </si>
  <si>
    <t>Rate Effective Period</t>
  </si>
  <si>
    <t>Rev.Req. Allocation Factor</t>
  </si>
  <si>
    <t>Revenue Requirement</t>
  </si>
  <si>
    <t>Gross Transmission Plant ($M)</t>
  </si>
  <si>
    <t>Cycle Filing</t>
  </si>
  <si>
    <t>FERC Docket No.</t>
  </si>
  <si>
    <t>TO3 - Cycle 5</t>
  </si>
  <si>
    <t>ER11-4318-000; 001; 002</t>
  </si>
  <si>
    <t>TO3 - Cycle 6</t>
  </si>
  <si>
    <t>ER-2454-000; 001; 002</t>
  </si>
  <si>
    <t>TO4 - Cycle 1</t>
  </si>
  <si>
    <t>ER13-941-001</t>
  </si>
  <si>
    <t>TO4 - Cycle 1 (OOC Filing)</t>
  </si>
  <si>
    <t>ER14-2252-000</t>
  </si>
  <si>
    <t>TO4 - Cycle 2</t>
  </si>
  <si>
    <t>ER15-553-000</t>
  </si>
  <si>
    <t xml:space="preserve">TO4 - Cycle 3 </t>
  </si>
  <si>
    <t>ER16-445-000</t>
  </si>
  <si>
    <t>TO4 - Cycle 4</t>
  </si>
  <si>
    <t>ER17-470-000</t>
  </si>
  <si>
    <t>The project consists of a new electric transmission line between the existing Imperial Valley and Sycamore Canyon substations, a proposed new Suncrest Substation, and other system modifications in order to reliably operate the new line. A 22-mile portion of the line between Sycamore Canyon Substation and Suncrest Substation will be an overhead, double-circuit 230-kV transmission line consisting of both lattice steel and steel pole structures and a 6-mile portion will be a 230-kV double-circuit underground transmission line. The 92-mile segment from Suncrest Substation to Imperial Valley Substation will be a 500-kV single-circuit transmission line comprised of lattice steel structures.</t>
  </si>
  <si>
    <t>See Project Description</t>
  </si>
  <si>
    <t>Oceanside</t>
  </si>
  <si>
    <t xml:space="preserve">N/A </t>
  </si>
  <si>
    <t>Replacing wood poles with steel poles</t>
  </si>
  <si>
    <t>Application A.13-03-003</t>
  </si>
  <si>
    <t>To enhance reliability during fires</t>
  </si>
  <si>
    <t>Approximately 5 miles</t>
  </si>
  <si>
    <t>To be filed</t>
  </si>
  <si>
    <t>Wood-to-steel conversion of a portion of an existing 69kv tieline</t>
  </si>
  <si>
    <t>Not available online</t>
  </si>
  <si>
    <t>Reliability</t>
  </si>
  <si>
    <t>Advice Letter 2433-E</t>
  </si>
  <si>
    <t>Unknown</t>
  </si>
  <si>
    <t>2018 (expected)</t>
  </si>
  <si>
    <t>Wood to steel project to reduce fire risk</t>
  </si>
  <si>
    <t>See In-service date</t>
  </si>
  <si>
    <t>Link to TPP where project is considered or expected to be considered (if applicable and available)</t>
  </si>
  <si>
    <t xml:space="preserve">* This tab is used to create a formula to calculate the revenue requirement percentage. Please see narrative for details. </t>
  </si>
  <si>
    <t>2017 Project Expected Dollars Into Ratebase (thousands)</t>
  </si>
  <si>
    <t>2018 Project Expected Dollars Into Ratebase (thousands)</t>
  </si>
  <si>
    <t>2019 Project Expected Dollars Into Ratebase (thousands)</t>
  </si>
  <si>
    <t>2020 Project Expected Dollars Into Ratebase (thousands)</t>
  </si>
  <si>
    <t>2021 Project Expected Dollars Into Ratebase (thousands)</t>
  </si>
  <si>
    <t>2022 Project Expected Dollars Into Ratebase (thousands)</t>
  </si>
  <si>
    <t>2015 Project Actual Dollars      (thousands)</t>
  </si>
  <si>
    <t>2016 Project Actual Dollars       (thousands)</t>
  </si>
  <si>
    <t>2017 Project Actual Dollars   to-date      (thousands)</t>
  </si>
  <si>
    <t>2012 Project Actual Dollars       (thousands)</t>
  </si>
  <si>
    <t>2013 Project Actual Dollars       (thousands)</t>
  </si>
  <si>
    <t>2014 Project Actual Dollars       (thousands)</t>
  </si>
  <si>
    <r>
      <t xml:space="preserve">Electric Transmission </t>
    </r>
    <r>
      <rPr>
        <sz val="11"/>
        <color indexed="8"/>
        <rFont val="Calibri"/>
        <family val="2"/>
        <scheme val="minor"/>
      </rPr>
      <t>Line</t>
    </r>
    <r>
      <rPr>
        <sz val="11"/>
        <color theme="1"/>
        <rFont val="Calibri"/>
        <family val="2"/>
        <scheme val="minor"/>
      </rPr>
      <t xml:space="preserve"> Reliability Projects</t>
    </r>
  </si>
  <si>
    <r>
      <t xml:space="preserve">Electric Transmission </t>
    </r>
    <r>
      <rPr>
        <sz val="11"/>
        <color indexed="8"/>
        <rFont val="Calibri"/>
        <family val="2"/>
        <scheme val="minor"/>
      </rPr>
      <t>Line</t>
    </r>
    <r>
      <rPr>
        <sz val="11"/>
        <color theme="1"/>
        <rFont val="Calibri"/>
        <family val="2"/>
        <scheme val="minor"/>
      </rPr>
      <t xml:space="preserve"> Relocation Projects</t>
    </r>
  </si>
  <si>
    <r>
      <t xml:space="preserve">Renewal Of Transmission </t>
    </r>
    <r>
      <rPr>
        <sz val="11"/>
        <color indexed="8"/>
        <rFont val="Calibri"/>
        <family val="2"/>
        <scheme val="minor"/>
      </rPr>
      <t>Line</t>
    </r>
    <r>
      <rPr>
        <sz val="11"/>
        <color indexed="14"/>
        <rFont val="Calibri"/>
        <family val="2"/>
        <scheme val="minor"/>
      </rPr>
      <t xml:space="preserve"> </t>
    </r>
    <r>
      <rPr>
        <sz val="11"/>
        <color theme="1"/>
        <rFont val="Calibri"/>
        <family val="2"/>
        <scheme val="minor"/>
      </rPr>
      <t>Easements</t>
    </r>
  </si>
  <si>
    <t>Description of Blanket Budget Code</t>
  </si>
  <si>
    <t>approx. 3 miles</t>
  </si>
  <si>
    <t>approx. 6 miles</t>
  </si>
  <si>
    <t xml:space="preserve">Loop In TL23051 to the existing 69/12kV Artesian substation to provide a new source into the 69kV system, creating TL23051 and TL23072. Reconductor TL6939 and new TL6974 from Artesian to Bernardo substation to support the increasing capacity needs in the system. </t>
  </si>
  <si>
    <t>Large Generation Interconnection agreement with Tule Wind generator to connect to Boulevard Ease Sub via a 138kV transmission line.</t>
  </si>
  <si>
    <t>Large Generation Interconnection agreement with Carlsbad Energy Center consisting of six combustion turbines with a net output of 633MW interconnecting to Encina Substation</t>
  </si>
  <si>
    <t>Small Generation Interconnection agreement with Vista Energy Storage to bring 20MW of battery energy and  interconnect to 69kV bus at Melrose Substation. </t>
  </si>
  <si>
    <t>No discretionary permit</t>
  </si>
  <si>
    <t>Does not require commission filing.</t>
  </si>
  <si>
    <t xml:space="preserve">(1) Convert 69 kV transfer bus to a main bus                                                                                         (2) Replace six 69 kV breakers                                                                                                                (3) Install two 69/12 kV transformer banks                                                                                             (4) Install 12 kV switchgear                                                                                                                      (5) Install two 7.2 MVAR stepped 12 kV capacitors                                                                                (6) Install new control house </t>
  </si>
  <si>
    <t xml:space="preserve">Install new or upgrade existing and/or replace security systems at 59 substations to comply with NERC CIP guidelines. </t>
  </si>
  <si>
    <t>Preliminary Engineering
(1) Add four sets of reactors to BK82.
Opened on the 1145 for Preliminary Engineering Only.
Authorization for this work is covered by Master Work Order 5985198.
(2) This work order is written to fund the modification of the 500kV reactor by adding a Southern States Circuit Switcher in series with the circuit breaker.
Authorization is on Master WO 5985198.
(3) This work order is written to provide funds for the replacement of the remaining 230kV and 500kV porcelain CVTs and PTs.
Authorization for this work is covered under Master Work Order 5985198.
(4) This work order is for the addition of seismic springs to the tiedowns at IV Sub.
Authorization for this work is covered by Master Work Order 5985198.
(5) Provide the necessary network upgrades to interconnect the Imperial Valley Solar Facility to the 230kV bus at the Imperial Valley Substation
(6) Provide facilities to interconnect the Imperial Valley Solar Project to the 230kV bus at the Imperial Valley Substation
(7) Install Bank 82 (500/230kV) at the Imperial Valley Substation. Bank 82 is a delivery network upgrade required for the IV Solar Project.
(8) Install protective relays in the AES substation to connect into Drew Switchyard. Connect fiber optics to communications panel.</t>
  </si>
  <si>
    <t>(1) Install 69kV and 12kV capacitor banks at various substations in the eastern part of the electric transmission system to resolve steady state and post contingency voltage issues.
Rincon
(2) Install permanent new foundation steel pole for TL683 at Rincon Substation
(3) Set concrete foundation for new steel pole for TL683 at Rincon Substation
(4) Re-string new 636 ACSS Conductor from Z247132 to substation rack. Top transmission pole Z214709 1ft above 12kV. Return TL682 and TL683 to normal configuration.
(5) Install 12kV Capacitor Banks A&amp;B
(6) Add 69kV Capacitor Banks 1 &amp; 2 at Rincon Substation under Master WO 5984590.
Lilac
(7) Install 12kV Capacitor Bank C
(8) Install 69kV Capacitor Banks 1 and 2
Santa Ysabel
(9) Install 12kV Capacitor Bank
(10) Add 69kV Capacitor Banks 1 and 2 at Santa Ysabel Substation under Master WO 5984590
Warners
(11) Install 12kV Capacitor Bank
(12) Add 69kV Capacitor Bank 1 and 2</t>
  </si>
  <si>
    <t>Escondido
(1) This work order will replace 69kV overstressed breakers at Escondido Substation as identified by Transmission Planning's short circuit study. All of the breakers being replaced are oil circuit breakers and the new breakers are gas.
Rose Canyon
(2) Remove four overstressed 69kV breakers and replace with new 69kV 40kA breakers. This work order will be under the Master Work Order for Budget 9170 - PET0002
Murray
(3) Remove six overstressed 69kV breakers and replace with new 69kV 40kA breakers. This work order will be under the Master Work Order for budget 9170 - PET0002
El Cajon
(4) Remove eight overstressed 69kV breakers and replace with new 69kV 40kA breakers. This work order will be under the Master Work Order for budget 9170 - PET0002
Division
(5) Remove five overstressed 69kV breakers and replace with new 138kV 63kA breakers. This work order will be under the Master Work Order for budget 9170 - PET0002
Penasquitos
(6) This work order will replace 69kV overstressed breakers at Panasquitos Substation as identified by Transmission Planning's short circuit study. 21 of the breakers being replaced are oil circuit breakers and 6 are gas breakers. All breakers are being replaced with new rated gas breakers. This work order is authorized under the approved Master Work Order PET0002
Mission
(7) This work order will replace twenty one 69kV overstressed breakers at Mission Substation as identified by Transmission Planning's short circuit study. All breakers are being replaced with new rated gas breakers.
Genesee
(8) Remove six overstressed 69kV breakers and replace with new 69V 40kA breakers. This work order will be under the MASTER work order for budget 9170 - PET0002
Montgomery
(9) Remove four overstressed 69kV breakers and replace with new 69kV 40kA breakers. Add the 69kV Bus Tie Breaker. This work order will be under the MASTER work order for budget 9170 - PET002
(10) This work order is written to provide funds for the addition of a control shelter. Authorization for this work is covered under Master Work Order 5985198.
Melrose
(11) Remove five overstressed 69kV breakers and replace with new 69kV 40kA breakers. This work order will be under the MASTER work order for budget 9170 - PET002</t>
  </si>
  <si>
    <t>Miguel
(1) Upgrade TL632 Protection
Granite
(2) Upgrade TL632 Protection
Los Coches 
(3) Phase 3 Includes: Removal of the existing 69kV shelter and half of the 69kV rack including foundations. Grading the yard between the two energized buses. Continuation of the new 12kV and 69kV racks and install of bank 31. This work order is authorized under parent work order number PSS0012
(4) Los Coches Substation - Upgrade the existing facilities and install a new 230kV bus. Approval for this work is covered under Master Work Order 5985198. Funding for this work is included in the current blanket budget 1145.
(5) Relocate transmission facilities to accommodate new 138kV substation bus system
(6) Construct install trench and duct package to accommodate the rebuilding of Los Coches 138kV substation (TL632)
(7) Construct - Install 424' UG Cable and accessories to accommodate the rebuilding of Los Coches 138kV substation
(8) Construct Install Trench and duct package to accommodate the rebuilding of Los Coches 138kV substation (TL631)
(9) Construct-  Install 263' UG Cable and accessories to accommodate the rebuilding of Los Coches 138kV substation
(10) Engineering and design to re-arrange the transmission circuit for TL13819 and TL13824 in order to accommodate rebuild at Los Coches Substation
(11) Install four (4) each micropile foundations
(12) Engineering and design to re-arrange the transmission circuit TL13824 in order to accommodate rebuild at Los Coches Substation
(13) Engineering and design to re-arrange the transmission circuits in order to accommodate the rebuild at Los Coches Substation
(14) Engineering, design, and construction to install two 69kV cable pole foundations for TL632/TL6914 to accommodate Los Coches rebuild
(15) Relocate TL632 to accommodate substation rebuild
(16) Site development for the initial phase of the project to include: grading, drainage, site walls, fencing, access road, bioretention basin, landscaping, and irrigation. Installation of a new 138kV bus to off load the existing bus to make room for the 69kV bus. This work order is authorized under parent work order number PSS0012.
(17) Los Coches Modification Project - Capital Cost Accrual &amp; Retention for Work Order 5984790. This work order is authorized under parent work order number PSS0012.
(18) Phase 2 includes removal of all above and below grade structures from the existing 138kV yard. Grading the yard to appropriate level, creating a temporary and permanent access roads to the pad, installation of a control shelter, 1/2 the 69kV rack, two distribution transformers, and eight 12kV circuits, along with associated 12kV capacitors and relation of one 69kV capacitor. This work order is authorized under parent work order number PSS0012.
Santee
(19) Replace TL13819 relay panel at Santee</t>
  </si>
  <si>
    <t>(1) This project will relocate TL628 get always that feeds Sunnyside Substation rebuild project.
(2) This project will rebuild Sunnyside 69/12kV substation to replace obsolete equipment, increase capacity and allow the tielines to be undergrounded. This is the Master Work for this project.
(3) This work order is written to fund the engineering assessment of Sunnyside Substation.
This work order will be moved to a specific budget once the scope and cost has been determined.
Approval for this work is covered under Master Work Order 5985198.</t>
  </si>
  <si>
    <t>Carlton Hills
(1) This work order provides funds to install Transmission SCADA at Carlton Hills Substation.
This work order is approved under Master Work Order PSE0001.
San Mateo
(2) This work order provides funds to install transmission SCADA at San Mateo Substation.
This work order is approved under Master Work Order PSE0001
San Ysidro
(3) This work order installs transmission SCADA and RTU.
This work is approved on Master Work Order PSE0001</t>
  </si>
  <si>
    <t>Suncrest
(1) This work order is written to fund the installation of three 500kV reactors, one 500kV disconnect, one 500kV Circuit Breaker, one 500kV circuit switcher, and associated relaying. Authorization by Master Work Order PSS0013
(2) This work order is written to fund the installation of a spare 500kV Reactor at Suncrest Sub
Imperial Valley
(3) This work order is written to fund the installation of a spare 500kV reactor at Imperial Valley Sub
Miguel
(4) This work order is written to fund the installation of a spare 500kV reactor at Miguel Sub. Authorization by Master Work Order PSS0013</t>
  </si>
  <si>
    <t>(1) Install two new cable poles to bring TL600 and TL672 underground into the new 69kV rack at Kearny Substation. Remove approximately five spans of OH conductor and poles from Z96111 to Old Kearny Substation. Install cable and trench for TL663 from vault along Complex Dr. to new 69KV rack at Kearny Substation.
Parent Work Order Number: PSS0028 Kearny 69/12 Substation Rebuild Master Work Order Approved to $39,568,000.
(2) This work order is for engineering, design, and construction of relocating/rebuilding existing Kearny Sub to SDG&amp;E owned property to the West.
This revision 1 of this work order moves this under the Parent Work Order PSS0028 and revises costs from prelim engineering to total overall substation costs.</t>
  </si>
  <si>
    <t>Install two sets of 3-phase, 230kV-480V, 300kVA, Station Light &amp; Power transformers one at the east bus and one at the west bus to accommodate removal of the current 4kV source from the power plant side.
Revision 2 updates the ISD and adds approx. $270k to project cost due to construction constraints and added scope of splitting the battery load.</t>
  </si>
  <si>
    <t>(1) This work order is written to provide funds for the replacement of the obsolete manual SL&amp;P switches with Trayer Switches. This will also incorporate the addition of the BK 82 tertiary as a source and upgrade automatic throwovers. This work will be partially billable to IID Authorization is on Master Work Order PIV0001.
(2) This work order is written to provide funds for the installation of grounding wells at Imperial Valley substation. These will enhance the performance of the tieline relays during a fault.
This work may be billable to IID, which will be determined at a later date.
Rev 1 is issued to add funds for the additional ground grid required to be installed Master Work Order is PIV0001.
(3) This work order is written to provide funds for the replacement of the control cable trench covers and the additional shoring of the trench walls.
This work may be billable to IID, which will be determined at a later date.
Authorization is on Master Work Order PIV0001.</t>
  </si>
  <si>
    <t>Poway
(1) Install 3 new cable poles with foundation. Install approximately 2000ft of 3000KCML copper, 1000ft of 1750 copper, and 1000ft of ADDSS Fiber and associated hardware.
Remove old transmission structures, wires, &amp; hardware.
(2) 69/12kV Low Profile Substation, seven (7) 69kV GCBs, two (2) 69/12kV banks, associated 69kV disconnects, eight (8) 12kV VCBs, control shelter, associated relays and communications, and SCADA control.
Underground three existing 69kV TLs going into the substation.
Site Development and move substation fence line to the property
Substation Design Engineering
Civil/Structural Engineering
Land
Environmental
(3) Dig trench for COX Cable, To be paid for by COX.
Rancho Carmel
(4) Install new TL 648 Relay Panel.
Remove existing relaying.</t>
  </si>
  <si>
    <t>Mitigate erosion of damage to slopes and structural damage to hydraulic conveyances at Miguel Substation.</t>
  </si>
  <si>
    <t>Rancho Santa Fe
(1) Install new two 1/4s switchgear, new 69/12kV standard profile 30 MVA transformer, new control shelter, new control panels, and associated relaying, equipment. Install new protective devices on the 12kV circuits.
Remove existing 69/4kV transformer, 4kV breakers and switch rack, 12kV 1/4 switchgear, and 69/12kV MVA transformer (in spare position)
Encinitas
(2) Install new TL 674 Relay Panel.
Remove existing relaying.
Lake Hodges
(3) Install new TL 616 Relay Panel.
Remove existing relaying.
North City West
(4) Install new TL 674 Relay Panel.
Remove existing relaying.</t>
  </si>
  <si>
    <t>Initial procurement of 1-GenCell 5kW Fuel Cells to be used as auxiliary power for substation control shelters. The GenCell hydrogen fuel cell will be installed at Cranking Path Black Start and Bulk Power Substations as an emergency power supply, to ensure uninterrupted communication, interrogation, control and protection during extended outages. The permanent installations will take the place of mobile battery or diesel generators, which are mobilized for extended outages. This installation is committed to (Sycamore, Lilac, &amp; Scripps) Substation.</t>
  </si>
  <si>
    <t xml:space="preserve">EMS XA/21 is a Supervisory Control and Data Acquisition (SCADA) application used to control the bulk electric system assets of SDG&amp;E. For reliability, security and regulatory reasons, the production system is on a dedicated secure network that runs independently from the corporate network. The current release (R11) or XA/21 needs to be upgraded to release 15 (R15). The upgrade can be accomplished using the production network infrastructure, however this introduces reliability and compliance risk. To mitigate this risk, this project will build out new network infrastructure, with additional firewalls, to implement this new release and also improve our security design. </t>
  </si>
  <si>
    <t>Replace approx. 20 existing wood poles with steel poles, including installing engineered foundation poles near the railroad crossings for improved reliability.</t>
  </si>
  <si>
    <t>Approx. 1 mile</t>
  </si>
  <si>
    <t>This project will install composite conductor on key spans within the system to enhance the network. It has been determined the composite conductors will be of use for high temperature and low-sag applications. Prior to the selection of the composite core conductor, studies and evaluations will be done. A follow-up performance report will be compiled to reflect on the application of such new technologies and shared amongst industry peers.</t>
  </si>
  <si>
    <t xml:space="preserve">This project is to pay the ROW expenses associated with SDG&amp;E's share of the APS- Palos Verde - North Gila 500kV transmission line. This payment covers costs from  January 2012 through December 31, 2016. Work authorized within this project is classified under the following accounts: 350.2 Lan and ROW (Transmission). This budget is required for SDG&amp;E to pay their contractual agreement with Arizona Public Service for the allocation of the ROW costs of the Palos Verde - North Gila 500kV transmission line. </t>
  </si>
  <si>
    <t>Replacing existing Direct Buried Cable for TL615 and TL659. New alignment is approx. 3.3 miles long and will have both circuits in the same conduit package. A 96 count fiber communication line will also be included. Curb to Curb repaving is required once project is energized.</t>
  </si>
  <si>
    <t>Reconductor 69kV transmission line TL633 from Bernardo Sub to Rancho Carmel Sub to achieve a rating of 137MVA. Joint project with the City of San Diego to construct the line in a new underground alignment along major thoroughfares from substation to substation, and install underground cables to meet the requested rating of 137MVA.</t>
  </si>
  <si>
    <t xml:space="preserve">This project was initiated by Transmission Engineering as a response to customer project development proposal. This project provides cost savings to the easement renewal, and also avoids contentious and potential litigation by the landowner. The project also addresses overloaded tower condition discovered engineering analysis of the existing structures.  Remove tower legs and bridge structure on three existing tower bridge structures and re configure existing transmission conductors
</t>
  </si>
  <si>
    <t>The TL628 (Sunny side - Sweetwater) direct buried cable replacement project will involve replacing approximately 1/2 mile of direct-buried cable and associated aging underground infrastructure with 1750KCMIL copper cable within a double-circuit 69kV transmission duct package from existing cable poles Z183803 to Z183809. This project will occur in conjunction with the TL628 20A conversion project on Plaza Bonita Rd.</t>
  </si>
  <si>
    <t>Relocate 4 transmission tielines to allow the Sycamore Landfill to develop the rest of their property. This project installed 27 new engineered foundation poles with new conductor.</t>
  </si>
  <si>
    <t>Reconductor TL600 from Mesa Heights to Clairemont and loop TL600 into Mesa Heights Substation. Replace existing wood structures with steel.</t>
  </si>
  <si>
    <t>Caltrans request to relocate part of TL660 to allow for I5 freeway widening</t>
  </si>
  <si>
    <t>Reconductor 0.6 miles of overhead conductor and 1.1 miles of existing underground cable to achieve a continuous rating of 136 MVA. The overhead portion may be converted to underground cable to eliminate three overhead freeway crossings.</t>
  </si>
  <si>
    <t>Approx. 1.5 miles</t>
  </si>
  <si>
    <t>Creating a new tie line from National City Sub to Sweetwater Sub to prevent an n-1 contingency overload. New line will be underground. Remove portion of TL603 that connects National City Sub and TL603 Tap.</t>
  </si>
  <si>
    <t>TL628 Relocation - National City CarMax</t>
  </si>
  <si>
    <t>TL662/666 Torrey Pines Reliability Project</t>
  </si>
  <si>
    <t>Rebuild approximately 6 miles of 69kV from wood poles to steel. This line runs from Crestwood substation st the west terminus to the Boulevard substation at the east terminus. Note: this line was added to the scope of the Cleveland National Forest in 2016 as part of the Federally Preferred Alternative. </t>
  </si>
  <si>
    <t>approx. 7 miles</t>
  </si>
  <si>
    <t xml:space="preserve">Improve reliability, tie capacity in the area and reduce overloading of adjacent substations.  </t>
  </si>
  <si>
    <t>approx. 35 acres</t>
  </si>
  <si>
    <t>Meet the area's existing and forecasted electric load growth, Maintain substation and Circuit Reliability and additional Tie and Transformer Capacity; Reduce area substation loading to optimum operating conditions </t>
  </si>
  <si>
    <t>To provide 38 MW of power to the Poseidon Desalination Plant through the expansion of the existing Cannon Substation for an additional 56 MVA and the installation of additional distribution and transmission lines.</t>
  </si>
  <si>
    <t>Approx. 3 acres</t>
  </si>
  <si>
    <t>approx. 5 miles</t>
  </si>
  <si>
    <t>approx. 9 miles</t>
  </si>
  <si>
    <t>approx. 10 miles</t>
  </si>
  <si>
    <t>Not included in TPP</t>
  </si>
  <si>
    <t>Richard Rodriguez</t>
  </si>
  <si>
    <t>R &amp; D Project</t>
  </si>
  <si>
    <t>Duplicate Above</t>
  </si>
  <si>
    <t>Notes</t>
  </si>
  <si>
    <t>changed from 7 to 8</t>
  </si>
  <si>
    <t>added 1</t>
  </si>
  <si>
    <t>added 3</t>
  </si>
  <si>
    <t>added 6</t>
  </si>
  <si>
    <t>changed from 6 to 1</t>
  </si>
  <si>
    <t>added 5</t>
  </si>
  <si>
    <t>added 7</t>
  </si>
  <si>
    <t>1. Provide reliable service under peak load conditions.</t>
  </si>
  <si>
    <t>2. Interconnect new generation.</t>
  </si>
  <si>
    <t>Category</t>
  </si>
  <si>
    <t xml:space="preserve"> 3. Interconnect new load.</t>
  </si>
  <si>
    <t>Percentage</t>
  </si>
  <si>
    <t>4. Improve grid efficiency (e.g., reduce Local Capacity Requirements, reduce congestion-related costs, reduce losses).</t>
  </si>
  <si>
    <t xml:space="preserve"> 5. Support public policy requirements or goals (e.g., Renewable Portfolio Standard (RPS) requirements).</t>
  </si>
  <si>
    <t>6. Upgrade, repair or replacement of existing facilities (e.g., adding spare transformer, replacing old direct-buried cable).</t>
  </si>
  <si>
    <t xml:space="preserve">7. Relocation or removal of facilities (e.g., under-grounding, accommodate third-party customer construction).  </t>
  </si>
  <si>
    <t xml:space="preserve">8. Customer and/or employee safety (e.g., fire-hardening). </t>
  </si>
  <si>
    <t>9. Grid visibility, control and measurement.</t>
  </si>
  <si>
    <t>10. Provide reliable service under conditions not driven by peak load.</t>
  </si>
  <si>
    <t>CAISO</t>
  </si>
  <si>
    <t>1st assignment</t>
  </si>
  <si>
    <t>2nd assignment</t>
  </si>
  <si>
    <t>3rd assignment</t>
  </si>
  <si>
    <t>Total  Spent</t>
  </si>
  <si>
    <t>6 Year Actual Spent</t>
  </si>
  <si>
    <t>Voltage Level</t>
  </si>
  <si>
    <t>LV</t>
  </si>
  <si>
    <t>HV</t>
  </si>
  <si>
    <t>Assignment1</t>
  </si>
  <si>
    <t>Assignment2</t>
  </si>
  <si>
    <t>Assignment3</t>
  </si>
  <si>
    <t>2018 thru 2022 Projections</t>
  </si>
  <si>
    <t>3 Year Actual Spent</t>
  </si>
  <si>
    <t>2015 - 2017</t>
  </si>
  <si>
    <t>2012 - 2017</t>
  </si>
  <si>
    <t>2018 - 2022</t>
  </si>
  <si>
    <t>Improve grid efficiency (LCR)</t>
  </si>
  <si>
    <t>Peak-Driven</t>
  </si>
  <si>
    <t>Gen Interconnection</t>
  </si>
  <si>
    <t>Load Interconnection</t>
  </si>
  <si>
    <t>Support public policy requirements or goals (RPS)</t>
  </si>
  <si>
    <t xml:space="preserve">Upgrade, repair or replacement of existing facilities </t>
  </si>
  <si>
    <t>Relocation or removal of facilities</t>
  </si>
  <si>
    <t xml:space="preserve">Customer and/or employee safety (e.g., fire-hardening). </t>
  </si>
  <si>
    <t>Grid visibility, control and measurement.</t>
  </si>
  <si>
    <t>Provide reliable service under conditions not driven by peak 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</si>
</sst>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0_);_(&quot;$&quot;* \(#,##0.0\);_(&quot;$&quot;* &quot;-&quot;?_);_(@_)"/>
    <numFmt numFmtId="166" formatCode="0.0"/>
    <numFmt numFmtId="167" formatCode="_(&quot;$&quot;* #,##0_);_(&quot;$&quot;* \(#,##0\);_(&quot;$&quot;* &quot;-&quot;??_);_(@_)"/>
    <numFmt numFmtId="168" formatCode="0.0%"/>
    <numFmt numFmtId="169" formatCode="0.000%"/>
  </numFmts>
  <fonts count="23" x14ac:knownFonts="1">
    <font>
      <sz val="11"/>
      <color theme="1"/>
      <name val="Calibri"/>
      <family val="2"/>
      <scheme val="minor"/>
    </font>
    <font>
      <sz val="8"/>
      <name val="Verdana"/>
      <family val="2"/>
    </font>
    <font>
      <sz val="9"/>
      <color indexed="81"/>
      <name val="Tahoma"/>
      <family val="2"/>
    </font>
    <font>
      <b/>
      <sz val="9"/>
      <color indexed="81"/>
      <name val="Tahoma"/>
      <family val="2"/>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name val="Arial"/>
      <family val="2"/>
    </font>
    <font>
      <b/>
      <sz val="22"/>
      <color rgb="FFFF0000"/>
      <name val="Calibri"/>
      <family val="2"/>
      <scheme val="minor"/>
    </font>
    <font>
      <b/>
      <sz val="11"/>
      <color theme="1"/>
      <name val="Calibri"/>
      <family val="2"/>
      <scheme val="minor"/>
    </font>
    <font>
      <b/>
      <sz val="12"/>
      <name val="Calibri"/>
      <family val="2"/>
      <scheme val="minor"/>
    </font>
    <font>
      <b/>
      <sz val="11"/>
      <name val="Calibri"/>
      <family val="2"/>
      <scheme val="minor"/>
    </font>
    <font>
      <sz val="11"/>
      <color indexed="8"/>
      <name val="Calibri"/>
      <family val="2"/>
      <scheme val="minor"/>
    </font>
    <font>
      <sz val="11"/>
      <color indexed="14"/>
      <name val="Calibri"/>
      <family val="2"/>
      <scheme val="minor"/>
    </font>
    <font>
      <b/>
      <sz val="10"/>
      <name val="Calibri"/>
      <family val="2"/>
      <scheme val="minor"/>
    </font>
    <font>
      <sz val="10"/>
      <name val="Calibri"/>
      <family val="2"/>
      <scheme val="minor"/>
    </font>
    <font>
      <sz val="10"/>
      <color theme="1"/>
      <name val="Calibri"/>
      <family val="2"/>
      <scheme val="minor"/>
    </font>
    <font>
      <b/>
      <sz val="10"/>
      <name val="Times New Roman"/>
      <family val="1"/>
    </font>
    <font>
      <sz val="10"/>
      <color rgb="FF000000"/>
      <name val="Calibri"/>
      <family val="2"/>
      <scheme val="minor"/>
    </font>
    <font>
      <u/>
      <sz val="10"/>
      <color theme="10"/>
      <name val="Calibri"/>
      <family val="2"/>
      <scheme val="minor"/>
    </font>
    <font>
      <sz val="10"/>
      <color rgb="FFFF0000"/>
      <name val="Calibri"/>
      <family val="2"/>
      <scheme val="minor"/>
    </font>
    <font>
      <sz val="36"/>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9" tint="0.79995117038483843"/>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1"/>
      </left>
      <right style="thin">
        <color theme="1"/>
      </right>
      <top/>
      <bottom style="thin">
        <color theme="1"/>
      </bottom>
      <diagonal/>
    </border>
    <border>
      <left style="double">
        <color theme="1"/>
      </left>
      <right style="medium">
        <color theme="1"/>
      </right>
      <top style="thin">
        <color theme="0"/>
      </top>
      <bottom style="thin">
        <color theme="1"/>
      </bottom>
      <diagonal/>
    </border>
    <border>
      <left style="double">
        <color auto="1"/>
      </left>
      <right style="medium">
        <color auto="1"/>
      </right>
      <top/>
      <bottom style="thin">
        <color auto="1"/>
      </bottom>
      <diagonal/>
    </border>
    <border>
      <left style="double">
        <color theme="1"/>
      </left>
      <right style="medium">
        <color theme="1"/>
      </right>
      <top/>
      <bottom style="thin">
        <color theme="1"/>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xf numFmtId="0" fontId="5"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9" fontId="6" fillId="0" borderId="0" applyFont="0" applyFill="0" applyBorder="0" applyAlignment="0" applyProtection="0"/>
    <xf numFmtId="0" fontId="7" fillId="0" borderId="0"/>
    <xf numFmtId="9" fontId="7" fillId="0" borderId="0" applyFont="0" applyFill="0" applyBorder="0" applyAlignment="0" applyProtection="0"/>
    <xf numFmtId="44" fontId="8" fillId="0" borderId="0" applyFont="0" applyFill="0" applyBorder="0" applyAlignment="0" applyProtection="0"/>
  </cellStyleXfs>
  <cellXfs count="158">
    <xf numFmtId="0" fontId="0" fillId="0" borderId="0" xfId="0"/>
    <xf numFmtId="0" fontId="4" fillId="0" borderId="0" xfId="0" applyFont="1" applyFill="1" applyBorder="1" applyAlignment="1">
      <alignment vertical="center"/>
    </xf>
    <xf numFmtId="0" fontId="4" fillId="0" borderId="0" xfId="0" applyFont="1" applyFill="1"/>
    <xf numFmtId="0" fontId="4" fillId="0" borderId="0" xfId="0" applyFont="1" applyFill="1" applyAlignment="1">
      <alignment vertical="center"/>
    </xf>
    <xf numFmtId="0" fontId="4" fillId="0" borderId="1"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4" fillId="0" borderId="0" xfId="0" applyFont="1"/>
    <xf numFmtId="0" fontId="4" fillId="0" borderId="0" xfId="0" applyFont="1" applyAlignment="1">
      <alignment vertical="center"/>
    </xf>
    <xf numFmtId="0" fontId="6" fillId="0" borderId="0" xfId="0" applyFont="1"/>
    <xf numFmtId="14" fontId="6" fillId="2" borderId="14" xfId="0" applyNumberFormat="1" applyFont="1" applyFill="1" applyBorder="1"/>
    <xf numFmtId="14" fontId="6" fillId="2" borderId="15" xfId="0" applyNumberFormat="1" applyFont="1" applyFill="1" applyBorder="1"/>
    <xf numFmtId="0" fontId="12" fillId="2" borderId="6" xfId="9" applyFont="1" applyFill="1" applyBorder="1" applyAlignment="1">
      <alignment horizontal="center"/>
    </xf>
    <xf numFmtId="0" fontId="12" fillId="2" borderId="6" xfId="9" applyFont="1" applyFill="1" applyBorder="1" applyAlignment="1">
      <alignment horizontal="center" wrapText="1"/>
    </xf>
    <xf numFmtId="0" fontId="12" fillId="0" borderId="6" xfId="9" applyFont="1" applyFill="1" applyBorder="1" applyAlignment="1">
      <alignment horizontal="center" wrapText="1"/>
    </xf>
    <xf numFmtId="0" fontId="12" fillId="0" borderId="6" xfId="9" applyFont="1" applyFill="1" applyBorder="1" applyAlignment="1">
      <alignment horizontal="center"/>
    </xf>
    <xf numFmtId="10" fontId="4" fillId="2" borderId="14" xfId="10" applyNumberFormat="1" applyFont="1" applyFill="1" applyBorder="1"/>
    <xf numFmtId="167" fontId="4" fillId="0" borderId="15" xfId="11" applyNumberFormat="1" applyFont="1" applyFill="1" applyBorder="1" applyAlignment="1">
      <alignment horizontal="center"/>
    </xf>
    <xf numFmtId="0" fontId="4" fillId="0" borderId="15" xfId="9" applyFont="1" applyFill="1" applyBorder="1" applyAlignment="1">
      <alignment horizontal="center"/>
    </xf>
    <xf numFmtId="10" fontId="4" fillId="0" borderId="15" xfId="10" applyNumberFormat="1" applyFont="1" applyFill="1" applyBorder="1" applyAlignment="1">
      <alignment horizontal="center"/>
    </xf>
    <xf numFmtId="10" fontId="4" fillId="2" borderId="15" xfId="10" applyNumberFormat="1" applyFont="1" applyFill="1" applyBorder="1"/>
    <xf numFmtId="0" fontId="0" fillId="0" borderId="0" xfId="0" applyFont="1"/>
    <xf numFmtId="0" fontId="0" fillId="0" borderId="0" xfId="0" applyFont="1" applyAlignment="1">
      <alignment horizontal="left"/>
    </xf>
    <xf numFmtId="0" fontId="6" fillId="0" borderId="0" xfId="0" applyFont="1" applyAlignment="1">
      <alignment horizontal="left"/>
    </xf>
    <xf numFmtId="0" fontId="4" fillId="0" borderId="0" xfId="0" applyFont="1" applyFill="1" applyBorder="1" applyAlignment="1">
      <alignment horizontal="center" vertical="center" wrapText="1"/>
    </xf>
    <xf numFmtId="0" fontId="4" fillId="0" borderId="0" xfId="0" applyNumberFormat="1" applyFont="1" applyFill="1" applyBorder="1" applyAlignment="1">
      <alignment horizontal="center"/>
    </xf>
    <xf numFmtId="0" fontId="4" fillId="0" borderId="0" xfId="0" applyFont="1" applyFill="1" applyBorder="1" applyAlignment="1">
      <alignment horizontal="center"/>
    </xf>
    <xf numFmtId="0" fontId="4" fillId="0" borderId="0" xfId="0" quotePrefix="1" applyFont="1" applyFill="1" applyBorder="1" applyAlignment="1">
      <alignment horizontal="center"/>
    </xf>
    <xf numFmtId="0" fontId="4" fillId="0" borderId="0" xfId="0" applyFont="1" applyFill="1" applyBorder="1"/>
    <xf numFmtId="0" fontId="4" fillId="0" borderId="0" xfId="0" applyFont="1" applyBorder="1" applyAlignment="1">
      <alignment vertical="center"/>
    </xf>
    <xf numFmtId="0" fontId="0" fillId="0" borderId="0" xfId="0" applyFont="1" applyFill="1"/>
    <xf numFmtId="0" fontId="0" fillId="0" borderId="10" xfId="3" applyNumberFormat="1" applyFont="1" applyFill="1" applyBorder="1" applyAlignment="1" applyProtection="1">
      <alignment horizontal="center"/>
    </xf>
    <xf numFmtId="166" fontId="0" fillId="0" borderId="10" xfId="0" applyNumberFormat="1" applyFont="1" applyFill="1" applyBorder="1" applyAlignment="1" applyProtection="1">
      <alignment horizontal="center"/>
    </xf>
    <xf numFmtId="0" fontId="0" fillId="0" borderId="10" xfId="0" applyNumberFormat="1" applyFont="1" applyFill="1" applyBorder="1" applyAlignment="1" applyProtection="1">
      <alignment wrapText="1"/>
    </xf>
    <xf numFmtId="167" fontId="0" fillId="9" borderId="13" xfId="4" applyNumberFormat="1" applyFont="1" applyFill="1" applyBorder="1" applyAlignment="1" applyProtection="1">
      <protection locked="0"/>
    </xf>
    <xf numFmtId="167" fontId="0" fillId="9" borderId="11" xfId="4" applyNumberFormat="1" applyFont="1" applyFill="1" applyBorder="1" applyAlignment="1" applyProtection="1">
      <protection locked="0"/>
    </xf>
    <xf numFmtId="167" fontId="0" fillId="9" borderId="12" xfId="5" applyNumberFormat="1" applyFont="1" applyFill="1" applyBorder="1" applyAlignment="1" applyProtection="1">
      <protection locked="0"/>
    </xf>
    <xf numFmtId="167" fontId="0" fillId="9" borderId="12" xfId="6" applyNumberFormat="1" applyFont="1" applyFill="1" applyBorder="1" applyAlignment="1" applyProtection="1">
      <protection locked="0"/>
    </xf>
    <xf numFmtId="167" fontId="0" fillId="9" borderId="12" xfId="7" applyNumberFormat="1" applyFont="1" applyFill="1" applyBorder="1" applyAlignment="1" applyProtection="1">
      <protection locked="0"/>
    </xf>
    <xf numFmtId="0" fontId="10" fillId="3" borderId="1" xfId="0" applyFont="1" applyFill="1" applyBorder="1" applyAlignment="1">
      <alignment horizontal="center" vertical="center"/>
    </xf>
    <xf numFmtId="0" fontId="0" fillId="0" borderId="0" xfId="0" applyFont="1" applyAlignment="1">
      <alignment wrapText="1"/>
    </xf>
    <xf numFmtId="0" fontId="10" fillId="0" borderId="0" xfId="0" applyFont="1" applyAlignment="1">
      <alignment wrapText="1"/>
    </xf>
    <xf numFmtId="0" fontId="10" fillId="0" borderId="0" xfId="0" applyFont="1" applyBorder="1" applyAlignment="1">
      <alignment wrapText="1"/>
    </xf>
    <xf numFmtId="0" fontId="10" fillId="3" borderId="3" xfId="0" applyFont="1" applyFill="1" applyBorder="1" applyAlignment="1">
      <alignment horizontal="center" wrapText="1"/>
    </xf>
    <xf numFmtId="0" fontId="10" fillId="3" borderId="6" xfId="0" applyFont="1" applyFill="1" applyBorder="1" applyAlignment="1">
      <alignment horizontal="center" wrapText="1"/>
    </xf>
    <xf numFmtId="0" fontId="0" fillId="0" borderId="7" xfId="0" quotePrefix="1" applyFont="1" applyFill="1" applyBorder="1" applyAlignment="1">
      <alignment horizontal="center"/>
    </xf>
    <xf numFmtId="0" fontId="0" fillId="0" borderId="7" xfId="0" applyFont="1" applyFill="1" applyBorder="1"/>
    <xf numFmtId="8" fontId="0" fillId="0" borderId="8" xfId="0" applyNumberFormat="1" applyFont="1" applyBorder="1" applyAlignment="1">
      <alignment wrapText="1"/>
    </xf>
    <xf numFmtId="0" fontId="0" fillId="0" borderId="8" xfId="0" applyFont="1" applyBorder="1" applyAlignment="1">
      <alignment wrapText="1"/>
    </xf>
    <xf numFmtId="8" fontId="0" fillId="3" borderId="8" xfId="0" applyNumberFormat="1" applyFont="1" applyFill="1" applyBorder="1" applyAlignment="1">
      <alignment wrapText="1"/>
    </xf>
    <xf numFmtId="0" fontId="0" fillId="0" borderId="8" xfId="0" quotePrefix="1" applyFont="1" applyFill="1" applyBorder="1" applyAlignment="1">
      <alignment horizontal="center"/>
    </xf>
    <xf numFmtId="0" fontId="0" fillId="0" borderId="8" xfId="0" applyFont="1" applyFill="1" applyBorder="1"/>
    <xf numFmtId="0" fontId="0" fillId="0" borderId="8" xfId="0" applyFont="1" applyFill="1" applyBorder="1" applyAlignment="1">
      <alignment horizontal="left"/>
    </xf>
    <xf numFmtId="0" fontId="4" fillId="0" borderId="8" xfId="0" applyFont="1" applyFill="1" applyBorder="1" applyAlignment="1">
      <alignment horizontal="left"/>
    </xf>
    <xf numFmtId="0" fontId="13" fillId="0" borderId="8" xfId="0" applyFont="1" applyFill="1" applyBorder="1"/>
    <xf numFmtId="8" fontId="0" fillId="0" borderId="8" xfId="0" applyNumberFormat="1" applyFont="1" applyBorder="1" applyAlignment="1">
      <alignment horizontal="center" wrapText="1"/>
    </xf>
    <xf numFmtId="40" fontId="0" fillId="0" borderId="8" xfId="0" applyNumberFormat="1" applyFont="1" applyBorder="1" applyAlignment="1">
      <alignment horizontal="center" wrapText="1"/>
    </xf>
    <xf numFmtId="0" fontId="0" fillId="0" borderId="9" xfId="0" quotePrefix="1" applyFont="1" applyFill="1" applyBorder="1" applyAlignment="1">
      <alignment horizontal="center"/>
    </xf>
    <xf numFmtId="0" fontId="0" fillId="0" borderId="9" xfId="0" applyFont="1" applyFill="1" applyBorder="1" applyAlignment="1">
      <alignment horizontal="left"/>
    </xf>
    <xf numFmtId="0" fontId="0" fillId="0" borderId="9" xfId="0" applyFont="1" applyBorder="1" applyAlignment="1">
      <alignment wrapText="1"/>
    </xf>
    <xf numFmtId="8" fontId="0" fillId="0" borderId="9" xfId="0" applyNumberFormat="1" applyFont="1" applyBorder="1" applyAlignment="1">
      <alignment wrapText="1"/>
    </xf>
    <xf numFmtId="8" fontId="0" fillId="3" borderId="9" xfId="0" applyNumberFormat="1" applyFont="1" applyFill="1" applyBorder="1" applyAlignment="1">
      <alignment wrapText="1"/>
    </xf>
    <xf numFmtId="0" fontId="10" fillId="3" borderId="6"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vertical="center"/>
    </xf>
    <xf numFmtId="0" fontId="4" fillId="4" borderId="1" xfId="0" applyFont="1" applyFill="1" applyBorder="1" applyAlignment="1">
      <alignment vertical="center" wrapText="1"/>
    </xf>
    <xf numFmtId="0" fontId="4" fillId="4" borderId="1" xfId="0" applyFont="1" applyFill="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xf>
    <xf numFmtId="0" fontId="4" fillId="0" borderId="1" xfId="0" applyFont="1" applyBorder="1" applyAlignment="1">
      <alignment horizontal="left" vertical="center"/>
    </xf>
    <xf numFmtId="165" fontId="4" fillId="4"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left" vertical="center" wrapText="1"/>
    </xf>
    <xf numFmtId="167" fontId="4" fillId="0" borderId="0" xfId="3" applyNumberFormat="1" applyFont="1"/>
    <xf numFmtId="0" fontId="0" fillId="0" borderId="0" xfId="0" applyAlignment="1"/>
    <xf numFmtId="0" fontId="0" fillId="0" borderId="0" xfId="0"/>
    <xf numFmtId="167" fontId="0" fillId="0" borderId="0" xfId="3" applyNumberFormat="1" applyFont="1" applyAlignment="1"/>
    <xf numFmtId="167" fontId="0" fillId="0" borderId="0" xfId="3" applyNumberFormat="1" applyFont="1"/>
    <xf numFmtId="9" fontId="0" fillId="0" borderId="0" xfId="8" applyFont="1"/>
    <xf numFmtId="9" fontId="0" fillId="0" borderId="0" xfId="8" applyFont="1" applyAlignment="1"/>
    <xf numFmtId="0" fontId="10" fillId="0" borderId="0" xfId="0" applyFont="1"/>
    <xf numFmtId="167" fontId="10" fillId="0" borderId="0" xfId="3" applyNumberFormat="1" applyFont="1"/>
    <xf numFmtId="9" fontId="10" fillId="0" borderId="0" xfId="8" applyFont="1"/>
    <xf numFmtId="168" fontId="4" fillId="0" borderId="0" xfId="8" applyNumberFormat="1" applyFont="1"/>
    <xf numFmtId="169" fontId="4" fillId="0" borderId="0" xfId="8" applyNumberFormat="1" applyFont="1"/>
    <xf numFmtId="168" fontId="0" fillId="0" borderId="0" xfId="8" applyNumberFormat="1" applyFont="1"/>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xf>
    <xf numFmtId="0" fontId="16" fillId="0" borderId="1" xfId="0" applyFont="1" applyFill="1" applyBorder="1" applyAlignment="1">
      <alignment vertical="center"/>
    </xf>
    <xf numFmtId="1" fontId="16" fillId="0" borderId="1" xfId="0" applyNumberFormat="1" applyFont="1" applyFill="1" applyBorder="1" applyAlignment="1">
      <alignment vertical="center"/>
    </xf>
    <xf numFmtId="0" fontId="16" fillId="0" borderId="1" xfId="0" applyFont="1" applyFill="1" applyBorder="1" applyAlignment="1">
      <alignment vertical="center" wrapText="1"/>
    </xf>
    <xf numFmtId="0" fontId="16" fillId="0" borderId="1" xfId="0" applyFont="1" applyFill="1" applyBorder="1" applyAlignment="1">
      <alignment horizontal="center"/>
    </xf>
    <xf numFmtId="0" fontId="16" fillId="0" borderId="1" xfId="0" applyNumberFormat="1" applyFont="1" applyFill="1" applyBorder="1" applyAlignment="1">
      <alignment horizontal="center" wrapText="1"/>
    </xf>
    <xf numFmtId="0" fontId="16" fillId="0" borderId="1" xfId="0" applyFont="1" applyFill="1" applyBorder="1" applyAlignment="1">
      <alignment horizontal="center" wrapText="1"/>
    </xf>
    <xf numFmtId="1" fontId="16" fillId="0" borderId="1" xfId="0" applyNumberFormat="1" applyFont="1" applyFill="1" applyBorder="1" applyAlignment="1">
      <alignment vertical="center" wrapText="1"/>
    </xf>
    <xf numFmtId="0" fontId="16" fillId="0" borderId="1" xfId="0" quotePrefix="1" applyFont="1" applyFill="1" applyBorder="1" applyAlignment="1">
      <alignment horizontal="center"/>
    </xf>
    <xf numFmtId="0" fontId="15" fillId="0" borderId="1" xfId="0" applyFont="1" applyFill="1" applyBorder="1" applyAlignment="1">
      <alignment horizontal="center" vertical="center" wrapText="1"/>
    </xf>
    <xf numFmtId="0" fontId="17" fillId="0" borderId="0" xfId="0" applyFont="1" applyFill="1"/>
    <xf numFmtId="164" fontId="16" fillId="0" borderId="1" xfId="2" applyNumberFormat="1" applyFont="1" applyFill="1" applyBorder="1" applyAlignment="1">
      <alignment horizontal="center" vertical="center" wrapText="1"/>
    </xf>
    <xf numFmtId="164" fontId="16" fillId="0" borderId="1" xfId="0" applyNumberFormat="1" applyFont="1" applyFill="1" applyBorder="1"/>
    <xf numFmtId="0" fontId="17" fillId="0" borderId="1" xfId="0" applyFont="1" applyFill="1" applyBorder="1" applyAlignment="1">
      <alignment vertical="center" wrapText="1"/>
    </xf>
    <xf numFmtId="1" fontId="16" fillId="0" borderId="1" xfId="3" applyNumberFormat="1" applyFont="1" applyFill="1" applyBorder="1" applyAlignment="1">
      <alignment horizontal="center" vertical="center" wrapText="1"/>
    </xf>
    <xf numFmtId="0" fontId="16" fillId="0" borderId="1" xfId="0" applyFont="1" applyFill="1" applyBorder="1"/>
    <xf numFmtId="167" fontId="16" fillId="0" borderId="1" xfId="3" applyNumberFormat="1" applyFont="1" applyFill="1" applyBorder="1" applyAlignment="1">
      <alignment horizontal="center" vertical="center"/>
    </xf>
    <xf numFmtId="167" fontId="16" fillId="0" borderId="1" xfId="3" applyNumberFormat="1" applyFont="1" applyFill="1" applyBorder="1"/>
    <xf numFmtId="0" fontId="4" fillId="0" borderId="16" xfId="0" applyFont="1" applyFill="1" applyBorder="1"/>
    <xf numFmtId="167" fontId="4" fillId="0" borderId="0" xfId="3" applyNumberFormat="1" applyFont="1" applyFill="1"/>
    <xf numFmtId="0" fontId="4" fillId="0" borderId="1" xfId="0" applyFont="1" applyFill="1" applyBorder="1"/>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66" fontId="16" fillId="0" borderId="1" xfId="0" applyNumberFormat="1" applyFont="1" applyFill="1" applyBorder="1" applyAlignment="1">
      <alignment horizontal="center"/>
    </xf>
    <xf numFmtId="43" fontId="16" fillId="0" borderId="1" xfId="0" applyNumberFormat="1" applyFont="1" applyFill="1" applyBorder="1"/>
    <xf numFmtId="166" fontId="16" fillId="0" borderId="1" xfId="0" applyNumberFormat="1" applyFont="1" applyFill="1" applyBorder="1" applyAlignment="1">
      <alignment horizontal="center" wrapText="1"/>
    </xf>
    <xf numFmtId="166" fontId="16" fillId="0" borderId="1" xfId="0" quotePrefix="1" applyNumberFormat="1" applyFont="1" applyFill="1" applyBorder="1" applyAlignment="1">
      <alignment horizontal="center"/>
    </xf>
    <xf numFmtId="164" fontId="16" fillId="0" borderId="1" xfId="2" applyNumberFormat="1" applyFont="1" applyFill="1" applyBorder="1" applyAlignment="1">
      <alignment horizontal="center" wrapText="1"/>
    </xf>
    <xf numFmtId="0" fontId="10" fillId="0" borderId="1" xfId="0" applyFont="1" applyBorder="1"/>
    <xf numFmtId="9" fontId="0" fillId="0" borderId="1" xfId="8" applyFont="1" applyBorder="1"/>
    <xf numFmtId="0" fontId="0" fillId="0" borderId="1" xfId="0" applyBorder="1" applyAlignment="1"/>
    <xf numFmtId="0" fontId="0" fillId="0" borderId="1" xfId="0" applyBorder="1"/>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14" fontId="16" fillId="0" borderId="1" xfId="0" applyNumberFormat="1" applyFont="1" applyFill="1" applyBorder="1" applyAlignment="1">
      <alignment horizontal="center" vertical="center"/>
    </xf>
    <xf numFmtId="165" fontId="16" fillId="0" borderId="1" xfId="0" applyNumberFormat="1" applyFont="1" applyFill="1" applyBorder="1" applyAlignment="1">
      <alignment horizontal="center" vertical="center"/>
    </xf>
    <xf numFmtId="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1" fontId="17" fillId="0" borderId="1" xfId="0" applyNumberFormat="1" applyFont="1" applyFill="1" applyBorder="1" applyAlignment="1">
      <alignment horizontal="left" vertical="center" wrapText="1"/>
    </xf>
    <xf numFmtId="17" fontId="16" fillId="0" borderId="1" xfId="0" applyNumberFormat="1" applyFont="1" applyFill="1" applyBorder="1" applyAlignment="1">
      <alignment horizontal="center" vertical="center"/>
    </xf>
    <xf numFmtId="1" fontId="16" fillId="0" borderId="1" xfId="0"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6" fontId="16" fillId="0" borderId="1" xfId="0" applyNumberFormat="1" applyFont="1" applyFill="1" applyBorder="1" applyAlignment="1">
      <alignment horizontal="center" vertical="center"/>
    </xf>
    <xf numFmtId="15" fontId="16" fillId="0" borderId="1" xfId="0" applyNumberFormat="1" applyFont="1" applyFill="1" applyBorder="1" applyAlignment="1">
      <alignment horizontal="center" vertical="center"/>
    </xf>
    <xf numFmtId="14" fontId="16" fillId="0"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20" fillId="0" borderId="1" xfId="1" applyFont="1" applyFill="1" applyBorder="1" applyAlignment="1">
      <alignment vertical="center" wrapText="1"/>
    </xf>
    <xf numFmtId="0" fontId="21" fillId="0" borderId="1" xfId="0" applyFont="1" applyFill="1" applyBorder="1" applyAlignment="1">
      <alignment horizontal="center" vertical="center"/>
    </xf>
    <xf numFmtId="0" fontId="17" fillId="0" borderId="1" xfId="0" applyFont="1" applyFill="1" applyBorder="1" applyAlignment="1">
      <alignment vertical="center"/>
    </xf>
    <xf numFmtId="14" fontId="21" fillId="0" borderId="1" xfId="0" applyNumberFormat="1" applyFont="1" applyFill="1" applyBorder="1" applyAlignment="1">
      <alignment horizontal="center" vertical="center"/>
    </xf>
    <xf numFmtId="0" fontId="22" fillId="0" borderId="2" xfId="0" applyFont="1" applyFill="1" applyBorder="1" applyAlignment="1">
      <alignment horizontal="center" vertical="center"/>
    </xf>
    <xf numFmtId="0" fontId="10" fillId="3" borderId="3" xfId="0" applyFont="1" applyFill="1" applyBorder="1" applyAlignment="1">
      <alignment horizontal="center" wrapText="1"/>
    </xf>
    <xf numFmtId="0" fontId="10" fillId="3" borderId="4" xfId="0" applyFont="1" applyFill="1" applyBorder="1" applyAlignment="1">
      <alignment horizontal="center" wrapText="1"/>
    </xf>
    <xf numFmtId="0" fontId="10" fillId="3" borderId="5" xfId="0" applyFont="1" applyFill="1" applyBorder="1" applyAlignment="1">
      <alignment horizontal="center" wrapText="1"/>
    </xf>
    <xf numFmtId="0" fontId="9" fillId="0" borderId="2" xfId="0" applyFont="1" applyFill="1" applyBorder="1" applyAlignment="1">
      <alignment horizontal="left"/>
    </xf>
    <xf numFmtId="0" fontId="11" fillId="3" borderId="17" xfId="0" applyFont="1" applyFill="1" applyBorder="1" applyAlignment="1">
      <alignment horizontal="center" vertical="center" wrapText="1"/>
    </xf>
    <xf numFmtId="0" fontId="4" fillId="4" borderId="17" xfId="0" applyFont="1" applyFill="1" applyBorder="1"/>
    <xf numFmtId="0" fontId="4" fillId="4" borderId="17" xfId="0" applyFont="1" applyFill="1" applyBorder="1" applyAlignment="1">
      <alignment wrapText="1"/>
    </xf>
    <xf numFmtId="0" fontId="4" fillId="0" borderId="17" xfId="0" applyFont="1" applyBorder="1" applyAlignment="1">
      <alignment wrapText="1"/>
    </xf>
    <xf numFmtId="0" fontId="4" fillId="0" borderId="17" xfId="0" applyFont="1" applyBorder="1"/>
    <xf numFmtId="0" fontId="11" fillId="3" borderId="0" xfId="0" applyFont="1" applyFill="1" applyBorder="1" applyAlignment="1">
      <alignment horizontal="center" vertical="center" wrapText="1"/>
    </xf>
    <xf numFmtId="0" fontId="4" fillId="4" borderId="0" xfId="0" applyFont="1" applyFill="1" applyBorder="1"/>
    <xf numFmtId="0" fontId="4" fillId="4" borderId="0" xfId="0" applyFont="1" applyFill="1" applyBorder="1" applyAlignment="1">
      <alignment wrapText="1"/>
    </xf>
    <xf numFmtId="0" fontId="4" fillId="0" borderId="0" xfId="0" applyFont="1" applyBorder="1" applyAlignment="1">
      <alignment wrapText="1"/>
    </xf>
    <xf numFmtId="0" fontId="4" fillId="0" borderId="0" xfId="0" applyFont="1" applyBorder="1"/>
    <xf numFmtId="0" fontId="4" fillId="0" borderId="0" xfId="0" applyFont="1" applyFill="1" applyAlignment="1">
      <alignment vertical="center" wrapText="1"/>
    </xf>
  </cellXfs>
  <cellStyles count="12">
    <cellStyle name="20% - Accent3 2" xfId="5" xr:uid="{00000000-0005-0000-0000-000000000000}"/>
    <cellStyle name="20% - Accent4 2" xfId="6" xr:uid="{00000000-0005-0000-0000-000001000000}"/>
    <cellStyle name="20% - Accent5 2" xfId="4" xr:uid="{00000000-0005-0000-0000-000002000000}"/>
    <cellStyle name="20% - Accent6 2" xfId="7" xr:uid="{00000000-0005-0000-0000-000003000000}"/>
    <cellStyle name="Comma" xfId="2" builtinId="3"/>
    <cellStyle name="Currency" xfId="3" builtinId="4"/>
    <cellStyle name="Currency 2" xfId="11" xr:uid="{00000000-0005-0000-0000-000006000000}"/>
    <cellStyle name="Hyperlink" xfId="1" builtinId="8"/>
    <cellStyle name="Normal" xfId="0" builtinId="0"/>
    <cellStyle name="Normal 2" xfId="9" xr:uid="{00000000-0005-0000-0000-000009000000}"/>
    <cellStyle name="Percent" xfId="8" builtinId="5"/>
    <cellStyle name="Percent 2" xfId="10" xr:uid="{00000000-0005-0000-0000-00000B000000}"/>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a:t>Percentage Breakdown</a:t>
            </a:r>
          </a:p>
          <a:p>
            <a:pPr>
              <a:defRPr/>
            </a:pPr>
            <a:r>
              <a:rPr lang="en-US"/>
              <a:t>2012 - 2017</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pieChart>
        <c:varyColors val="1"/>
        <c:ser>
          <c:idx val="0"/>
          <c:order val="0"/>
          <c:tx>
            <c:strRef>
              <c:f>'2012_2017'!$C$1</c:f>
              <c:strCache>
                <c:ptCount val="1"/>
                <c:pt idx="0">
                  <c:v>Percentage</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2-4738-45AB-9EE6-DC28E0D1D1DA}"/>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4738-45AB-9EE6-DC28E0D1D1DA}"/>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4-4738-45AB-9EE6-DC28E0D1D1DA}"/>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5-4738-45AB-9EE6-DC28E0D1D1DA}"/>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6-4738-45AB-9EE6-DC28E0D1D1DA}"/>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7-4738-45AB-9EE6-DC28E0D1D1DA}"/>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8-4738-45AB-9EE6-DC28E0D1D1DA}"/>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9-4738-45AB-9EE6-DC28E0D1D1DA}"/>
              </c:ext>
            </c:extLst>
          </c:dPt>
          <c:dPt>
            <c:idx val="8"/>
            <c:bubble3D val="0"/>
            <c:spPr>
              <a:gradFill>
                <a:gsLst>
                  <a:gs pos="100000">
                    <a:schemeClr val="accent3">
                      <a:lumMod val="60000"/>
                      <a:lumMod val="60000"/>
                      <a:lumOff val="40000"/>
                    </a:schemeClr>
                  </a:gs>
                  <a:gs pos="0">
                    <a:schemeClr val="accent3">
                      <a:lumMod val="60000"/>
                    </a:schemeClr>
                  </a:gs>
                </a:gsLst>
                <a:lin ang="5400000" scaled="0"/>
              </a:gradFill>
              <a:ln w="19050">
                <a:solidFill>
                  <a:schemeClr val="lt1"/>
                </a:solidFill>
              </a:ln>
              <a:effectLst/>
            </c:spPr>
            <c:extLst>
              <c:ext xmlns:c16="http://schemas.microsoft.com/office/drawing/2014/chart" uri="{C3380CC4-5D6E-409C-BE32-E72D297353CC}">
                <c16:uniqueId val="{0000000A-4738-45AB-9EE6-DC28E0D1D1DA}"/>
              </c:ext>
            </c:extLst>
          </c:dPt>
          <c:dPt>
            <c:idx val="9"/>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c:ext xmlns:c16="http://schemas.microsoft.com/office/drawing/2014/chart" uri="{C3380CC4-5D6E-409C-BE32-E72D297353CC}">
                <c16:uniqueId val="{00000001-4738-45AB-9EE6-DC28E0D1D1DA}"/>
              </c:ext>
            </c:extLst>
          </c:dPt>
          <c:dLbls>
            <c:dLbl>
              <c:idx val="0"/>
              <c:layout>
                <c:manualLayout>
                  <c:x val="3.4936464971256076E-2"/>
                  <c:y val="3.371533231475958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738-45AB-9EE6-DC28E0D1D1DA}"/>
                </c:ext>
              </c:extLst>
            </c:dLbl>
            <c:dLbl>
              <c:idx val="1"/>
              <c:layout>
                <c:manualLayout>
                  <c:x val="5.6726521368385067E-2"/>
                  <c:y val="-0.20204679080080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738-45AB-9EE6-DC28E0D1D1DA}"/>
                </c:ext>
              </c:extLst>
            </c:dLbl>
            <c:dLbl>
              <c:idx val="2"/>
              <c:layout>
                <c:manualLayout>
                  <c:x val="0.11325826140676838"/>
                  <c:y val="-0.15734676605909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738-45AB-9EE6-DC28E0D1D1DA}"/>
                </c:ext>
              </c:extLst>
            </c:dLbl>
            <c:dLbl>
              <c:idx val="3"/>
              <c:layout>
                <c:manualLayout>
                  <c:x val="8.7655219367547471E-2"/>
                  <c:y val="-3.514762093041749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738-45AB-9EE6-DC28E0D1D1DA}"/>
                </c:ext>
              </c:extLst>
            </c:dLbl>
            <c:dLbl>
              <c:idx val="4"/>
              <c:layout>
                <c:manualLayout>
                  <c:x val="-0.10842429784738408"/>
                  <c:y val="-3.358101489724071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738-45AB-9EE6-DC28E0D1D1DA}"/>
                </c:ext>
              </c:extLst>
            </c:dLbl>
            <c:dLbl>
              <c:idx val="5"/>
              <c:layout>
                <c:manualLayout>
                  <c:x val="-2.673009005202014E-2"/>
                  <c:y val="5.47699565147360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738-45AB-9EE6-DC28E0D1D1DA}"/>
                </c:ext>
              </c:extLst>
            </c:dLbl>
            <c:dLbl>
              <c:idx val="6"/>
              <c:layout>
                <c:manualLayout>
                  <c:x val="-1.6307347027351978E-2"/>
                  <c:y val="-8.347836963347744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4738-45AB-9EE6-DC28E0D1D1DA}"/>
                </c:ext>
              </c:extLst>
            </c:dLbl>
            <c:dLbl>
              <c:idx val="7"/>
              <c:layout>
                <c:manualLayout>
                  <c:x val="-0.13137140163382946"/>
                  <c:y val="-1.697565955131404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738-45AB-9EE6-DC28E0D1D1DA}"/>
                </c:ext>
              </c:extLst>
            </c:dLbl>
            <c:dLbl>
              <c:idx val="8"/>
              <c:layout>
                <c:manualLayout>
                  <c:x val="-8.9282745707489133E-2"/>
                  <c:y val="-1.562860643649802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4738-45AB-9EE6-DC28E0D1D1DA}"/>
                </c:ext>
              </c:extLst>
            </c:dLbl>
            <c:dLbl>
              <c:idx val="9"/>
              <c:layout>
                <c:manualLayout>
                  <c:x val="0.24295163682877252"/>
                  <c:y val="3.01708654082280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738-45AB-9EE6-DC28E0D1D1DA}"/>
                </c:ext>
              </c:extLst>
            </c:dLbl>
            <c:spPr>
              <a:solidFill>
                <a:schemeClr val="accent2">
                  <a:lumMod val="40000"/>
                  <a:lumOff val="60000"/>
                </a:schemeClr>
              </a:solid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dk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'2012_2017'!$A$2:$A$11</c:f>
              <c:strCache>
                <c:ptCount val="10"/>
                <c:pt idx="0">
                  <c:v>1. Provide reliable service under peak load conditions.</c:v>
                </c:pt>
                <c:pt idx="1">
                  <c:v>2. Interconnect new generation.</c:v>
                </c:pt>
                <c:pt idx="2">
                  <c:v> 3. Interconnect new load.</c:v>
                </c:pt>
                <c:pt idx="3">
                  <c:v>4. Improve grid efficiency (e.g., reduce Local Capacity Requirements, reduce congestion-related costs, reduce losses).</c:v>
                </c:pt>
                <c:pt idx="4">
                  <c:v> 5. Support public policy requirements or goals (e.g., Renewable Portfolio Standard (RPS) requirements).</c:v>
                </c:pt>
                <c:pt idx="5">
                  <c:v>6. Upgrade, repair or replacement of existing facilities (e.g., adding spare transformer, replacing old direct-buried cable).</c:v>
                </c:pt>
                <c:pt idx="6">
                  <c:v>7. Relocation or removal of facilities (e.g., under-grounding, accommodate third-party customer construction).  </c:v>
                </c:pt>
                <c:pt idx="7">
                  <c:v>8. Customer and/or employee safety (e.g., fire-hardening). </c:v>
                </c:pt>
                <c:pt idx="8">
                  <c:v>9. Grid visibility, control and measurement.</c:v>
                </c:pt>
                <c:pt idx="9">
                  <c:v>10. Provide reliable service under conditions not driven by peak load.</c:v>
                </c:pt>
              </c:strCache>
            </c:strRef>
          </c:cat>
          <c:val>
            <c:numRef>
              <c:f>'2012_2017'!$C$2:$C$11</c:f>
              <c:numCache>
                <c:formatCode>0%</c:formatCode>
                <c:ptCount val="10"/>
                <c:pt idx="0">
                  <c:v>0.30567006052377665</c:v>
                </c:pt>
                <c:pt idx="1">
                  <c:v>6.5666961850585348E-2</c:v>
                </c:pt>
                <c:pt idx="2">
                  <c:v>2.568837030943728E-2</c:v>
                </c:pt>
                <c:pt idx="3">
                  <c:v>3.535502071781136E-2</c:v>
                </c:pt>
                <c:pt idx="4">
                  <c:v>0.23579062842980561</c:v>
                </c:pt>
                <c:pt idx="5">
                  <c:v>9.6912556067753827E-2</c:v>
                </c:pt>
                <c:pt idx="6">
                  <c:v>7.9353218551703991E-2</c:v>
                </c:pt>
                <c:pt idx="7">
                  <c:v>0.11563865274041311</c:v>
                </c:pt>
                <c:pt idx="8">
                  <c:v>2.5545787146677486E-2</c:v>
                </c:pt>
                <c:pt idx="9">
                  <c:v>1.4378743662035341E-2</c:v>
                </c:pt>
              </c:numCache>
            </c:numRef>
          </c:val>
          <c:extLst>
            <c:ext xmlns:c16="http://schemas.microsoft.com/office/drawing/2014/chart" uri="{C3380CC4-5D6E-409C-BE32-E72D297353CC}">
              <c16:uniqueId val="{00000000-4738-45AB-9EE6-DC28E0D1D1DA}"/>
            </c:ext>
          </c:extLst>
        </c:ser>
        <c:dLbls>
          <c:showLegendKey val="0"/>
          <c:showVal val="0"/>
          <c:showCatName val="1"/>
          <c:showSerName val="0"/>
          <c:showPercent val="1"/>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'2012_2017'!$B$2:$B$11</c15:sqref>
                        </c15:formulaRef>
                      </c:ext>
                    </c:extLst>
                    <c:strCache>
                      <c:ptCount val="10"/>
                      <c:pt idx="0">
                        <c:v> $901,740 </c:v>
                      </c:pt>
                      <c:pt idx="1">
                        <c:v> $193,720 </c:v>
                      </c:pt>
                      <c:pt idx="2">
                        <c:v> $75,782 </c:v>
                      </c:pt>
                      <c:pt idx="3">
                        <c:v> $104,299 </c:v>
                      </c:pt>
                      <c:pt idx="4">
                        <c:v> $695,593 </c:v>
                      </c:pt>
                      <c:pt idx="5">
                        <c:v> $285,896 </c:v>
                      </c:pt>
                      <c:pt idx="6">
                        <c:v> $234,095 </c:v>
                      </c:pt>
                      <c:pt idx="7">
                        <c:v> $341,139 </c:v>
                      </c:pt>
                      <c:pt idx="8">
                        <c:v> $75,361 </c:v>
                      </c:pt>
                      <c:pt idx="9">
                        <c:v> $42,418 </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15-542F-44EE-8E5F-9E3AAE3CD98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val>
                  <c:numLit>
                    <c:formatCode>General</c:formatCode>
                    <c:ptCount val="1"/>
                    <c:pt idx="0">
                      <c:v>1</c:v>
                    </c:pt>
                  </c:numLit>
                </c:val>
                <c:extLst>
                  <c:ext xmlns:c16="http://schemas.microsoft.com/office/drawing/2014/chart" uri="{C3380CC4-5D6E-409C-BE32-E72D297353CC}">
                    <c16:uniqueId val="{0000000B-4738-45AB-9EE6-DC28E0D1D1DA}"/>
                  </c:ext>
                </c:extLst>
              </c15:ser>
            </c15:filteredPieSeries>
          </c:ext>
        </c:extLst>
      </c:pieChart>
      <c:spPr>
        <a:noFill/>
        <a:ln>
          <a:noFill/>
        </a:ln>
        <a:effectLst/>
      </c:spPr>
    </c:plotArea>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a:t>Percentage Breakdown</a:t>
            </a:r>
          </a:p>
          <a:p>
            <a:pPr>
              <a:defRPr/>
            </a:pPr>
            <a:r>
              <a:rPr lang="en-US"/>
              <a:t>2012 - 2017</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pieChart>
        <c:varyColors val="1"/>
        <c:ser>
          <c:idx val="0"/>
          <c:order val="0"/>
          <c:tx>
            <c:strRef>
              <c:f>'2012_2017'!$C$1</c:f>
              <c:strCache>
                <c:ptCount val="1"/>
                <c:pt idx="0">
                  <c:v>Percentage</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893D-47A6-BB58-5AD425309CBE}"/>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893D-47A6-BB58-5AD425309CBE}"/>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893D-47A6-BB58-5AD425309CBE}"/>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893D-47A6-BB58-5AD425309CBE}"/>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893D-47A6-BB58-5AD425309CBE}"/>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893D-47A6-BB58-5AD425309CBE}"/>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D-893D-47A6-BB58-5AD425309CBE}"/>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F-893D-47A6-BB58-5AD425309CBE}"/>
              </c:ext>
            </c:extLst>
          </c:dPt>
          <c:dPt>
            <c:idx val="8"/>
            <c:bubble3D val="0"/>
            <c:spPr>
              <a:gradFill>
                <a:gsLst>
                  <a:gs pos="100000">
                    <a:schemeClr val="accent3">
                      <a:lumMod val="60000"/>
                      <a:lumMod val="60000"/>
                      <a:lumOff val="40000"/>
                    </a:schemeClr>
                  </a:gs>
                  <a:gs pos="0">
                    <a:schemeClr val="accent3">
                      <a:lumMod val="60000"/>
                    </a:schemeClr>
                  </a:gs>
                </a:gsLst>
                <a:lin ang="5400000" scaled="0"/>
              </a:gradFill>
              <a:ln w="19050">
                <a:solidFill>
                  <a:schemeClr val="lt1"/>
                </a:solidFill>
              </a:ln>
              <a:effectLst/>
            </c:spPr>
            <c:extLst>
              <c:ext xmlns:c16="http://schemas.microsoft.com/office/drawing/2014/chart" uri="{C3380CC4-5D6E-409C-BE32-E72D297353CC}">
                <c16:uniqueId val="{00000011-893D-47A6-BB58-5AD425309CBE}"/>
              </c:ext>
            </c:extLst>
          </c:dPt>
          <c:dPt>
            <c:idx val="9"/>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c:ext xmlns:c16="http://schemas.microsoft.com/office/drawing/2014/chart" uri="{C3380CC4-5D6E-409C-BE32-E72D297353CC}">
                <c16:uniqueId val="{00000013-893D-47A6-BB58-5AD425309CBE}"/>
              </c:ext>
            </c:extLst>
          </c:dPt>
          <c:dLbls>
            <c:dLbl>
              <c:idx val="0"/>
              <c:layout>
                <c:manualLayout>
                  <c:x val="3.4936464971256076E-2"/>
                  <c:y val="3.371533231475958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93D-47A6-BB58-5AD425309CBE}"/>
                </c:ext>
              </c:extLst>
            </c:dLbl>
            <c:dLbl>
              <c:idx val="1"/>
              <c:layout>
                <c:manualLayout>
                  <c:x val="5.6726521368385067E-2"/>
                  <c:y val="-0.20204679080080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93D-47A6-BB58-5AD425309CBE}"/>
                </c:ext>
              </c:extLst>
            </c:dLbl>
            <c:dLbl>
              <c:idx val="2"/>
              <c:layout>
                <c:manualLayout>
                  <c:x val="0.11325826140676838"/>
                  <c:y val="-0.15734676605909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93D-47A6-BB58-5AD425309CBE}"/>
                </c:ext>
              </c:extLst>
            </c:dLbl>
            <c:dLbl>
              <c:idx val="3"/>
              <c:layout>
                <c:manualLayout>
                  <c:x val="8.7655219367547471E-2"/>
                  <c:y val="-3.514762093041749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93D-47A6-BB58-5AD425309CBE}"/>
                </c:ext>
              </c:extLst>
            </c:dLbl>
            <c:dLbl>
              <c:idx val="4"/>
              <c:layout>
                <c:manualLayout>
                  <c:x val="-0.10842429784738408"/>
                  <c:y val="-3.358101489724071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93D-47A6-BB58-5AD425309CBE}"/>
                </c:ext>
              </c:extLst>
            </c:dLbl>
            <c:dLbl>
              <c:idx val="5"/>
              <c:layout>
                <c:manualLayout>
                  <c:x val="-2.673009005202014E-2"/>
                  <c:y val="5.47699565147360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93D-47A6-BB58-5AD425309CBE}"/>
                </c:ext>
              </c:extLst>
            </c:dLbl>
            <c:dLbl>
              <c:idx val="6"/>
              <c:layout>
                <c:manualLayout>
                  <c:x val="-1.6307347027351978E-2"/>
                  <c:y val="-8.347836963347744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93D-47A6-BB58-5AD425309CBE}"/>
                </c:ext>
              </c:extLst>
            </c:dLbl>
            <c:dLbl>
              <c:idx val="7"/>
              <c:layout>
                <c:manualLayout>
                  <c:x val="-0.13137140163382946"/>
                  <c:y val="-1.697565955131404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93D-47A6-BB58-5AD425309CBE}"/>
                </c:ext>
              </c:extLst>
            </c:dLbl>
            <c:dLbl>
              <c:idx val="8"/>
              <c:layout>
                <c:manualLayout>
                  <c:x val="-8.9282745707489133E-2"/>
                  <c:y val="-1.562860643649802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893D-47A6-BB58-5AD425309CBE}"/>
                </c:ext>
              </c:extLst>
            </c:dLbl>
            <c:dLbl>
              <c:idx val="9"/>
              <c:layout>
                <c:manualLayout>
                  <c:x val="0.24295163682877252"/>
                  <c:y val="3.01708654082280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893D-47A6-BB58-5AD425309CBE}"/>
                </c:ext>
              </c:extLst>
            </c:dLbl>
            <c:spPr>
              <a:solidFill>
                <a:schemeClr val="accent2">
                  <a:lumMod val="40000"/>
                  <a:lumOff val="60000"/>
                </a:schemeClr>
              </a:solid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dk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'2012_2017'!$A$2:$A$11</c:f>
              <c:strCache>
                <c:ptCount val="10"/>
                <c:pt idx="0">
                  <c:v>1. Provide reliable service under peak load conditions.</c:v>
                </c:pt>
                <c:pt idx="1">
                  <c:v>2. Interconnect new generation.</c:v>
                </c:pt>
                <c:pt idx="2">
                  <c:v> 3. Interconnect new load.</c:v>
                </c:pt>
                <c:pt idx="3">
                  <c:v>4. Improve grid efficiency (e.g., reduce Local Capacity Requirements, reduce congestion-related costs, reduce losses).</c:v>
                </c:pt>
                <c:pt idx="4">
                  <c:v> 5. Support public policy requirements or goals (e.g., Renewable Portfolio Standard (RPS) requirements).</c:v>
                </c:pt>
                <c:pt idx="5">
                  <c:v>6. Upgrade, repair or replacement of existing facilities (e.g., adding spare transformer, replacing old direct-buried cable).</c:v>
                </c:pt>
                <c:pt idx="6">
                  <c:v>7. Relocation or removal of facilities (e.g., under-grounding, accommodate third-party customer construction).  </c:v>
                </c:pt>
                <c:pt idx="7">
                  <c:v>8. Customer and/or employee safety (e.g., fire-hardening). </c:v>
                </c:pt>
                <c:pt idx="8">
                  <c:v>9. Grid visibility, control and measurement.</c:v>
                </c:pt>
                <c:pt idx="9">
                  <c:v>10. Provide reliable service under conditions not driven by peak load.</c:v>
                </c:pt>
              </c:strCache>
            </c:strRef>
          </c:cat>
          <c:val>
            <c:numRef>
              <c:f>'2012_2017'!$C$2:$C$11</c:f>
              <c:numCache>
                <c:formatCode>0%</c:formatCode>
                <c:ptCount val="10"/>
                <c:pt idx="0">
                  <c:v>0.30567006052377665</c:v>
                </c:pt>
                <c:pt idx="1">
                  <c:v>6.5666961850585348E-2</c:v>
                </c:pt>
                <c:pt idx="2">
                  <c:v>2.568837030943728E-2</c:v>
                </c:pt>
                <c:pt idx="3">
                  <c:v>3.535502071781136E-2</c:v>
                </c:pt>
                <c:pt idx="4">
                  <c:v>0.23579062842980561</c:v>
                </c:pt>
                <c:pt idx="5">
                  <c:v>9.6912556067753827E-2</c:v>
                </c:pt>
                <c:pt idx="6">
                  <c:v>7.9353218551703991E-2</c:v>
                </c:pt>
                <c:pt idx="7">
                  <c:v>0.11563865274041311</c:v>
                </c:pt>
                <c:pt idx="8">
                  <c:v>2.5545787146677486E-2</c:v>
                </c:pt>
                <c:pt idx="9">
                  <c:v>1.4378743662035341E-2</c:v>
                </c:pt>
              </c:numCache>
            </c:numRef>
          </c:val>
          <c:extLst>
            <c:ext xmlns:c16="http://schemas.microsoft.com/office/drawing/2014/chart" uri="{C3380CC4-5D6E-409C-BE32-E72D297353CC}">
              <c16:uniqueId val="{00000014-893D-47A6-BB58-5AD425309CBE}"/>
            </c:ext>
          </c:extLst>
        </c:ser>
        <c:dLbls>
          <c:showLegendKey val="0"/>
          <c:showVal val="0"/>
          <c:showCatName val="1"/>
          <c:showSerName val="0"/>
          <c:showPercent val="1"/>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'2012_2017'!$B$2:$B$11</c15:sqref>
                        </c15:formulaRef>
                      </c:ext>
                    </c:extLst>
                    <c:strCache>
                      <c:ptCount val="10"/>
                      <c:pt idx="0">
                        <c:v> $901,740 </c:v>
                      </c:pt>
                      <c:pt idx="1">
                        <c:v> $193,720 </c:v>
                      </c:pt>
                      <c:pt idx="2">
                        <c:v> $75,782 </c:v>
                      </c:pt>
                      <c:pt idx="3">
                        <c:v> $104,299 </c:v>
                      </c:pt>
                      <c:pt idx="4">
                        <c:v> $695,593 </c:v>
                      </c:pt>
                      <c:pt idx="5">
                        <c:v> $285,896 </c:v>
                      </c:pt>
                      <c:pt idx="6">
                        <c:v> $234,095 </c:v>
                      </c:pt>
                      <c:pt idx="7">
                        <c:v> $341,139 </c:v>
                      </c:pt>
                      <c:pt idx="8">
                        <c:v> $75,361 </c:v>
                      </c:pt>
                      <c:pt idx="9">
                        <c:v> $42,418 </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16-893D-47A6-BB58-5AD425309CB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val>
                  <c:numLit>
                    <c:formatCode>General</c:formatCode>
                    <c:ptCount val="1"/>
                    <c:pt idx="0">
                      <c:v>1</c:v>
                    </c:pt>
                  </c:numLit>
                </c:val>
                <c:extLst>
                  <c:ext xmlns:c16="http://schemas.microsoft.com/office/drawing/2014/chart" uri="{C3380CC4-5D6E-409C-BE32-E72D297353CC}">
                    <c16:uniqueId val="{00000017-893D-47A6-BB58-5AD425309CBE}"/>
                  </c:ext>
                </c:extLst>
              </c15:ser>
            </c15:filteredPieSeries>
          </c:ext>
        </c:extLst>
      </c:pieChart>
      <c:spPr>
        <a:noFill/>
        <a:ln>
          <a:noFill/>
        </a:ln>
        <a:effectLst/>
      </c:spPr>
    </c:plotArea>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a:t>Percentage Breakdown</a:t>
            </a:r>
          </a:p>
          <a:p>
            <a:pPr>
              <a:defRPr/>
            </a:pPr>
            <a:r>
              <a:rPr lang="en-US"/>
              <a:t>2018 - 2022</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pieChart>
        <c:varyColors val="1"/>
        <c:ser>
          <c:idx val="0"/>
          <c:order val="0"/>
          <c:tx>
            <c:strRef>
              <c:f>'2018_2022'!$C$1</c:f>
              <c:strCache>
                <c:ptCount val="1"/>
                <c:pt idx="0">
                  <c:v>Percentage</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9-4D1E-4F0F-9227-89DDA4DB4E9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7-4D1E-4F0F-9227-89DDA4DB4E9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4D1E-4F0F-9227-89DDA4DB4E9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8-4D1E-4F0F-9227-89DDA4DB4E9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6-4D1E-4F0F-9227-89DDA4DB4E9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2-4D1E-4F0F-9227-89DDA4DB4E92}"/>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D-3C0D-44C1-A286-FA1883D045B7}"/>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1-4D1E-4F0F-9227-89DDA4DB4E92}"/>
              </c:ext>
            </c:extLst>
          </c:dPt>
          <c:dPt>
            <c:idx val="8"/>
            <c:bubble3D val="0"/>
            <c:spPr>
              <a:gradFill>
                <a:gsLst>
                  <a:gs pos="100000">
                    <a:schemeClr val="accent3">
                      <a:lumMod val="60000"/>
                      <a:lumMod val="60000"/>
                      <a:lumOff val="40000"/>
                    </a:schemeClr>
                  </a:gs>
                  <a:gs pos="0">
                    <a:schemeClr val="accent3">
                      <a:lumMod val="60000"/>
                    </a:schemeClr>
                  </a:gs>
                </a:gsLst>
                <a:lin ang="5400000" scaled="0"/>
              </a:gradFill>
              <a:ln w="19050">
                <a:solidFill>
                  <a:schemeClr val="lt1"/>
                </a:solidFill>
              </a:ln>
              <a:effectLst/>
            </c:spPr>
            <c:extLst>
              <c:ext xmlns:c16="http://schemas.microsoft.com/office/drawing/2014/chart" uri="{C3380CC4-5D6E-409C-BE32-E72D297353CC}">
                <c16:uniqueId val="{00000003-4D1E-4F0F-9227-89DDA4DB4E92}"/>
              </c:ext>
            </c:extLst>
          </c:dPt>
          <c:dPt>
            <c:idx val="9"/>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c:ext xmlns:c16="http://schemas.microsoft.com/office/drawing/2014/chart" uri="{C3380CC4-5D6E-409C-BE32-E72D297353CC}">
                <c16:uniqueId val="{00000004-4D1E-4F0F-9227-89DDA4DB4E92}"/>
              </c:ext>
            </c:extLst>
          </c:dPt>
          <c:dLbls>
            <c:dLbl>
              <c:idx val="0"/>
              <c:layout>
                <c:manualLayout>
                  <c:x val="4.0603962493150805E-2"/>
                  <c:y val="0.1248298112933512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D1E-4F0F-9227-89DDA4DB4E92}"/>
                </c:ext>
              </c:extLst>
            </c:dLbl>
            <c:dLbl>
              <c:idx val="1"/>
              <c:layout>
                <c:manualLayout>
                  <c:x val="9.0026259422891011E-3"/>
                  <c:y val="-0.54569460437998607"/>
                </c:manualLayout>
              </c:layout>
              <c:showLegendKey val="0"/>
              <c:showVal val="0"/>
              <c:showCatName val="1"/>
              <c:showSerName val="0"/>
              <c:showPercent val="1"/>
              <c:showBubbleSize val="0"/>
              <c:extLst>
                <c:ext xmlns:c15="http://schemas.microsoft.com/office/drawing/2012/chart" uri="{CE6537A1-D6FC-4f65-9D91-7224C49458BB}">
                  <c15:layout>
                    <c:manualLayout>
                      <c:w val="0.21234770021557592"/>
                      <c:h val="9.4743186745925537E-2"/>
                    </c:manualLayout>
                  </c15:layout>
                </c:ext>
                <c:ext xmlns:c16="http://schemas.microsoft.com/office/drawing/2014/chart" uri="{C3380CC4-5D6E-409C-BE32-E72D297353CC}">
                  <c16:uniqueId val="{00000007-4D1E-4F0F-9227-89DDA4DB4E92}"/>
                </c:ext>
              </c:extLst>
            </c:dLbl>
            <c:dLbl>
              <c:idx val="2"/>
              <c:layout>
                <c:manualLayout>
                  <c:x val="8.2322422928121086E-2"/>
                  <c:y val="-0.43641882709325364"/>
                </c:manualLayout>
              </c:layout>
              <c:showLegendKey val="0"/>
              <c:showVal val="0"/>
              <c:showCatName val="1"/>
              <c:showSerName val="0"/>
              <c:showPercent val="1"/>
              <c:showBubbleSize val="0"/>
              <c:extLst>
                <c:ext xmlns:c15="http://schemas.microsoft.com/office/drawing/2012/chart" uri="{CE6537A1-D6FC-4f65-9D91-7224C49458BB}">
                  <c15:layout>
                    <c:manualLayout>
                      <c:w val="0.20014339741814091"/>
                      <c:h val="6.5797101449275364E-2"/>
                    </c:manualLayout>
                  </c15:layout>
                </c:ext>
                <c:ext xmlns:c16="http://schemas.microsoft.com/office/drawing/2014/chart" uri="{C3380CC4-5D6E-409C-BE32-E72D297353CC}">
                  <c16:uniqueId val="{00000005-4D1E-4F0F-9227-89DDA4DB4E92}"/>
                </c:ext>
              </c:extLst>
            </c:dLbl>
            <c:dLbl>
              <c:idx val="3"/>
              <c:layout>
                <c:manualLayout>
                  <c:x val="7.5926407011318128E-2"/>
                  <c:y val="-0.1780338821283703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4D1E-4F0F-9227-89DDA4DB4E92}"/>
                </c:ext>
              </c:extLst>
            </c:dLbl>
            <c:dLbl>
              <c:idx val="4"/>
              <c:layout>
                <c:manualLayout>
                  <c:x val="8.9276957818553021E-2"/>
                  <c:y val="-2.63504611330697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D1E-4F0F-9227-89DDA4DB4E92}"/>
                </c:ext>
              </c:extLst>
            </c:dLbl>
            <c:dLbl>
              <c:idx val="5"/>
              <c:layout>
                <c:manualLayout>
                  <c:x val="-0.46477033623604214"/>
                  <c:y val="-0.281201954498770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D1E-4F0F-9227-89DDA4DB4E92}"/>
                </c:ext>
              </c:extLst>
            </c:dLbl>
            <c:dLbl>
              <c:idx val="7"/>
              <c:layout>
                <c:manualLayout>
                  <c:x val="-8.8855034692946512E-3"/>
                  <c:y val="-0.2179216333136223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D1E-4F0F-9227-89DDA4DB4E92}"/>
                </c:ext>
              </c:extLst>
            </c:dLbl>
            <c:dLbl>
              <c:idx val="8"/>
              <c:layout>
                <c:manualLayout>
                  <c:x val="-0.29651226208792114"/>
                  <c:y val="-3.133911884944955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D1E-4F0F-9227-89DDA4DB4E92}"/>
                </c:ext>
              </c:extLst>
            </c:dLbl>
            <c:dLbl>
              <c:idx val="9"/>
              <c:layout>
                <c:manualLayout>
                  <c:x val="0.37428193693476941"/>
                  <c:y val="-6.17562730551153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D1E-4F0F-9227-89DDA4DB4E92}"/>
                </c:ext>
              </c:extLst>
            </c:dLbl>
            <c:spPr>
              <a:solidFill>
                <a:schemeClr val="accent2">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'2018_2022'!$A$2:$A$11</c:f>
              <c:strCache>
                <c:ptCount val="10"/>
                <c:pt idx="0">
                  <c:v>1. Provide reliable service under peak load conditions.</c:v>
                </c:pt>
                <c:pt idx="1">
                  <c:v>2. Interconnect new generation.</c:v>
                </c:pt>
                <c:pt idx="2">
                  <c:v> 3. Interconnect new load.</c:v>
                </c:pt>
                <c:pt idx="3">
                  <c:v>4. Improve grid efficiency (e.g., reduce Local Capacity Requirements, reduce congestion-related costs, reduce losses).</c:v>
                </c:pt>
                <c:pt idx="4">
                  <c:v> 5. Support public policy requirements or goals (e.g., Renewable Portfolio Standard (RPS) requirements).</c:v>
                </c:pt>
                <c:pt idx="5">
                  <c:v>6. Upgrade, repair or replacement of existing facilities (e.g., adding spare transformer, replacing old direct-buried cable).</c:v>
                </c:pt>
                <c:pt idx="6">
                  <c:v>7. Relocation or removal of facilities (e.g., under-grounding, accommodate third-party customer construction).  </c:v>
                </c:pt>
                <c:pt idx="7">
                  <c:v>8. Customer and/or employee safety (e.g., fire-hardening). </c:v>
                </c:pt>
                <c:pt idx="8">
                  <c:v>9. Grid visibility, control and measurement.</c:v>
                </c:pt>
                <c:pt idx="9">
                  <c:v>10. Provide reliable service under conditions not driven by peak load.</c:v>
                </c:pt>
              </c:strCache>
            </c:strRef>
          </c:cat>
          <c:val>
            <c:numRef>
              <c:f>'2018_2022'!$C$2:$C$11</c:f>
              <c:numCache>
                <c:formatCode>0.0%</c:formatCode>
                <c:ptCount val="10"/>
                <c:pt idx="0">
                  <c:v>0.34866152180142529</c:v>
                </c:pt>
                <c:pt idx="1">
                  <c:v>3.2836836070457569E-3</c:v>
                </c:pt>
                <c:pt idx="2">
                  <c:v>3.5742237222343041E-3</c:v>
                </c:pt>
                <c:pt idx="3">
                  <c:v>9.6016228221678008E-4</c:v>
                </c:pt>
                <c:pt idx="4">
                  <c:v>3.8814689451096798E-2</c:v>
                </c:pt>
                <c:pt idx="5">
                  <c:v>0.15853434790510909</c:v>
                </c:pt>
                <c:pt idx="6">
                  <c:v>1.970840017031511E-2</c:v>
                </c:pt>
                <c:pt idx="7">
                  <c:v>0.40560914895927008</c:v>
                </c:pt>
                <c:pt idx="8">
                  <c:v>2.0729470741515651E-2</c:v>
                </c:pt>
                <c:pt idx="9">
                  <c:v>1.2435135977103125E-4</c:v>
                </c:pt>
              </c:numCache>
            </c:numRef>
          </c:val>
          <c:extLst>
            <c:ext xmlns:c16="http://schemas.microsoft.com/office/drawing/2014/chart" uri="{C3380CC4-5D6E-409C-BE32-E72D297353CC}">
              <c16:uniqueId val="{00000000-4D1E-4F0F-9227-89DDA4DB4E92}"/>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455567</xdr:colOff>
      <xdr:row>0</xdr:row>
      <xdr:rowOff>0</xdr:rowOff>
    </xdr:from>
    <xdr:to>
      <xdr:col>22</xdr:col>
      <xdr:colOff>0</xdr:colOff>
      <xdr:row>36</xdr:row>
      <xdr:rowOff>81642</xdr:rowOff>
    </xdr:to>
    <xdr:graphicFrame macro="">
      <xdr:nvGraphicFramePr>
        <xdr:cNvPr id="2" name="Chart 1">
          <a:extLst>
            <a:ext uri="{FF2B5EF4-FFF2-40B4-BE49-F238E27FC236}">
              <a16:creationId xmlns:a16="http://schemas.microsoft.com/office/drawing/2014/main" id="{71EE522A-AAC4-4AD4-80CE-BCB7212E6C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455567</xdr:colOff>
      <xdr:row>0</xdr:row>
      <xdr:rowOff>0</xdr:rowOff>
    </xdr:from>
    <xdr:to>
      <xdr:col>22</xdr:col>
      <xdr:colOff>0</xdr:colOff>
      <xdr:row>36</xdr:row>
      <xdr:rowOff>81642</xdr:rowOff>
    </xdr:to>
    <xdr:graphicFrame macro="">
      <xdr:nvGraphicFramePr>
        <xdr:cNvPr id="2" name="Chart 1">
          <a:extLst>
            <a:ext uri="{FF2B5EF4-FFF2-40B4-BE49-F238E27FC236}">
              <a16:creationId xmlns:a16="http://schemas.microsoft.com/office/drawing/2014/main" id="{FFCA4952-0F39-47A3-9000-5E08ACA8F4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0</xdr:rowOff>
    </xdr:from>
    <xdr:to>
      <xdr:col>15</xdr:col>
      <xdr:colOff>380999</xdr:colOff>
      <xdr:row>25</xdr:row>
      <xdr:rowOff>57150</xdr:rowOff>
    </xdr:to>
    <xdr:graphicFrame macro="">
      <xdr:nvGraphicFramePr>
        <xdr:cNvPr id="7" name="Chart 6">
          <a:extLst>
            <a:ext uri="{FF2B5EF4-FFF2-40B4-BE49-F238E27FC236}">
              <a16:creationId xmlns:a16="http://schemas.microsoft.com/office/drawing/2014/main" id="{E62FCF86-FAE4-490E-ADFB-4B79E0D81F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iso.com/Documents/Board-Approved2015-2016TransmissionPlan.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codeName="Sheet1">
    <pageSetUpPr fitToPage="1"/>
  </sheetPr>
  <dimension ref="A1:AR180"/>
  <sheetViews>
    <sheetView tabSelected="1" zoomScale="80" zoomScaleNormal="80" zoomScalePageLayoutView="75" workbookViewId="0">
      <pane xSplit="2" ySplit="2" topLeftCell="C3" activePane="bottomRight" state="frozen"/>
      <selection pane="topRight"/>
      <selection pane="bottomLeft"/>
      <selection pane="bottomRight" activeCell="AR5" sqref="AR5"/>
    </sheetView>
  </sheetViews>
  <sheetFormatPr defaultColWidth="8.85546875" defaultRowHeight="15" x14ac:dyDescent="0.25"/>
  <cols>
    <col min="1" max="1" width="16.28515625" style="70" bestFit="1" customWidth="1"/>
    <col min="2" max="2" width="47.7109375" style="68" customWidth="1"/>
    <col min="3" max="3" width="19.140625" style="4" customWidth="1"/>
    <col min="4" max="4" width="103.140625" style="68" customWidth="1"/>
    <col min="5" max="5" width="30.5703125" style="70" bestFit="1" customWidth="1"/>
    <col min="6" max="6" width="62.28515625" style="70" bestFit="1" customWidth="1"/>
    <col min="7" max="7" width="21" style="70" bestFit="1" customWidth="1"/>
    <col min="8" max="8" width="21.7109375" style="70" bestFit="1" customWidth="1"/>
    <col min="9" max="9" width="21.42578125" style="75" bestFit="1" customWidth="1"/>
    <col min="10" max="10" width="17.85546875" style="70" bestFit="1" customWidth="1"/>
    <col min="11" max="11" width="41.5703125" style="4" bestFit="1" customWidth="1"/>
    <col min="12" max="12" width="42.140625" style="70" bestFit="1" customWidth="1"/>
    <col min="13" max="13" width="33.42578125" style="70" bestFit="1" customWidth="1"/>
    <col min="14" max="14" width="54.140625" style="70" bestFit="1" customWidth="1"/>
    <col min="15" max="15" width="20.140625" style="70" bestFit="1" customWidth="1"/>
    <col min="16" max="16" width="26.42578125" style="70" bestFit="1" customWidth="1"/>
    <col min="17" max="17" width="31.7109375" style="67" bestFit="1" customWidth="1"/>
    <col min="18" max="18" width="16" style="70" bestFit="1" customWidth="1"/>
    <col min="19" max="19" width="36.7109375" style="70" bestFit="1" customWidth="1"/>
    <col min="20" max="20" width="46.7109375" style="70" bestFit="1" customWidth="1"/>
    <col min="21" max="21" width="89.28515625" style="67" bestFit="1" customWidth="1"/>
    <col min="22" max="22" width="17.28515625" style="70" bestFit="1" customWidth="1"/>
    <col min="23" max="23" width="50.85546875" style="70" bestFit="1" customWidth="1"/>
    <col min="24" max="24" width="30.85546875" style="70" bestFit="1" customWidth="1"/>
    <col min="25" max="25" width="30.7109375" style="70" bestFit="1" customWidth="1"/>
    <col min="26" max="26" width="35.28515625" style="73" bestFit="1" customWidth="1"/>
    <col min="27" max="27" width="35.28515625" style="70" bestFit="1" customWidth="1"/>
    <col min="28" max="28" width="20.28515625" style="70" bestFit="1" customWidth="1"/>
    <col min="29" max="29" width="20.7109375" style="70" bestFit="1" customWidth="1"/>
    <col min="30" max="30" width="21.5703125" style="70" bestFit="1" customWidth="1"/>
    <col min="31" max="31" width="25.7109375" style="70" bestFit="1" customWidth="1"/>
    <col min="32" max="32" width="34.140625" style="70" bestFit="1" customWidth="1"/>
    <col min="33" max="33" width="34.5703125" style="70" bestFit="1" customWidth="1"/>
    <col min="34" max="34" width="75" style="70" bestFit="1" customWidth="1"/>
    <col min="35" max="35" width="26" style="70" bestFit="1" customWidth="1"/>
    <col min="36" max="36" width="26.5703125" style="70" bestFit="1" customWidth="1"/>
    <col min="37" max="37" width="27.85546875" style="70" bestFit="1" customWidth="1"/>
    <col min="38" max="38" width="18.140625" style="70" bestFit="1" customWidth="1"/>
    <col min="39" max="39" width="48.85546875" style="70" bestFit="1" customWidth="1"/>
    <col min="40" max="40" width="30.140625" style="70" bestFit="1" customWidth="1"/>
    <col min="41" max="41" width="43" style="70" bestFit="1" customWidth="1"/>
    <col min="42" max="42" width="125" style="73" bestFit="1" customWidth="1"/>
    <col min="43" max="43" width="8.85546875" style="151"/>
    <col min="44" max="16384" width="8.85546875" style="156"/>
  </cols>
  <sheetData>
    <row r="1" spans="1:43" s="28" customFormat="1" ht="46.5" x14ac:dyDescent="0.25">
      <c r="A1" s="142"/>
      <c r="B1" s="142"/>
      <c r="C1" s="3"/>
      <c r="D1" s="157"/>
      <c r="E1" s="2"/>
      <c r="F1" s="2"/>
      <c r="G1" s="2"/>
      <c r="H1" s="2"/>
      <c r="I1" s="2"/>
      <c r="J1" s="2"/>
      <c r="K1" s="111"/>
      <c r="L1" s="2"/>
      <c r="M1" s="2"/>
      <c r="N1" s="2"/>
      <c r="O1" s="110"/>
      <c r="P1" s="110"/>
      <c r="Q1" s="110"/>
      <c r="R1" s="110"/>
      <c r="S1" s="110"/>
      <c r="T1" s="110"/>
      <c r="U1" s="110"/>
      <c r="V1" s="110"/>
      <c r="W1" s="110"/>
      <c r="X1" s="110"/>
      <c r="Y1" s="2"/>
      <c r="Z1" s="2"/>
      <c r="AA1" s="2"/>
      <c r="AB1" s="2"/>
      <c r="AC1" s="2"/>
      <c r="AD1" s="2"/>
      <c r="AE1" s="2"/>
      <c r="AF1" s="2"/>
      <c r="AG1" s="2"/>
      <c r="AH1" s="2"/>
      <c r="AI1" s="2"/>
      <c r="AJ1" s="2"/>
      <c r="AK1" s="2"/>
      <c r="AL1" s="2"/>
      <c r="AM1" s="2"/>
      <c r="AN1" s="2"/>
      <c r="AO1" s="2"/>
      <c r="AP1" s="2"/>
      <c r="AQ1" s="2"/>
    </row>
    <row r="2" spans="1:43" s="152" customFormat="1" ht="15.75" x14ac:dyDescent="0.25">
      <c r="A2" s="100" t="s">
        <v>0</v>
      </c>
      <c r="B2" s="100" t="s">
        <v>1</v>
      </c>
      <c r="C2" s="100" t="s">
        <v>2</v>
      </c>
      <c r="D2" s="100" t="s">
        <v>3</v>
      </c>
      <c r="E2" s="100" t="s">
        <v>4</v>
      </c>
      <c r="F2" s="100" t="s">
        <v>5</v>
      </c>
      <c r="G2" s="112" t="s">
        <v>857</v>
      </c>
      <c r="H2" s="112" t="s">
        <v>858</v>
      </c>
      <c r="I2" s="112" t="s">
        <v>859</v>
      </c>
      <c r="J2" s="112" t="s">
        <v>836</v>
      </c>
      <c r="K2" s="100" t="s">
        <v>6</v>
      </c>
      <c r="L2" s="100" t="s">
        <v>7</v>
      </c>
      <c r="M2" s="100" t="s">
        <v>8</v>
      </c>
      <c r="N2" s="100" t="s">
        <v>9</v>
      </c>
      <c r="O2" s="100" t="s">
        <v>10</v>
      </c>
      <c r="P2" s="100" t="s">
        <v>11</v>
      </c>
      <c r="Q2" s="100" t="s">
        <v>12</v>
      </c>
      <c r="R2" s="100" t="s">
        <v>13</v>
      </c>
      <c r="S2" s="100" t="s">
        <v>14</v>
      </c>
      <c r="T2" s="100" t="s">
        <v>15</v>
      </c>
      <c r="U2" s="100" t="s">
        <v>763</v>
      </c>
      <c r="V2" s="100" t="s">
        <v>16</v>
      </c>
      <c r="W2" s="100" t="s">
        <v>17</v>
      </c>
      <c r="X2" s="100" t="s">
        <v>18</v>
      </c>
      <c r="Y2" s="100" t="s">
        <v>19</v>
      </c>
      <c r="Z2" s="123" t="s">
        <v>20</v>
      </c>
      <c r="AA2" s="100" t="s">
        <v>21</v>
      </c>
      <c r="AB2" s="100" t="s">
        <v>22</v>
      </c>
      <c r="AC2" s="100" t="s">
        <v>23</v>
      </c>
      <c r="AD2" s="100" t="s">
        <v>24</v>
      </c>
      <c r="AE2" s="100" t="s">
        <v>25</v>
      </c>
      <c r="AF2" s="100" t="s">
        <v>26</v>
      </c>
      <c r="AG2" s="100" t="s">
        <v>27</v>
      </c>
      <c r="AH2" s="100" t="s">
        <v>28</v>
      </c>
      <c r="AI2" s="100" t="s">
        <v>29</v>
      </c>
      <c r="AJ2" s="100" t="s">
        <v>30</v>
      </c>
      <c r="AK2" s="100" t="s">
        <v>31</v>
      </c>
      <c r="AL2" s="100" t="s">
        <v>32</v>
      </c>
      <c r="AM2" s="100" t="s">
        <v>33</v>
      </c>
      <c r="AN2" s="100" t="s">
        <v>34</v>
      </c>
      <c r="AO2" s="100" t="s">
        <v>35</v>
      </c>
      <c r="AP2" s="123" t="s">
        <v>36</v>
      </c>
      <c r="AQ2" s="147"/>
    </row>
    <row r="3" spans="1:43" s="153" customFormat="1" x14ac:dyDescent="0.25">
      <c r="A3" s="113">
        <v>1</v>
      </c>
      <c r="B3" s="104" t="s">
        <v>37</v>
      </c>
      <c r="C3" s="90" t="s">
        <v>38</v>
      </c>
      <c r="D3" s="94" t="s">
        <v>39</v>
      </c>
      <c r="E3" s="113" t="s">
        <v>40</v>
      </c>
      <c r="F3" s="113" t="s">
        <v>41</v>
      </c>
      <c r="G3" s="113">
        <v>1</v>
      </c>
      <c r="H3" s="113">
        <v>3</v>
      </c>
      <c r="I3" s="113"/>
      <c r="J3" s="113" t="s">
        <v>839</v>
      </c>
      <c r="K3" s="90" t="s">
        <v>42</v>
      </c>
      <c r="L3" s="113" t="s">
        <v>43</v>
      </c>
      <c r="M3" s="113" t="s">
        <v>44</v>
      </c>
      <c r="N3" s="113" t="s">
        <v>45</v>
      </c>
      <c r="O3" s="113" t="s">
        <v>46</v>
      </c>
      <c r="P3" s="113">
        <v>2002</v>
      </c>
      <c r="Q3" s="94" t="s">
        <v>47</v>
      </c>
      <c r="R3" s="113" t="s">
        <v>42</v>
      </c>
      <c r="S3" s="113" t="s">
        <v>42</v>
      </c>
      <c r="T3" s="113" t="s">
        <v>42</v>
      </c>
      <c r="U3" s="92" t="s">
        <v>832</v>
      </c>
      <c r="V3" s="113">
        <v>2014</v>
      </c>
      <c r="W3" s="113" t="s">
        <v>48</v>
      </c>
      <c r="X3" s="113" t="s">
        <v>49</v>
      </c>
      <c r="Y3" s="113" t="s">
        <v>50</v>
      </c>
      <c r="Z3" s="124" t="s">
        <v>51</v>
      </c>
      <c r="AA3" s="113" t="s">
        <v>52</v>
      </c>
      <c r="AB3" s="113">
        <v>2010</v>
      </c>
      <c r="AC3" s="113" t="s">
        <v>53</v>
      </c>
      <c r="AD3" s="113">
        <v>2012</v>
      </c>
      <c r="AE3" s="113" t="s">
        <v>54</v>
      </c>
      <c r="AF3" s="113">
        <v>2014</v>
      </c>
      <c r="AG3" s="125">
        <v>41974</v>
      </c>
      <c r="AH3" s="113"/>
      <c r="AI3" s="126">
        <v>19</v>
      </c>
      <c r="AJ3" s="126">
        <v>13.3</v>
      </c>
      <c r="AK3" s="113" t="s">
        <v>55</v>
      </c>
      <c r="AL3" s="113" t="s">
        <v>42</v>
      </c>
      <c r="AM3" s="126" t="s">
        <v>42</v>
      </c>
      <c r="AN3" s="127">
        <v>0</v>
      </c>
      <c r="AO3" s="127">
        <v>1</v>
      </c>
      <c r="AP3" s="128" t="s">
        <v>824</v>
      </c>
      <c r="AQ3" s="148"/>
    </row>
    <row r="4" spans="1:43" s="153" customFormat="1" x14ac:dyDescent="0.25">
      <c r="A4" s="113">
        <f>(A3+1)</f>
        <v>2</v>
      </c>
      <c r="B4" s="129" t="s">
        <v>56</v>
      </c>
      <c r="C4" s="90" t="s">
        <v>57</v>
      </c>
      <c r="D4" s="94" t="s">
        <v>39</v>
      </c>
      <c r="E4" s="113" t="s">
        <v>40</v>
      </c>
      <c r="F4" s="113" t="s">
        <v>41</v>
      </c>
      <c r="G4" s="113">
        <v>1</v>
      </c>
      <c r="H4" s="113">
        <v>3</v>
      </c>
      <c r="I4" s="113"/>
      <c r="J4" s="113" t="s">
        <v>839</v>
      </c>
      <c r="K4" s="90" t="s">
        <v>42</v>
      </c>
      <c r="L4" s="113" t="s">
        <v>825</v>
      </c>
      <c r="M4" s="113" t="s">
        <v>58</v>
      </c>
      <c r="N4" s="113"/>
      <c r="O4" s="113" t="s">
        <v>46</v>
      </c>
      <c r="P4" s="113">
        <v>2012</v>
      </c>
      <c r="Q4" s="94" t="s">
        <v>47</v>
      </c>
      <c r="R4" s="113">
        <v>2015</v>
      </c>
      <c r="S4" s="113" t="s">
        <v>59</v>
      </c>
      <c r="T4" s="113" t="s">
        <v>42</v>
      </c>
      <c r="U4" s="92" t="s">
        <v>60</v>
      </c>
      <c r="V4" s="113">
        <v>2017</v>
      </c>
      <c r="W4" s="113" t="s">
        <v>61</v>
      </c>
      <c r="X4" s="113" t="s">
        <v>62</v>
      </c>
      <c r="Y4" s="113" t="s">
        <v>50</v>
      </c>
      <c r="Z4" s="124" t="s">
        <v>63</v>
      </c>
      <c r="AA4" s="113" t="s">
        <v>52</v>
      </c>
      <c r="AB4" s="113">
        <v>2013</v>
      </c>
      <c r="AC4" s="113" t="s">
        <v>53</v>
      </c>
      <c r="AD4" s="113">
        <v>2016</v>
      </c>
      <c r="AE4" s="113" t="s">
        <v>64</v>
      </c>
      <c r="AF4" s="113">
        <v>2016</v>
      </c>
      <c r="AG4" s="125">
        <v>42998</v>
      </c>
      <c r="AH4" s="113" t="s">
        <v>65</v>
      </c>
      <c r="AI4" s="126">
        <v>33.4</v>
      </c>
      <c r="AJ4" s="126">
        <v>16.3</v>
      </c>
      <c r="AK4" s="113" t="s">
        <v>55</v>
      </c>
      <c r="AL4" s="113" t="s">
        <v>42</v>
      </c>
      <c r="AM4" s="126"/>
      <c r="AN4" s="127">
        <v>0</v>
      </c>
      <c r="AO4" s="127">
        <v>1</v>
      </c>
      <c r="AP4" s="128" t="s">
        <v>824</v>
      </c>
      <c r="AQ4" s="148"/>
    </row>
    <row r="5" spans="1:43" s="153" customFormat="1" ht="76.5" x14ac:dyDescent="0.25">
      <c r="A5" s="113">
        <f t="shared" ref="A5:A68" si="0">(A4+1)</f>
        <v>3</v>
      </c>
      <c r="B5" s="104" t="s">
        <v>66</v>
      </c>
      <c r="C5" s="90" t="s">
        <v>67</v>
      </c>
      <c r="D5" s="104" t="s">
        <v>746</v>
      </c>
      <c r="E5" s="113" t="s">
        <v>40</v>
      </c>
      <c r="F5" s="113" t="s">
        <v>41</v>
      </c>
      <c r="G5" s="113">
        <v>4</v>
      </c>
      <c r="H5" s="113">
        <v>5</v>
      </c>
      <c r="I5" s="113"/>
      <c r="J5" s="113"/>
      <c r="K5" s="90" t="s">
        <v>747</v>
      </c>
      <c r="L5" s="113" t="s">
        <v>68</v>
      </c>
      <c r="M5" s="113" t="s">
        <v>69</v>
      </c>
      <c r="N5" s="113"/>
      <c r="O5" s="113" t="s">
        <v>46</v>
      </c>
      <c r="P5" s="113"/>
      <c r="Q5" s="94" t="s">
        <v>70</v>
      </c>
      <c r="R5" s="113"/>
      <c r="S5" s="113"/>
      <c r="T5" s="113" t="s">
        <v>42</v>
      </c>
      <c r="U5" s="92"/>
      <c r="V5" s="113">
        <v>2012</v>
      </c>
      <c r="W5" s="113" t="s">
        <v>48</v>
      </c>
      <c r="X5" s="113" t="s">
        <v>71</v>
      </c>
      <c r="Y5" s="113" t="s">
        <v>72</v>
      </c>
      <c r="Z5" s="124" t="s">
        <v>73</v>
      </c>
      <c r="AA5" s="113" t="s">
        <v>74</v>
      </c>
      <c r="AB5" s="113">
        <v>2006</v>
      </c>
      <c r="AC5" s="113" t="s">
        <v>53</v>
      </c>
      <c r="AD5" s="113">
        <v>2008</v>
      </c>
      <c r="AE5" s="113" t="s">
        <v>54</v>
      </c>
      <c r="AF5" s="113">
        <v>2012</v>
      </c>
      <c r="AG5" s="130">
        <v>41061</v>
      </c>
      <c r="AH5" s="113"/>
      <c r="AI5" s="126">
        <v>1819.5</v>
      </c>
      <c r="AJ5" s="126">
        <v>12.4</v>
      </c>
      <c r="AK5" s="113" t="s">
        <v>55</v>
      </c>
      <c r="AL5" s="113" t="s">
        <v>75</v>
      </c>
      <c r="AM5" s="126"/>
      <c r="AN5" s="113">
        <v>100</v>
      </c>
      <c r="AO5" s="113">
        <v>0</v>
      </c>
      <c r="AP5" s="128" t="s">
        <v>76</v>
      </c>
      <c r="AQ5" s="148"/>
    </row>
    <row r="6" spans="1:43" s="153" customFormat="1" ht="63.75" x14ac:dyDescent="0.25">
      <c r="A6" s="113">
        <f t="shared" si="0"/>
        <v>4</v>
      </c>
      <c r="B6" s="131" t="s">
        <v>77</v>
      </c>
      <c r="C6" s="90" t="s">
        <v>748</v>
      </c>
      <c r="D6" s="94" t="s">
        <v>79</v>
      </c>
      <c r="E6" s="113" t="s">
        <v>40</v>
      </c>
      <c r="F6" s="90" t="s">
        <v>80</v>
      </c>
      <c r="G6" s="90">
        <v>1</v>
      </c>
      <c r="H6" s="90"/>
      <c r="I6" s="90"/>
      <c r="J6" s="90"/>
      <c r="K6" s="90" t="s">
        <v>42</v>
      </c>
      <c r="L6" s="113">
        <v>9.66</v>
      </c>
      <c r="M6" s="113" t="s">
        <v>58</v>
      </c>
      <c r="N6" s="90" t="s">
        <v>81</v>
      </c>
      <c r="O6" s="113" t="s">
        <v>46</v>
      </c>
      <c r="P6" s="113"/>
      <c r="Q6" s="94" t="s">
        <v>70</v>
      </c>
      <c r="R6" s="113">
        <v>2016</v>
      </c>
      <c r="S6" s="113" t="s">
        <v>82</v>
      </c>
      <c r="T6" s="113" t="s">
        <v>42</v>
      </c>
      <c r="U6" s="92" t="s">
        <v>83</v>
      </c>
      <c r="V6" s="113" t="s">
        <v>42</v>
      </c>
      <c r="W6" s="113"/>
      <c r="X6" s="113" t="s">
        <v>49</v>
      </c>
      <c r="Y6" s="113" t="s">
        <v>50</v>
      </c>
      <c r="Z6" s="124" t="s">
        <v>84</v>
      </c>
      <c r="AA6" s="113" t="s">
        <v>52</v>
      </c>
      <c r="AB6" s="125">
        <v>42578</v>
      </c>
      <c r="AC6" s="113" t="s">
        <v>53</v>
      </c>
      <c r="AD6" s="113">
        <v>2017</v>
      </c>
      <c r="AE6" s="113" t="s">
        <v>85</v>
      </c>
      <c r="AF6" s="113">
        <v>2019</v>
      </c>
      <c r="AG6" s="125">
        <v>43586</v>
      </c>
      <c r="AH6" s="113" t="s">
        <v>86</v>
      </c>
      <c r="AI6" s="126" t="s">
        <v>42</v>
      </c>
      <c r="AJ6" s="126" t="s">
        <v>42</v>
      </c>
      <c r="AK6" s="113" t="s">
        <v>55</v>
      </c>
      <c r="AL6" s="113" t="s">
        <v>42</v>
      </c>
      <c r="AM6" s="126">
        <v>4.5</v>
      </c>
      <c r="AN6" s="127">
        <v>0</v>
      </c>
      <c r="AO6" s="127">
        <v>1</v>
      </c>
      <c r="AP6" s="128" t="s">
        <v>826</v>
      </c>
      <c r="AQ6" s="148"/>
    </row>
    <row r="7" spans="1:43" s="153" customFormat="1" ht="25.5" x14ac:dyDescent="0.25">
      <c r="A7" s="113">
        <f t="shared" si="0"/>
        <v>5</v>
      </c>
      <c r="B7" s="104" t="s">
        <v>87</v>
      </c>
      <c r="C7" s="90" t="s">
        <v>88</v>
      </c>
      <c r="D7" s="94" t="s">
        <v>89</v>
      </c>
      <c r="E7" s="113" t="s">
        <v>40</v>
      </c>
      <c r="F7" s="113" t="s">
        <v>41</v>
      </c>
      <c r="G7" s="113">
        <v>1</v>
      </c>
      <c r="H7" s="113">
        <v>6</v>
      </c>
      <c r="I7" s="113"/>
      <c r="J7" s="113" t="s">
        <v>840</v>
      </c>
      <c r="K7" s="90" t="s">
        <v>90</v>
      </c>
      <c r="L7" s="113" t="s">
        <v>43</v>
      </c>
      <c r="M7" s="113" t="s">
        <v>91</v>
      </c>
      <c r="N7" s="113" t="s">
        <v>92</v>
      </c>
      <c r="O7" s="113" t="s">
        <v>46</v>
      </c>
      <c r="P7" s="113">
        <v>2011</v>
      </c>
      <c r="Q7" s="94" t="s">
        <v>93</v>
      </c>
      <c r="R7" s="113">
        <v>2011</v>
      </c>
      <c r="S7" s="113" t="s">
        <v>94</v>
      </c>
      <c r="T7" s="113" t="s">
        <v>42</v>
      </c>
      <c r="U7" s="92"/>
      <c r="V7" s="113" t="s">
        <v>42</v>
      </c>
      <c r="W7" s="113" t="s">
        <v>48</v>
      </c>
      <c r="X7" s="113" t="s">
        <v>74</v>
      </c>
      <c r="Y7" s="113" t="s">
        <v>95</v>
      </c>
      <c r="Z7" s="124" t="s">
        <v>96</v>
      </c>
      <c r="AA7" s="113" t="s">
        <v>74</v>
      </c>
      <c r="AB7" s="113">
        <v>2012</v>
      </c>
      <c r="AC7" s="113" t="s">
        <v>53</v>
      </c>
      <c r="AD7" s="113">
        <v>2016</v>
      </c>
      <c r="AE7" s="113" t="s">
        <v>97</v>
      </c>
      <c r="AF7" s="113">
        <v>2017</v>
      </c>
      <c r="AG7" s="113">
        <v>2021</v>
      </c>
      <c r="AH7" s="113" t="s">
        <v>98</v>
      </c>
      <c r="AI7" s="126" t="s">
        <v>42</v>
      </c>
      <c r="AJ7" s="126" t="s">
        <v>42</v>
      </c>
      <c r="AK7" s="113" t="s">
        <v>55</v>
      </c>
      <c r="AL7" s="113" t="s">
        <v>99</v>
      </c>
      <c r="AM7" s="126">
        <v>59.9</v>
      </c>
      <c r="AN7" s="113"/>
      <c r="AO7" s="113"/>
      <c r="AP7" s="128" t="s">
        <v>100</v>
      </c>
      <c r="AQ7" s="148"/>
    </row>
    <row r="8" spans="1:43" s="153" customFormat="1" ht="25.5" x14ac:dyDescent="0.25">
      <c r="A8" s="113">
        <f t="shared" si="0"/>
        <v>6</v>
      </c>
      <c r="B8" s="104" t="s">
        <v>101</v>
      </c>
      <c r="C8" s="90" t="s">
        <v>38</v>
      </c>
      <c r="D8" s="94" t="s">
        <v>102</v>
      </c>
      <c r="E8" s="113" t="s">
        <v>40</v>
      </c>
      <c r="F8" s="113" t="s">
        <v>41</v>
      </c>
      <c r="G8" s="113">
        <v>7</v>
      </c>
      <c r="H8" s="113"/>
      <c r="I8" s="113"/>
      <c r="J8" s="113"/>
      <c r="K8" s="90" t="s">
        <v>103</v>
      </c>
      <c r="L8" s="113" t="s">
        <v>104</v>
      </c>
      <c r="M8" s="113" t="s">
        <v>105</v>
      </c>
      <c r="N8" s="113" t="s">
        <v>106</v>
      </c>
      <c r="O8" s="113" t="s">
        <v>46</v>
      </c>
      <c r="P8" s="113">
        <v>2008</v>
      </c>
      <c r="Q8" s="94" t="s">
        <v>47</v>
      </c>
      <c r="R8" s="113">
        <v>2010</v>
      </c>
      <c r="S8" s="113" t="s">
        <v>107</v>
      </c>
      <c r="T8" s="113" t="s">
        <v>42</v>
      </c>
      <c r="U8" s="92"/>
      <c r="V8" s="113">
        <v>2016</v>
      </c>
      <c r="W8" s="113" t="s">
        <v>48</v>
      </c>
      <c r="X8" s="113" t="s">
        <v>62</v>
      </c>
      <c r="Y8" s="113" t="s">
        <v>108</v>
      </c>
      <c r="Z8" s="124" t="s">
        <v>109</v>
      </c>
      <c r="AA8" s="113" t="s">
        <v>52</v>
      </c>
      <c r="AB8" s="113">
        <v>2010</v>
      </c>
      <c r="AC8" s="113" t="s">
        <v>53</v>
      </c>
      <c r="AD8" s="113">
        <v>2013</v>
      </c>
      <c r="AE8" s="113" t="s">
        <v>54</v>
      </c>
      <c r="AF8" s="113">
        <v>2012</v>
      </c>
      <c r="AG8" s="125">
        <v>42522</v>
      </c>
      <c r="AH8" s="113"/>
      <c r="AI8" s="126">
        <v>130.30000000000001</v>
      </c>
      <c r="AJ8" s="126">
        <v>3.1</v>
      </c>
      <c r="AK8" s="113" t="s">
        <v>55</v>
      </c>
      <c r="AL8" s="113"/>
      <c r="AM8" s="126"/>
      <c r="AN8" s="113"/>
      <c r="AO8" s="113"/>
      <c r="AP8" s="128" t="s">
        <v>111</v>
      </c>
      <c r="AQ8" s="148"/>
    </row>
    <row r="9" spans="1:43" s="153" customFormat="1" ht="63.75" x14ac:dyDescent="0.25">
      <c r="A9" s="113">
        <f t="shared" si="0"/>
        <v>7</v>
      </c>
      <c r="B9" s="104" t="s">
        <v>112</v>
      </c>
      <c r="C9" s="90" t="s">
        <v>78</v>
      </c>
      <c r="D9" s="94" t="s">
        <v>113</v>
      </c>
      <c r="E9" s="113" t="s">
        <v>40</v>
      </c>
      <c r="F9" s="113" t="s">
        <v>41</v>
      </c>
      <c r="G9" s="113">
        <v>5</v>
      </c>
      <c r="H9" s="113"/>
      <c r="I9" s="113"/>
      <c r="J9" s="113"/>
      <c r="K9" s="90" t="s">
        <v>114</v>
      </c>
      <c r="L9" s="113" t="s">
        <v>115</v>
      </c>
      <c r="M9" s="90" t="s">
        <v>116</v>
      </c>
      <c r="N9" s="132" t="s">
        <v>117</v>
      </c>
      <c r="O9" s="113" t="s">
        <v>46</v>
      </c>
      <c r="P9" s="113"/>
      <c r="Q9" s="94" t="s">
        <v>70</v>
      </c>
      <c r="R9" s="113" t="s">
        <v>42</v>
      </c>
      <c r="S9" s="113" t="s">
        <v>42</v>
      </c>
      <c r="T9" s="113" t="s">
        <v>42</v>
      </c>
      <c r="U9" s="92" t="s">
        <v>832</v>
      </c>
      <c r="V9" s="113">
        <v>2014</v>
      </c>
      <c r="W9" s="113" t="s">
        <v>48</v>
      </c>
      <c r="X9" s="113" t="s">
        <v>71</v>
      </c>
      <c r="Y9" s="113" t="s">
        <v>118</v>
      </c>
      <c r="Z9" s="124" t="s">
        <v>119</v>
      </c>
      <c r="AA9" s="113" t="s">
        <v>52</v>
      </c>
      <c r="AB9" s="113">
        <v>2009</v>
      </c>
      <c r="AC9" s="113" t="s">
        <v>53</v>
      </c>
      <c r="AD9" s="113">
        <v>2012</v>
      </c>
      <c r="AE9" s="113" t="s">
        <v>54</v>
      </c>
      <c r="AF9" s="113"/>
      <c r="AG9" s="125">
        <v>41821</v>
      </c>
      <c r="AH9" s="90"/>
      <c r="AI9" s="126">
        <v>417.7</v>
      </c>
      <c r="AJ9" s="126">
        <v>18.899999999999999</v>
      </c>
      <c r="AK9" s="113" t="s">
        <v>55</v>
      </c>
      <c r="AL9" s="113" t="s">
        <v>120</v>
      </c>
      <c r="AM9" s="126"/>
      <c r="AN9" s="113"/>
      <c r="AO9" s="113"/>
      <c r="AP9" s="128" t="s">
        <v>121</v>
      </c>
      <c r="AQ9" s="148"/>
    </row>
    <row r="10" spans="1:43" s="153" customFormat="1" ht="63.75" x14ac:dyDescent="0.25">
      <c r="A10" s="113">
        <f t="shared" si="0"/>
        <v>8</v>
      </c>
      <c r="B10" s="133" t="s">
        <v>122</v>
      </c>
      <c r="C10" s="90" t="s">
        <v>38</v>
      </c>
      <c r="D10" s="94" t="s">
        <v>123</v>
      </c>
      <c r="E10" s="113" t="s">
        <v>40</v>
      </c>
      <c r="F10" s="113" t="s">
        <v>41</v>
      </c>
      <c r="G10" s="113">
        <v>8</v>
      </c>
      <c r="H10" s="113"/>
      <c r="I10" s="113"/>
      <c r="J10" s="113"/>
      <c r="K10" s="90" t="s">
        <v>124</v>
      </c>
      <c r="L10" s="113" t="s">
        <v>42</v>
      </c>
      <c r="M10" s="113" t="s">
        <v>44</v>
      </c>
      <c r="N10" s="113"/>
      <c r="O10" s="113" t="s">
        <v>46</v>
      </c>
      <c r="P10" s="113"/>
      <c r="Q10" s="94" t="s">
        <v>125</v>
      </c>
      <c r="R10" s="113" t="s">
        <v>42</v>
      </c>
      <c r="S10" s="113" t="s">
        <v>42</v>
      </c>
      <c r="T10" s="113" t="s">
        <v>42</v>
      </c>
      <c r="U10" s="92" t="s">
        <v>832</v>
      </c>
      <c r="V10" s="113">
        <v>2019</v>
      </c>
      <c r="W10" s="113" t="s">
        <v>48</v>
      </c>
      <c r="X10" s="113" t="s">
        <v>71</v>
      </c>
      <c r="Y10" s="113" t="s">
        <v>126</v>
      </c>
      <c r="Z10" s="124" t="s">
        <v>127</v>
      </c>
      <c r="AA10" s="113" t="s">
        <v>52</v>
      </c>
      <c r="AB10" s="113"/>
      <c r="AC10" s="113" t="s">
        <v>53</v>
      </c>
      <c r="AD10" s="113">
        <v>2016</v>
      </c>
      <c r="AE10" s="113" t="s">
        <v>128</v>
      </c>
      <c r="AF10" s="113"/>
      <c r="AG10" s="130">
        <v>43647</v>
      </c>
      <c r="AH10" s="125"/>
      <c r="AI10" s="126" t="s">
        <v>749</v>
      </c>
      <c r="AJ10" s="126" t="s">
        <v>42</v>
      </c>
      <c r="AK10" s="113" t="s">
        <v>55</v>
      </c>
      <c r="AL10" s="113"/>
      <c r="AM10" s="126">
        <v>199.2</v>
      </c>
      <c r="AN10" s="127">
        <v>0</v>
      </c>
      <c r="AO10" s="127">
        <v>1</v>
      </c>
      <c r="AP10" s="128"/>
      <c r="AQ10" s="148"/>
    </row>
    <row r="11" spans="1:43" s="153" customFormat="1" x14ac:dyDescent="0.25">
      <c r="A11" s="113">
        <f t="shared" si="0"/>
        <v>9</v>
      </c>
      <c r="B11" s="104" t="s">
        <v>129</v>
      </c>
      <c r="C11" s="90" t="s">
        <v>38</v>
      </c>
      <c r="D11" s="94" t="s">
        <v>750</v>
      </c>
      <c r="E11" s="113" t="s">
        <v>40</v>
      </c>
      <c r="F11" s="113" t="s">
        <v>41</v>
      </c>
      <c r="G11" s="113">
        <v>8</v>
      </c>
      <c r="H11" s="113"/>
      <c r="I11" s="113"/>
      <c r="J11" s="113"/>
      <c r="K11" s="90" t="s">
        <v>42</v>
      </c>
      <c r="L11" s="113" t="s">
        <v>42</v>
      </c>
      <c r="M11" s="113" t="s">
        <v>58</v>
      </c>
      <c r="N11" s="113" t="s">
        <v>42</v>
      </c>
      <c r="O11" s="113" t="s">
        <v>46</v>
      </c>
      <c r="P11" s="113"/>
      <c r="Q11" s="94"/>
      <c r="R11" s="113" t="s">
        <v>42</v>
      </c>
      <c r="S11" s="113" t="s">
        <v>42</v>
      </c>
      <c r="T11" s="113" t="s">
        <v>42</v>
      </c>
      <c r="U11" s="92" t="s">
        <v>832</v>
      </c>
      <c r="V11" s="113">
        <v>2014</v>
      </c>
      <c r="W11" s="113" t="s">
        <v>48</v>
      </c>
      <c r="X11" s="113" t="s">
        <v>49</v>
      </c>
      <c r="Y11" s="113" t="s">
        <v>50</v>
      </c>
      <c r="Z11" s="124" t="s">
        <v>751</v>
      </c>
      <c r="AA11" s="113" t="s">
        <v>205</v>
      </c>
      <c r="AB11" s="125">
        <v>41346</v>
      </c>
      <c r="AC11" s="113" t="s">
        <v>53</v>
      </c>
      <c r="AD11" s="113">
        <v>2014</v>
      </c>
      <c r="AE11" s="113" t="s">
        <v>150</v>
      </c>
      <c r="AF11" s="113">
        <v>2014</v>
      </c>
      <c r="AG11" s="125">
        <v>41883</v>
      </c>
      <c r="AH11" s="113" t="s">
        <v>42</v>
      </c>
      <c r="AI11" s="126">
        <v>43.2</v>
      </c>
      <c r="AJ11" s="126">
        <v>3.3</v>
      </c>
      <c r="AK11" s="113" t="s">
        <v>55</v>
      </c>
      <c r="AL11" s="113"/>
      <c r="AM11" s="126"/>
      <c r="AN11" s="127">
        <v>0</v>
      </c>
      <c r="AO11" s="127">
        <v>1</v>
      </c>
      <c r="AP11" s="128" t="s">
        <v>752</v>
      </c>
      <c r="AQ11" s="148"/>
    </row>
    <row r="12" spans="1:43" s="153" customFormat="1" ht="51" x14ac:dyDescent="0.25">
      <c r="A12" s="113">
        <f t="shared" si="0"/>
        <v>10</v>
      </c>
      <c r="B12" s="104" t="s">
        <v>130</v>
      </c>
      <c r="C12" s="90" t="s">
        <v>131</v>
      </c>
      <c r="D12" s="94" t="s">
        <v>132</v>
      </c>
      <c r="E12" s="113" t="s">
        <v>40</v>
      </c>
      <c r="F12" s="113" t="s">
        <v>41</v>
      </c>
      <c r="G12" s="113">
        <v>8</v>
      </c>
      <c r="H12" s="113"/>
      <c r="I12" s="113"/>
      <c r="J12" s="113"/>
      <c r="K12" s="90" t="s">
        <v>753</v>
      </c>
      <c r="L12" s="113" t="s">
        <v>42</v>
      </c>
      <c r="M12" s="113" t="s">
        <v>133</v>
      </c>
      <c r="N12" s="113" t="s">
        <v>42</v>
      </c>
      <c r="O12" s="113" t="s">
        <v>46</v>
      </c>
      <c r="P12" s="113"/>
      <c r="Q12" s="94"/>
      <c r="R12" s="113" t="s">
        <v>42</v>
      </c>
      <c r="S12" s="113" t="s">
        <v>42</v>
      </c>
      <c r="T12" s="113" t="s">
        <v>42</v>
      </c>
      <c r="U12" s="92" t="s">
        <v>832</v>
      </c>
      <c r="V12" s="113" t="s">
        <v>42</v>
      </c>
      <c r="W12" s="113" t="s">
        <v>143</v>
      </c>
      <c r="X12" s="113" t="s">
        <v>143</v>
      </c>
      <c r="Y12" s="113" t="s">
        <v>50</v>
      </c>
      <c r="Z12" s="124" t="s">
        <v>205</v>
      </c>
      <c r="AA12" s="113" t="s">
        <v>52</v>
      </c>
      <c r="AB12" s="130">
        <v>43405</v>
      </c>
      <c r="AC12" s="113" t="s">
        <v>754</v>
      </c>
      <c r="AD12" s="113">
        <v>2017</v>
      </c>
      <c r="AE12" s="113" t="s">
        <v>134</v>
      </c>
      <c r="AF12" s="130"/>
      <c r="AG12" s="130">
        <v>43800</v>
      </c>
      <c r="AH12" s="113"/>
      <c r="AI12" s="126" t="s">
        <v>42</v>
      </c>
      <c r="AJ12" s="126" t="s">
        <v>42</v>
      </c>
      <c r="AK12" s="113" t="s">
        <v>55</v>
      </c>
      <c r="AL12" s="113"/>
      <c r="AM12" s="126">
        <v>8.4</v>
      </c>
      <c r="AN12" s="127">
        <v>0</v>
      </c>
      <c r="AO12" s="127">
        <v>1</v>
      </c>
      <c r="AP12" s="128"/>
      <c r="AQ12" s="148"/>
    </row>
    <row r="13" spans="1:43" s="153" customFormat="1" x14ac:dyDescent="0.25">
      <c r="A13" s="113">
        <f t="shared" si="0"/>
        <v>11</v>
      </c>
      <c r="B13" s="104" t="s">
        <v>135</v>
      </c>
      <c r="C13" s="90" t="s">
        <v>38</v>
      </c>
      <c r="D13" s="94" t="s">
        <v>755</v>
      </c>
      <c r="E13" s="113" t="s">
        <v>40</v>
      </c>
      <c r="F13" s="113" t="s">
        <v>41</v>
      </c>
      <c r="G13" s="113">
        <v>8</v>
      </c>
      <c r="H13" s="113"/>
      <c r="I13" s="113"/>
      <c r="J13" s="113" t="s">
        <v>837</v>
      </c>
      <c r="K13" s="90" t="s">
        <v>823</v>
      </c>
      <c r="L13" s="113" t="s">
        <v>42</v>
      </c>
      <c r="M13" s="113" t="s">
        <v>136</v>
      </c>
      <c r="N13" s="113" t="s">
        <v>42</v>
      </c>
      <c r="O13" s="113" t="s">
        <v>46</v>
      </c>
      <c r="P13" s="113">
        <v>2013</v>
      </c>
      <c r="Q13" s="94"/>
      <c r="R13" s="113" t="s">
        <v>42</v>
      </c>
      <c r="S13" s="113" t="s">
        <v>42</v>
      </c>
      <c r="T13" s="113" t="s">
        <v>42</v>
      </c>
      <c r="U13" s="92" t="s">
        <v>832</v>
      </c>
      <c r="V13" s="113" t="s">
        <v>42</v>
      </c>
      <c r="W13" s="113" t="s">
        <v>137</v>
      </c>
      <c r="X13" s="113" t="s">
        <v>52</v>
      </c>
      <c r="Y13" s="113" t="s">
        <v>50</v>
      </c>
      <c r="Z13" s="124" t="s">
        <v>52</v>
      </c>
      <c r="AA13" s="113" t="s">
        <v>52</v>
      </c>
      <c r="AB13" s="113">
        <v>2015</v>
      </c>
      <c r="AC13" s="113" t="s">
        <v>138</v>
      </c>
      <c r="AD13" s="113">
        <v>2017</v>
      </c>
      <c r="AE13" s="113" t="s">
        <v>85</v>
      </c>
      <c r="AF13" s="113">
        <v>2017</v>
      </c>
      <c r="AG13" s="130">
        <v>43709</v>
      </c>
      <c r="AH13" s="113"/>
      <c r="AI13" s="126" t="s">
        <v>42</v>
      </c>
      <c r="AJ13" s="126" t="s">
        <v>42</v>
      </c>
      <c r="AK13" s="113" t="s">
        <v>55</v>
      </c>
      <c r="AL13" s="113" t="s">
        <v>42</v>
      </c>
      <c r="AM13" s="126">
        <v>4.4000000000000004</v>
      </c>
      <c r="AN13" s="127">
        <v>0</v>
      </c>
      <c r="AO13" s="127">
        <v>1</v>
      </c>
      <c r="AP13" s="128" t="s">
        <v>139</v>
      </c>
      <c r="AQ13" s="148"/>
    </row>
    <row r="14" spans="1:43" s="153" customFormat="1" ht="38.25" x14ac:dyDescent="0.25">
      <c r="A14" s="113">
        <f t="shared" si="0"/>
        <v>12</v>
      </c>
      <c r="B14" s="104" t="s">
        <v>140</v>
      </c>
      <c r="C14" s="90" t="s">
        <v>38</v>
      </c>
      <c r="D14" s="94" t="s">
        <v>141</v>
      </c>
      <c r="E14" s="113" t="s">
        <v>40</v>
      </c>
      <c r="F14" s="113" t="s">
        <v>41</v>
      </c>
      <c r="G14" s="113">
        <v>8</v>
      </c>
      <c r="H14" s="113"/>
      <c r="I14" s="113"/>
      <c r="J14" s="113" t="s">
        <v>837</v>
      </c>
      <c r="K14" s="90" t="s">
        <v>42</v>
      </c>
      <c r="L14" s="90"/>
      <c r="M14" s="113" t="s">
        <v>133</v>
      </c>
      <c r="N14" s="113"/>
      <c r="O14" s="113" t="s">
        <v>46</v>
      </c>
      <c r="P14" s="113"/>
      <c r="Q14" s="94"/>
      <c r="R14" s="113" t="s">
        <v>42</v>
      </c>
      <c r="S14" s="113" t="s">
        <v>42</v>
      </c>
      <c r="T14" s="113" t="s">
        <v>42</v>
      </c>
      <c r="U14" s="92" t="s">
        <v>832</v>
      </c>
      <c r="V14" s="113" t="s">
        <v>42</v>
      </c>
      <c r="W14" s="113" t="s">
        <v>143</v>
      </c>
      <c r="X14" s="113" t="s">
        <v>143</v>
      </c>
      <c r="Y14" s="113" t="s">
        <v>143</v>
      </c>
      <c r="Z14" s="124" t="s">
        <v>143</v>
      </c>
      <c r="AA14" s="113" t="s">
        <v>142</v>
      </c>
      <c r="AB14" s="113" t="s">
        <v>143</v>
      </c>
      <c r="AC14" s="113" t="s">
        <v>143</v>
      </c>
      <c r="AD14" s="113" t="s">
        <v>143</v>
      </c>
      <c r="AE14" s="113" t="s">
        <v>134</v>
      </c>
      <c r="AF14" s="113" t="s">
        <v>143</v>
      </c>
      <c r="AG14" s="113" t="s">
        <v>143</v>
      </c>
      <c r="AH14" s="113"/>
      <c r="AI14" s="126" t="s">
        <v>42</v>
      </c>
      <c r="AJ14" s="126" t="s">
        <v>42</v>
      </c>
      <c r="AK14" s="113" t="s">
        <v>55</v>
      </c>
      <c r="AL14" s="113" t="s">
        <v>42</v>
      </c>
      <c r="AM14" s="126">
        <v>0.6</v>
      </c>
      <c r="AN14" s="127">
        <v>0</v>
      </c>
      <c r="AO14" s="127">
        <v>1</v>
      </c>
      <c r="AP14" s="128"/>
      <c r="AQ14" s="148"/>
    </row>
    <row r="15" spans="1:43" s="153" customFormat="1" ht="63.75" x14ac:dyDescent="0.25">
      <c r="A15" s="113">
        <f t="shared" si="0"/>
        <v>13</v>
      </c>
      <c r="B15" s="104" t="s">
        <v>144</v>
      </c>
      <c r="C15" s="90" t="s">
        <v>38</v>
      </c>
      <c r="D15" s="128" t="s">
        <v>145</v>
      </c>
      <c r="E15" s="113" t="s">
        <v>40</v>
      </c>
      <c r="F15" s="113" t="s">
        <v>41</v>
      </c>
      <c r="G15" s="113">
        <v>1</v>
      </c>
      <c r="H15" s="113"/>
      <c r="I15" s="113"/>
      <c r="J15" s="113"/>
      <c r="K15" s="90" t="s">
        <v>146</v>
      </c>
      <c r="L15" s="113" t="s">
        <v>42</v>
      </c>
      <c r="M15" s="113" t="s">
        <v>147</v>
      </c>
      <c r="N15" s="113"/>
      <c r="O15" s="113" t="s">
        <v>46</v>
      </c>
      <c r="P15" s="113"/>
      <c r="Q15" s="94"/>
      <c r="R15" s="113">
        <v>2010</v>
      </c>
      <c r="S15" s="113" t="s">
        <v>107</v>
      </c>
      <c r="T15" s="113" t="s">
        <v>42</v>
      </c>
      <c r="U15" s="92" t="s">
        <v>756</v>
      </c>
      <c r="V15" s="113">
        <v>2016</v>
      </c>
      <c r="W15" s="113" t="s">
        <v>42</v>
      </c>
      <c r="X15" s="113" t="s">
        <v>42</v>
      </c>
      <c r="Y15" s="113" t="s">
        <v>50</v>
      </c>
      <c r="Z15" s="124" t="s">
        <v>758</v>
      </c>
      <c r="AA15" s="113" t="s">
        <v>149</v>
      </c>
      <c r="AB15" s="113">
        <v>2012</v>
      </c>
      <c r="AC15" s="113" t="s">
        <v>53</v>
      </c>
      <c r="AD15" s="113">
        <v>2013</v>
      </c>
      <c r="AE15" s="113" t="s">
        <v>150</v>
      </c>
      <c r="AF15" s="113">
        <v>2013</v>
      </c>
      <c r="AG15" s="125">
        <v>42675</v>
      </c>
      <c r="AH15" s="113"/>
      <c r="AI15" s="126">
        <v>49.9</v>
      </c>
      <c r="AJ15" s="126">
        <v>5.6</v>
      </c>
      <c r="AK15" s="113" t="s">
        <v>55</v>
      </c>
      <c r="AL15" s="113"/>
      <c r="AM15" s="126" t="s">
        <v>42</v>
      </c>
      <c r="AN15" s="127">
        <v>0</v>
      </c>
      <c r="AO15" s="127">
        <v>1</v>
      </c>
      <c r="AP15" s="128" t="s">
        <v>757</v>
      </c>
      <c r="AQ15" s="148"/>
    </row>
    <row r="16" spans="1:43" s="153" customFormat="1" ht="25.5" x14ac:dyDescent="0.25">
      <c r="A16" s="113">
        <f t="shared" si="0"/>
        <v>14</v>
      </c>
      <c r="B16" s="129" t="s">
        <v>151</v>
      </c>
      <c r="C16" s="90" t="s">
        <v>152</v>
      </c>
      <c r="D16" s="94" t="s">
        <v>827</v>
      </c>
      <c r="E16" s="113" t="s">
        <v>40</v>
      </c>
      <c r="F16" s="113" t="s">
        <v>41</v>
      </c>
      <c r="G16" s="113">
        <v>3</v>
      </c>
      <c r="H16" s="113"/>
      <c r="I16" s="113"/>
      <c r="J16" s="113"/>
      <c r="K16" s="90" t="s">
        <v>42</v>
      </c>
      <c r="L16" s="113" t="s">
        <v>828</v>
      </c>
      <c r="M16" s="113" t="s">
        <v>153</v>
      </c>
      <c r="N16" s="113" t="s">
        <v>154</v>
      </c>
      <c r="O16" s="113" t="s">
        <v>46</v>
      </c>
      <c r="P16" s="113"/>
      <c r="Q16" s="94"/>
      <c r="R16" s="113" t="s">
        <v>42</v>
      </c>
      <c r="S16" s="113" t="s">
        <v>42</v>
      </c>
      <c r="T16" s="113" t="s">
        <v>42</v>
      </c>
      <c r="U16" s="92" t="s">
        <v>832</v>
      </c>
      <c r="V16" s="113">
        <v>2014</v>
      </c>
      <c r="W16" s="113" t="s">
        <v>155</v>
      </c>
      <c r="X16" s="113" t="s">
        <v>42</v>
      </c>
      <c r="Y16" s="113" t="s">
        <v>50</v>
      </c>
      <c r="Z16" s="124" t="s">
        <v>148</v>
      </c>
      <c r="AA16" s="113" t="s">
        <v>149</v>
      </c>
      <c r="AB16" s="113">
        <v>2012</v>
      </c>
      <c r="AC16" s="113" t="s">
        <v>53</v>
      </c>
      <c r="AD16" s="113"/>
      <c r="AE16" s="113" t="s">
        <v>150</v>
      </c>
      <c r="AF16" s="113"/>
      <c r="AG16" s="125">
        <v>41883</v>
      </c>
      <c r="AH16" s="113"/>
      <c r="AI16" s="126">
        <v>14.6</v>
      </c>
      <c r="AJ16" s="126">
        <v>11.5</v>
      </c>
      <c r="AK16" s="113" t="s">
        <v>55</v>
      </c>
      <c r="AL16" s="113" t="s">
        <v>42</v>
      </c>
      <c r="AM16" s="126" t="s">
        <v>42</v>
      </c>
      <c r="AN16" s="113"/>
      <c r="AO16" s="113"/>
      <c r="AP16" s="128" t="s">
        <v>157</v>
      </c>
      <c r="AQ16" s="148"/>
    </row>
    <row r="17" spans="1:43" s="153" customFormat="1" x14ac:dyDescent="0.25">
      <c r="A17" s="113">
        <f t="shared" si="0"/>
        <v>15</v>
      </c>
      <c r="B17" s="104" t="s">
        <v>158</v>
      </c>
      <c r="C17" s="90" t="s">
        <v>159</v>
      </c>
      <c r="D17" s="94" t="s">
        <v>160</v>
      </c>
      <c r="E17" s="113" t="s">
        <v>40</v>
      </c>
      <c r="F17" s="113" t="s">
        <v>41</v>
      </c>
      <c r="G17" s="113">
        <v>8</v>
      </c>
      <c r="H17" s="113">
        <v>1</v>
      </c>
      <c r="I17" s="113"/>
      <c r="J17" s="113" t="s">
        <v>838</v>
      </c>
      <c r="K17" s="90" t="s">
        <v>829</v>
      </c>
      <c r="L17" s="113" t="s">
        <v>42</v>
      </c>
      <c r="M17" s="113" t="s">
        <v>58</v>
      </c>
      <c r="N17" s="113" t="s">
        <v>42</v>
      </c>
      <c r="O17" s="113" t="s">
        <v>46</v>
      </c>
      <c r="P17" s="113"/>
      <c r="Q17" s="94"/>
      <c r="R17" s="113">
        <v>2014</v>
      </c>
      <c r="S17" s="113" t="s">
        <v>59</v>
      </c>
      <c r="T17" s="113" t="s">
        <v>42</v>
      </c>
      <c r="U17" s="92" t="s">
        <v>161</v>
      </c>
      <c r="V17" s="113" t="s">
        <v>42</v>
      </c>
      <c r="W17" s="113" t="s">
        <v>754</v>
      </c>
      <c r="X17" s="113" t="s">
        <v>143</v>
      </c>
      <c r="Y17" s="113" t="s">
        <v>50</v>
      </c>
      <c r="Z17" s="124" t="s">
        <v>162</v>
      </c>
      <c r="AA17" s="113" t="s">
        <v>759</v>
      </c>
      <c r="AB17" s="113" t="s">
        <v>760</v>
      </c>
      <c r="AC17" s="113" t="s">
        <v>754</v>
      </c>
      <c r="AD17" s="113">
        <v>2017</v>
      </c>
      <c r="AE17" s="113" t="s">
        <v>285</v>
      </c>
      <c r="AF17" s="113">
        <v>2021</v>
      </c>
      <c r="AG17" s="113">
        <v>2021</v>
      </c>
      <c r="AH17" s="113" t="s">
        <v>165</v>
      </c>
      <c r="AI17" s="126" t="s">
        <v>42</v>
      </c>
      <c r="AJ17" s="126" t="s">
        <v>42</v>
      </c>
      <c r="AK17" s="113" t="s">
        <v>55</v>
      </c>
      <c r="AL17" s="113"/>
      <c r="AM17" s="126">
        <v>2.1</v>
      </c>
      <c r="AN17" s="127">
        <v>0</v>
      </c>
      <c r="AO17" s="127">
        <v>1</v>
      </c>
      <c r="AP17" s="128" t="s">
        <v>139</v>
      </c>
      <c r="AQ17" s="148"/>
    </row>
    <row r="18" spans="1:43" s="153" customFormat="1" x14ac:dyDescent="0.25">
      <c r="A18" s="113">
        <f t="shared" si="0"/>
        <v>16</v>
      </c>
      <c r="B18" s="104" t="s">
        <v>166</v>
      </c>
      <c r="C18" s="90" t="s">
        <v>159</v>
      </c>
      <c r="D18" s="94" t="s">
        <v>160</v>
      </c>
      <c r="E18" s="113" t="s">
        <v>40</v>
      </c>
      <c r="F18" s="113" t="s">
        <v>41</v>
      </c>
      <c r="G18" s="113">
        <v>8</v>
      </c>
      <c r="H18" s="113"/>
      <c r="I18" s="113"/>
      <c r="J18" s="113"/>
      <c r="K18" s="90" t="s">
        <v>830</v>
      </c>
      <c r="L18" s="113" t="s">
        <v>42</v>
      </c>
      <c r="M18" s="113" t="s">
        <v>58</v>
      </c>
      <c r="N18" s="113" t="s">
        <v>42</v>
      </c>
      <c r="O18" s="113" t="s">
        <v>46</v>
      </c>
      <c r="P18" s="113"/>
      <c r="Q18" s="94"/>
      <c r="R18" s="113" t="s">
        <v>42</v>
      </c>
      <c r="S18" s="113" t="s">
        <v>42</v>
      </c>
      <c r="T18" s="113" t="s">
        <v>42</v>
      </c>
      <c r="U18" s="92" t="s">
        <v>832</v>
      </c>
      <c r="V18" s="113" t="s">
        <v>143</v>
      </c>
      <c r="W18" s="113" t="s">
        <v>164</v>
      </c>
      <c r="X18" s="113" t="s">
        <v>143</v>
      </c>
      <c r="Y18" s="113" t="s">
        <v>50</v>
      </c>
      <c r="Z18" s="124" t="s">
        <v>167</v>
      </c>
      <c r="AA18" s="113" t="s">
        <v>167</v>
      </c>
      <c r="AB18" s="113" t="s">
        <v>760</v>
      </c>
      <c r="AC18" s="113" t="s">
        <v>754</v>
      </c>
      <c r="AD18" s="113">
        <v>2017</v>
      </c>
      <c r="AE18" s="113" t="s">
        <v>285</v>
      </c>
      <c r="AF18" s="113">
        <v>2020</v>
      </c>
      <c r="AG18" s="113">
        <v>2020</v>
      </c>
      <c r="AH18" s="113"/>
      <c r="AI18" s="126" t="s">
        <v>42</v>
      </c>
      <c r="AJ18" s="126" t="s">
        <v>42</v>
      </c>
      <c r="AK18" s="113" t="s">
        <v>55</v>
      </c>
      <c r="AL18" s="113" t="s">
        <v>42</v>
      </c>
      <c r="AM18" s="126">
        <v>2.5</v>
      </c>
      <c r="AN18" s="127">
        <v>0</v>
      </c>
      <c r="AO18" s="127">
        <v>1</v>
      </c>
      <c r="AP18" s="128" t="s">
        <v>139</v>
      </c>
      <c r="AQ18" s="148"/>
    </row>
    <row r="19" spans="1:43" s="153" customFormat="1" x14ac:dyDescent="0.25">
      <c r="A19" s="113">
        <f t="shared" si="0"/>
        <v>17</v>
      </c>
      <c r="B19" s="104" t="s">
        <v>168</v>
      </c>
      <c r="C19" s="90" t="s">
        <v>159</v>
      </c>
      <c r="D19" s="94" t="s">
        <v>160</v>
      </c>
      <c r="E19" s="113" t="s">
        <v>40</v>
      </c>
      <c r="F19" s="113" t="s">
        <v>41</v>
      </c>
      <c r="G19" s="113">
        <v>1</v>
      </c>
      <c r="H19" s="113">
        <v>8</v>
      </c>
      <c r="I19" s="113"/>
      <c r="J19" s="113" t="s">
        <v>841</v>
      </c>
      <c r="K19" s="90" t="s">
        <v>831</v>
      </c>
      <c r="L19" s="113" t="s">
        <v>42</v>
      </c>
      <c r="M19" s="113" t="s">
        <v>58</v>
      </c>
      <c r="N19" s="113" t="s">
        <v>42</v>
      </c>
      <c r="O19" s="113" t="s">
        <v>46</v>
      </c>
      <c r="P19" s="113"/>
      <c r="Q19" s="94"/>
      <c r="R19" s="113">
        <v>2012</v>
      </c>
      <c r="S19" s="113" t="s">
        <v>169</v>
      </c>
      <c r="T19" s="113" t="s">
        <v>42</v>
      </c>
      <c r="U19" s="92" t="s">
        <v>756</v>
      </c>
      <c r="V19" s="113" t="s">
        <v>42</v>
      </c>
      <c r="W19" s="113" t="s">
        <v>137</v>
      </c>
      <c r="X19" s="113" t="s">
        <v>49</v>
      </c>
      <c r="Y19" s="113" t="s">
        <v>50</v>
      </c>
      <c r="Z19" s="124" t="s">
        <v>52</v>
      </c>
      <c r="AA19" s="113" t="s">
        <v>52</v>
      </c>
      <c r="AB19" s="130">
        <v>42461</v>
      </c>
      <c r="AC19" s="113" t="s">
        <v>213</v>
      </c>
      <c r="AD19" s="113">
        <v>2017</v>
      </c>
      <c r="AE19" s="113" t="s">
        <v>170</v>
      </c>
      <c r="AF19" s="113">
        <v>2018</v>
      </c>
      <c r="AG19" s="113">
        <v>2019</v>
      </c>
      <c r="AH19" s="113" t="s">
        <v>171</v>
      </c>
      <c r="AI19" s="126" t="s">
        <v>42</v>
      </c>
      <c r="AJ19" s="126" t="s">
        <v>42</v>
      </c>
      <c r="AK19" s="113" t="s">
        <v>55</v>
      </c>
      <c r="AL19" s="113" t="s">
        <v>42</v>
      </c>
      <c r="AM19" s="126">
        <v>3.8</v>
      </c>
      <c r="AN19" s="127">
        <v>0</v>
      </c>
      <c r="AO19" s="127">
        <v>1</v>
      </c>
      <c r="AP19" s="128" t="s">
        <v>139</v>
      </c>
      <c r="AQ19" s="148"/>
    </row>
    <row r="20" spans="1:43" s="153" customFormat="1" x14ac:dyDescent="0.25">
      <c r="A20" s="113">
        <f t="shared" si="0"/>
        <v>18</v>
      </c>
      <c r="B20" s="104" t="s">
        <v>172</v>
      </c>
      <c r="C20" s="90" t="s">
        <v>159</v>
      </c>
      <c r="D20" s="94" t="s">
        <v>160</v>
      </c>
      <c r="E20" s="113" t="s">
        <v>40</v>
      </c>
      <c r="F20" s="113" t="s">
        <v>41</v>
      </c>
      <c r="G20" s="113">
        <v>8</v>
      </c>
      <c r="H20" s="113">
        <v>1</v>
      </c>
      <c r="I20" s="113"/>
      <c r="J20" s="113" t="s">
        <v>838</v>
      </c>
      <c r="K20" s="90" t="s">
        <v>781</v>
      </c>
      <c r="L20" s="113" t="s">
        <v>42</v>
      </c>
      <c r="M20" s="113">
        <v>69</v>
      </c>
      <c r="N20" s="113" t="s">
        <v>42</v>
      </c>
      <c r="O20" s="113" t="s">
        <v>46</v>
      </c>
      <c r="P20" s="113"/>
      <c r="Q20" s="94"/>
      <c r="R20" s="113" t="s">
        <v>42</v>
      </c>
      <c r="S20" s="113" t="s">
        <v>42</v>
      </c>
      <c r="T20" s="113" t="s">
        <v>42</v>
      </c>
      <c r="U20" s="92" t="s">
        <v>832</v>
      </c>
      <c r="V20" s="113" t="s">
        <v>42</v>
      </c>
      <c r="W20" s="113" t="s">
        <v>42</v>
      </c>
      <c r="X20" s="113" t="s">
        <v>173</v>
      </c>
      <c r="Y20" s="113" t="s">
        <v>50</v>
      </c>
      <c r="Z20" s="124" t="s">
        <v>173</v>
      </c>
      <c r="AA20" s="113" t="s">
        <v>173</v>
      </c>
      <c r="AB20" s="113" t="s">
        <v>42</v>
      </c>
      <c r="AC20" s="113" t="s">
        <v>749</v>
      </c>
      <c r="AD20" s="113" t="s">
        <v>42</v>
      </c>
      <c r="AE20" s="113" t="s">
        <v>174</v>
      </c>
      <c r="AF20" s="113">
        <v>2018</v>
      </c>
      <c r="AG20" s="113">
        <v>2018</v>
      </c>
      <c r="AH20" s="113"/>
      <c r="AI20" s="126" t="s">
        <v>42</v>
      </c>
      <c r="AJ20" s="126" t="s">
        <v>42</v>
      </c>
      <c r="AK20" s="113" t="s">
        <v>55</v>
      </c>
      <c r="AL20" s="113" t="s">
        <v>42</v>
      </c>
      <c r="AM20" s="126">
        <v>1.8</v>
      </c>
      <c r="AN20" s="127">
        <v>0</v>
      </c>
      <c r="AO20" s="127">
        <v>1</v>
      </c>
      <c r="AP20" s="128" t="s">
        <v>139</v>
      </c>
      <c r="AQ20" s="148"/>
    </row>
    <row r="21" spans="1:43" s="153" customFormat="1" x14ac:dyDescent="0.25">
      <c r="A21" s="113">
        <f t="shared" si="0"/>
        <v>19</v>
      </c>
      <c r="B21" s="104" t="s">
        <v>175</v>
      </c>
      <c r="C21" s="90" t="s">
        <v>159</v>
      </c>
      <c r="D21" s="94" t="s">
        <v>160</v>
      </c>
      <c r="E21" s="113" t="s">
        <v>40</v>
      </c>
      <c r="F21" s="113" t="s">
        <v>41</v>
      </c>
      <c r="G21" s="113">
        <v>1</v>
      </c>
      <c r="H21" s="113">
        <v>8</v>
      </c>
      <c r="I21" s="113"/>
      <c r="J21" s="113"/>
      <c r="K21" s="90" t="s">
        <v>782</v>
      </c>
      <c r="L21" s="113" t="s">
        <v>42</v>
      </c>
      <c r="M21" s="113">
        <v>69</v>
      </c>
      <c r="N21" s="113" t="s">
        <v>42</v>
      </c>
      <c r="O21" s="113" t="s">
        <v>46</v>
      </c>
      <c r="P21" s="113"/>
      <c r="Q21" s="94"/>
      <c r="R21" s="113" t="s">
        <v>42</v>
      </c>
      <c r="S21" s="113" t="s">
        <v>42</v>
      </c>
      <c r="T21" s="113" t="s">
        <v>42</v>
      </c>
      <c r="U21" s="92"/>
      <c r="V21" s="113" t="s">
        <v>42</v>
      </c>
      <c r="W21" s="113" t="s">
        <v>164</v>
      </c>
      <c r="X21" s="113" t="s">
        <v>176</v>
      </c>
      <c r="Y21" s="113" t="s">
        <v>50</v>
      </c>
      <c r="Z21" s="124" t="s">
        <v>176</v>
      </c>
      <c r="AA21" s="113" t="s">
        <v>176</v>
      </c>
      <c r="AB21" s="113" t="s">
        <v>177</v>
      </c>
      <c r="AC21" s="113" t="s">
        <v>163</v>
      </c>
      <c r="AD21" s="113">
        <v>2017</v>
      </c>
      <c r="AE21" s="113" t="s">
        <v>164</v>
      </c>
      <c r="AF21" s="113">
        <v>2019</v>
      </c>
      <c r="AG21" s="113">
        <v>2019</v>
      </c>
      <c r="AH21" s="113"/>
      <c r="AI21" s="126" t="s">
        <v>42</v>
      </c>
      <c r="AJ21" s="126" t="s">
        <v>42</v>
      </c>
      <c r="AK21" s="113" t="s">
        <v>55</v>
      </c>
      <c r="AL21" s="113" t="s">
        <v>42</v>
      </c>
      <c r="AM21" s="126">
        <v>1.6</v>
      </c>
      <c r="AN21" s="127">
        <v>0</v>
      </c>
      <c r="AO21" s="127">
        <v>1</v>
      </c>
      <c r="AP21" s="128" t="s">
        <v>139</v>
      </c>
      <c r="AQ21" s="148"/>
    </row>
    <row r="22" spans="1:43" s="153" customFormat="1" x14ac:dyDescent="0.25">
      <c r="A22" s="113">
        <f t="shared" si="0"/>
        <v>20</v>
      </c>
      <c r="B22" s="104" t="s">
        <v>178</v>
      </c>
      <c r="C22" s="90" t="s">
        <v>179</v>
      </c>
      <c r="D22" s="94"/>
      <c r="E22" s="113" t="s">
        <v>40</v>
      </c>
      <c r="F22" s="113" t="s">
        <v>41</v>
      </c>
      <c r="G22" s="113">
        <v>2</v>
      </c>
      <c r="H22" s="113"/>
      <c r="I22" s="113"/>
      <c r="J22" s="113"/>
      <c r="K22" s="90" t="s">
        <v>42</v>
      </c>
      <c r="L22" s="113"/>
      <c r="M22" s="113"/>
      <c r="N22" s="113"/>
      <c r="O22" s="113"/>
      <c r="P22" s="113"/>
      <c r="Q22" s="94"/>
      <c r="R22" s="113" t="s">
        <v>42</v>
      </c>
      <c r="S22" s="113" t="s">
        <v>42</v>
      </c>
      <c r="T22" s="113" t="s">
        <v>42</v>
      </c>
      <c r="U22" s="92" t="s">
        <v>832</v>
      </c>
      <c r="V22" s="113" t="s">
        <v>42</v>
      </c>
      <c r="W22" s="113"/>
      <c r="X22" s="113"/>
      <c r="Y22" s="113"/>
      <c r="Z22" s="124"/>
      <c r="AA22" s="113"/>
      <c r="AB22" s="113"/>
      <c r="AC22" s="113"/>
      <c r="AD22" s="113"/>
      <c r="AE22" s="113"/>
      <c r="AF22" s="113"/>
      <c r="AG22" s="113"/>
      <c r="AH22" s="113"/>
      <c r="AI22" s="126">
        <v>48.5</v>
      </c>
      <c r="AJ22" s="126">
        <v>1.1000000000000001</v>
      </c>
      <c r="AK22" s="113" t="s">
        <v>55</v>
      </c>
      <c r="AL22" s="113"/>
      <c r="AM22" s="126">
        <v>0</v>
      </c>
      <c r="AN22" s="113"/>
      <c r="AO22" s="113"/>
      <c r="AP22" s="128"/>
      <c r="AQ22" s="148"/>
    </row>
    <row r="23" spans="1:43" s="153" customFormat="1" x14ac:dyDescent="0.25">
      <c r="A23" s="113">
        <f t="shared" si="0"/>
        <v>21</v>
      </c>
      <c r="B23" s="104" t="s">
        <v>180</v>
      </c>
      <c r="C23" s="90" t="s">
        <v>179</v>
      </c>
      <c r="D23" s="94" t="s">
        <v>181</v>
      </c>
      <c r="E23" s="113" t="s">
        <v>40</v>
      </c>
      <c r="F23" s="113" t="s">
        <v>41</v>
      </c>
      <c r="G23" s="113">
        <v>2</v>
      </c>
      <c r="H23" s="113"/>
      <c r="I23" s="113"/>
      <c r="J23" s="113"/>
      <c r="K23" s="90" t="s">
        <v>42</v>
      </c>
      <c r="L23" s="113"/>
      <c r="M23" s="113"/>
      <c r="N23" s="113"/>
      <c r="O23" s="113"/>
      <c r="P23" s="113"/>
      <c r="Q23" s="94"/>
      <c r="R23" s="113" t="s">
        <v>42</v>
      </c>
      <c r="S23" s="113" t="s">
        <v>42</v>
      </c>
      <c r="T23" s="113" t="s">
        <v>42</v>
      </c>
      <c r="U23" s="92" t="s">
        <v>832</v>
      </c>
      <c r="V23" s="113" t="s">
        <v>42</v>
      </c>
      <c r="W23" s="113"/>
      <c r="X23" s="113"/>
      <c r="Y23" s="113"/>
      <c r="Z23" s="124"/>
      <c r="AA23" s="113"/>
      <c r="AB23" s="113"/>
      <c r="AC23" s="113"/>
      <c r="AD23" s="113"/>
      <c r="AE23" s="113"/>
      <c r="AF23" s="113"/>
      <c r="AG23" s="113"/>
      <c r="AH23" s="113"/>
      <c r="AI23" s="126">
        <v>5.6</v>
      </c>
      <c r="AJ23" s="126">
        <v>0.2</v>
      </c>
      <c r="AK23" s="113" t="s">
        <v>55</v>
      </c>
      <c r="AL23" s="113"/>
      <c r="AM23" s="126">
        <v>0</v>
      </c>
      <c r="AN23" s="113"/>
      <c r="AO23" s="113"/>
      <c r="AP23" s="128"/>
      <c r="AQ23" s="148"/>
    </row>
    <row r="24" spans="1:43" s="153" customFormat="1" x14ac:dyDescent="0.25">
      <c r="A24" s="113">
        <f t="shared" si="0"/>
        <v>22</v>
      </c>
      <c r="B24" s="104" t="s">
        <v>182</v>
      </c>
      <c r="C24" s="90" t="s">
        <v>179</v>
      </c>
      <c r="D24" s="94" t="s">
        <v>181</v>
      </c>
      <c r="E24" s="113" t="s">
        <v>40</v>
      </c>
      <c r="F24" s="113" t="s">
        <v>41</v>
      </c>
      <c r="G24" s="113">
        <v>2</v>
      </c>
      <c r="H24" s="113"/>
      <c r="I24" s="113"/>
      <c r="J24" s="113"/>
      <c r="K24" s="90" t="s">
        <v>42</v>
      </c>
      <c r="L24" s="113"/>
      <c r="M24" s="113"/>
      <c r="N24" s="113"/>
      <c r="O24" s="113"/>
      <c r="P24" s="113"/>
      <c r="Q24" s="94"/>
      <c r="R24" s="113" t="s">
        <v>42</v>
      </c>
      <c r="S24" s="113" t="s">
        <v>42</v>
      </c>
      <c r="T24" s="113" t="s">
        <v>42</v>
      </c>
      <c r="U24" s="92" t="s">
        <v>832</v>
      </c>
      <c r="V24" s="113" t="s">
        <v>42</v>
      </c>
      <c r="W24" s="113"/>
      <c r="X24" s="113"/>
      <c r="Y24" s="113"/>
      <c r="Z24" s="124"/>
      <c r="AA24" s="113"/>
      <c r="AB24" s="113"/>
      <c r="AC24" s="113"/>
      <c r="AD24" s="113"/>
      <c r="AE24" s="113"/>
      <c r="AF24" s="113"/>
      <c r="AG24" s="113"/>
      <c r="AH24" s="113"/>
      <c r="AI24" s="126">
        <v>4.0000000000000002E-4</v>
      </c>
      <c r="AJ24" s="126">
        <v>0</v>
      </c>
      <c r="AK24" s="113" t="s">
        <v>55</v>
      </c>
      <c r="AL24" s="113"/>
      <c r="AM24" s="126">
        <v>0</v>
      </c>
      <c r="AN24" s="113"/>
      <c r="AO24" s="113"/>
      <c r="AP24" s="128"/>
      <c r="AQ24" s="148"/>
    </row>
    <row r="25" spans="1:43" s="153" customFormat="1" x14ac:dyDescent="0.25">
      <c r="A25" s="113">
        <f t="shared" si="0"/>
        <v>23</v>
      </c>
      <c r="B25" s="104" t="s">
        <v>183</v>
      </c>
      <c r="C25" s="90" t="s">
        <v>184</v>
      </c>
      <c r="D25" s="94"/>
      <c r="E25" s="113" t="s">
        <v>40</v>
      </c>
      <c r="F25" s="113" t="s">
        <v>41</v>
      </c>
      <c r="G25" s="113">
        <v>7</v>
      </c>
      <c r="H25" s="113"/>
      <c r="I25" s="113"/>
      <c r="J25" s="113"/>
      <c r="K25" s="90"/>
      <c r="L25" s="113"/>
      <c r="M25" s="113"/>
      <c r="N25" s="113"/>
      <c r="O25" s="113"/>
      <c r="P25" s="113"/>
      <c r="Q25" s="94"/>
      <c r="R25" s="113" t="s">
        <v>42</v>
      </c>
      <c r="S25" s="113" t="s">
        <v>42</v>
      </c>
      <c r="T25" s="113" t="s">
        <v>42</v>
      </c>
      <c r="U25" s="92"/>
      <c r="V25" s="113" t="s">
        <v>42</v>
      </c>
      <c r="W25" s="113"/>
      <c r="X25" s="113"/>
      <c r="Y25" s="113"/>
      <c r="Z25" s="124"/>
      <c r="AA25" s="113"/>
      <c r="AB25" s="113"/>
      <c r="AC25" s="113"/>
      <c r="AD25" s="113"/>
      <c r="AE25" s="113"/>
      <c r="AF25" s="113"/>
      <c r="AG25" s="113"/>
      <c r="AH25" s="113"/>
      <c r="AI25" s="126">
        <v>0</v>
      </c>
      <c r="AJ25" s="126">
        <v>0</v>
      </c>
      <c r="AK25" s="113" t="s">
        <v>55</v>
      </c>
      <c r="AL25" s="113"/>
      <c r="AM25" s="126">
        <v>15.6</v>
      </c>
      <c r="AN25" s="113"/>
      <c r="AO25" s="113"/>
      <c r="AP25" s="128"/>
      <c r="AQ25" s="148"/>
    </row>
    <row r="26" spans="1:43" s="153" customFormat="1" x14ac:dyDescent="0.25">
      <c r="A26" s="113">
        <f t="shared" si="0"/>
        <v>24</v>
      </c>
      <c r="B26" s="104" t="s">
        <v>185</v>
      </c>
      <c r="C26" s="90"/>
      <c r="D26" s="94"/>
      <c r="E26" s="113" t="s">
        <v>40</v>
      </c>
      <c r="F26" s="113" t="s">
        <v>41</v>
      </c>
      <c r="G26" s="113">
        <v>2</v>
      </c>
      <c r="H26" s="113"/>
      <c r="I26" s="113"/>
      <c r="J26" s="113"/>
      <c r="K26" s="90" t="s">
        <v>42</v>
      </c>
      <c r="L26" s="113"/>
      <c r="M26" s="113"/>
      <c r="N26" s="113"/>
      <c r="O26" s="113"/>
      <c r="P26" s="113"/>
      <c r="Q26" s="94"/>
      <c r="R26" s="113" t="s">
        <v>42</v>
      </c>
      <c r="S26" s="113" t="s">
        <v>42</v>
      </c>
      <c r="T26" s="113" t="s">
        <v>42</v>
      </c>
      <c r="U26" s="92" t="s">
        <v>832</v>
      </c>
      <c r="V26" s="113" t="s">
        <v>42</v>
      </c>
      <c r="W26" s="113"/>
      <c r="X26" s="113"/>
      <c r="Y26" s="113"/>
      <c r="Z26" s="124"/>
      <c r="AA26" s="113"/>
      <c r="AB26" s="113"/>
      <c r="AC26" s="113"/>
      <c r="AD26" s="113"/>
      <c r="AE26" s="113"/>
      <c r="AF26" s="113"/>
      <c r="AG26" s="113"/>
      <c r="AH26" s="113"/>
      <c r="AI26" s="126">
        <v>1.1000000000000001</v>
      </c>
      <c r="AJ26" s="126">
        <v>0</v>
      </c>
      <c r="AK26" s="113" t="s">
        <v>55</v>
      </c>
      <c r="AL26" s="113"/>
      <c r="AM26" s="126">
        <v>0</v>
      </c>
      <c r="AN26" s="113"/>
      <c r="AO26" s="113"/>
      <c r="AP26" s="128"/>
      <c r="AQ26" s="148"/>
    </row>
    <row r="27" spans="1:43" s="153" customFormat="1" x14ac:dyDescent="0.25">
      <c r="A27" s="113">
        <f t="shared" si="0"/>
        <v>25</v>
      </c>
      <c r="B27" s="104" t="s">
        <v>186</v>
      </c>
      <c r="C27" s="90" t="s">
        <v>57</v>
      </c>
      <c r="D27" s="94" t="s">
        <v>187</v>
      </c>
      <c r="E27" s="113" t="s">
        <v>40</v>
      </c>
      <c r="F27" s="113" t="s">
        <v>41</v>
      </c>
      <c r="G27" s="113">
        <v>2</v>
      </c>
      <c r="H27" s="113"/>
      <c r="I27" s="113"/>
      <c r="J27" s="113"/>
      <c r="K27" s="90" t="s">
        <v>42</v>
      </c>
      <c r="L27" s="113" t="s">
        <v>42</v>
      </c>
      <c r="M27" s="113" t="s">
        <v>42</v>
      </c>
      <c r="N27" s="113" t="s">
        <v>42</v>
      </c>
      <c r="O27" s="113" t="s">
        <v>46</v>
      </c>
      <c r="P27" s="113"/>
      <c r="Q27" s="94"/>
      <c r="R27" s="113" t="s">
        <v>42</v>
      </c>
      <c r="S27" s="113" t="s">
        <v>42</v>
      </c>
      <c r="T27" s="113" t="s">
        <v>42</v>
      </c>
      <c r="U27" s="92" t="s">
        <v>832</v>
      </c>
      <c r="V27" s="113">
        <v>2016</v>
      </c>
      <c r="W27" s="113"/>
      <c r="X27" s="113"/>
      <c r="Y27" s="113"/>
      <c r="Z27" s="124" t="s">
        <v>188</v>
      </c>
      <c r="AA27" s="113" t="s">
        <v>173</v>
      </c>
      <c r="AB27" s="113"/>
      <c r="AC27" s="113" t="s">
        <v>156</v>
      </c>
      <c r="AD27" s="113"/>
      <c r="AE27" s="113" t="s">
        <v>156</v>
      </c>
      <c r="AF27" s="113" t="s">
        <v>42</v>
      </c>
      <c r="AG27" s="125">
        <v>42481</v>
      </c>
      <c r="AH27" s="113"/>
      <c r="AI27" s="126">
        <v>9.6999999999999993</v>
      </c>
      <c r="AJ27" s="126">
        <v>0.3</v>
      </c>
      <c r="AK27" s="113" t="s">
        <v>55</v>
      </c>
      <c r="AL27" s="113"/>
      <c r="AM27" s="126"/>
      <c r="AN27" s="113"/>
      <c r="AO27" s="113"/>
      <c r="AP27" s="128" t="s">
        <v>189</v>
      </c>
      <c r="AQ27" s="148"/>
    </row>
    <row r="28" spans="1:43" s="153" customFormat="1" ht="25.5" x14ac:dyDescent="0.25">
      <c r="A28" s="113">
        <f t="shared" si="0"/>
        <v>26</v>
      </c>
      <c r="B28" s="104" t="s">
        <v>190</v>
      </c>
      <c r="C28" s="90" t="s">
        <v>38</v>
      </c>
      <c r="D28" s="94" t="s">
        <v>191</v>
      </c>
      <c r="E28" s="113" t="s">
        <v>40</v>
      </c>
      <c r="F28" s="113" t="s">
        <v>41</v>
      </c>
      <c r="G28" s="113">
        <v>1</v>
      </c>
      <c r="H28" s="113">
        <v>5</v>
      </c>
      <c r="I28" s="113"/>
      <c r="J28" s="113" t="s">
        <v>842</v>
      </c>
      <c r="K28" s="90" t="s">
        <v>192</v>
      </c>
      <c r="L28" s="113" t="s">
        <v>120</v>
      </c>
      <c r="M28" s="113" t="s">
        <v>193</v>
      </c>
      <c r="N28" s="113" t="s">
        <v>120</v>
      </c>
      <c r="O28" s="113" t="s">
        <v>46</v>
      </c>
      <c r="P28" s="125">
        <v>41570</v>
      </c>
      <c r="Q28" s="94" t="s">
        <v>47</v>
      </c>
      <c r="R28" s="113">
        <v>2013</v>
      </c>
      <c r="S28" s="113" t="s">
        <v>194</v>
      </c>
      <c r="T28" s="113" t="s">
        <v>42</v>
      </c>
      <c r="U28" s="92" t="s">
        <v>195</v>
      </c>
      <c r="V28" s="113">
        <v>2018</v>
      </c>
      <c r="W28" s="113" t="s">
        <v>48</v>
      </c>
      <c r="X28" s="113" t="s">
        <v>62</v>
      </c>
      <c r="Y28" s="113" t="s">
        <v>50</v>
      </c>
      <c r="Z28" s="124" t="s">
        <v>127</v>
      </c>
      <c r="AA28" s="113" t="s">
        <v>74</v>
      </c>
      <c r="AB28" s="113"/>
      <c r="AC28" s="113" t="s">
        <v>53</v>
      </c>
      <c r="AD28" s="113">
        <v>2016</v>
      </c>
      <c r="AE28" s="113" t="s">
        <v>128</v>
      </c>
      <c r="AF28" s="130">
        <v>42887</v>
      </c>
      <c r="AG28" s="130">
        <v>43252</v>
      </c>
      <c r="AH28" s="113" t="s">
        <v>196</v>
      </c>
      <c r="AI28" s="126">
        <v>0</v>
      </c>
      <c r="AJ28" s="126">
        <v>0</v>
      </c>
      <c r="AK28" s="113" t="s">
        <v>55</v>
      </c>
      <c r="AL28" s="134">
        <v>260</v>
      </c>
      <c r="AM28" s="126">
        <v>133.19999999999999</v>
      </c>
      <c r="AN28" s="127">
        <v>1</v>
      </c>
      <c r="AO28" s="127">
        <v>0</v>
      </c>
      <c r="AP28" s="128" t="s">
        <v>197</v>
      </c>
      <c r="AQ28" s="148"/>
    </row>
    <row r="29" spans="1:43" s="153" customFormat="1" ht="38.25" x14ac:dyDescent="0.25">
      <c r="A29" s="113">
        <f t="shared" si="0"/>
        <v>27</v>
      </c>
      <c r="B29" s="104" t="s">
        <v>198</v>
      </c>
      <c r="C29" s="90" t="s">
        <v>38</v>
      </c>
      <c r="D29" s="94" t="s">
        <v>199</v>
      </c>
      <c r="E29" s="113" t="s">
        <v>40</v>
      </c>
      <c r="F29" s="113" t="s">
        <v>41</v>
      </c>
      <c r="G29" s="113">
        <v>4</v>
      </c>
      <c r="H29" s="113"/>
      <c r="I29" s="113"/>
      <c r="J29" s="113"/>
      <c r="K29" s="90" t="s">
        <v>120</v>
      </c>
      <c r="L29" s="90" t="s">
        <v>200</v>
      </c>
      <c r="M29" s="113" t="s">
        <v>201</v>
      </c>
      <c r="N29" s="113" t="s">
        <v>120</v>
      </c>
      <c r="O29" s="113" t="s">
        <v>46</v>
      </c>
      <c r="P29" s="113">
        <v>2013</v>
      </c>
      <c r="Q29" s="94" t="s">
        <v>202</v>
      </c>
      <c r="R29" s="113"/>
      <c r="S29" s="113"/>
      <c r="T29" s="113"/>
      <c r="U29" s="92"/>
      <c r="V29" s="113" t="s">
        <v>762</v>
      </c>
      <c r="W29" s="90" t="s">
        <v>203</v>
      </c>
      <c r="X29" s="113" t="s">
        <v>71</v>
      </c>
      <c r="Y29" s="113" t="s">
        <v>204</v>
      </c>
      <c r="Z29" s="124" t="s">
        <v>205</v>
      </c>
      <c r="AA29" s="113" t="s">
        <v>52</v>
      </c>
      <c r="AB29" s="113">
        <v>2009</v>
      </c>
      <c r="AC29" s="113" t="s">
        <v>53</v>
      </c>
      <c r="AD29" s="113">
        <v>2012</v>
      </c>
      <c r="AE29" s="113" t="s">
        <v>54</v>
      </c>
      <c r="AF29" s="113"/>
      <c r="AG29" s="113" t="s">
        <v>110</v>
      </c>
      <c r="AH29" s="113"/>
      <c r="AI29" s="126">
        <v>15</v>
      </c>
      <c r="AJ29" s="126">
        <v>0.1</v>
      </c>
      <c r="AK29" s="113" t="s">
        <v>55</v>
      </c>
      <c r="AL29" s="113"/>
      <c r="AM29" s="126"/>
      <c r="AN29" s="127">
        <v>1</v>
      </c>
      <c r="AO29" s="127">
        <v>0</v>
      </c>
      <c r="AP29" s="128" t="s">
        <v>206</v>
      </c>
      <c r="AQ29" s="148"/>
    </row>
    <row r="30" spans="1:43" s="153" customFormat="1" ht="38.25" x14ac:dyDescent="0.25">
      <c r="A30" s="113">
        <f t="shared" si="0"/>
        <v>28</v>
      </c>
      <c r="B30" s="104" t="s">
        <v>207</v>
      </c>
      <c r="C30" s="90" t="s">
        <v>38</v>
      </c>
      <c r="D30" s="94" t="s">
        <v>208</v>
      </c>
      <c r="E30" s="113" t="s">
        <v>40</v>
      </c>
      <c r="F30" s="113" t="s">
        <v>41</v>
      </c>
      <c r="G30" s="113">
        <v>7</v>
      </c>
      <c r="H30" s="113"/>
      <c r="I30" s="113"/>
      <c r="J30" s="113"/>
      <c r="K30" s="90" t="s">
        <v>209</v>
      </c>
      <c r="L30" s="113"/>
      <c r="M30" s="113" t="s">
        <v>58</v>
      </c>
      <c r="N30" s="113"/>
      <c r="O30" s="113" t="s">
        <v>46</v>
      </c>
      <c r="P30" s="113">
        <v>2014</v>
      </c>
      <c r="Q30" s="94" t="s">
        <v>47</v>
      </c>
      <c r="R30" s="113">
        <v>2013</v>
      </c>
      <c r="S30" s="113" t="s">
        <v>194</v>
      </c>
      <c r="T30" s="113" t="s">
        <v>42</v>
      </c>
      <c r="U30" s="92" t="s">
        <v>195</v>
      </c>
      <c r="V30" s="113">
        <v>2019</v>
      </c>
      <c r="W30" s="113" t="s">
        <v>210</v>
      </c>
      <c r="X30" s="113" t="s">
        <v>211</v>
      </c>
      <c r="Y30" s="113" t="s">
        <v>108</v>
      </c>
      <c r="Z30" s="124" t="s">
        <v>212</v>
      </c>
      <c r="AA30" s="113" t="s">
        <v>52</v>
      </c>
      <c r="AB30" s="113">
        <v>2017</v>
      </c>
      <c r="AC30" s="113" t="s">
        <v>213</v>
      </c>
      <c r="AD30" s="113"/>
      <c r="AE30" s="113" t="s">
        <v>214</v>
      </c>
      <c r="AF30" s="113">
        <v>2019</v>
      </c>
      <c r="AG30" s="113">
        <v>2019</v>
      </c>
      <c r="AH30" s="113" t="s">
        <v>215</v>
      </c>
      <c r="AI30" s="126">
        <v>0</v>
      </c>
      <c r="AJ30" s="126">
        <v>0</v>
      </c>
      <c r="AK30" s="113" t="s">
        <v>55</v>
      </c>
      <c r="AL30" s="113"/>
      <c r="AM30" s="126">
        <v>2.2000000000000002</v>
      </c>
      <c r="AN30" s="127">
        <v>0</v>
      </c>
      <c r="AO30" s="127">
        <v>1</v>
      </c>
      <c r="AP30" s="128" t="s">
        <v>216</v>
      </c>
      <c r="AQ30" s="148"/>
    </row>
    <row r="31" spans="1:43" s="153" customFormat="1" x14ac:dyDescent="0.25">
      <c r="A31" s="113">
        <f t="shared" si="0"/>
        <v>29</v>
      </c>
      <c r="B31" s="104" t="s">
        <v>217</v>
      </c>
      <c r="C31" s="90" t="s">
        <v>218</v>
      </c>
      <c r="D31" s="94"/>
      <c r="E31" s="113" t="s">
        <v>40</v>
      </c>
      <c r="F31" s="113" t="s">
        <v>41</v>
      </c>
      <c r="G31" s="113">
        <v>1</v>
      </c>
      <c r="H31" s="113"/>
      <c r="I31" s="113"/>
      <c r="J31" s="113"/>
      <c r="K31" s="90"/>
      <c r="L31" s="113"/>
      <c r="M31" s="113"/>
      <c r="N31" s="113"/>
      <c r="O31" s="113"/>
      <c r="P31" s="113"/>
      <c r="Q31" s="94"/>
      <c r="R31" s="113">
        <v>2013</v>
      </c>
      <c r="S31" s="113" t="s">
        <v>194</v>
      </c>
      <c r="T31" s="113" t="s">
        <v>42</v>
      </c>
      <c r="U31" s="92" t="s">
        <v>195</v>
      </c>
      <c r="V31" s="113" t="s">
        <v>42</v>
      </c>
      <c r="W31" s="113"/>
      <c r="X31" s="113"/>
      <c r="Y31" s="113"/>
      <c r="Z31" s="124"/>
      <c r="AA31" s="113"/>
      <c r="AB31" s="113"/>
      <c r="AC31" s="113"/>
      <c r="AD31" s="113"/>
      <c r="AE31" s="113"/>
      <c r="AF31" s="113"/>
      <c r="AG31" s="113" t="s">
        <v>110</v>
      </c>
      <c r="AH31" s="113"/>
      <c r="AI31" s="126">
        <v>84.2</v>
      </c>
      <c r="AJ31" s="126">
        <v>0.4</v>
      </c>
      <c r="AK31" s="113" t="s">
        <v>55</v>
      </c>
      <c r="AL31" s="113"/>
      <c r="AM31" s="126"/>
      <c r="AN31" s="127">
        <v>1</v>
      </c>
      <c r="AO31" s="127">
        <v>0</v>
      </c>
      <c r="AP31" s="128"/>
      <c r="AQ31" s="148"/>
    </row>
    <row r="32" spans="1:43" s="153" customFormat="1" x14ac:dyDescent="0.25">
      <c r="A32" s="113">
        <f t="shared" si="0"/>
        <v>30</v>
      </c>
      <c r="B32" s="104" t="s">
        <v>219</v>
      </c>
      <c r="C32" s="90" t="s">
        <v>179</v>
      </c>
      <c r="D32" s="94" t="s">
        <v>181</v>
      </c>
      <c r="E32" s="113" t="s">
        <v>40</v>
      </c>
      <c r="F32" s="113" t="s">
        <v>41</v>
      </c>
      <c r="G32" s="113">
        <v>2</v>
      </c>
      <c r="H32" s="113"/>
      <c r="I32" s="113"/>
      <c r="J32" s="113"/>
      <c r="K32" s="90" t="s">
        <v>42</v>
      </c>
      <c r="L32" s="113" t="s">
        <v>42</v>
      </c>
      <c r="M32" s="113" t="s">
        <v>42</v>
      </c>
      <c r="N32" s="113" t="s">
        <v>42</v>
      </c>
      <c r="O32" s="113" t="s">
        <v>46</v>
      </c>
      <c r="P32" s="113"/>
      <c r="Q32" s="94"/>
      <c r="R32" s="113" t="s">
        <v>42</v>
      </c>
      <c r="S32" s="113" t="s">
        <v>42</v>
      </c>
      <c r="T32" s="113" t="s">
        <v>42</v>
      </c>
      <c r="U32" s="92" t="s">
        <v>832</v>
      </c>
      <c r="V32" s="113">
        <v>2015</v>
      </c>
      <c r="W32" s="113" t="s">
        <v>188</v>
      </c>
      <c r="X32" s="113" t="s">
        <v>188</v>
      </c>
      <c r="Y32" s="113"/>
      <c r="Z32" s="124" t="s">
        <v>188</v>
      </c>
      <c r="AA32" s="113" t="s">
        <v>173</v>
      </c>
      <c r="AB32" s="113"/>
      <c r="AC32" s="113" t="s">
        <v>156</v>
      </c>
      <c r="AD32" s="113"/>
      <c r="AE32" s="113" t="s">
        <v>156</v>
      </c>
      <c r="AF32" s="113"/>
      <c r="AG32" s="125">
        <v>42058</v>
      </c>
      <c r="AH32" s="113"/>
      <c r="AI32" s="126">
        <v>1.1000000000000001</v>
      </c>
      <c r="AJ32" s="126">
        <v>0.2</v>
      </c>
      <c r="AK32" s="113" t="s">
        <v>55</v>
      </c>
      <c r="AL32" s="113"/>
      <c r="AM32" s="126"/>
      <c r="AN32" s="113"/>
      <c r="AO32" s="113"/>
      <c r="AP32" s="128" t="s">
        <v>189</v>
      </c>
      <c r="AQ32" s="148"/>
    </row>
    <row r="33" spans="1:43" s="153" customFormat="1" x14ac:dyDescent="0.25">
      <c r="A33" s="113">
        <f t="shared" si="0"/>
        <v>31</v>
      </c>
      <c r="B33" s="131" t="s">
        <v>220</v>
      </c>
      <c r="C33" s="90" t="s">
        <v>38</v>
      </c>
      <c r="D33" s="94" t="s">
        <v>221</v>
      </c>
      <c r="E33" s="113" t="s">
        <v>40</v>
      </c>
      <c r="F33" s="113" t="s">
        <v>41</v>
      </c>
      <c r="G33" s="113">
        <v>1</v>
      </c>
      <c r="H33" s="113">
        <v>3</v>
      </c>
      <c r="I33" s="113"/>
      <c r="J33" s="113" t="s">
        <v>839</v>
      </c>
      <c r="K33" s="90" t="s">
        <v>42</v>
      </c>
      <c r="L33" s="113" t="s">
        <v>222</v>
      </c>
      <c r="M33" s="113" t="s">
        <v>223</v>
      </c>
      <c r="N33" s="113"/>
      <c r="O33" s="113" t="s">
        <v>46</v>
      </c>
      <c r="P33" s="113"/>
      <c r="Q33" s="94"/>
      <c r="R33" s="113">
        <v>2015</v>
      </c>
      <c r="S33" s="113" t="s">
        <v>224</v>
      </c>
      <c r="T33" s="113" t="s">
        <v>42</v>
      </c>
      <c r="U33" s="92" t="s">
        <v>60</v>
      </c>
      <c r="V33" s="113">
        <v>2017</v>
      </c>
      <c r="W33" s="113"/>
      <c r="X33" s="113"/>
      <c r="Y33" s="113"/>
      <c r="Z33" s="124" t="s">
        <v>225</v>
      </c>
      <c r="AA33" s="113" t="s">
        <v>52</v>
      </c>
      <c r="AB33" s="113">
        <v>2014</v>
      </c>
      <c r="AC33" s="113" t="s">
        <v>53</v>
      </c>
      <c r="AD33" s="113"/>
      <c r="AE33" s="113" t="s">
        <v>226</v>
      </c>
      <c r="AF33" s="113"/>
      <c r="AG33" s="130">
        <v>43040</v>
      </c>
      <c r="AH33" s="113"/>
      <c r="AI33" s="126">
        <v>0</v>
      </c>
      <c r="AJ33" s="126">
        <v>0</v>
      </c>
      <c r="AK33" s="113" t="s">
        <v>55</v>
      </c>
      <c r="AL33" s="113"/>
      <c r="AM33" s="126">
        <v>30.3</v>
      </c>
      <c r="AN33" s="127">
        <v>0</v>
      </c>
      <c r="AO33" s="127">
        <v>1</v>
      </c>
      <c r="AP33" s="128"/>
      <c r="AQ33" s="148"/>
    </row>
    <row r="34" spans="1:43" s="153" customFormat="1" ht="25.5" x14ac:dyDescent="0.25">
      <c r="A34" s="113">
        <f t="shared" si="0"/>
        <v>32</v>
      </c>
      <c r="B34" s="104" t="s">
        <v>227</v>
      </c>
      <c r="C34" s="90" t="s">
        <v>179</v>
      </c>
      <c r="D34" s="94" t="s">
        <v>228</v>
      </c>
      <c r="E34" s="113" t="s">
        <v>40</v>
      </c>
      <c r="F34" s="113" t="s">
        <v>41</v>
      </c>
      <c r="G34" s="113">
        <v>4</v>
      </c>
      <c r="H34" s="113"/>
      <c r="I34" s="113"/>
      <c r="J34" s="113"/>
      <c r="K34" s="90"/>
      <c r="L34" s="113"/>
      <c r="M34" s="113" t="s">
        <v>229</v>
      </c>
      <c r="N34" s="113"/>
      <c r="O34" s="113" t="s">
        <v>46</v>
      </c>
      <c r="P34" s="113"/>
      <c r="Q34" s="94"/>
      <c r="R34" s="113">
        <v>2014</v>
      </c>
      <c r="S34" s="113" t="s">
        <v>59</v>
      </c>
      <c r="T34" s="113" t="s">
        <v>42</v>
      </c>
      <c r="U34" s="92" t="s">
        <v>230</v>
      </c>
      <c r="V34" s="113">
        <v>2017</v>
      </c>
      <c r="W34" s="113"/>
      <c r="X34" s="113"/>
      <c r="Y34" s="113"/>
      <c r="Z34" s="124"/>
      <c r="AA34" s="113"/>
      <c r="AB34" s="113"/>
      <c r="AC34" s="113"/>
      <c r="AD34" s="113"/>
      <c r="AE34" s="113" t="s">
        <v>231</v>
      </c>
      <c r="AF34" s="125">
        <v>42856</v>
      </c>
      <c r="AG34" s="125">
        <v>42856</v>
      </c>
      <c r="AH34" s="113" t="s">
        <v>232</v>
      </c>
      <c r="AI34" s="126">
        <v>48.9</v>
      </c>
      <c r="AJ34" s="126">
        <v>0.6</v>
      </c>
      <c r="AK34" s="113" t="s">
        <v>55</v>
      </c>
      <c r="AL34" s="113"/>
      <c r="AM34" s="126"/>
      <c r="AN34" s="127">
        <v>1</v>
      </c>
      <c r="AO34" s="127">
        <v>0</v>
      </c>
      <c r="AP34" s="128"/>
      <c r="AQ34" s="148"/>
    </row>
    <row r="35" spans="1:43" s="153" customFormat="1" ht="38.25" x14ac:dyDescent="0.25">
      <c r="A35" s="113">
        <f t="shared" si="0"/>
        <v>33</v>
      </c>
      <c r="B35" s="104" t="s">
        <v>233</v>
      </c>
      <c r="C35" s="90" t="s">
        <v>38</v>
      </c>
      <c r="D35" s="94" t="s">
        <v>783</v>
      </c>
      <c r="E35" s="113" t="s">
        <v>40</v>
      </c>
      <c r="F35" s="113" t="s">
        <v>41</v>
      </c>
      <c r="G35" s="113">
        <v>1</v>
      </c>
      <c r="H35" s="113"/>
      <c r="I35" s="113"/>
      <c r="J35" s="113"/>
      <c r="K35" s="90"/>
      <c r="L35" s="113"/>
      <c r="M35" s="113" t="s">
        <v>234</v>
      </c>
      <c r="N35" s="113"/>
      <c r="O35" s="113" t="s">
        <v>46</v>
      </c>
      <c r="P35" s="130">
        <v>43191</v>
      </c>
      <c r="Q35" s="94"/>
      <c r="R35" s="113">
        <v>2014</v>
      </c>
      <c r="S35" s="113" t="s">
        <v>59</v>
      </c>
      <c r="T35" s="113" t="s">
        <v>42</v>
      </c>
      <c r="U35" s="92" t="s">
        <v>161</v>
      </c>
      <c r="V35" s="113" t="s">
        <v>42</v>
      </c>
      <c r="W35" s="113"/>
      <c r="X35" s="113"/>
      <c r="Y35" s="113"/>
      <c r="Z35" s="124" t="s">
        <v>127</v>
      </c>
      <c r="AA35" s="113" t="s">
        <v>52</v>
      </c>
      <c r="AB35" s="135">
        <v>42963</v>
      </c>
      <c r="AC35" s="113"/>
      <c r="AD35" s="113"/>
      <c r="AE35" s="113"/>
      <c r="AF35" s="113"/>
      <c r="AG35" s="113"/>
      <c r="AH35" s="113" t="s">
        <v>235</v>
      </c>
      <c r="AI35" s="126">
        <v>3.9</v>
      </c>
      <c r="AJ35" s="126">
        <v>0</v>
      </c>
      <c r="AK35" s="113" t="s">
        <v>55</v>
      </c>
      <c r="AL35" s="113"/>
      <c r="AM35" s="126">
        <v>3.8</v>
      </c>
      <c r="AN35" s="113"/>
      <c r="AO35" s="113"/>
      <c r="AP35" s="128"/>
      <c r="AQ35" s="148"/>
    </row>
    <row r="36" spans="1:43" s="153" customFormat="1" ht="38.25" x14ac:dyDescent="0.25">
      <c r="A36" s="113">
        <f t="shared" si="0"/>
        <v>34</v>
      </c>
      <c r="B36" s="104" t="s">
        <v>236</v>
      </c>
      <c r="C36" s="90" t="s">
        <v>38</v>
      </c>
      <c r="D36" s="94" t="s">
        <v>237</v>
      </c>
      <c r="E36" s="113" t="s">
        <v>40</v>
      </c>
      <c r="F36" s="113" t="s">
        <v>41</v>
      </c>
      <c r="G36" s="113">
        <v>1</v>
      </c>
      <c r="H36" s="113">
        <v>5</v>
      </c>
      <c r="I36" s="113"/>
      <c r="J36" s="113" t="s">
        <v>842</v>
      </c>
      <c r="K36" s="90"/>
      <c r="L36" s="113"/>
      <c r="M36" s="113" t="s">
        <v>193</v>
      </c>
      <c r="N36" s="90" t="s">
        <v>238</v>
      </c>
      <c r="O36" s="113" t="s">
        <v>46</v>
      </c>
      <c r="P36" s="130">
        <v>41974</v>
      </c>
      <c r="Q36" s="94" t="s">
        <v>47</v>
      </c>
      <c r="R36" s="113">
        <v>2014</v>
      </c>
      <c r="S36" s="113" t="s">
        <v>59</v>
      </c>
      <c r="T36" s="113" t="s">
        <v>42</v>
      </c>
      <c r="U36" s="92" t="s">
        <v>230</v>
      </c>
      <c r="V36" s="113">
        <v>2017</v>
      </c>
      <c r="W36" s="113"/>
      <c r="X36" s="113"/>
      <c r="Y36" s="113"/>
      <c r="Z36" s="124" t="s">
        <v>239</v>
      </c>
      <c r="AA36" s="113"/>
      <c r="AB36" s="113"/>
      <c r="AC36" s="113"/>
      <c r="AD36" s="113"/>
      <c r="AE36" s="113" t="s">
        <v>128</v>
      </c>
      <c r="AF36" s="130">
        <v>42887</v>
      </c>
      <c r="AG36" s="130">
        <v>43070</v>
      </c>
      <c r="AH36" s="113" t="s">
        <v>240</v>
      </c>
      <c r="AI36" s="126">
        <v>0</v>
      </c>
      <c r="AJ36" s="126">
        <v>0</v>
      </c>
      <c r="AK36" s="113" t="s">
        <v>55</v>
      </c>
      <c r="AL36" s="113"/>
      <c r="AM36" s="126">
        <v>146.6</v>
      </c>
      <c r="AN36" s="113"/>
      <c r="AO36" s="113"/>
      <c r="AP36" s="128" t="s">
        <v>241</v>
      </c>
      <c r="AQ36" s="148"/>
    </row>
    <row r="37" spans="1:43" s="153" customFormat="1" ht="25.5" x14ac:dyDescent="0.25">
      <c r="A37" s="113">
        <f t="shared" si="0"/>
        <v>35</v>
      </c>
      <c r="B37" s="104" t="s">
        <v>242</v>
      </c>
      <c r="C37" s="90" t="s">
        <v>38</v>
      </c>
      <c r="D37" s="94" t="s">
        <v>243</v>
      </c>
      <c r="E37" s="113" t="s">
        <v>40</v>
      </c>
      <c r="F37" s="113" t="s">
        <v>41</v>
      </c>
      <c r="G37" s="113">
        <v>1</v>
      </c>
      <c r="H37" s="113"/>
      <c r="I37" s="113"/>
      <c r="J37" s="113"/>
      <c r="K37" s="90"/>
      <c r="L37" s="113"/>
      <c r="M37" s="113" t="s">
        <v>201</v>
      </c>
      <c r="N37" s="90" t="s">
        <v>244</v>
      </c>
      <c r="O37" s="113" t="s">
        <v>46</v>
      </c>
      <c r="P37" s="130">
        <v>42095</v>
      </c>
      <c r="Q37" s="94" t="s">
        <v>47</v>
      </c>
      <c r="R37" s="113">
        <v>2014</v>
      </c>
      <c r="S37" s="113" t="s">
        <v>59</v>
      </c>
      <c r="T37" s="113" t="s">
        <v>42</v>
      </c>
      <c r="U37" s="92" t="s">
        <v>161</v>
      </c>
      <c r="V37" s="113">
        <v>2017</v>
      </c>
      <c r="W37" s="113"/>
      <c r="X37" s="113"/>
      <c r="Y37" s="113"/>
      <c r="Z37" s="124" t="s">
        <v>239</v>
      </c>
      <c r="AA37" s="113"/>
      <c r="AB37" s="113"/>
      <c r="AC37" s="113"/>
      <c r="AD37" s="113"/>
      <c r="AE37" s="113" t="s">
        <v>54</v>
      </c>
      <c r="AF37" s="130">
        <v>42825</v>
      </c>
      <c r="AG37" s="125">
        <v>42826</v>
      </c>
      <c r="AH37" s="113" t="s">
        <v>245</v>
      </c>
      <c r="AI37" s="126">
        <v>55.9</v>
      </c>
      <c r="AJ37" s="126">
        <v>0.5</v>
      </c>
      <c r="AK37" s="113" t="s">
        <v>55</v>
      </c>
      <c r="AL37" s="113"/>
      <c r="AM37" s="126"/>
      <c r="AN37" s="127">
        <v>1</v>
      </c>
      <c r="AO37" s="127">
        <v>0</v>
      </c>
      <c r="AP37" s="128" t="s">
        <v>241</v>
      </c>
      <c r="AQ37" s="148"/>
    </row>
    <row r="38" spans="1:43" s="153" customFormat="1" ht="25.5" x14ac:dyDescent="0.25">
      <c r="A38" s="113">
        <f t="shared" si="0"/>
        <v>36</v>
      </c>
      <c r="B38" s="104" t="s">
        <v>246</v>
      </c>
      <c r="C38" s="90" t="s">
        <v>247</v>
      </c>
      <c r="D38" s="94" t="s">
        <v>248</v>
      </c>
      <c r="E38" s="113" t="s">
        <v>40</v>
      </c>
      <c r="F38" s="113" t="s">
        <v>41</v>
      </c>
      <c r="G38" s="113">
        <v>1</v>
      </c>
      <c r="H38" s="113"/>
      <c r="I38" s="113"/>
      <c r="J38" s="113"/>
      <c r="K38" s="90"/>
      <c r="L38" s="113" t="s">
        <v>249</v>
      </c>
      <c r="M38" s="113" t="s">
        <v>133</v>
      </c>
      <c r="N38" s="113"/>
      <c r="O38" s="113" t="s">
        <v>46</v>
      </c>
      <c r="P38" s="113"/>
      <c r="Q38" s="94"/>
      <c r="R38" s="113">
        <v>2014</v>
      </c>
      <c r="S38" s="113" t="s">
        <v>59</v>
      </c>
      <c r="T38" s="113" t="s">
        <v>42</v>
      </c>
      <c r="U38" s="92" t="s">
        <v>161</v>
      </c>
      <c r="V38" s="113">
        <v>2020</v>
      </c>
      <c r="W38" s="113"/>
      <c r="X38" s="113"/>
      <c r="Y38" s="113"/>
      <c r="Z38" s="124" t="s">
        <v>127</v>
      </c>
      <c r="AA38" s="113" t="s">
        <v>52</v>
      </c>
      <c r="AB38" s="135">
        <v>43040</v>
      </c>
      <c r="AC38" s="113"/>
      <c r="AD38" s="113"/>
      <c r="AE38" s="113" t="s">
        <v>250</v>
      </c>
      <c r="AF38" s="130"/>
      <c r="AG38" s="130">
        <v>44136</v>
      </c>
      <c r="AH38" s="113" t="s">
        <v>251</v>
      </c>
      <c r="AI38" s="126">
        <v>0</v>
      </c>
      <c r="AJ38" s="126">
        <v>0</v>
      </c>
      <c r="AK38" s="113" t="s">
        <v>55</v>
      </c>
      <c r="AL38" s="113"/>
      <c r="AM38" s="126">
        <v>2.4</v>
      </c>
      <c r="AN38" s="127">
        <v>0</v>
      </c>
      <c r="AO38" s="127">
        <v>1</v>
      </c>
      <c r="AP38" s="128"/>
      <c r="AQ38" s="148"/>
    </row>
    <row r="39" spans="1:43" s="153" customFormat="1" x14ac:dyDescent="0.25">
      <c r="A39" s="113">
        <f t="shared" si="0"/>
        <v>37</v>
      </c>
      <c r="B39" s="104" t="s">
        <v>252</v>
      </c>
      <c r="C39" s="90" t="s">
        <v>159</v>
      </c>
      <c r="D39" s="94" t="s">
        <v>160</v>
      </c>
      <c r="E39" s="113" t="s">
        <v>40</v>
      </c>
      <c r="F39" s="113" t="s">
        <v>41</v>
      </c>
      <c r="G39" s="113">
        <v>1</v>
      </c>
      <c r="H39" s="113">
        <v>8</v>
      </c>
      <c r="I39" s="113"/>
      <c r="J39" s="113"/>
      <c r="K39" s="90" t="s">
        <v>103</v>
      </c>
      <c r="L39" s="113" t="s">
        <v>42</v>
      </c>
      <c r="M39" s="113" t="s">
        <v>58</v>
      </c>
      <c r="N39" s="113" t="s">
        <v>42</v>
      </c>
      <c r="O39" s="113" t="s">
        <v>46</v>
      </c>
      <c r="P39" s="113"/>
      <c r="Q39" s="94"/>
      <c r="R39" s="113" t="s">
        <v>42</v>
      </c>
      <c r="S39" s="113" t="s">
        <v>42</v>
      </c>
      <c r="T39" s="113" t="s">
        <v>42</v>
      </c>
      <c r="U39" s="92" t="s">
        <v>832</v>
      </c>
      <c r="V39" s="113">
        <v>2018</v>
      </c>
      <c r="W39" s="113" t="s">
        <v>253</v>
      </c>
      <c r="X39" s="113" t="s">
        <v>254</v>
      </c>
      <c r="Y39" s="113" t="s">
        <v>255</v>
      </c>
      <c r="Z39" s="124" t="s">
        <v>256</v>
      </c>
      <c r="AA39" s="113" t="s">
        <v>173</v>
      </c>
      <c r="AB39" s="113"/>
      <c r="AC39" s="113" t="s">
        <v>253</v>
      </c>
      <c r="AD39" s="113"/>
      <c r="AE39" s="113" t="s">
        <v>257</v>
      </c>
      <c r="AF39" s="113"/>
      <c r="AG39" s="113">
        <v>2018</v>
      </c>
      <c r="AH39" s="113"/>
      <c r="AI39" s="126" t="s">
        <v>42</v>
      </c>
      <c r="AJ39" s="126" t="s">
        <v>42</v>
      </c>
      <c r="AK39" s="113" t="s">
        <v>55</v>
      </c>
      <c r="AL39" s="113"/>
      <c r="AM39" s="126">
        <v>0.4</v>
      </c>
      <c r="AN39" s="127">
        <v>0</v>
      </c>
      <c r="AO39" s="127">
        <v>1</v>
      </c>
      <c r="AP39" s="128" t="s">
        <v>139</v>
      </c>
      <c r="AQ39" s="148"/>
    </row>
    <row r="40" spans="1:43" s="153" customFormat="1" ht="25.5" x14ac:dyDescent="0.25">
      <c r="A40" s="113">
        <f t="shared" si="0"/>
        <v>38</v>
      </c>
      <c r="B40" s="104" t="s">
        <v>258</v>
      </c>
      <c r="C40" s="90" t="s">
        <v>259</v>
      </c>
      <c r="D40" s="94" t="s">
        <v>260</v>
      </c>
      <c r="E40" s="113" t="s">
        <v>40</v>
      </c>
      <c r="F40" s="113" t="s">
        <v>41</v>
      </c>
      <c r="G40" s="113">
        <v>2</v>
      </c>
      <c r="H40" s="113"/>
      <c r="I40" s="113"/>
      <c r="J40" s="113"/>
      <c r="K40" s="90"/>
      <c r="L40" s="113" t="s">
        <v>261</v>
      </c>
      <c r="M40" s="113" t="s">
        <v>153</v>
      </c>
      <c r="N40" s="113"/>
      <c r="O40" s="113"/>
      <c r="P40" s="113"/>
      <c r="Q40" s="94"/>
      <c r="R40" s="113" t="s">
        <v>42</v>
      </c>
      <c r="S40" s="113" t="s">
        <v>42</v>
      </c>
      <c r="T40" s="113" t="s">
        <v>42</v>
      </c>
      <c r="U40" s="92" t="s">
        <v>832</v>
      </c>
      <c r="V40" s="113">
        <v>2017</v>
      </c>
      <c r="W40" s="113"/>
      <c r="X40" s="113"/>
      <c r="Y40" s="113"/>
      <c r="Z40" s="124"/>
      <c r="AA40" s="113"/>
      <c r="AB40" s="113"/>
      <c r="AC40" s="113"/>
      <c r="AD40" s="113"/>
      <c r="AE40" s="113" t="s">
        <v>262</v>
      </c>
      <c r="AF40" s="125"/>
      <c r="AG40" s="125">
        <v>42933</v>
      </c>
      <c r="AH40" s="113"/>
      <c r="AI40" s="126">
        <v>2.9</v>
      </c>
      <c r="AJ40" s="126">
        <v>0.1</v>
      </c>
      <c r="AK40" s="113" t="s">
        <v>55</v>
      </c>
      <c r="AL40" s="113"/>
      <c r="AM40" s="126"/>
      <c r="AN40" s="113"/>
      <c r="AO40" s="113"/>
      <c r="AP40" s="128"/>
      <c r="AQ40" s="148"/>
    </row>
    <row r="41" spans="1:43" s="153" customFormat="1" ht="25.5" x14ac:dyDescent="0.25">
      <c r="A41" s="113">
        <f t="shared" si="0"/>
        <v>39</v>
      </c>
      <c r="B41" s="104" t="s">
        <v>263</v>
      </c>
      <c r="C41" s="90" t="s">
        <v>38</v>
      </c>
      <c r="D41" s="94" t="s">
        <v>784</v>
      </c>
      <c r="E41" s="113" t="s">
        <v>40</v>
      </c>
      <c r="F41" s="113" t="s">
        <v>41</v>
      </c>
      <c r="G41" s="113">
        <v>2</v>
      </c>
      <c r="H41" s="113"/>
      <c r="I41" s="113"/>
      <c r="J41" s="113"/>
      <c r="K41" s="90"/>
      <c r="L41" s="113" t="s">
        <v>264</v>
      </c>
      <c r="M41" s="113" t="s">
        <v>153</v>
      </c>
      <c r="N41" s="113"/>
      <c r="O41" s="113" t="s">
        <v>46</v>
      </c>
      <c r="P41" s="113">
        <v>2011</v>
      </c>
      <c r="Q41" s="94"/>
      <c r="R41" s="113" t="s">
        <v>42</v>
      </c>
      <c r="S41" s="113" t="s">
        <v>42</v>
      </c>
      <c r="T41" s="113" t="s">
        <v>42</v>
      </c>
      <c r="U41" s="92" t="s">
        <v>832</v>
      </c>
      <c r="V41" s="113">
        <v>2017</v>
      </c>
      <c r="W41" s="113"/>
      <c r="X41" s="113"/>
      <c r="Y41" s="113"/>
      <c r="Z41" s="124"/>
      <c r="AA41" s="113"/>
      <c r="AB41" s="113"/>
      <c r="AC41" s="113"/>
      <c r="AD41" s="113"/>
      <c r="AE41" s="113" t="s">
        <v>226</v>
      </c>
      <c r="AF41" s="113"/>
      <c r="AG41" s="125">
        <v>43009</v>
      </c>
      <c r="AH41" s="113"/>
      <c r="AI41" s="126">
        <v>0.7</v>
      </c>
      <c r="AJ41" s="126">
        <v>0</v>
      </c>
      <c r="AK41" s="113" t="s">
        <v>55</v>
      </c>
      <c r="AL41" s="113"/>
      <c r="AM41" s="126"/>
      <c r="AN41" s="113"/>
      <c r="AO41" s="113"/>
      <c r="AP41" s="128"/>
      <c r="AQ41" s="148"/>
    </row>
    <row r="42" spans="1:43" s="153" customFormat="1" ht="25.5" x14ac:dyDescent="0.25">
      <c r="A42" s="113">
        <f t="shared" si="0"/>
        <v>40</v>
      </c>
      <c r="B42" s="131" t="s">
        <v>265</v>
      </c>
      <c r="C42" s="90" t="s">
        <v>38</v>
      </c>
      <c r="D42" s="94" t="s">
        <v>266</v>
      </c>
      <c r="E42" s="113" t="s">
        <v>40</v>
      </c>
      <c r="F42" s="113" t="s">
        <v>41</v>
      </c>
      <c r="G42" s="113">
        <v>7</v>
      </c>
      <c r="H42" s="113"/>
      <c r="I42" s="113"/>
      <c r="J42" s="113"/>
      <c r="K42" s="90" t="s">
        <v>42</v>
      </c>
      <c r="L42" s="113" t="s">
        <v>42</v>
      </c>
      <c r="M42" s="113" t="s">
        <v>267</v>
      </c>
      <c r="N42" s="113" t="s">
        <v>42</v>
      </c>
      <c r="O42" s="113" t="s">
        <v>46</v>
      </c>
      <c r="P42" s="113">
        <v>2016</v>
      </c>
      <c r="Q42" s="94" t="s">
        <v>268</v>
      </c>
      <c r="R42" s="113" t="s">
        <v>42</v>
      </c>
      <c r="S42" s="113" t="s">
        <v>42</v>
      </c>
      <c r="T42" s="113" t="s">
        <v>42</v>
      </c>
      <c r="U42" s="92" t="s">
        <v>832</v>
      </c>
      <c r="V42" s="113" t="s">
        <v>762</v>
      </c>
      <c r="W42" s="113" t="s">
        <v>42</v>
      </c>
      <c r="X42" s="113" t="s">
        <v>173</v>
      </c>
      <c r="Y42" s="113" t="s">
        <v>269</v>
      </c>
      <c r="Z42" s="124" t="s">
        <v>270</v>
      </c>
      <c r="AA42" s="113" t="s">
        <v>270</v>
      </c>
      <c r="AB42" s="113" t="s">
        <v>42</v>
      </c>
      <c r="AC42" s="113" t="s">
        <v>42</v>
      </c>
      <c r="AD42" s="113" t="s">
        <v>42</v>
      </c>
      <c r="AE42" s="113" t="s">
        <v>271</v>
      </c>
      <c r="AF42" s="113" t="s">
        <v>272</v>
      </c>
      <c r="AG42" s="113" t="s">
        <v>272</v>
      </c>
      <c r="AH42" s="113"/>
      <c r="AI42" s="126">
        <v>2.5</v>
      </c>
      <c r="AJ42" s="126">
        <v>14.9</v>
      </c>
      <c r="AK42" s="113" t="s">
        <v>55</v>
      </c>
      <c r="AL42" s="113"/>
      <c r="AM42" s="126">
        <v>0</v>
      </c>
      <c r="AN42" s="113"/>
      <c r="AO42" s="113"/>
      <c r="AP42" s="128" t="s">
        <v>273</v>
      </c>
      <c r="AQ42" s="148"/>
    </row>
    <row r="43" spans="1:43" s="153" customFormat="1" x14ac:dyDescent="0.25">
      <c r="A43" s="113">
        <f t="shared" si="0"/>
        <v>41</v>
      </c>
      <c r="B43" s="104" t="s">
        <v>274</v>
      </c>
      <c r="C43" s="90" t="s">
        <v>159</v>
      </c>
      <c r="D43" s="94" t="s">
        <v>160</v>
      </c>
      <c r="E43" s="113" t="s">
        <v>40</v>
      </c>
      <c r="F43" s="113" t="s">
        <v>41</v>
      </c>
      <c r="G43" s="113">
        <v>1</v>
      </c>
      <c r="H43" s="113">
        <v>8</v>
      </c>
      <c r="I43" s="113"/>
      <c r="J43" s="113"/>
      <c r="K43" s="90" t="s">
        <v>781</v>
      </c>
      <c r="L43" s="113" t="s">
        <v>42</v>
      </c>
      <c r="M43" s="113">
        <v>69</v>
      </c>
      <c r="N43" s="113" t="s">
        <v>42</v>
      </c>
      <c r="O43" s="113"/>
      <c r="P43" s="113"/>
      <c r="Q43" s="94"/>
      <c r="R43" s="113">
        <v>2014</v>
      </c>
      <c r="S43" s="113" t="s">
        <v>59</v>
      </c>
      <c r="T43" s="113" t="s">
        <v>42</v>
      </c>
      <c r="U43" s="92" t="s">
        <v>161</v>
      </c>
      <c r="V43" s="113">
        <v>2018</v>
      </c>
      <c r="W43" s="113" t="s">
        <v>275</v>
      </c>
      <c r="X43" s="113" t="s">
        <v>188</v>
      </c>
      <c r="Y43" s="113" t="s">
        <v>50</v>
      </c>
      <c r="Z43" s="124" t="s">
        <v>188</v>
      </c>
      <c r="AA43" s="113" t="s">
        <v>173</v>
      </c>
      <c r="AB43" s="113"/>
      <c r="AC43" s="113" t="s">
        <v>42</v>
      </c>
      <c r="AD43" s="113"/>
      <c r="AE43" s="113" t="s">
        <v>174</v>
      </c>
      <c r="AF43" s="113"/>
      <c r="AG43" s="113">
        <v>2018</v>
      </c>
      <c r="AH43" s="113" t="s">
        <v>165</v>
      </c>
      <c r="AI43" s="126" t="s">
        <v>42</v>
      </c>
      <c r="AJ43" s="126" t="s">
        <v>42</v>
      </c>
      <c r="AK43" s="113" t="s">
        <v>55</v>
      </c>
      <c r="AL43" s="113"/>
      <c r="AM43" s="126">
        <v>1.5</v>
      </c>
      <c r="AN43" s="127">
        <v>0</v>
      </c>
      <c r="AO43" s="127">
        <v>1</v>
      </c>
      <c r="AP43" s="128" t="s">
        <v>139</v>
      </c>
      <c r="AQ43" s="148"/>
    </row>
    <row r="44" spans="1:43" s="153" customFormat="1" ht="25.5" x14ac:dyDescent="0.25">
      <c r="A44" s="113">
        <f t="shared" si="0"/>
        <v>42</v>
      </c>
      <c r="B44" s="104" t="s">
        <v>276</v>
      </c>
      <c r="C44" s="90" t="s">
        <v>38</v>
      </c>
      <c r="D44" s="94" t="s">
        <v>785</v>
      </c>
      <c r="E44" s="113" t="s">
        <v>40</v>
      </c>
      <c r="F44" s="113" t="s">
        <v>41</v>
      </c>
      <c r="G44" s="113">
        <v>2</v>
      </c>
      <c r="H44" s="113"/>
      <c r="I44" s="113"/>
      <c r="J44" s="113"/>
      <c r="K44" s="90"/>
      <c r="L44" s="113" t="s">
        <v>277</v>
      </c>
      <c r="M44" s="113" t="s">
        <v>278</v>
      </c>
      <c r="N44" s="113"/>
      <c r="O44" s="113"/>
      <c r="P44" s="113"/>
      <c r="Q44" s="94"/>
      <c r="R44" s="113" t="s">
        <v>42</v>
      </c>
      <c r="S44" s="113" t="s">
        <v>42</v>
      </c>
      <c r="T44" s="113" t="s">
        <v>42</v>
      </c>
      <c r="U44" s="92" t="s">
        <v>832</v>
      </c>
      <c r="V44" s="113" t="s">
        <v>762</v>
      </c>
      <c r="W44" s="113"/>
      <c r="X44" s="113"/>
      <c r="Y44" s="113"/>
      <c r="Z44" s="124"/>
      <c r="AA44" s="113"/>
      <c r="AB44" s="113"/>
      <c r="AC44" s="113"/>
      <c r="AD44" s="113"/>
      <c r="AE44" s="113" t="s">
        <v>226</v>
      </c>
      <c r="AF44" s="113"/>
      <c r="AG44" s="113" t="s">
        <v>279</v>
      </c>
      <c r="AH44" s="113"/>
      <c r="AI44" s="126">
        <v>0</v>
      </c>
      <c r="AJ44" s="126">
        <v>0</v>
      </c>
      <c r="AK44" s="113" t="s">
        <v>55</v>
      </c>
      <c r="AL44" s="113"/>
      <c r="AM44" s="126">
        <v>1.4</v>
      </c>
      <c r="AN44" s="113"/>
      <c r="AO44" s="113"/>
      <c r="AP44" s="128"/>
      <c r="AQ44" s="148"/>
    </row>
    <row r="45" spans="1:43" s="153" customFormat="1" ht="25.5" x14ac:dyDescent="0.25">
      <c r="A45" s="113">
        <f t="shared" si="0"/>
        <v>43</v>
      </c>
      <c r="B45" s="104" t="s">
        <v>280</v>
      </c>
      <c r="C45" s="90" t="s">
        <v>78</v>
      </c>
      <c r="D45" s="94" t="s">
        <v>786</v>
      </c>
      <c r="E45" s="113" t="s">
        <v>40</v>
      </c>
      <c r="F45" s="113" t="s">
        <v>41</v>
      </c>
      <c r="G45" s="113">
        <v>2</v>
      </c>
      <c r="H45" s="113"/>
      <c r="I45" s="113"/>
      <c r="J45" s="113"/>
      <c r="K45" s="90"/>
      <c r="L45" s="113" t="s">
        <v>281</v>
      </c>
      <c r="M45" s="113" t="s">
        <v>58</v>
      </c>
      <c r="N45" s="113"/>
      <c r="O45" s="113"/>
      <c r="P45" s="113">
        <v>2016</v>
      </c>
      <c r="Q45" s="94"/>
      <c r="R45" s="113" t="s">
        <v>42</v>
      </c>
      <c r="S45" s="113" t="s">
        <v>42</v>
      </c>
      <c r="T45" s="113" t="s">
        <v>42</v>
      </c>
      <c r="U45" s="92" t="s">
        <v>832</v>
      </c>
      <c r="V45" s="113" t="s">
        <v>42</v>
      </c>
      <c r="W45" s="113"/>
      <c r="X45" s="113"/>
      <c r="Y45" s="113"/>
      <c r="Z45" s="124"/>
      <c r="AA45" s="113"/>
      <c r="AB45" s="113"/>
      <c r="AC45" s="113"/>
      <c r="AD45" s="113"/>
      <c r="AE45" s="113" t="s">
        <v>226</v>
      </c>
      <c r="AF45" s="130">
        <v>43191</v>
      </c>
      <c r="AG45" s="113"/>
      <c r="AH45" s="113"/>
      <c r="AI45" s="126">
        <v>0</v>
      </c>
      <c r="AJ45" s="126">
        <v>0</v>
      </c>
      <c r="AK45" s="113" t="s">
        <v>55</v>
      </c>
      <c r="AL45" s="113"/>
      <c r="AM45" s="126">
        <v>0.5</v>
      </c>
      <c r="AN45" s="113"/>
      <c r="AO45" s="113"/>
      <c r="AP45" s="128"/>
      <c r="AQ45" s="148"/>
    </row>
    <row r="46" spans="1:43" s="153" customFormat="1" ht="38.25" x14ac:dyDescent="0.25">
      <c r="A46" s="113">
        <f t="shared" si="0"/>
        <v>44</v>
      </c>
      <c r="B46" s="104" t="s">
        <v>282</v>
      </c>
      <c r="C46" s="90" t="s">
        <v>38</v>
      </c>
      <c r="D46" s="94" t="s">
        <v>283</v>
      </c>
      <c r="E46" s="113" t="s">
        <v>40</v>
      </c>
      <c r="F46" s="113" t="s">
        <v>41</v>
      </c>
      <c r="G46" s="113">
        <v>1</v>
      </c>
      <c r="H46" s="113"/>
      <c r="I46" s="113"/>
      <c r="J46" s="113"/>
      <c r="K46" s="90" t="s">
        <v>284</v>
      </c>
      <c r="L46" s="113"/>
      <c r="M46" s="113" t="s">
        <v>193</v>
      </c>
      <c r="N46" s="113"/>
      <c r="O46" s="113" t="s">
        <v>46</v>
      </c>
      <c r="P46" s="113">
        <v>2017</v>
      </c>
      <c r="Q46" s="94" t="s">
        <v>202</v>
      </c>
      <c r="R46" s="113">
        <v>2016</v>
      </c>
      <c r="S46" s="113" t="s">
        <v>82</v>
      </c>
      <c r="T46" s="113" t="s">
        <v>42</v>
      </c>
      <c r="U46" s="92" t="s">
        <v>83</v>
      </c>
      <c r="V46" s="113">
        <v>2018</v>
      </c>
      <c r="W46" s="113" t="s">
        <v>42</v>
      </c>
      <c r="X46" s="113" t="s">
        <v>787</v>
      </c>
      <c r="Y46" s="113"/>
      <c r="Z46" s="124" t="s">
        <v>270</v>
      </c>
      <c r="AA46" s="113" t="s">
        <v>270</v>
      </c>
      <c r="AB46" s="113"/>
      <c r="AC46" s="113"/>
      <c r="AD46" s="113"/>
      <c r="AE46" s="113" t="s">
        <v>285</v>
      </c>
      <c r="AF46" s="125">
        <v>43465</v>
      </c>
      <c r="AG46" s="125">
        <v>43465</v>
      </c>
      <c r="AH46" s="113" t="s">
        <v>286</v>
      </c>
      <c r="AI46" s="126">
        <v>0</v>
      </c>
      <c r="AJ46" s="126">
        <v>0</v>
      </c>
      <c r="AK46" s="113" t="s">
        <v>55</v>
      </c>
      <c r="AL46" s="113"/>
      <c r="AM46" s="126">
        <v>0.3</v>
      </c>
      <c r="AN46" s="113">
        <v>100</v>
      </c>
      <c r="AO46" s="113">
        <v>0</v>
      </c>
      <c r="AP46" s="128" t="s">
        <v>287</v>
      </c>
      <c r="AQ46" s="148"/>
    </row>
    <row r="47" spans="1:43" s="153" customFormat="1" x14ac:dyDescent="0.25">
      <c r="A47" s="113">
        <f t="shared" si="0"/>
        <v>45</v>
      </c>
      <c r="B47" s="131" t="s">
        <v>288</v>
      </c>
      <c r="C47" s="90" t="s">
        <v>38</v>
      </c>
      <c r="D47" s="94" t="s">
        <v>289</v>
      </c>
      <c r="E47" s="113" t="s">
        <v>40</v>
      </c>
      <c r="F47" s="113" t="s">
        <v>41</v>
      </c>
      <c r="G47" s="113">
        <v>2</v>
      </c>
      <c r="H47" s="113"/>
      <c r="I47" s="113"/>
      <c r="J47" s="113"/>
      <c r="K47" s="90"/>
      <c r="L47" s="113"/>
      <c r="M47" s="113" t="s">
        <v>290</v>
      </c>
      <c r="N47" s="113"/>
      <c r="O47" s="113" t="s">
        <v>46</v>
      </c>
      <c r="P47" s="113">
        <v>2016</v>
      </c>
      <c r="Q47" s="94" t="s">
        <v>291</v>
      </c>
      <c r="R47" s="113" t="s">
        <v>42</v>
      </c>
      <c r="S47" s="113" t="s">
        <v>42</v>
      </c>
      <c r="T47" s="113" t="s">
        <v>42</v>
      </c>
      <c r="U47" s="92" t="s">
        <v>832</v>
      </c>
      <c r="V47" s="113">
        <v>2017</v>
      </c>
      <c r="W47" s="113" t="s">
        <v>42</v>
      </c>
      <c r="X47" s="113" t="s">
        <v>787</v>
      </c>
      <c r="Y47" s="113"/>
      <c r="Z47" s="124" t="s">
        <v>148</v>
      </c>
      <c r="AA47" s="113" t="s">
        <v>148</v>
      </c>
      <c r="AB47" s="113">
        <v>2016</v>
      </c>
      <c r="AC47" s="113" t="s">
        <v>53</v>
      </c>
      <c r="AD47" s="113">
        <v>2016</v>
      </c>
      <c r="AE47" s="113" t="s">
        <v>54</v>
      </c>
      <c r="AF47" s="135">
        <v>42766</v>
      </c>
      <c r="AG47" s="125">
        <v>42797</v>
      </c>
      <c r="AH47" s="113"/>
      <c r="AI47" s="126">
        <v>2.6</v>
      </c>
      <c r="AJ47" s="126">
        <v>89</v>
      </c>
      <c r="AK47" s="113" t="s">
        <v>55</v>
      </c>
      <c r="AL47" s="113"/>
      <c r="AM47" s="126"/>
      <c r="AN47" s="113">
        <v>0</v>
      </c>
      <c r="AO47" s="113">
        <v>100</v>
      </c>
      <c r="AP47" s="128" t="s">
        <v>292</v>
      </c>
      <c r="AQ47" s="148"/>
    </row>
    <row r="48" spans="1:43" s="153" customFormat="1" ht="25.5" x14ac:dyDescent="0.25">
      <c r="A48" s="113">
        <f t="shared" si="0"/>
        <v>46</v>
      </c>
      <c r="B48" s="104" t="s">
        <v>293</v>
      </c>
      <c r="C48" s="90" t="s">
        <v>38</v>
      </c>
      <c r="D48" s="94" t="s">
        <v>294</v>
      </c>
      <c r="E48" s="113" t="s">
        <v>40</v>
      </c>
      <c r="F48" s="113" t="s">
        <v>41</v>
      </c>
      <c r="G48" s="113">
        <v>1</v>
      </c>
      <c r="H48" s="113">
        <v>8</v>
      </c>
      <c r="I48" s="113">
        <v>7</v>
      </c>
      <c r="J48" s="113" t="s">
        <v>843</v>
      </c>
      <c r="K48" s="90" t="s">
        <v>295</v>
      </c>
      <c r="L48" s="113"/>
      <c r="M48" s="113" t="s">
        <v>58</v>
      </c>
      <c r="N48" s="113"/>
      <c r="O48" s="113" t="s">
        <v>46</v>
      </c>
      <c r="P48" s="113">
        <v>2015</v>
      </c>
      <c r="Q48" s="94" t="s">
        <v>202</v>
      </c>
      <c r="R48" s="113">
        <v>2014</v>
      </c>
      <c r="S48" s="113" t="s">
        <v>59</v>
      </c>
      <c r="T48" s="113" t="s">
        <v>42</v>
      </c>
      <c r="U48" s="92" t="s">
        <v>230</v>
      </c>
      <c r="V48" s="113">
        <v>2018</v>
      </c>
      <c r="W48" s="113" t="s">
        <v>42</v>
      </c>
      <c r="X48" s="113" t="s">
        <v>787</v>
      </c>
      <c r="Y48" s="113"/>
      <c r="Z48" s="124" t="s">
        <v>143</v>
      </c>
      <c r="AA48" s="113" t="s">
        <v>143</v>
      </c>
      <c r="AB48" s="113"/>
      <c r="AC48" s="113"/>
      <c r="AD48" s="113"/>
      <c r="AE48" s="113" t="s">
        <v>285</v>
      </c>
      <c r="AF48" s="125">
        <v>43465</v>
      </c>
      <c r="AG48" s="125">
        <v>43465</v>
      </c>
      <c r="AH48" s="113" t="s">
        <v>296</v>
      </c>
      <c r="AI48" s="126">
        <v>0</v>
      </c>
      <c r="AJ48" s="126">
        <v>0</v>
      </c>
      <c r="AK48" s="113" t="s">
        <v>55</v>
      </c>
      <c r="AL48" s="113"/>
      <c r="AM48" s="126">
        <v>0</v>
      </c>
      <c r="AN48" s="127">
        <v>0</v>
      </c>
      <c r="AO48" s="127">
        <v>1</v>
      </c>
      <c r="AP48" s="128" t="s">
        <v>297</v>
      </c>
      <c r="AQ48" s="148"/>
    </row>
    <row r="49" spans="1:43" s="153" customFormat="1" x14ac:dyDescent="0.25">
      <c r="A49" s="113">
        <f t="shared" si="0"/>
        <v>47</v>
      </c>
      <c r="B49" s="104" t="s">
        <v>298</v>
      </c>
      <c r="C49" s="90"/>
      <c r="D49" s="94"/>
      <c r="E49" s="113" t="s">
        <v>40</v>
      </c>
      <c r="F49" s="113" t="s">
        <v>41</v>
      </c>
      <c r="G49" s="113">
        <v>9</v>
      </c>
      <c r="H49" s="113"/>
      <c r="I49" s="113"/>
      <c r="J49" s="113"/>
      <c r="K49" s="90"/>
      <c r="L49" s="113"/>
      <c r="M49" s="113"/>
      <c r="N49" s="113"/>
      <c r="O49" s="113"/>
      <c r="P49" s="113"/>
      <c r="Q49" s="94"/>
      <c r="R49" s="113" t="s">
        <v>42</v>
      </c>
      <c r="S49" s="113" t="s">
        <v>42</v>
      </c>
      <c r="T49" s="113" t="s">
        <v>42</v>
      </c>
      <c r="U49" s="92" t="s">
        <v>832</v>
      </c>
      <c r="V49" s="113" t="s">
        <v>42</v>
      </c>
      <c r="W49" s="113"/>
      <c r="X49" s="113"/>
      <c r="Y49" s="113"/>
      <c r="Z49" s="124"/>
      <c r="AA49" s="113"/>
      <c r="AB49" s="113"/>
      <c r="AC49" s="113"/>
      <c r="AD49" s="113"/>
      <c r="AE49" s="113"/>
      <c r="AF49" s="113"/>
      <c r="AG49" s="113"/>
      <c r="AH49" s="113"/>
      <c r="AI49" s="126">
        <v>3.8</v>
      </c>
      <c r="AJ49" s="126">
        <v>6.2</v>
      </c>
      <c r="AK49" s="113" t="s">
        <v>55</v>
      </c>
      <c r="AL49" s="113"/>
      <c r="AM49" s="126">
        <v>3</v>
      </c>
      <c r="AN49" s="113"/>
      <c r="AO49" s="113"/>
      <c r="AP49" s="128"/>
      <c r="AQ49" s="148"/>
    </row>
    <row r="50" spans="1:43" s="153" customFormat="1" ht="191.25" x14ac:dyDescent="0.25">
      <c r="A50" s="113">
        <f t="shared" si="0"/>
        <v>48</v>
      </c>
      <c r="B50" s="104" t="s">
        <v>300</v>
      </c>
      <c r="C50" s="90" t="s">
        <v>301</v>
      </c>
      <c r="D50" s="94" t="s">
        <v>302</v>
      </c>
      <c r="E50" s="113" t="s">
        <v>40</v>
      </c>
      <c r="F50" s="113" t="s">
        <v>41</v>
      </c>
      <c r="G50" s="113">
        <v>6</v>
      </c>
      <c r="H50" s="113">
        <v>7</v>
      </c>
      <c r="I50" s="113"/>
      <c r="J50" s="113"/>
      <c r="K50" s="90" t="s">
        <v>42</v>
      </c>
      <c r="L50" s="113">
        <v>4</v>
      </c>
      <c r="M50" s="113" t="s">
        <v>303</v>
      </c>
      <c r="N50" s="113" t="s">
        <v>304</v>
      </c>
      <c r="O50" s="113" t="s">
        <v>46</v>
      </c>
      <c r="P50" s="90" t="s">
        <v>305</v>
      </c>
      <c r="Q50" s="94" t="s">
        <v>202</v>
      </c>
      <c r="R50" s="113"/>
      <c r="S50" s="113"/>
      <c r="T50" s="113"/>
      <c r="U50" s="92"/>
      <c r="V50" s="113" t="s">
        <v>762</v>
      </c>
      <c r="W50" s="113" t="s">
        <v>42</v>
      </c>
      <c r="X50" s="113" t="s">
        <v>42</v>
      </c>
      <c r="Y50" s="113" t="s">
        <v>42</v>
      </c>
      <c r="Z50" s="124" t="s">
        <v>788</v>
      </c>
      <c r="AA50" s="113" t="s">
        <v>42</v>
      </c>
      <c r="AB50" s="113" t="s">
        <v>42</v>
      </c>
      <c r="AC50" s="113" t="s">
        <v>42</v>
      </c>
      <c r="AD50" s="113" t="s">
        <v>42</v>
      </c>
      <c r="AE50" s="113" t="s">
        <v>54</v>
      </c>
      <c r="AF50" s="90" t="s">
        <v>306</v>
      </c>
      <c r="AG50" s="113" t="s">
        <v>110</v>
      </c>
      <c r="AH50" s="113"/>
      <c r="AI50" s="126">
        <v>7.5</v>
      </c>
      <c r="AJ50" s="126">
        <v>0.1</v>
      </c>
      <c r="AK50" s="113" t="s">
        <v>55</v>
      </c>
      <c r="AL50" s="113"/>
      <c r="AM50" s="126"/>
      <c r="AN50" s="113">
        <v>70</v>
      </c>
      <c r="AO50" s="113">
        <v>30</v>
      </c>
      <c r="AP50" s="128"/>
      <c r="AQ50" s="148"/>
    </row>
    <row r="51" spans="1:43" s="153" customFormat="1" ht="38.25" x14ac:dyDescent="0.25">
      <c r="A51" s="113">
        <f t="shared" si="0"/>
        <v>49</v>
      </c>
      <c r="B51" s="129" t="s">
        <v>307</v>
      </c>
      <c r="C51" s="90" t="s">
        <v>301</v>
      </c>
      <c r="D51" s="94" t="s">
        <v>789</v>
      </c>
      <c r="E51" s="113" t="s">
        <v>40</v>
      </c>
      <c r="F51" s="113" t="s">
        <v>41</v>
      </c>
      <c r="G51" s="113">
        <v>6</v>
      </c>
      <c r="H51" s="113"/>
      <c r="I51" s="113"/>
      <c r="J51" s="113"/>
      <c r="K51" s="90" t="s">
        <v>42</v>
      </c>
      <c r="L51" s="113">
        <v>0.8</v>
      </c>
      <c r="M51" s="113" t="s">
        <v>308</v>
      </c>
      <c r="N51" s="113" t="s">
        <v>309</v>
      </c>
      <c r="O51" s="113" t="s">
        <v>46</v>
      </c>
      <c r="P51" s="113">
        <v>2006</v>
      </c>
      <c r="Q51" s="94" t="s">
        <v>202</v>
      </c>
      <c r="R51" s="113"/>
      <c r="S51" s="113"/>
      <c r="T51" s="113"/>
      <c r="U51" s="92" t="s">
        <v>832</v>
      </c>
      <c r="V51" s="113">
        <v>2013</v>
      </c>
      <c r="W51" s="113" t="s">
        <v>42</v>
      </c>
      <c r="X51" s="113" t="s">
        <v>42</v>
      </c>
      <c r="Y51" s="113" t="s">
        <v>42</v>
      </c>
      <c r="Z51" s="124" t="s">
        <v>788</v>
      </c>
      <c r="AA51" s="113" t="s">
        <v>42</v>
      </c>
      <c r="AB51" s="113" t="s">
        <v>42</v>
      </c>
      <c r="AC51" s="113" t="s">
        <v>42</v>
      </c>
      <c r="AD51" s="113" t="s">
        <v>42</v>
      </c>
      <c r="AE51" s="113" t="s">
        <v>54</v>
      </c>
      <c r="AF51" s="113">
        <v>2009</v>
      </c>
      <c r="AG51" s="125">
        <v>41639</v>
      </c>
      <c r="AH51" s="113"/>
      <c r="AI51" s="126">
        <v>7.6</v>
      </c>
      <c r="AJ51" s="126">
        <v>7.4</v>
      </c>
      <c r="AK51" s="113" t="s">
        <v>55</v>
      </c>
      <c r="AL51" s="113"/>
      <c r="AM51" s="126">
        <v>0</v>
      </c>
      <c r="AN51" s="113">
        <v>0</v>
      </c>
      <c r="AO51" s="113">
        <v>100</v>
      </c>
      <c r="AP51" s="128"/>
      <c r="AQ51" s="148"/>
    </row>
    <row r="52" spans="1:43" s="153" customFormat="1" x14ac:dyDescent="0.25">
      <c r="A52" s="113">
        <f t="shared" si="0"/>
        <v>50</v>
      </c>
      <c r="B52" s="104" t="s">
        <v>310</v>
      </c>
      <c r="C52" s="90"/>
      <c r="D52" s="94" t="s">
        <v>790</v>
      </c>
      <c r="E52" s="113" t="s">
        <v>40</v>
      </c>
      <c r="F52" s="113" t="s">
        <v>41</v>
      </c>
      <c r="G52" s="113">
        <v>9</v>
      </c>
      <c r="H52" s="113"/>
      <c r="I52" s="113"/>
      <c r="J52" s="113"/>
      <c r="K52" s="90" t="s">
        <v>42</v>
      </c>
      <c r="L52" s="113" t="s">
        <v>42</v>
      </c>
      <c r="M52" s="113" t="s">
        <v>42</v>
      </c>
      <c r="N52" s="113" t="s">
        <v>42</v>
      </c>
      <c r="O52" s="113" t="s">
        <v>46</v>
      </c>
      <c r="P52" s="113">
        <v>2008</v>
      </c>
      <c r="Q52" s="94" t="s">
        <v>202</v>
      </c>
      <c r="R52" s="113" t="s">
        <v>42</v>
      </c>
      <c r="S52" s="113" t="s">
        <v>42</v>
      </c>
      <c r="T52" s="113" t="s">
        <v>42</v>
      </c>
      <c r="U52" s="92" t="s">
        <v>832</v>
      </c>
      <c r="V52" s="113" t="s">
        <v>42</v>
      </c>
      <c r="W52" s="113" t="s">
        <v>42</v>
      </c>
      <c r="X52" s="113" t="s">
        <v>42</v>
      </c>
      <c r="Y52" s="113" t="s">
        <v>42</v>
      </c>
      <c r="Z52" s="124" t="s">
        <v>788</v>
      </c>
      <c r="AA52" s="113" t="s">
        <v>42</v>
      </c>
      <c r="AB52" s="113" t="s">
        <v>42</v>
      </c>
      <c r="AC52" s="113" t="s">
        <v>42</v>
      </c>
      <c r="AD52" s="113" t="s">
        <v>42</v>
      </c>
      <c r="AE52" s="113" t="s">
        <v>311</v>
      </c>
      <c r="AF52" s="113" t="s">
        <v>311</v>
      </c>
      <c r="AG52" s="113" t="s">
        <v>312</v>
      </c>
      <c r="AH52" s="113"/>
      <c r="AI52" s="126">
        <v>43.4</v>
      </c>
      <c r="AJ52" s="126">
        <v>3.2</v>
      </c>
      <c r="AK52" s="113" t="s">
        <v>55</v>
      </c>
      <c r="AL52" s="113"/>
      <c r="AM52" s="126">
        <v>0</v>
      </c>
      <c r="AN52" s="113">
        <v>30</v>
      </c>
      <c r="AO52" s="113">
        <v>70</v>
      </c>
      <c r="AP52" s="128"/>
      <c r="AQ52" s="148"/>
    </row>
    <row r="53" spans="1:43" s="154" customFormat="1" ht="318.75" x14ac:dyDescent="0.25">
      <c r="A53" s="113">
        <f t="shared" si="0"/>
        <v>51</v>
      </c>
      <c r="B53" s="104" t="s">
        <v>313</v>
      </c>
      <c r="C53" s="90" t="s">
        <v>314</v>
      </c>
      <c r="D53" s="94" t="s">
        <v>791</v>
      </c>
      <c r="E53" s="90" t="s">
        <v>40</v>
      </c>
      <c r="F53" s="90" t="s">
        <v>41</v>
      </c>
      <c r="G53" s="90">
        <v>2</v>
      </c>
      <c r="H53" s="90">
        <v>6</v>
      </c>
      <c r="I53" s="90"/>
      <c r="J53" s="90"/>
      <c r="K53" s="90" t="s">
        <v>42</v>
      </c>
      <c r="L53" s="90">
        <v>64</v>
      </c>
      <c r="M53" s="90" t="s">
        <v>315</v>
      </c>
      <c r="N53" s="90" t="s">
        <v>316</v>
      </c>
      <c r="O53" s="90" t="s">
        <v>46</v>
      </c>
      <c r="P53" s="90" t="s">
        <v>317</v>
      </c>
      <c r="Q53" s="94" t="s">
        <v>202</v>
      </c>
      <c r="R53" s="90"/>
      <c r="S53" s="90"/>
      <c r="T53" s="90"/>
      <c r="U53" s="94"/>
      <c r="V53" s="90">
        <v>2013</v>
      </c>
      <c r="W53" s="90" t="s">
        <v>42</v>
      </c>
      <c r="X53" s="90" t="s">
        <v>42</v>
      </c>
      <c r="Y53" s="90" t="s">
        <v>42</v>
      </c>
      <c r="Z53" s="128" t="s">
        <v>788</v>
      </c>
      <c r="AA53" s="90" t="s">
        <v>42</v>
      </c>
      <c r="AB53" s="90" t="s">
        <v>42</v>
      </c>
      <c r="AC53" s="90" t="s">
        <v>42</v>
      </c>
      <c r="AD53" s="90" t="s">
        <v>42</v>
      </c>
      <c r="AE53" s="90" t="s">
        <v>54</v>
      </c>
      <c r="AF53" s="90" t="s">
        <v>318</v>
      </c>
      <c r="AG53" s="136">
        <v>41593</v>
      </c>
      <c r="AH53" s="90"/>
      <c r="AI53" s="137">
        <v>18.2</v>
      </c>
      <c r="AJ53" s="137">
        <v>0.2</v>
      </c>
      <c r="AK53" s="90" t="s">
        <v>55</v>
      </c>
      <c r="AL53" s="90"/>
      <c r="AM53" s="137">
        <v>0</v>
      </c>
      <c r="AN53" s="90">
        <v>100</v>
      </c>
      <c r="AO53" s="90">
        <v>0</v>
      </c>
      <c r="AP53" s="128"/>
      <c r="AQ53" s="149"/>
    </row>
    <row r="54" spans="1:43" s="154" customFormat="1" ht="280.5" x14ac:dyDescent="0.25">
      <c r="A54" s="113">
        <f t="shared" si="0"/>
        <v>52</v>
      </c>
      <c r="B54" s="104" t="s">
        <v>319</v>
      </c>
      <c r="C54" s="90" t="s">
        <v>301</v>
      </c>
      <c r="D54" s="94" t="s">
        <v>792</v>
      </c>
      <c r="E54" s="90" t="s">
        <v>40</v>
      </c>
      <c r="F54" s="90" t="s">
        <v>41</v>
      </c>
      <c r="G54" s="90">
        <v>1</v>
      </c>
      <c r="H54" s="90">
        <v>10</v>
      </c>
      <c r="I54" s="90"/>
      <c r="J54" s="90"/>
      <c r="K54" s="90" t="s">
        <v>42</v>
      </c>
      <c r="L54" s="90"/>
      <c r="M54" s="90"/>
      <c r="N54" s="90"/>
      <c r="O54" s="90" t="s">
        <v>46</v>
      </c>
      <c r="P54" s="90" t="s">
        <v>320</v>
      </c>
      <c r="Q54" s="94" t="s">
        <v>202</v>
      </c>
      <c r="R54" s="90" t="s">
        <v>42</v>
      </c>
      <c r="S54" s="90" t="s">
        <v>42</v>
      </c>
      <c r="T54" s="90" t="s">
        <v>42</v>
      </c>
      <c r="U54" s="92" t="s">
        <v>832</v>
      </c>
      <c r="V54" s="90" t="s">
        <v>762</v>
      </c>
      <c r="W54" s="90" t="s">
        <v>42</v>
      </c>
      <c r="X54" s="90" t="s">
        <v>42</v>
      </c>
      <c r="Y54" s="90" t="s">
        <v>42</v>
      </c>
      <c r="Z54" s="128" t="s">
        <v>788</v>
      </c>
      <c r="AA54" s="90" t="s">
        <v>42</v>
      </c>
      <c r="AB54" s="90" t="s">
        <v>42</v>
      </c>
      <c r="AC54" s="90" t="s">
        <v>42</v>
      </c>
      <c r="AD54" s="90" t="s">
        <v>42</v>
      </c>
      <c r="AE54" s="90" t="s">
        <v>54</v>
      </c>
      <c r="AF54" s="90" t="s">
        <v>321</v>
      </c>
      <c r="AG54" s="90" t="s">
        <v>322</v>
      </c>
      <c r="AH54" s="90"/>
      <c r="AI54" s="137">
        <v>12</v>
      </c>
      <c r="AJ54" s="137">
        <v>1.9</v>
      </c>
      <c r="AK54" s="90" t="s">
        <v>55</v>
      </c>
      <c r="AL54" s="90"/>
      <c r="AM54" s="137">
        <v>0</v>
      </c>
      <c r="AN54" s="90">
        <v>0</v>
      </c>
      <c r="AO54" s="90">
        <v>100</v>
      </c>
      <c r="AP54" s="128"/>
      <c r="AQ54" s="149"/>
    </row>
    <row r="55" spans="1:43" s="154" customFormat="1" ht="409.5" x14ac:dyDescent="0.25">
      <c r="A55" s="113">
        <f t="shared" si="0"/>
        <v>53</v>
      </c>
      <c r="B55" s="104" t="s">
        <v>323</v>
      </c>
      <c r="C55" s="90"/>
      <c r="D55" s="94" t="s">
        <v>793</v>
      </c>
      <c r="E55" s="90" t="s">
        <v>40</v>
      </c>
      <c r="F55" s="90" t="s">
        <v>41</v>
      </c>
      <c r="G55" s="90">
        <v>10</v>
      </c>
      <c r="H55" s="90">
        <v>6</v>
      </c>
      <c r="I55" s="90"/>
      <c r="J55" s="90" t="s">
        <v>840</v>
      </c>
      <c r="K55" s="90" t="s">
        <v>42</v>
      </c>
      <c r="L55" s="90" t="s">
        <v>42</v>
      </c>
      <c r="M55" s="90" t="s">
        <v>324</v>
      </c>
      <c r="N55" s="90" t="s">
        <v>42</v>
      </c>
      <c r="O55" s="90" t="s">
        <v>46</v>
      </c>
      <c r="P55" s="90" t="s">
        <v>325</v>
      </c>
      <c r="Q55" s="94" t="s">
        <v>202</v>
      </c>
      <c r="R55" s="90" t="s">
        <v>42</v>
      </c>
      <c r="S55" s="90" t="s">
        <v>42</v>
      </c>
      <c r="T55" s="90" t="s">
        <v>42</v>
      </c>
      <c r="U55" s="92" t="s">
        <v>832</v>
      </c>
      <c r="V55" s="90">
        <v>2015</v>
      </c>
      <c r="W55" s="90" t="s">
        <v>42</v>
      </c>
      <c r="X55" s="90" t="s">
        <v>42</v>
      </c>
      <c r="Y55" s="90" t="s">
        <v>42</v>
      </c>
      <c r="Z55" s="128" t="s">
        <v>788</v>
      </c>
      <c r="AA55" s="90" t="s">
        <v>42</v>
      </c>
      <c r="AB55" s="90" t="s">
        <v>42</v>
      </c>
      <c r="AC55" s="90" t="s">
        <v>42</v>
      </c>
      <c r="AD55" s="90" t="s">
        <v>42</v>
      </c>
      <c r="AE55" s="90" t="s">
        <v>54</v>
      </c>
      <c r="AF55" s="90" t="s">
        <v>326</v>
      </c>
      <c r="AG55" s="136">
        <v>42242</v>
      </c>
      <c r="AH55" s="90"/>
      <c r="AI55" s="137">
        <v>22.1</v>
      </c>
      <c r="AJ55" s="137">
        <v>0.5</v>
      </c>
      <c r="AK55" s="90" t="s">
        <v>55</v>
      </c>
      <c r="AL55" s="90"/>
      <c r="AM55" s="137">
        <v>0</v>
      </c>
      <c r="AN55" s="90">
        <v>0</v>
      </c>
      <c r="AO55" s="90">
        <v>100</v>
      </c>
      <c r="AP55" s="128"/>
      <c r="AQ55" s="149"/>
    </row>
    <row r="56" spans="1:43" s="154" customFormat="1" ht="409.5" x14ac:dyDescent="0.25">
      <c r="A56" s="113">
        <f t="shared" si="0"/>
        <v>54</v>
      </c>
      <c r="B56" s="104" t="s">
        <v>327</v>
      </c>
      <c r="C56" s="90" t="s">
        <v>301</v>
      </c>
      <c r="D56" s="94" t="s">
        <v>794</v>
      </c>
      <c r="E56" s="90" t="s">
        <v>40</v>
      </c>
      <c r="F56" s="90" t="s">
        <v>41</v>
      </c>
      <c r="G56" s="90">
        <v>6</v>
      </c>
      <c r="H56" s="90"/>
      <c r="I56" s="90"/>
      <c r="J56" s="90"/>
      <c r="K56" s="90" t="s">
        <v>42</v>
      </c>
      <c r="L56" s="90">
        <v>2.2999999999999998</v>
      </c>
      <c r="M56" s="90" t="s">
        <v>328</v>
      </c>
      <c r="N56" s="90" t="s">
        <v>329</v>
      </c>
      <c r="O56" s="90" t="s">
        <v>46</v>
      </c>
      <c r="P56" s="90" t="s">
        <v>330</v>
      </c>
      <c r="Q56" s="94" t="s">
        <v>202</v>
      </c>
      <c r="R56" s="90" t="s">
        <v>42</v>
      </c>
      <c r="S56" s="90" t="s">
        <v>42</v>
      </c>
      <c r="T56" s="90" t="s">
        <v>42</v>
      </c>
      <c r="U56" s="92" t="s">
        <v>832</v>
      </c>
      <c r="V56" s="90" t="s">
        <v>762</v>
      </c>
      <c r="W56" s="90" t="s">
        <v>42</v>
      </c>
      <c r="X56" s="90" t="s">
        <v>42</v>
      </c>
      <c r="Y56" s="90" t="s">
        <v>42</v>
      </c>
      <c r="Z56" s="128" t="s">
        <v>788</v>
      </c>
      <c r="AA56" s="90" t="s">
        <v>42</v>
      </c>
      <c r="AB56" s="90" t="s">
        <v>42</v>
      </c>
      <c r="AC56" s="90" t="s">
        <v>42</v>
      </c>
      <c r="AD56" s="90" t="s">
        <v>42</v>
      </c>
      <c r="AE56" s="90" t="s">
        <v>128</v>
      </c>
      <c r="AF56" s="90" t="s">
        <v>331</v>
      </c>
      <c r="AG56" s="90" t="s">
        <v>332</v>
      </c>
      <c r="AH56" s="90"/>
      <c r="AI56" s="137">
        <v>57</v>
      </c>
      <c r="AJ56" s="137">
        <v>13.7</v>
      </c>
      <c r="AK56" s="90" t="s">
        <v>55</v>
      </c>
      <c r="AL56" s="90"/>
      <c r="AM56" s="137">
        <v>14.7</v>
      </c>
      <c r="AN56" s="90">
        <v>5</v>
      </c>
      <c r="AO56" s="90">
        <v>95</v>
      </c>
      <c r="AP56" s="128"/>
      <c r="AQ56" s="149"/>
    </row>
    <row r="57" spans="1:43" s="154" customFormat="1" ht="102" x14ac:dyDescent="0.25">
      <c r="A57" s="113">
        <f t="shared" si="0"/>
        <v>55</v>
      </c>
      <c r="B57" s="104" t="s">
        <v>333</v>
      </c>
      <c r="C57" s="90" t="s">
        <v>301</v>
      </c>
      <c r="D57" s="94" t="s">
        <v>795</v>
      </c>
      <c r="E57" s="90" t="s">
        <v>40</v>
      </c>
      <c r="F57" s="90" t="s">
        <v>41</v>
      </c>
      <c r="G57" s="90">
        <v>6</v>
      </c>
      <c r="H57" s="90"/>
      <c r="I57" s="90"/>
      <c r="J57" s="90"/>
      <c r="K57" s="90" t="s">
        <v>42</v>
      </c>
      <c r="L57" s="90">
        <v>0.6</v>
      </c>
      <c r="M57" s="90" t="s">
        <v>308</v>
      </c>
      <c r="N57" s="90" t="s">
        <v>334</v>
      </c>
      <c r="O57" s="90" t="s">
        <v>46</v>
      </c>
      <c r="P57" s="90" t="s">
        <v>335</v>
      </c>
      <c r="Q57" s="94" t="s">
        <v>202</v>
      </c>
      <c r="R57" s="90" t="s">
        <v>42</v>
      </c>
      <c r="S57" s="90" t="s">
        <v>42</v>
      </c>
      <c r="T57" s="90" t="s">
        <v>42</v>
      </c>
      <c r="U57" s="92" t="s">
        <v>832</v>
      </c>
      <c r="V57" s="90">
        <v>2014</v>
      </c>
      <c r="W57" s="90" t="s">
        <v>42</v>
      </c>
      <c r="X57" s="90" t="s">
        <v>42</v>
      </c>
      <c r="Y57" s="90" t="s">
        <v>42</v>
      </c>
      <c r="Z57" s="128" t="s">
        <v>788</v>
      </c>
      <c r="AA57" s="90" t="s">
        <v>42</v>
      </c>
      <c r="AB57" s="90" t="s">
        <v>42</v>
      </c>
      <c r="AC57" s="90" t="s">
        <v>42</v>
      </c>
      <c r="AD57" s="90" t="s">
        <v>42</v>
      </c>
      <c r="AE57" s="90" t="s">
        <v>54</v>
      </c>
      <c r="AF57" s="90" t="s">
        <v>336</v>
      </c>
      <c r="AG57" s="136">
        <v>41990</v>
      </c>
      <c r="AH57" s="90"/>
      <c r="AI57" s="137">
        <v>10.3</v>
      </c>
      <c r="AJ57" s="137">
        <v>5</v>
      </c>
      <c r="AK57" s="90" t="s">
        <v>55</v>
      </c>
      <c r="AL57" s="90"/>
      <c r="AM57" s="137"/>
      <c r="AN57" s="90">
        <v>0</v>
      </c>
      <c r="AO57" s="90">
        <v>100</v>
      </c>
      <c r="AP57" s="128"/>
      <c r="AQ57" s="149"/>
    </row>
    <row r="58" spans="1:43" s="154" customFormat="1" ht="140.25" x14ac:dyDescent="0.25">
      <c r="A58" s="113">
        <f t="shared" si="0"/>
        <v>56</v>
      </c>
      <c r="B58" s="104" t="s">
        <v>337</v>
      </c>
      <c r="C58" s="90"/>
      <c r="D58" s="94" t="s">
        <v>796</v>
      </c>
      <c r="E58" s="90" t="s">
        <v>40</v>
      </c>
      <c r="F58" s="90" t="s">
        <v>41</v>
      </c>
      <c r="G58" s="90">
        <v>9</v>
      </c>
      <c r="H58" s="90"/>
      <c r="I58" s="90"/>
      <c r="J58" s="90"/>
      <c r="K58" s="90" t="s">
        <v>42</v>
      </c>
      <c r="L58" s="90" t="s">
        <v>42</v>
      </c>
      <c r="M58" s="90" t="s">
        <v>324</v>
      </c>
      <c r="N58" s="90" t="s">
        <v>42</v>
      </c>
      <c r="O58" s="90" t="s">
        <v>46</v>
      </c>
      <c r="P58" s="90">
        <v>2012</v>
      </c>
      <c r="Q58" s="94" t="s">
        <v>202</v>
      </c>
      <c r="R58" s="90" t="s">
        <v>42</v>
      </c>
      <c r="S58" s="90" t="s">
        <v>42</v>
      </c>
      <c r="T58" s="90" t="s">
        <v>42</v>
      </c>
      <c r="U58" s="92" t="s">
        <v>832</v>
      </c>
      <c r="V58" s="90">
        <v>2015</v>
      </c>
      <c r="W58" s="90" t="s">
        <v>42</v>
      </c>
      <c r="X58" s="90" t="s">
        <v>42</v>
      </c>
      <c r="Y58" s="90" t="s">
        <v>42</v>
      </c>
      <c r="Z58" s="128" t="s">
        <v>788</v>
      </c>
      <c r="AA58" s="90" t="s">
        <v>42</v>
      </c>
      <c r="AB58" s="90" t="s">
        <v>42</v>
      </c>
      <c r="AC58" s="90" t="s">
        <v>42</v>
      </c>
      <c r="AD58" s="90" t="s">
        <v>42</v>
      </c>
      <c r="AE58" s="90" t="s">
        <v>54</v>
      </c>
      <c r="AF58" s="136">
        <v>41639</v>
      </c>
      <c r="AG58" s="136">
        <v>42044</v>
      </c>
      <c r="AH58" s="90"/>
      <c r="AI58" s="137">
        <v>5.3</v>
      </c>
      <c r="AJ58" s="137">
        <v>0.5</v>
      </c>
      <c r="AK58" s="90" t="s">
        <v>55</v>
      </c>
      <c r="AL58" s="90"/>
      <c r="AM58" s="137"/>
      <c r="AN58" s="90">
        <v>0</v>
      </c>
      <c r="AO58" s="90">
        <v>100</v>
      </c>
      <c r="AP58" s="128"/>
      <c r="AQ58" s="149"/>
    </row>
    <row r="59" spans="1:43" s="154" customFormat="1" ht="25.5" x14ac:dyDescent="0.25">
      <c r="A59" s="113">
        <f t="shared" si="0"/>
        <v>57</v>
      </c>
      <c r="B59" s="104" t="s">
        <v>338</v>
      </c>
      <c r="C59" s="90" t="s">
        <v>301</v>
      </c>
      <c r="D59" s="94" t="s">
        <v>339</v>
      </c>
      <c r="E59" s="90" t="s">
        <v>40</v>
      </c>
      <c r="F59" s="90" t="s">
        <v>41</v>
      </c>
      <c r="G59" s="90">
        <v>1</v>
      </c>
      <c r="H59" s="90"/>
      <c r="I59" s="90"/>
      <c r="J59" s="90"/>
      <c r="K59" s="90" t="s">
        <v>42</v>
      </c>
      <c r="L59" s="90">
        <v>7</v>
      </c>
      <c r="M59" s="90" t="s">
        <v>340</v>
      </c>
      <c r="N59" s="90" t="s">
        <v>341</v>
      </c>
      <c r="O59" s="90" t="s">
        <v>46</v>
      </c>
      <c r="P59" s="90">
        <v>2012</v>
      </c>
      <c r="Q59" s="94" t="s">
        <v>202</v>
      </c>
      <c r="R59" s="90"/>
      <c r="S59" s="90"/>
      <c r="T59" s="90"/>
      <c r="U59" s="94"/>
      <c r="V59" s="90">
        <v>2013</v>
      </c>
      <c r="W59" s="90" t="s">
        <v>42</v>
      </c>
      <c r="X59" s="90" t="s">
        <v>42</v>
      </c>
      <c r="Y59" s="90" t="s">
        <v>42</v>
      </c>
      <c r="Z59" s="128" t="s">
        <v>788</v>
      </c>
      <c r="AA59" s="90" t="s">
        <v>42</v>
      </c>
      <c r="AB59" s="90" t="s">
        <v>42</v>
      </c>
      <c r="AC59" s="90" t="s">
        <v>42</v>
      </c>
      <c r="AD59" s="90" t="s">
        <v>42</v>
      </c>
      <c r="AE59" s="90" t="s">
        <v>54</v>
      </c>
      <c r="AF59" s="136">
        <v>41426</v>
      </c>
      <c r="AG59" s="136">
        <v>41465</v>
      </c>
      <c r="AH59" s="90"/>
      <c r="AI59" s="137">
        <v>7.2</v>
      </c>
      <c r="AJ59" s="137">
        <v>0.1</v>
      </c>
      <c r="AK59" s="90" t="s">
        <v>55</v>
      </c>
      <c r="AL59" s="90"/>
      <c r="AM59" s="137"/>
      <c r="AN59" s="90">
        <v>100</v>
      </c>
      <c r="AO59" s="90">
        <v>0</v>
      </c>
      <c r="AP59" s="128"/>
      <c r="AQ59" s="149"/>
    </row>
    <row r="60" spans="1:43" s="154" customFormat="1" ht="25.5" x14ac:dyDescent="0.25">
      <c r="A60" s="113">
        <f t="shared" si="0"/>
        <v>58</v>
      </c>
      <c r="B60" s="104" t="s">
        <v>342</v>
      </c>
      <c r="C60" s="90" t="s">
        <v>301</v>
      </c>
      <c r="D60" s="94" t="s">
        <v>343</v>
      </c>
      <c r="E60" s="90" t="s">
        <v>40</v>
      </c>
      <c r="F60" s="90" t="s">
        <v>41</v>
      </c>
      <c r="G60" s="90">
        <v>10</v>
      </c>
      <c r="H60" s="90"/>
      <c r="I60" s="90"/>
      <c r="J60" s="90"/>
      <c r="K60" s="90" t="s">
        <v>42</v>
      </c>
      <c r="L60" s="90">
        <v>11</v>
      </c>
      <c r="M60" s="90" t="s">
        <v>344</v>
      </c>
      <c r="N60" s="90" t="s">
        <v>345</v>
      </c>
      <c r="O60" s="90" t="s">
        <v>46</v>
      </c>
      <c r="P60" s="90">
        <v>2012</v>
      </c>
      <c r="Q60" s="94" t="s">
        <v>202</v>
      </c>
      <c r="R60" s="90"/>
      <c r="S60" s="90"/>
      <c r="T60" s="90"/>
      <c r="U60" s="94"/>
      <c r="V60" s="90">
        <v>2014</v>
      </c>
      <c r="W60" s="90" t="s">
        <v>42</v>
      </c>
      <c r="X60" s="90" t="s">
        <v>42</v>
      </c>
      <c r="Y60" s="90" t="s">
        <v>42</v>
      </c>
      <c r="Z60" s="128" t="s">
        <v>788</v>
      </c>
      <c r="AA60" s="90" t="s">
        <v>42</v>
      </c>
      <c r="AB60" s="90" t="s">
        <v>42</v>
      </c>
      <c r="AC60" s="90" t="s">
        <v>42</v>
      </c>
      <c r="AD60" s="90" t="s">
        <v>42</v>
      </c>
      <c r="AE60" s="90" t="s">
        <v>54</v>
      </c>
      <c r="AF60" s="136">
        <v>41639</v>
      </c>
      <c r="AG60" s="136">
        <v>41816</v>
      </c>
      <c r="AH60" s="90"/>
      <c r="AI60" s="137">
        <v>4.8</v>
      </c>
      <c r="AJ60" s="137">
        <v>0</v>
      </c>
      <c r="AK60" s="90" t="s">
        <v>55</v>
      </c>
      <c r="AL60" s="90"/>
      <c r="AM60" s="137"/>
      <c r="AN60" s="90">
        <v>0</v>
      </c>
      <c r="AO60" s="90">
        <v>100</v>
      </c>
      <c r="AP60" s="128"/>
      <c r="AQ60" s="149"/>
    </row>
    <row r="61" spans="1:43" s="154" customFormat="1" ht="38.25" x14ac:dyDescent="0.25">
      <c r="A61" s="113">
        <f t="shared" si="0"/>
        <v>59</v>
      </c>
      <c r="B61" s="104" t="s">
        <v>346</v>
      </c>
      <c r="C61" s="90"/>
      <c r="D61" s="94" t="s">
        <v>347</v>
      </c>
      <c r="E61" s="90" t="s">
        <v>40</v>
      </c>
      <c r="F61" s="90" t="s">
        <v>41</v>
      </c>
      <c r="G61" s="90">
        <v>6</v>
      </c>
      <c r="H61" s="90"/>
      <c r="I61" s="90"/>
      <c r="J61" s="90"/>
      <c r="K61" s="90" t="s">
        <v>42</v>
      </c>
      <c r="L61" s="90">
        <v>0.7</v>
      </c>
      <c r="M61" s="90" t="s">
        <v>308</v>
      </c>
      <c r="N61" s="90" t="s">
        <v>334</v>
      </c>
      <c r="O61" s="90" t="s">
        <v>46</v>
      </c>
      <c r="P61" s="90">
        <v>2014</v>
      </c>
      <c r="Q61" s="94" t="s">
        <v>202</v>
      </c>
      <c r="R61" s="90" t="s">
        <v>42</v>
      </c>
      <c r="S61" s="90" t="s">
        <v>42</v>
      </c>
      <c r="T61" s="90" t="s">
        <v>42</v>
      </c>
      <c r="U61" s="92" t="s">
        <v>832</v>
      </c>
      <c r="V61" s="90">
        <v>2013</v>
      </c>
      <c r="W61" s="90" t="s">
        <v>42</v>
      </c>
      <c r="X61" s="90" t="s">
        <v>42</v>
      </c>
      <c r="Y61" s="90" t="s">
        <v>42</v>
      </c>
      <c r="Z61" s="128" t="s">
        <v>788</v>
      </c>
      <c r="AA61" s="90" t="s">
        <v>42</v>
      </c>
      <c r="AB61" s="90" t="s">
        <v>42</v>
      </c>
      <c r="AC61" s="90" t="s">
        <v>42</v>
      </c>
      <c r="AD61" s="90" t="s">
        <v>42</v>
      </c>
      <c r="AE61" s="90" t="s">
        <v>54</v>
      </c>
      <c r="AF61" s="136">
        <v>42004</v>
      </c>
      <c r="AG61" s="136">
        <v>41628</v>
      </c>
      <c r="AH61" s="90"/>
      <c r="AI61" s="137">
        <v>1.5</v>
      </c>
      <c r="AJ61" s="137">
        <v>0</v>
      </c>
      <c r="AK61" s="90" t="s">
        <v>55</v>
      </c>
      <c r="AL61" s="90"/>
      <c r="AM61" s="137"/>
      <c r="AN61" s="90">
        <v>0</v>
      </c>
      <c r="AO61" s="90">
        <v>100</v>
      </c>
      <c r="AP61" s="128"/>
      <c r="AQ61" s="149"/>
    </row>
    <row r="62" spans="1:43" s="154" customFormat="1" ht="63.75" x14ac:dyDescent="0.25">
      <c r="A62" s="113">
        <f t="shared" si="0"/>
        <v>60</v>
      </c>
      <c r="B62" s="104" t="s">
        <v>348</v>
      </c>
      <c r="C62" s="90"/>
      <c r="D62" s="94" t="s">
        <v>349</v>
      </c>
      <c r="E62" s="90" t="s">
        <v>40</v>
      </c>
      <c r="F62" s="90" t="s">
        <v>41</v>
      </c>
      <c r="G62" s="90">
        <v>6</v>
      </c>
      <c r="H62" s="90"/>
      <c r="I62" s="90"/>
      <c r="J62" s="90"/>
      <c r="K62" s="90" t="s">
        <v>42</v>
      </c>
      <c r="L62" s="90">
        <v>3.8</v>
      </c>
      <c r="M62" s="90" t="s">
        <v>315</v>
      </c>
      <c r="N62" s="90" t="s">
        <v>350</v>
      </c>
      <c r="O62" s="90" t="s">
        <v>46</v>
      </c>
      <c r="P62" s="90">
        <v>2013</v>
      </c>
      <c r="Q62" s="94" t="s">
        <v>202</v>
      </c>
      <c r="R62" s="90" t="s">
        <v>42</v>
      </c>
      <c r="S62" s="90" t="s">
        <v>42</v>
      </c>
      <c r="T62" s="90" t="s">
        <v>42</v>
      </c>
      <c r="U62" s="92" t="s">
        <v>832</v>
      </c>
      <c r="V62" s="90">
        <v>2013</v>
      </c>
      <c r="W62" s="90" t="s">
        <v>42</v>
      </c>
      <c r="X62" s="90" t="s">
        <v>42</v>
      </c>
      <c r="Y62" s="90" t="s">
        <v>42</v>
      </c>
      <c r="Z62" s="128" t="s">
        <v>788</v>
      </c>
      <c r="AA62" s="90" t="s">
        <v>42</v>
      </c>
      <c r="AB62" s="90" t="s">
        <v>42</v>
      </c>
      <c r="AC62" s="90" t="s">
        <v>42</v>
      </c>
      <c r="AD62" s="90" t="s">
        <v>42</v>
      </c>
      <c r="AE62" s="90" t="s">
        <v>54</v>
      </c>
      <c r="AF62" s="90" t="s">
        <v>351</v>
      </c>
      <c r="AG62" s="136">
        <v>41443</v>
      </c>
      <c r="AH62" s="90"/>
      <c r="AI62" s="137">
        <v>1.7</v>
      </c>
      <c r="AJ62" s="137">
        <v>0</v>
      </c>
      <c r="AK62" s="90" t="s">
        <v>55</v>
      </c>
      <c r="AL62" s="90"/>
      <c r="AM62" s="137"/>
      <c r="AN62" s="90">
        <v>100</v>
      </c>
      <c r="AO62" s="90">
        <v>0</v>
      </c>
      <c r="AP62" s="128"/>
      <c r="AQ62" s="149"/>
    </row>
    <row r="63" spans="1:43" s="154" customFormat="1" ht="140.25" x14ac:dyDescent="0.25">
      <c r="A63" s="113">
        <f t="shared" si="0"/>
        <v>61</v>
      </c>
      <c r="B63" s="104" t="s">
        <v>352</v>
      </c>
      <c r="C63" s="90" t="s">
        <v>301</v>
      </c>
      <c r="D63" s="94" t="s">
        <v>797</v>
      </c>
      <c r="E63" s="90" t="s">
        <v>40</v>
      </c>
      <c r="F63" s="90" t="s">
        <v>41</v>
      </c>
      <c r="G63" s="90">
        <v>10</v>
      </c>
      <c r="H63" s="90"/>
      <c r="I63" s="90"/>
      <c r="J63" s="90"/>
      <c r="K63" s="90" t="s">
        <v>42</v>
      </c>
      <c r="L63" s="90">
        <v>36</v>
      </c>
      <c r="M63" s="90" t="s">
        <v>315</v>
      </c>
      <c r="N63" s="90" t="s">
        <v>350</v>
      </c>
      <c r="O63" s="90" t="s">
        <v>46</v>
      </c>
      <c r="P63" s="90" t="s">
        <v>353</v>
      </c>
      <c r="Q63" s="94" t="s">
        <v>202</v>
      </c>
      <c r="R63" s="90" t="s">
        <v>42</v>
      </c>
      <c r="S63" s="90" t="s">
        <v>42</v>
      </c>
      <c r="T63" s="90" t="s">
        <v>42</v>
      </c>
      <c r="U63" s="92" t="s">
        <v>832</v>
      </c>
      <c r="V63" s="90">
        <v>2017</v>
      </c>
      <c r="W63" s="90" t="s">
        <v>42</v>
      </c>
      <c r="X63" s="90" t="s">
        <v>42</v>
      </c>
      <c r="Y63" s="90" t="s">
        <v>42</v>
      </c>
      <c r="Z63" s="128" t="s">
        <v>788</v>
      </c>
      <c r="AA63" s="90" t="s">
        <v>42</v>
      </c>
      <c r="AB63" s="90" t="s">
        <v>42</v>
      </c>
      <c r="AC63" s="90" t="s">
        <v>42</v>
      </c>
      <c r="AD63" s="90" t="s">
        <v>42</v>
      </c>
      <c r="AE63" s="90" t="s">
        <v>128</v>
      </c>
      <c r="AF63" s="90" t="s">
        <v>354</v>
      </c>
      <c r="AG63" s="136">
        <v>43022</v>
      </c>
      <c r="AH63" s="90"/>
      <c r="AI63" s="137">
        <v>9.6999999999999993</v>
      </c>
      <c r="AJ63" s="137">
        <v>0</v>
      </c>
      <c r="AK63" s="90" t="s">
        <v>55</v>
      </c>
      <c r="AL63" s="90"/>
      <c r="AM63" s="137">
        <v>0</v>
      </c>
      <c r="AN63" s="90">
        <v>100</v>
      </c>
      <c r="AO63" s="90">
        <v>0</v>
      </c>
      <c r="AP63" s="128"/>
      <c r="AQ63" s="149"/>
    </row>
    <row r="64" spans="1:43" s="154" customFormat="1" ht="63.75" x14ac:dyDescent="0.25">
      <c r="A64" s="113">
        <f t="shared" si="0"/>
        <v>62</v>
      </c>
      <c r="B64" s="104" t="s">
        <v>355</v>
      </c>
      <c r="C64" s="90"/>
      <c r="D64" s="94" t="s">
        <v>356</v>
      </c>
      <c r="E64" s="90" t="s">
        <v>40</v>
      </c>
      <c r="F64" s="90" t="s">
        <v>41</v>
      </c>
      <c r="G64" s="90">
        <v>6</v>
      </c>
      <c r="H64" s="90"/>
      <c r="I64" s="90"/>
      <c r="J64" s="90"/>
      <c r="K64" s="90" t="s">
        <v>42</v>
      </c>
      <c r="L64" s="90">
        <v>4.2</v>
      </c>
      <c r="M64" s="90" t="s">
        <v>328</v>
      </c>
      <c r="N64" s="90" t="s">
        <v>357</v>
      </c>
      <c r="O64" s="90" t="s">
        <v>46</v>
      </c>
      <c r="P64" s="90" t="s">
        <v>358</v>
      </c>
      <c r="Q64" s="94" t="s">
        <v>202</v>
      </c>
      <c r="R64" s="90"/>
      <c r="S64" s="90"/>
      <c r="T64" s="90"/>
      <c r="U64" s="92" t="s">
        <v>832</v>
      </c>
      <c r="V64" s="90">
        <v>2014</v>
      </c>
      <c r="W64" s="90" t="s">
        <v>42</v>
      </c>
      <c r="X64" s="90" t="s">
        <v>42</v>
      </c>
      <c r="Y64" s="90" t="s">
        <v>42</v>
      </c>
      <c r="Z64" s="128" t="s">
        <v>788</v>
      </c>
      <c r="AA64" s="90" t="s">
        <v>42</v>
      </c>
      <c r="AB64" s="90" t="s">
        <v>42</v>
      </c>
      <c r="AC64" s="90" t="s">
        <v>42</v>
      </c>
      <c r="AD64" s="90" t="s">
        <v>42</v>
      </c>
      <c r="AE64" s="90" t="s">
        <v>54</v>
      </c>
      <c r="AF64" s="90" t="s">
        <v>359</v>
      </c>
      <c r="AG64" s="136">
        <v>41705</v>
      </c>
      <c r="AH64" s="90"/>
      <c r="AI64" s="137">
        <v>3.3</v>
      </c>
      <c r="AJ64" s="137">
        <v>0</v>
      </c>
      <c r="AK64" s="90" t="s">
        <v>55</v>
      </c>
      <c r="AL64" s="90"/>
      <c r="AM64" s="137"/>
      <c r="AN64" s="90">
        <v>0</v>
      </c>
      <c r="AO64" s="90">
        <v>100</v>
      </c>
      <c r="AP64" s="128"/>
      <c r="AQ64" s="149"/>
    </row>
    <row r="65" spans="1:43" s="154" customFormat="1" ht="63.75" x14ac:dyDescent="0.25">
      <c r="A65" s="113">
        <f t="shared" si="0"/>
        <v>63</v>
      </c>
      <c r="B65" s="104" t="s">
        <v>360</v>
      </c>
      <c r="C65" s="90"/>
      <c r="D65" s="94" t="s">
        <v>361</v>
      </c>
      <c r="E65" s="90" t="s">
        <v>40</v>
      </c>
      <c r="F65" s="90" t="s">
        <v>41</v>
      </c>
      <c r="G65" s="90">
        <v>6</v>
      </c>
      <c r="H65" s="90"/>
      <c r="I65" s="90"/>
      <c r="J65" s="90"/>
      <c r="K65" s="90" t="s">
        <v>42</v>
      </c>
      <c r="L65" s="90">
        <v>0.7</v>
      </c>
      <c r="M65" s="90" t="s">
        <v>324</v>
      </c>
      <c r="N65" s="90" t="s">
        <v>42</v>
      </c>
      <c r="O65" s="90" t="s">
        <v>46</v>
      </c>
      <c r="P65" s="90" t="s">
        <v>362</v>
      </c>
      <c r="Q65" s="94" t="s">
        <v>202</v>
      </c>
      <c r="R65" s="90" t="s">
        <v>42</v>
      </c>
      <c r="S65" s="90" t="s">
        <v>42</v>
      </c>
      <c r="T65" s="90" t="s">
        <v>42</v>
      </c>
      <c r="U65" s="92" t="s">
        <v>832</v>
      </c>
      <c r="V65" s="90">
        <v>2014</v>
      </c>
      <c r="W65" s="90" t="s">
        <v>42</v>
      </c>
      <c r="X65" s="90" t="s">
        <v>42</v>
      </c>
      <c r="Y65" s="90" t="s">
        <v>42</v>
      </c>
      <c r="Z65" s="128" t="s">
        <v>788</v>
      </c>
      <c r="AA65" s="90" t="s">
        <v>42</v>
      </c>
      <c r="AB65" s="90" t="s">
        <v>42</v>
      </c>
      <c r="AC65" s="90" t="s">
        <v>42</v>
      </c>
      <c r="AD65" s="90" t="s">
        <v>42</v>
      </c>
      <c r="AE65" s="90" t="s">
        <v>54</v>
      </c>
      <c r="AF65" s="90" t="s">
        <v>363</v>
      </c>
      <c r="AG65" s="136">
        <v>41992</v>
      </c>
      <c r="AH65" s="90"/>
      <c r="AI65" s="137">
        <v>10</v>
      </c>
      <c r="AJ65" s="137">
        <v>1.1000000000000001</v>
      </c>
      <c r="AK65" s="90" t="s">
        <v>55</v>
      </c>
      <c r="AL65" s="90"/>
      <c r="AM65" s="137"/>
      <c r="AN65" s="90">
        <v>0</v>
      </c>
      <c r="AO65" s="90">
        <v>100</v>
      </c>
      <c r="AP65" s="128"/>
      <c r="AQ65" s="149"/>
    </row>
    <row r="66" spans="1:43" s="154" customFormat="1" ht="114.75" x14ac:dyDescent="0.25">
      <c r="A66" s="113">
        <f t="shared" si="0"/>
        <v>64</v>
      </c>
      <c r="B66" s="131" t="s">
        <v>364</v>
      </c>
      <c r="C66" s="90"/>
      <c r="D66" s="94" t="s">
        <v>798</v>
      </c>
      <c r="E66" s="90" t="s">
        <v>40</v>
      </c>
      <c r="F66" s="90" t="s">
        <v>41</v>
      </c>
      <c r="G66" s="90">
        <v>7</v>
      </c>
      <c r="H66" s="90"/>
      <c r="I66" s="90"/>
      <c r="J66" s="90"/>
      <c r="K66" s="90" t="s">
        <v>42</v>
      </c>
      <c r="L66" s="90">
        <v>1.8</v>
      </c>
      <c r="M66" s="90" t="s">
        <v>308</v>
      </c>
      <c r="N66" s="90" t="s">
        <v>309</v>
      </c>
      <c r="O66" s="90" t="s">
        <v>46</v>
      </c>
      <c r="P66" s="90">
        <v>2016</v>
      </c>
      <c r="Q66" s="94" t="s">
        <v>202</v>
      </c>
      <c r="R66" s="90" t="s">
        <v>42</v>
      </c>
      <c r="S66" s="90" t="s">
        <v>42</v>
      </c>
      <c r="T66" s="90" t="s">
        <v>42</v>
      </c>
      <c r="U66" s="92" t="s">
        <v>832</v>
      </c>
      <c r="V66" s="90">
        <v>2018</v>
      </c>
      <c r="W66" s="90" t="s">
        <v>42</v>
      </c>
      <c r="X66" s="90" t="s">
        <v>42</v>
      </c>
      <c r="Y66" s="90" t="s">
        <v>42</v>
      </c>
      <c r="Z66" s="128" t="s">
        <v>788</v>
      </c>
      <c r="AA66" s="90" t="s">
        <v>42</v>
      </c>
      <c r="AB66" s="90" t="s">
        <v>42</v>
      </c>
      <c r="AC66" s="90" t="s">
        <v>42</v>
      </c>
      <c r="AD66" s="90" t="s">
        <v>42</v>
      </c>
      <c r="AE66" s="90" t="s">
        <v>285</v>
      </c>
      <c r="AF66" s="90" t="s">
        <v>365</v>
      </c>
      <c r="AG66" s="136">
        <v>43435</v>
      </c>
      <c r="AH66" s="90"/>
      <c r="AI66" s="137">
        <v>0</v>
      </c>
      <c r="AJ66" s="137">
        <v>0</v>
      </c>
      <c r="AK66" s="90" t="s">
        <v>55</v>
      </c>
      <c r="AL66" s="90"/>
      <c r="AM66" s="137">
        <v>6.8</v>
      </c>
      <c r="AN66" s="90">
        <v>0</v>
      </c>
      <c r="AO66" s="90">
        <v>100</v>
      </c>
      <c r="AP66" s="128"/>
      <c r="AQ66" s="149"/>
    </row>
    <row r="67" spans="1:43" s="154" customFormat="1" ht="51" x14ac:dyDescent="0.25">
      <c r="A67" s="113">
        <f t="shared" si="0"/>
        <v>65</v>
      </c>
      <c r="B67" s="104" t="s">
        <v>366</v>
      </c>
      <c r="C67" s="90"/>
      <c r="D67" s="94" t="s">
        <v>799</v>
      </c>
      <c r="E67" s="90" t="s">
        <v>40</v>
      </c>
      <c r="F67" s="90" t="s">
        <v>41</v>
      </c>
      <c r="G67" s="90">
        <v>7</v>
      </c>
      <c r="H67" s="90"/>
      <c r="I67" s="90"/>
      <c r="J67" s="90"/>
      <c r="K67" s="90" t="s">
        <v>42</v>
      </c>
      <c r="L67" s="90" t="s">
        <v>42</v>
      </c>
      <c r="M67" s="90" t="s">
        <v>340</v>
      </c>
      <c r="N67" s="90" t="s">
        <v>42</v>
      </c>
      <c r="O67" s="90" t="s">
        <v>46</v>
      </c>
      <c r="P67" s="90">
        <v>2016</v>
      </c>
      <c r="Q67" s="94" t="s">
        <v>202</v>
      </c>
      <c r="R67" s="90" t="s">
        <v>42</v>
      </c>
      <c r="S67" s="90" t="s">
        <v>42</v>
      </c>
      <c r="T67" s="90" t="s">
        <v>42</v>
      </c>
      <c r="U67" s="92" t="s">
        <v>832</v>
      </c>
      <c r="V67" s="90">
        <v>2016</v>
      </c>
      <c r="W67" s="90" t="s">
        <v>42</v>
      </c>
      <c r="X67" s="90" t="s">
        <v>42</v>
      </c>
      <c r="Y67" s="90" t="s">
        <v>42</v>
      </c>
      <c r="Z67" s="128" t="s">
        <v>788</v>
      </c>
      <c r="AA67" s="90" t="s">
        <v>42</v>
      </c>
      <c r="AB67" s="90" t="s">
        <v>42</v>
      </c>
      <c r="AC67" s="90" t="s">
        <v>42</v>
      </c>
      <c r="AD67" s="90" t="s">
        <v>42</v>
      </c>
      <c r="AE67" s="90" t="s">
        <v>54</v>
      </c>
      <c r="AF67" s="136">
        <v>42551</v>
      </c>
      <c r="AG67" s="136">
        <v>42391</v>
      </c>
      <c r="AH67" s="90"/>
      <c r="AI67" s="137">
        <v>2.4</v>
      </c>
      <c r="AJ67" s="137">
        <v>0</v>
      </c>
      <c r="AK67" s="90" t="s">
        <v>55</v>
      </c>
      <c r="AL67" s="90"/>
      <c r="AM67" s="137"/>
      <c r="AN67" s="90">
        <v>100</v>
      </c>
      <c r="AO67" s="90">
        <v>0</v>
      </c>
      <c r="AP67" s="128"/>
      <c r="AQ67" s="149"/>
    </row>
    <row r="68" spans="1:43" s="154" customFormat="1" ht="165.75" x14ac:dyDescent="0.25">
      <c r="A68" s="113">
        <f t="shared" si="0"/>
        <v>66</v>
      </c>
      <c r="B68" s="104" t="s">
        <v>367</v>
      </c>
      <c r="C68" s="90"/>
      <c r="D68" s="94" t="s">
        <v>800</v>
      </c>
      <c r="E68" s="90" t="s">
        <v>40</v>
      </c>
      <c r="F68" s="90" t="s">
        <v>41</v>
      </c>
      <c r="G68" s="90">
        <v>9</v>
      </c>
      <c r="H68" s="90"/>
      <c r="I68" s="90"/>
      <c r="J68" s="90"/>
      <c r="K68" s="90" t="s">
        <v>42</v>
      </c>
      <c r="L68" s="90">
        <v>64</v>
      </c>
      <c r="M68" s="90" t="s">
        <v>315</v>
      </c>
      <c r="N68" s="90" t="s">
        <v>42</v>
      </c>
      <c r="O68" s="90"/>
      <c r="P68" s="90">
        <v>2015</v>
      </c>
      <c r="Q68" s="94" t="s">
        <v>202</v>
      </c>
      <c r="R68" s="90" t="s">
        <v>42</v>
      </c>
      <c r="S68" s="90" t="s">
        <v>42</v>
      </c>
      <c r="T68" s="90" t="s">
        <v>42</v>
      </c>
      <c r="U68" s="92" t="s">
        <v>832</v>
      </c>
      <c r="V68" s="90">
        <v>2017</v>
      </c>
      <c r="W68" s="90" t="s">
        <v>42</v>
      </c>
      <c r="X68" s="90" t="s">
        <v>42</v>
      </c>
      <c r="Y68" s="90" t="s">
        <v>42</v>
      </c>
      <c r="Z68" s="128" t="s">
        <v>788</v>
      </c>
      <c r="AA68" s="90" t="s">
        <v>42</v>
      </c>
      <c r="AB68" s="90" t="s">
        <v>42</v>
      </c>
      <c r="AC68" s="90" t="s">
        <v>42</v>
      </c>
      <c r="AD68" s="90" t="s">
        <v>42</v>
      </c>
      <c r="AE68" s="90" t="s">
        <v>54</v>
      </c>
      <c r="AF68" s="90" t="s">
        <v>368</v>
      </c>
      <c r="AG68" s="136">
        <v>42854</v>
      </c>
      <c r="AH68" s="90"/>
      <c r="AI68" s="137">
        <v>11.1</v>
      </c>
      <c r="AJ68" s="137">
        <v>0</v>
      </c>
      <c r="AK68" s="90" t="s">
        <v>55</v>
      </c>
      <c r="AL68" s="90"/>
      <c r="AM68" s="137"/>
      <c r="AN68" s="90">
        <v>100</v>
      </c>
      <c r="AO68" s="90">
        <v>0</v>
      </c>
      <c r="AP68" s="128"/>
      <c r="AQ68" s="149"/>
    </row>
    <row r="69" spans="1:43" s="154" customFormat="1" ht="51" x14ac:dyDescent="0.25">
      <c r="A69" s="113">
        <f t="shared" ref="A69:A132" si="1">(A68+1)</f>
        <v>67</v>
      </c>
      <c r="B69" s="104" t="s">
        <v>369</v>
      </c>
      <c r="C69" s="90" t="s">
        <v>301</v>
      </c>
      <c r="D69" s="94" t="s">
        <v>370</v>
      </c>
      <c r="E69" s="90" t="s">
        <v>40</v>
      </c>
      <c r="F69" s="90" t="s">
        <v>41</v>
      </c>
      <c r="G69" s="90">
        <v>6</v>
      </c>
      <c r="H69" s="90"/>
      <c r="I69" s="90"/>
      <c r="J69" s="90"/>
      <c r="K69" s="90" t="s">
        <v>42</v>
      </c>
      <c r="L69" s="90">
        <v>7</v>
      </c>
      <c r="M69" s="90" t="s">
        <v>303</v>
      </c>
      <c r="N69" s="90" t="s">
        <v>304</v>
      </c>
      <c r="O69" s="90"/>
      <c r="P69" s="90">
        <v>2015</v>
      </c>
      <c r="Q69" s="94" t="s">
        <v>202</v>
      </c>
      <c r="R69" s="90"/>
      <c r="S69" s="90"/>
      <c r="T69" s="90"/>
      <c r="U69" s="94"/>
      <c r="V69" s="90">
        <v>2015</v>
      </c>
      <c r="W69" s="90" t="s">
        <v>42</v>
      </c>
      <c r="X69" s="90" t="s">
        <v>42</v>
      </c>
      <c r="Y69" s="90" t="s">
        <v>42</v>
      </c>
      <c r="Z69" s="128" t="s">
        <v>788</v>
      </c>
      <c r="AA69" s="90" t="s">
        <v>42</v>
      </c>
      <c r="AB69" s="90" t="s">
        <v>42</v>
      </c>
      <c r="AC69" s="90" t="s">
        <v>42</v>
      </c>
      <c r="AD69" s="90" t="s">
        <v>42</v>
      </c>
      <c r="AE69" s="90" t="s">
        <v>54</v>
      </c>
      <c r="AF69" s="90" t="s">
        <v>371</v>
      </c>
      <c r="AG69" s="136">
        <v>42328</v>
      </c>
      <c r="AH69" s="90"/>
      <c r="AI69" s="137">
        <v>11.7</v>
      </c>
      <c r="AJ69" s="137">
        <v>0.1</v>
      </c>
      <c r="AK69" s="90" t="s">
        <v>55</v>
      </c>
      <c r="AL69" s="90"/>
      <c r="AM69" s="137"/>
      <c r="AN69" s="90">
        <v>100</v>
      </c>
      <c r="AO69" s="90">
        <v>0</v>
      </c>
      <c r="AP69" s="128"/>
      <c r="AQ69" s="149"/>
    </row>
    <row r="70" spans="1:43" s="154" customFormat="1" ht="242.25" x14ac:dyDescent="0.25">
      <c r="A70" s="113">
        <f t="shared" si="1"/>
        <v>68</v>
      </c>
      <c r="B70" s="104" t="s">
        <v>372</v>
      </c>
      <c r="C70" s="90"/>
      <c r="D70" s="94" t="s">
        <v>801</v>
      </c>
      <c r="E70" s="90" t="s">
        <v>40</v>
      </c>
      <c r="F70" s="90" t="s">
        <v>41</v>
      </c>
      <c r="G70" s="90">
        <v>6</v>
      </c>
      <c r="H70" s="90"/>
      <c r="I70" s="90"/>
      <c r="J70" s="90"/>
      <c r="K70" s="90" t="s">
        <v>42</v>
      </c>
      <c r="L70" s="90">
        <v>2.6</v>
      </c>
      <c r="M70" s="90" t="s">
        <v>308</v>
      </c>
      <c r="N70" s="90" t="s">
        <v>309</v>
      </c>
      <c r="O70" s="90"/>
      <c r="P70" s="90">
        <v>2015</v>
      </c>
      <c r="Q70" s="94" t="s">
        <v>202</v>
      </c>
      <c r="R70" s="90" t="s">
        <v>42</v>
      </c>
      <c r="S70" s="90" t="s">
        <v>42</v>
      </c>
      <c r="T70" s="90" t="s">
        <v>42</v>
      </c>
      <c r="U70" s="92" t="s">
        <v>832</v>
      </c>
      <c r="V70" s="90">
        <v>2018</v>
      </c>
      <c r="W70" s="90" t="s">
        <v>42</v>
      </c>
      <c r="X70" s="90" t="s">
        <v>42</v>
      </c>
      <c r="Y70" s="90" t="s">
        <v>42</v>
      </c>
      <c r="Z70" s="128" t="s">
        <v>788</v>
      </c>
      <c r="AA70" s="90" t="s">
        <v>42</v>
      </c>
      <c r="AB70" s="90" t="s">
        <v>42</v>
      </c>
      <c r="AC70" s="90" t="s">
        <v>42</v>
      </c>
      <c r="AD70" s="90" t="s">
        <v>42</v>
      </c>
      <c r="AE70" s="90" t="s">
        <v>128</v>
      </c>
      <c r="AF70" s="90" t="s">
        <v>373</v>
      </c>
      <c r="AG70" s="136">
        <v>43157</v>
      </c>
      <c r="AH70" s="90"/>
      <c r="AI70" s="137"/>
      <c r="AJ70" s="137"/>
      <c r="AK70" s="90" t="s">
        <v>55</v>
      </c>
      <c r="AL70" s="90"/>
      <c r="AM70" s="137"/>
      <c r="AN70" s="90">
        <v>0</v>
      </c>
      <c r="AO70" s="90">
        <v>100</v>
      </c>
      <c r="AP70" s="128"/>
      <c r="AQ70" s="149"/>
    </row>
    <row r="71" spans="1:43" s="154" customFormat="1" x14ac:dyDescent="0.25">
      <c r="A71" s="113">
        <f t="shared" si="1"/>
        <v>69</v>
      </c>
      <c r="B71" s="104" t="s">
        <v>374</v>
      </c>
      <c r="C71" s="90"/>
      <c r="D71" s="94" t="s">
        <v>375</v>
      </c>
      <c r="E71" s="90" t="s">
        <v>40</v>
      </c>
      <c r="F71" s="90" t="s">
        <v>41</v>
      </c>
      <c r="G71" s="90">
        <v>1</v>
      </c>
      <c r="H71" s="90"/>
      <c r="I71" s="90"/>
      <c r="J71" s="90"/>
      <c r="K71" s="90" t="s">
        <v>42</v>
      </c>
      <c r="L71" s="90">
        <v>4.8</v>
      </c>
      <c r="M71" s="90" t="s">
        <v>376</v>
      </c>
      <c r="N71" s="90" t="s">
        <v>377</v>
      </c>
      <c r="O71" s="90"/>
      <c r="P71" s="90">
        <v>2015</v>
      </c>
      <c r="Q71" s="94" t="s">
        <v>202</v>
      </c>
      <c r="R71" s="90" t="s">
        <v>42</v>
      </c>
      <c r="S71" s="90" t="s">
        <v>42</v>
      </c>
      <c r="T71" s="90" t="s">
        <v>42</v>
      </c>
      <c r="U71" s="92" t="s">
        <v>832</v>
      </c>
      <c r="V71" s="90">
        <v>2016</v>
      </c>
      <c r="W71" s="90" t="s">
        <v>42</v>
      </c>
      <c r="X71" s="90" t="s">
        <v>42</v>
      </c>
      <c r="Y71" s="90" t="s">
        <v>42</v>
      </c>
      <c r="Z71" s="128" t="s">
        <v>788</v>
      </c>
      <c r="AA71" s="90" t="s">
        <v>42</v>
      </c>
      <c r="AB71" s="90" t="s">
        <v>42</v>
      </c>
      <c r="AC71" s="90" t="s">
        <v>42</v>
      </c>
      <c r="AD71" s="90" t="s">
        <v>42</v>
      </c>
      <c r="AE71" s="90" t="s">
        <v>54</v>
      </c>
      <c r="AF71" s="136">
        <v>42278</v>
      </c>
      <c r="AG71" s="136">
        <v>42473</v>
      </c>
      <c r="AH71" s="90"/>
      <c r="AI71" s="137">
        <v>0.3</v>
      </c>
      <c r="AJ71" s="137">
        <v>1.3</v>
      </c>
      <c r="AK71" s="90" t="s">
        <v>55</v>
      </c>
      <c r="AL71" s="90"/>
      <c r="AM71" s="137">
        <v>11.6</v>
      </c>
      <c r="AN71" s="90">
        <v>30</v>
      </c>
      <c r="AO71" s="90">
        <v>70</v>
      </c>
      <c r="AP71" s="128"/>
      <c r="AQ71" s="149"/>
    </row>
    <row r="72" spans="1:43" s="154" customFormat="1" x14ac:dyDescent="0.25">
      <c r="A72" s="113">
        <f t="shared" si="1"/>
        <v>70</v>
      </c>
      <c r="B72" s="104" t="s">
        <v>378</v>
      </c>
      <c r="C72" s="90"/>
      <c r="D72" s="94" t="s">
        <v>802</v>
      </c>
      <c r="E72" s="90" t="s">
        <v>40</v>
      </c>
      <c r="F72" s="90" t="s">
        <v>41</v>
      </c>
      <c r="G72" s="90">
        <v>6</v>
      </c>
      <c r="H72" s="90"/>
      <c r="I72" s="90"/>
      <c r="J72" s="90"/>
      <c r="K72" s="90" t="s">
        <v>42</v>
      </c>
      <c r="L72" s="90">
        <v>14.5</v>
      </c>
      <c r="M72" s="90" t="s">
        <v>379</v>
      </c>
      <c r="N72" s="90" t="s">
        <v>42</v>
      </c>
      <c r="O72" s="90"/>
      <c r="P72" s="90">
        <v>2015</v>
      </c>
      <c r="Q72" s="94" t="s">
        <v>202</v>
      </c>
      <c r="R72" s="90" t="s">
        <v>42</v>
      </c>
      <c r="S72" s="90" t="s">
        <v>42</v>
      </c>
      <c r="T72" s="90" t="s">
        <v>42</v>
      </c>
      <c r="U72" s="92" t="s">
        <v>832</v>
      </c>
      <c r="V72" s="90">
        <v>2016</v>
      </c>
      <c r="W72" s="90" t="s">
        <v>42</v>
      </c>
      <c r="X72" s="90" t="s">
        <v>42</v>
      </c>
      <c r="Y72" s="90" t="s">
        <v>42</v>
      </c>
      <c r="Z72" s="128" t="s">
        <v>788</v>
      </c>
      <c r="AA72" s="90" t="s">
        <v>42</v>
      </c>
      <c r="AB72" s="90" t="s">
        <v>42</v>
      </c>
      <c r="AC72" s="90" t="s">
        <v>42</v>
      </c>
      <c r="AD72" s="90" t="s">
        <v>42</v>
      </c>
      <c r="AE72" s="90" t="s">
        <v>54</v>
      </c>
      <c r="AF72" s="136">
        <v>42522</v>
      </c>
      <c r="AG72" s="136">
        <v>42551</v>
      </c>
      <c r="AH72" s="90"/>
      <c r="AI72" s="137">
        <v>0</v>
      </c>
      <c r="AJ72" s="137">
        <v>0</v>
      </c>
      <c r="AK72" s="90" t="s">
        <v>55</v>
      </c>
      <c r="AL72" s="90"/>
      <c r="AM72" s="137">
        <v>3.7</v>
      </c>
      <c r="AN72" s="90">
        <v>30</v>
      </c>
      <c r="AO72" s="90">
        <v>70</v>
      </c>
      <c r="AP72" s="128"/>
      <c r="AQ72" s="149"/>
    </row>
    <row r="73" spans="1:43" s="154" customFormat="1" ht="25.5" x14ac:dyDescent="0.25">
      <c r="A73" s="113">
        <f t="shared" si="1"/>
        <v>71</v>
      </c>
      <c r="B73" s="104" t="s">
        <v>380</v>
      </c>
      <c r="C73" s="90" t="s">
        <v>301</v>
      </c>
      <c r="D73" s="94" t="s">
        <v>381</v>
      </c>
      <c r="E73" s="90" t="s">
        <v>40</v>
      </c>
      <c r="F73" s="90" t="s">
        <v>41</v>
      </c>
      <c r="G73" s="90">
        <v>6</v>
      </c>
      <c r="H73" s="90"/>
      <c r="I73" s="90"/>
      <c r="J73" s="90"/>
      <c r="K73" s="90" t="s">
        <v>42</v>
      </c>
      <c r="L73" s="90">
        <v>3</v>
      </c>
      <c r="M73" s="90" t="s">
        <v>340</v>
      </c>
      <c r="N73" s="90" t="s">
        <v>382</v>
      </c>
      <c r="O73" s="90"/>
      <c r="P73" s="90">
        <v>2016</v>
      </c>
      <c r="Q73" s="94" t="s">
        <v>202</v>
      </c>
      <c r="R73" s="90"/>
      <c r="S73" s="90"/>
      <c r="T73" s="90"/>
      <c r="U73" s="94"/>
      <c r="V73" s="90">
        <v>2018</v>
      </c>
      <c r="W73" s="90" t="s">
        <v>42</v>
      </c>
      <c r="X73" s="90" t="s">
        <v>42</v>
      </c>
      <c r="Y73" s="90" t="s">
        <v>42</v>
      </c>
      <c r="Z73" s="128" t="s">
        <v>788</v>
      </c>
      <c r="AA73" s="90" t="s">
        <v>42</v>
      </c>
      <c r="AB73" s="90" t="s">
        <v>42</v>
      </c>
      <c r="AC73" s="90" t="s">
        <v>42</v>
      </c>
      <c r="AD73" s="90" t="s">
        <v>42</v>
      </c>
      <c r="AE73" s="90" t="s">
        <v>128</v>
      </c>
      <c r="AF73" s="136">
        <v>43070</v>
      </c>
      <c r="AG73" s="136">
        <v>43452</v>
      </c>
      <c r="AH73" s="90"/>
      <c r="AI73" s="137">
        <v>0</v>
      </c>
      <c r="AJ73" s="137">
        <v>0</v>
      </c>
      <c r="AK73" s="90" t="s">
        <v>55</v>
      </c>
      <c r="AL73" s="90"/>
      <c r="AM73" s="137">
        <v>3.4</v>
      </c>
      <c r="AN73" s="90">
        <v>100</v>
      </c>
      <c r="AO73" s="90">
        <v>0</v>
      </c>
      <c r="AP73" s="128"/>
      <c r="AQ73" s="149"/>
    </row>
    <row r="74" spans="1:43" s="154" customFormat="1" ht="216.75" x14ac:dyDescent="0.25">
      <c r="A74" s="113">
        <f t="shared" si="1"/>
        <v>72</v>
      </c>
      <c r="B74" s="131" t="s">
        <v>383</v>
      </c>
      <c r="C74" s="90" t="s">
        <v>301</v>
      </c>
      <c r="D74" s="94" t="s">
        <v>803</v>
      </c>
      <c r="E74" s="90" t="s">
        <v>40</v>
      </c>
      <c r="F74" s="90" t="s">
        <v>41</v>
      </c>
      <c r="G74" s="90">
        <v>8</v>
      </c>
      <c r="H74" s="90"/>
      <c r="I74" s="90"/>
      <c r="J74" s="90"/>
      <c r="K74" s="90" t="s">
        <v>42</v>
      </c>
      <c r="L74" s="90">
        <v>0.5</v>
      </c>
      <c r="M74" s="90" t="s">
        <v>308</v>
      </c>
      <c r="N74" s="90" t="s">
        <v>309</v>
      </c>
      <c r="O74" s="90"/>
      <c r="P74" s="90">
        <v>2016</v>
      </c>
      <c r="Q74" s="94" t="s">
        <v>202</v>
      </c>
      <c r="R74" s="90" t="s">
        <v>42</v>
      </c>
      <c r="S74" s="90" t="s">
        <v>42</v>
      </c>
      <c r="T74" s="90" t="s">
        <v>42</v>
      </c>
      <c r="U74" s="92" t="s">
        <v>832</v>
      </c>
      <c r="V74" s="90">
        <v>2018</v>
      </c>
      <c r="W74" s="90" t="s">
        <v>42</v>
      </c>
      <c r="X74" s="90" t="s">
        <v>42</v>
      </c>
      <c r="Y74" s="90" t="s">
        <v>42</v>
      </c>
      <c r="Z74" s="128" t="s">
        <v>788</v>
      </c>
      <c r="AA74" s="90" t="s">
        <v>42</v>
      </c>
      <c r="AB74" s="90" t="s">
        <v>42</v>
      </c>
      <c r="AC74" s="90" t="s">
        <v>42</v>
      </c>
      <c r="AD74" s="90" t="s">
        <v>42</v>
      </c>
      <c r="AE74" s="90" t="s">
        <v>128</v>
      </c>
      <c r="AF74" s="136">
        <v>43191</v>
      </c>
      <c r="AG74" s="136">
        <v>43384</v>
      </c>
      <c r="AH74" s="90"/>
      <c r="AI74" s="137">
        <v>0</v>
      </c>
      <c r="AJ74" s="137">
        <v>0</v>
      </c>
      <c r="AK74" s="90" t="s">
        <v>55</v>
      </c>
      <c r="AL74" s="90"/>
      <c r="AM74" s="137">
        <v>2.4</v>
      </c>
      <c r="AN74" s="90">
        <v>0</v>
      </c>
      <c r="AO74" s="90">
        <v>100</v>
      </c>
      <c r="AP74" s="128"/>
      <c r="AQ74" s="149"/>
    </row>
    <row r="75" spans="1:43" s="154" customFormat="1" ht="229.5" x14ac:dyDescent="0.25">
      <c r="A75" s="113">
        <f t="shared" si="1"/>
        <v>73</v>
      </c>
      <c r="B75" s="104" t="s">
        <v>384</v>
      </c>
      <c r="C75" s="90" t="s">
        <v>301</v>
      </c>
      <c r="D75" s="94" t="s">
        <v>385</v>
      </c>
      <c r="E75" s="90" t="s">
        <v>40</v>
      </c>
      <c r="F75" s="90" t="s">
        <v>41</v>
      </c>
      <c r="G75" s="90">
        <v>6</v>
      </c>
      <c r="H75" s="90"/>
      <c r="I75" s="90"/>
      <c r="J75" s="90"/>
      <c r="K75" s="90" t="s">
        <v>42</v>
      </c>
      <c r="L75" s="90">
        <v>1</v>
      </c>
      <c r="M75" s="90" t="s">
        <v>324</v>
      </c>
      <c r="N75" s="90" t="s">
        <v>386</v>
      </c>
      <c r="O75" s="90"/>
      <c r="P75" s="90" t="s">
        <v>387</v>
      </c>
      <c r="Q75" s="94" t="s">
        <v>202</v>
      </c>
      <c r="R75" s="90">
        <v>2016</v>
      </c>
      <c r="S75" s="90" t="s">
        <v>82</v>
      </c>
      <c r="T75" s="90" t="s">
        <v>42</v>
      </c>
      <c r="U75" s="138" t="s">
        <v>83</v>
      </c>
      <c r="V75" s="90" t="s">
        <v>762</v>
      </c>
      <c r="W75" s="90" t="s">
        <v>42</v>
      </c>
      <c r="X75" s="90" t="s">
        <v>42</v>
      </c>
      <c r="Y75" s="90" t="s">
        <v>42</v>
      </c>
      <c r="Z75" s="128" t="s">
        <v>788</v>
      </c>
      <c r="AA75" s="90" t="s">
        <v>42</v>
      </c>
      <c r="AB75" s="90" t="s">
        <v>42</v>
      </c>
      <c r="AC75" s="90" t="s">
        <v>42</v>
      </c>
      <c r="AD75" s="90" t="s">
        <v>42</v>
      </c>
      <c r="AE75" s="90" t="s">
        <v>128</v>
      </c>
      <c r="AF75" s="90" t="s">
        <v>388</v>
      </c>
      <c r="AG75" s="90" t="s">
        <v>389</v>
      </c>
      <c r="AH75" s="90"/>
      <c r="AI75" s="137">
        <v>0</v>
      </c>
      <c r="AJ75" s="137">
        <v>0</v>
      </c>
      <c r="AK75" s="90" t="s">
        <v>55</v>
      </c>
      <c r="AL75" s="90"/>
      <c r="AM75" s="137">
        <v>4</v>
      </c>
      <c r="AN75" s="90">
        <v>0</v>
      </c>
      <c r="AO75" s="90">
        <v>100</v>
      </c>
      <c r="AP75" s="128"/>
      <c r="AQ75" s="149"/>
    </row>
    <row r="76" spans="1:43" s="154" customFormat="1" ht="38.25" x14ac:dyDescent="0.25">
      <c r="A76" s="113">
        <f t="shared" si="1"/>
        <v>74</v>
      </c>
      <c r="B76" s="104" t="s">
        <v>390</v>
      </c>
      <c r="C76" s="90" t="s">
        <v>301</v>
      </c>
      <c r="D76" s="94" t="s">
        <v>391</v>
      </c>
      <c r="E76" s="90" t="s">
        <v>40</v>
      </c>
      <c r="F76" s="90" t="s">
        <v>41</v>
      </c>
      <c r="G76" s="90">
        <v>6</v>
      </c>
      <c r="H76" s="90"/>
      <c r="I76" s="90"/>
      <c r="J76" s="90"/>
      <c r="K76" s="90" t="s">
        <v>42</v>
      </c>
      <c r="L76" s="90">
        <v>1.1000000000000001</v>
      </c>
      <c r="M76" s="90" t="s">
        <v>308</v>
      </c>
      <c r="N76" s="90" t="s">
        <v>392</v>
      </c>
      <c r="O76" s="90"/>
      <c r="P76" s="90">
        <v>2016</v>
      </c>
      <c r="Q76" s="94" t="s">
        <v>202</v>
      </c>
      <c r="R76" s="90" t="s">
        <v>42</v>
      </c>
      <c r="S76" s="90" t="s">
        <v>42</v>
      </c>
      <c r="T76" s="90" t="s">
        <v>42</v>
      </c>
      <c r="U76" s="92" t="s">
        <v>832</v>
      </c>
      <c r="V76" s="90">
        <v>2017</v>
      </c>
      <c r="W76" s="90" t="s">
        <v>42</v>
      </c>
      <c r="X76" s="90" t="s">
        <v>42</v>
      </c>
      <c r="Y76" s="90" t="s">
        <v>42</v>
      </c>
      <c r="Z76" s="128" t="s">
        <v>788</v>
      </c>
      <c r="AA76" s="90" t="s">
        <v>42</v>
      </c>
      <c r="AB76" s="90" t="s">
        <v>42</v>
      </c>
      <c r="AC76" s="90" t="s">
        <v>42</v>
      </c>
      <c r="AD76" s="90" t="s">
        <v>42</v>
      </c>
      <c r="AE76" s="90"/>
      <c r="AF76" s="136">
        <v>43070</v>
      </c>
      <c r="AG76" s="136">
        <v>43073</v>
      </c>
      <c r="AH76" s="90"/>
      <c r="AI76" s="137">
        <v>0</v>
      </c>
      <c r="AJ76" s="137">
        <v>0</v>
      </c>
      <c r="AK76" s="90" t="s">
        <v>55</v>
      </c>
      <c r="AL76" s="90"/>
      <c r="AM76" s="137">
        <v>2.6</v>
      </c>
      <c r="AN76" s="90">
        <v>0</v>
      </c>
      <c r="AO76" s="90">
        <v>100</v>
      </c>
      <c r="AP76" s="128"/>
      <c r="AQ76" s="149"/>
    </row>
    <row r="77" spans="1:43" s="154" customFormat="1" ht="25.5" x14ac:dyDescent="0.25">
      <c r="A77" s="113">
        <f t="shared" si="1"/>
        <v>75</v>
      </c>
      <c r="B77" s="104" t="s">
        <v>393</v>
      </c>
      <c r="C77" s="90" t="s">
        <v>301</v>
      </c>
      <c r="D77" s="94" t="s">
        <v>394</v>
      </c>
      <c r="E77" s="90" t="s">
        <v>40</v>
      </c>
      <c r="F77" s="90" t="s">
        <v>41</v>
      </c>
      <c r="G77" s="90">
        <v>6</v>
      </c>
      <c r="H77" s="90"/>
      <c r="I77" s="90"/>
      <c r="J77" s="90"/>
      <c r="K77" s="90" t="s">
        <v>42</v>
      </c>
      <c r="L77" s="90">
        <v>0.8</v>
      </c>
      <c r="M77" s="90" t="s">
        <v>308</v>
      </c>
      <c r="N77" s="90" t="s">
        <v>392</v>
      </c>
      <c r="O77" s="90"/>
      <c r="P77" s="90">
        <v>2016</v>
      </c>
      <c r="Q77" s="94" t="s">
        <v>202</v>
      </c>
      <c r="R77" s="90" t="s">
        <v>42</v>
      </c>
      <c r="S77" s="90" t="s">
        <v>42</v>
      </c>
      <c r="T77" s="90" t="s">
        <v>42</v>
      </c>
      <c r="U77" s="92" t="s">
        <v>832</v>
      </c>
      <c r="V77" s="90">
        <v>2017</v>
      </c>
      <c r="W77" s="90" t="s">
        <v>42</v>
      </c>
      <c r="X77" s="90" t="s">
        <v>42</v>
      </c>
      <c r="Y77" s="90" t="s">
        <v>42</v>
      </c>
      <c r="Z77" s="128" t="s">
        <v>788</v>
      </c>
      <c r="AA77" s="90" t="s">
        <v>42</v>
      </c>
      <c r="AB77" s="90" t="s">
        <v>42</v>
      </c>
      <c r="AC77" s="90" t="s">
        <v>42</v>
      </c>
      <c r="AD77" s="90" t="s">
        <v>42</v>
      </c>
      <c r="AE77" s="90"/>
      <c r="AF77" s="90"/>
      <c r="AG77" s="136">
        <v>43074</v>
      </c>
      <c r="AH77" s="90"/>
      <c r="AI77" s="137">
        <v>0</v>
      </c>
      <c r="AJ77" s="137">
        <v>0</v>
      </c>
      <c r="AK77" s="90" t="s">
        <v>55</v>
      </c>
      <c r="AL77" s="90"/>
      <c r="AM77" s="137">
        <v>3</v>
      </c>
      <c r="AN77" s="90">
        <v>0</v>
      </c>
      <c r="AO77" s="90">
        <v>100</v>
      </c>
      <c r="AP77" s="128"/>
      <c r="AQ77" s="149"/>
    </row>
    <row r="78" spans="1:43" s="154" customFormat="1" ht="63.75" x14ac:dyDescent="0.25">
      <c r="A78" s="113">
        <f t="shared" si="1"/>
        <v>76</v>
      </c>
      <c r="B78" s="104" t="s">
        <v>395</v>
      </c>
      <c r="C78" s="90"/>
      <c r="D78" s="94" t="s">
        <v>804</v>
      </c>
      <c r="E78" s="90" t="s">
        <v>40</v>
      </c>
      <c r="F78" s="90" t="s">
        <v>41</v>
      </c>
      <c r="G78" s="90">
        <v>9</v>
      </c>
      <c r="H78" s="90"/>
      <c r="I78" s="90"/>
      <c r="J78" s="90"/>
      <c r="K78" s="90" t="s">
        <v>42</v>
      </c>
      <c r="L78" s="90" t="s">
        <v>42</v>
      </c>
      <c r="M78" s="90" t="s">
        <v>42</v>
      </c>
      <c r="N78" s="90" t="s">
        <v>42</v>
      </c>
      <c r="O78" s="90"/>
      <c r="P78" s="90">
        <v>2016</v>
      </c>
      <c r="Q78" s="94" t="s">
        <v>202</v>
      </c>
      <c r="R78" s="90" t="s">
        <v>42</v>
      </c>
      <c r="S78" s="90" t="s">
        <v>42</v>
      </c>
      <c r="T78" s="90" t="s">
        <v>42</v>
      </c>
      <c r="U78" s="92" t="s">
        <v>832</v>
      </c>
      <c r="V78" s="90">
        <v>2018</v>
      </c>
      <c r="W78" s="90" t="s">
        <v>42</v>
      </c>
      <c r="X78" s="90" t="s">
        <v>42</v>
      </c>
      <c r="Y78" s="90" t="s">
        <v>42</v>
      </c>
      <c r="Z78" s="128" t="s">
        <v>788</v>
      </c>
      <c r="AA78" s="90" t="s">
        <v>42</v>
      </c>
      <c r="AB78" s="90" t="s">
        <v>42</v>
      </c>
      <c r="AC78" s="90" t="s">
        <v>42</v>
      </c>
      <c r="AD78" s="90" t="s">
        <v>42</v>
      </c>
      <c r="AE78" s="90"/>
      <c r="AF78" s="136">
        <v>42735</v>
      </c>
      <c r="AG78" s="136">
        <v>43144</v>
      </c>
      <c r="AH78" s="90"/>
      <c r="AI78" s="137">
        <v>0</v>
      </c>
      <c r="AJ78" s="137">
        <v>0</v>
      </c>
      <c r="AK78" s="90" t="s">
        <v>55</v>
      </c>
      <c r="AL78" s="90"/>
      <c r="AM78" s="137">
        <v>1.6</v>
      </c>
      <c r="AN78" s="90">
        <v>0</v>
      </c>
      <c r="AO78" s="90">
        <v>100</v>
      </c>
      <c r="AP78" s="128"/>
      <c r="AQ78" s="149"/>
    </row>
    <row r="79" spans="1:43" s="154" customFormat="1" ht="38.25" x14ac:dyDescent="0.25">
      <c r="A79" s="113">
        <f t="shared" si="1"/>
        <v>77</v>
      </c>
      <c r="B79" s="104" t="s">
        <v>396</v>
      </c>
      <c r="C79" s="90" t="s">
        <v>397</v>
      </c>
      <c r="D79" s="94" t="s">
        <v>398</v>
      </c>
      <c r="E79" s="90" t="s">
        <v>40</v>
      </c>
      <c r="F79" s="90" t="s">
        <v>41</v>
      </c>
      <c r="G79" s="90">
        <v>4</v>
      </c>
      <c r="H79" s="90"/>
      <c r="I79" s="90"/>
      <c r="J79" s="90"/>
      <c r="K79" s="90" t="s">
        <v>42</v>
      </c>
      <c r="L79" s="90"/>
      <c r="M79" s="90"/>
      <c r="N79" s="90"/>
      <c r="O79" s="90"/>
      <c r="P79" s="90">
        <v>2017</v>
      </c>
      <c r="Q79" s="94" t="s">
        <v>202</v>
      </c>
      <c r="R79" s="90"/>
      <c r="S79" s="90"/>
      <c r="T79" s="90"/>
      <c r="U79" s="94"/>
      <c r="V79" s="90">
        <v>2019</v>
      </c>
      <c r="W79" s="90" t="s">
        <v>42</v>
      </c>
      <c r="X79" s="90" t="s">
        <v>42</v>
      </c>
      <c r="Y79" s="90" t="s">
        <v>42</v>
      </c>
      <c r="Z79" s="128" t="s">
        <v>788</v>
      </c>
      <c r="AA79" s="90" t="s">
        <v>42</v>
      </c>
      <c r="AB79" s="90" t="s">
        <v>42</v>
      </c>
      <c r="AC79" s="90" t="s">
        <v>42</v>
      </c>
      <c r="AD79" s="90" t="s">
        <v>42</v>
      </c>
      <c r="AE79" s="90" t="s">
        <v>285</v>
      </c>
      <c r="AF79" s="136">
        <v>43829</v>
      </c>
      <c r="AG79" s="136">
        <v>43829</v>
      </c>
      <c r="AH79" s="90"/>
      <c r="AI79" s="137">
        <v>0</v>
      </c>
      <c r="AJ79" s="137">
        <v>0</v>
      </c>
      <c r="AK79" s="90" t="s">
        <v>55</v>
      </c>
      <c r="AL79" s="90"/>
      <c r="AM79" s="137">
        <v>1.1000000000000001</v>
      </c>
      <c r="AN79" s="90">
        <v>100</v>
      </c>
      <c r="AO79" s="90">
        <v>0</v>
      </c>
      <c r="AP79" s="128"/>
      <c r="AQ79" s="149"/>
    </row>
    <row r="80" spans="1:43" s="154" customFormat="1" x14ac:dyDescent="0.25">
      <c r="A80" s="113">
        <f t="shared" si="1"/>
        <v>78</v>
      </c>
      <c r="B80" s="104" t="s">
        <v>400</v>
      </c>
      <c r="C80" s="90"/>
      <c r="D80" s="94" t="s">
        <v>143</v>
      </c>
      <c r="E80" s="90" t="s">
        <v>40</v>
      </c>
      <c r="F80" s="90" t="s">
        <v>41</v>
      </c>
      <c r="G80" s="90">
        <v>6</v>
      </c>
      <c r="H80" s="90"/>
      <c r="I80" s="90"/>
      <c r="J80" s="90"/>
      <c r="K80" s="90" t="s">
        <v>42</v>
      </c>
      <c r="L80" s="90">
        <v>64</v>
      </c>
      <c r="M80" s="90" t="s">
        <v>315</v>
      </c>
      <c r="N80" s="90" t="s">
        <v>401</v>
      </c>
      <c r="O80" s="90" t="s">
        <v>285</v>
      </c>
      <c r="P80" s="90" t="s">
        <v>285</v>
      </c>
      <c r="Q80" s="94"/>
      <c r="R80" s="90"/>
      <c r="S80" s="90"/>
      <c r="T80" s="90"/>
      <c r="U80" s="94"/>
      <c r="V80" s="90" t="s">
        <v>42</v>
      </c>
      <c r="W80" s="90" t="s">
        <v>42</v>
      </c>
      <c r="X80" s="90" t="s">
        <v>42</v>
      </c>
      <c r="Y80" s="90" t="s">
        <v>42</v>
      </c>
      <c r="Z80" s="128"/>
      <c r="AA80" s="90" t="s">
        <v>42</v>
      </c>
      <c r="AB80" s="90" t="s">
        <v>42</v>
      </c>
      <c r="AC80" s="90" t="s">
        <v>42</v>
      </c>
      <c r="AD80" s="90" t="s">
        <v>42</v>
      </c>
      <c r="AE80" s="90" t="s">
        <v>285</v>
      </c>
      <c r="AF80" s="90" t="s">
        <v>143</v>
      </c>
      <c r="AG80" s="90" t="s">
        <v>143</v>
      </c>
      <c r="AH80" s="90"/>
      <c r="AI80" s="137"/>
      <c r="AJ80" s="137"/>
      <c r="AK80" s="90" t="s">
        <v>55</v>
      </c>
      <c r="AL80" s="90"/>
      <c r="AM80" s="137"/>
      <c r="AN80" s="90" t="s">
        <v>143</v>
      </c>
      <c r="AO80" s="90" t="s">
        <v>143</v>
      </c>
      <c r="AP80" s="128"/>
      <c r="AQ80" s="149"/>
    </row>
    <row r="81" spans="1:43" s="154" customFormat="1" ht="25.5" x14ac:dyDescent="0.25">
      <c r="A81" s="113">
        <f t="shared" si="1"/>
        <v>79</v>
      </c>
      <c r="B81" s="104" t="s">
        <v>403</v>
      </c>
      <c r="C81" s="90"/>
      <c r="D81" s="94" t="s">
        <v>143</v>
      </c>
      <c r="E81" s="90" t="s">
        <v>40</v>
      </c>
      <c r="F81" s="90" t="s">
        <v>41</v>
      </c>
      <c r="G81" s="90">
        <v>6</v>
      </c>
      <c r="H81" s="90"/>
      <c r="I81" s="90"/>
      <c r="J81" s="90"/>
      <c r="K81" s="90" t="s">
        <v>42</v>
      </c>
      <c r="L81" s="90">
        <v>1.7</v>
      </c>
      <c r="M81" s="90" t="s">
        <v>308</v>
      </c>
      <c r="N81" s="90" t="s">
        <v>404</v>
      </c>
      <c r="O81" s="90" t="s">
        <v>285</v>
      </c>
      <c r="P81" s="90" t="s">
        <v>285</v>
      </c>
      <c r="Q81" s="94"/>
      <c r="R81" s="90" t="s">
        <v>42</v>
      </c>
      <c r="S81" s="90" t="s">
        <v>42</v>
      </c>
      <c r="T81" s="90" t="s">
        <v>42</v>
      </c>
      <c r="U81" s="92" t="s">
        <v>832</v>
      </c>
      <c r="V81" s="90" t="s">
        <v>42</v>
      </c>
      <c r="W81" s="90" t="s">
        <v>42</v>
      </c>
      <c r="X81" s="90" t="s">
        <v>42</v>
      </c>
      <c r="Y81" s="90" t="s">
        <v>42</v>
      </c>
      <c r="Z81" s="128"/>
      <c r="AA81" s="90" t="s">
        <v>42</v>
      </c>
      <c r="AB81" s="90" t="s">
        <v>42</v>
      </c>
      <c r="AC81" s="90" t="s">
        <v>42</v>
      </c>
      <c r="AD81" s="90" t="s">
        <v>42</v>
      </c>
      <c r="AE81" s="90" t="s">
        <v>285</v>
      </c>
      <c r="AF81" s="90" t="s">
        <v>143</v>
      </c>
      <c r="AG81" s="90" t="s">
        <v>143</v>
      </c>
      <c r="AH81" s="90"/>
      <c r="AI81" s="137"/>
      <c r="AJ81" s="137"/>
      <c r="AK81" s="90" t="s">
        <v>55</v>
      </c>
      <c r="AL81" s="90"/>
      <c r="AM81" s="137"/>
      <c r="AN81" s="90" t="s">
        <v>143</v>
      </c>
      <c r="AO81" s="90" t="s">
        <v>143</v>
      </c>
      <c r="AP81" s="128"/>
      <c r="AQ81" s="149"/>
    </row>
    <row r="82" spans="1:43" s="153" customFormat="1" ht="25.5" x14ac:dyDescent="0.25">
      <c r="A82" s="113">
        <f t="shared" si="1"/>
        <v>80</v>
      </c>
      <c r="B82" s="104" t="s">
        <v>405</v>
      </c>
      <c r="C82" s="90" t="s">
        <v>406</v>
      </c>
      <c r="D82" s="94" t="s">
        <v>407</v>
      </c>
      <c r="E82" s="113" t="s">
        <v>40</v>
      </c>
      <c r="F82" s="113" t="s">
        <v>41</v>
      </c>
      <c r="G82" s="113">
        <v>8</v>
      </c>
      <c r="H82" s="113"/>
      <c r="I82" s="113"/>
      <c r="J82" s="113"/>
      <c r="K82" s="90" t="s">
        <v>42</v>
      </c>
      <c r="L82" s="113"/>
      <c r="M82" s="113">
        <v>230</v>
      </c>
      <c r="N82" s="113"/>
      <c r="O82" s="113"/>
      <c r="P82" s="113"/>
      <c r="Q82" s="94"/>
      <c r="R82" s="113" t="s">
        <v>42</v>
      </c>
      <c r="S82" s="113" t="s">
        <v>42</v>
      </c>
      <c r="T82" s="113" t="s">
        <v>42</v>
      </c>
      <c r="U82" s="92" t="s">
        <v>832</v>
      </c>
      <c r="V82" s="113">
        <v>2012</v>
      </c>
      <c r="W82" s="113"/>
      <c r="X82" s="113"/>
      <c r="Y82" s="113"/>
      <c r="Z82" s="124"/>
      <c r="AA82" s="113"/>
      <c r="AB82" s="113"/>
      <c r="AC82" s="113"/>
      <c r="AD82" s="113"/>
      <c r="AE82" s="113"/>
      <c r="AF82" s="113" t="s">
        <v>408</v>
      </c>
      <c r="AG82" s="113" t="s">
        <v>409</v>
      </c>
      <c r="AH82" s="113"/>
      <c r="AI82" s="126">
        <v>2.7</v>
      </c>
      <c r="AJ82" s="126">
        <v>0</v>
      </c>
      <c r="AK82" s="113" t="s">
        <v>55</v>
      </c>
      <c r="AL82" s="113"/>
      <c r="AM82" s="126"/>
      <c r="AN82" s="113"/>
      <c r="AO82" s="113"/>
      <c r="AP82" s="124"/>
      <c r="AQ82" s="148"/>
    </row>
    <row r="83" spans="1:43" s="153" customFormat="1" ht="25.5" x14ac:dyDescent="0.25">
      <c r="A83" s="113">
        <f t="shared" si="1"/>
        <v>81</v>
      </c>
      <c r="B83" s="104" t="s">
        <v>412</v>
      </c>
      <c r="C83" s="90" t="s">
        <v>38</v>
      </c>
      <c r="D83" s="94" t="s">
        <v>413</v>
      </c>
      <c r="E83" s="113" t="s">
        <v>40</v>
      </c>
      <c r="F83" s="113" t="s">
        <v>41</v>
      </c>
      <c r="G83" s="113">
        <v>8</v>
      </c>
      <c r="H83" s="113"/>
      <c r="I83" s="113"/>
      <c r="J83" s="113"/>
      <c r="K83" s="90" t="s">
        <v>414</v>
      </c>
      <c r="L83" s="113"/>
      <c r="M83" s="113">
        <v>69</v>
      </c>
      <c r="N83" s="113"/>
      <c r="O83" s="113"/>
      <c r="P83" s="113">
        <v>2009</v>
      </c>
      <c r="Q83" s="94"/>
      <c r="R83" s="113" t="s">
        <v>42</v>
      </c>
      <c r="S83" s="113" t="s">
        <v>42</v>
      </c>
      <c r="T83" s="113" t="s">
        <v>42</v>
      </c>
      <c r="U83" s="92" t="s">
        <v>832</v>
      </c>
      <c r="V83" s="113">
        <v>2013</v>
      </c>
      <c r="W83" s="113"/>
      <c r="X83" s="113"/>
      <c r="Y83" s="113"/>
      <c r="Z83" s="124"/>
      <c r="AA83" s="113"/>
      <c r="AB83" s="113"/>
      <c r="AC83" s="113"/>
      <c r="AD83" s="113"/>
      <c r="AE83" s="113"/>
      <c r="AF83" s="125">
        <v>41274</v>
      </c>
      <c r="AG83" s="125">
        <v>41487</v>
      </c>
      <c r="AH83" s="113"/>
      <c r="AI83" s="126">
        <v>8.4</v>
      </c>
      <c r="AJ83" s="126">
        <v>0.4</v>
      </c>
      <c r="AK83" s="113" t="s">
        <v>55</v>
      </c>
      <c r="AL83" s="113"/>
      <c r="AM83" s="126"/>
      <c r="AN83" s="113"/>
      <c r="AO83" s="113"/>
      <c r="AP83" s="124"/>
      <c r="AQ83" s="148"/>
    </row>
    <row r="84" spans="1:43" s="153" customFormat="1" ht="38.25" x14ac:dyDescent="0.25">
      <c r="A84" s="113">
        <f t="shared" si="1"/>
        <v>82</v>
      </c>
      <c r="B84" s="104" t="s">
        <v>415</v>
      </c>
      <c r="C84" s="90" t="s">
        <v>38</v>
      </c>
      <c r="D84" s="94" t="s">
        <v>416</v>
      </c>
      <c r="E84" s="113" t="s">
        <v>40</v>
      </c>
      <c r="F84" s="113" t="s">
        <v>41</v>
      </c>
      <c r="G84" s="113">
        <v>8</v>
      </c>
      <c r="H84" s="113"/>
      <c r="I84" s="113"/>
      <c r="J84" s="113"/>
      <c r="K84" s="90" t="s">
        <v>417</v>
      </c>
      <c r="L84" s="113"/>
      <c r="M84" s="113">
        <v>69</v>
      </c>
      <c r="N84" s="113"/>
      <c r="O84" s="113"/>
      <c r="P84" s="113">
        <v>2009</v>
      </c>
      <c r="Q84" s="94"/>
      <c r="R84" s="113" t="s">
        <v>42</v>
      </c>
      <c r="S84" s="113" t="s">
        <v>42</v>
      </c>
      <c r="T84" s="113" t="s">
        <v>42</v>
      </c>
      <c r="U84" s="92" t="s">
        <v>832</v>
      </c>
      <c r="V84" s="113">
        <v>2012</v>
      </c>
      <c r="W84" s="113"/>
      <c r="X84" s="113"/>
      <c r="Y84" s="113"/>
      <c r="Z84" s="124"/>
      <c r="AA84" s="113"/>
      <c r="AB84" s="113"/>
      <c r="AC84" s="113"/>
      <c r="AD84" s="113"/>
      <c r="AE84" s="113"/>
      <c r="AF84" s="125">
        <v>41274</v>
      </c>
      <c r="AG84" s="125">
        <v>41061</v>
      </c>
      <c r="AH84" s="113"/>
      <c r="AI84" s="126">
        <v>9.9</v>
      </c>
      <c r="AJ84" s="126">
        <v>1.5</v>
      </c>
      <c r="AK84" s="113" t="s">
        <v>55</v>
      </c>
      <c r="AL84" s="113"/>
      <c r="AM84" s="126"/>
      <c r="AN84" s="113"/>
      <c r="AO84" s="113"/>
      <c r="AP84" s="124"/>
      <c r="AQ84" s="148"/>
    </row>
    <row r="85" spans="1:43" s="153" customFormat="1" x14ac:dyDescent="0.25">
      <c r="A85" s="113">
        <f t="shared" si="1"/>
        <v>83</v>
      </c>
      <c r="B85" s="104" t="s">
        <v>418</v>
      </c>
      <c r="C85" s="90" t="s">
        <v>38</v>
      </c>
      <c r="D85" s="94" t="s">
        <v>419</v>
      </c>
      <c r="E85" s="113" t="s">
        <v>40</v>
      </c>
      <c r="F85" s="113" t="s">
        <v>41</v>
      </c>
      <c r="G85" s="113">
        <v>8</v>
      </c>
      <c r="H85" s="113"/>
      <c r="I85" s="113"/>
      <c r="J85" s="113"/>
      <c r="K85" s="90" t="s">
        <v>420</v>
      </c>
      <c r="L85" s="113"/>
      <c r="M85" s="113">
        <v>69</v>
      </c>
      <c r="N85" s="113"/>
      <c r="O85" s="113" t="s">
        <v>46</v>
      </c>
      <c r="P85" s="113">
        <v>2009</v>
      </c>
      <c r="Q85" s="94"/>
      <c r="R85" s="113" t="s">
        <v>42</v>
      </c>
      <c r="S85" s="113" t="s">
        <v>42</v>
      </c>
      <c r="T85" s="113" t="s">
        <v>42</v>
      </c>
      <c r="U85" s="92" t="s">
        <v>832</v>
      </c>
      <c r="V85" s="113">
        <v>2015</v>
      </c>
      <c r="W85" s="113"/>
      <c r="X85" s="113"/>
      <c r="Y85" s="113"/>
      <c r="Z85" s="124" t="s">
        <v>148</v>
      </c>
      <c r="AA85" s="113" t="s">
        <v>421</v>
      </c>
      <c r="AB85" s="113">
        <v>2012</v>
      </c>
      <c r="AC85" s="113" t="s">
        <v>53</v>
      </c>
      <c r="AD85" s="113"/>
      <c r="AE85" s="113" t="s">
        <v>156</v>
      </c>
      <c r="AF85" s="125">
        <v>41364</v>
      </c>
      <c r="AG85" s="125">
        <v>42217</v>
      </c>
      <c r="AH85" s="113"/>
      <c r="AI85" s="126">
        <v>32.9</v>
      </c>
      <c r="AJ85" s="126">
        <v>9.5</v>
      </c>
      <c r="AK85" s="113" t="s">
        <v>55</v>
      </c>
      <c r="AL85" s="113"/>
      <c r="AM85" s="126"/>
      <c r="AN85" s="113"/>
      <c r="AO85" s="127">
        <v>1</v>
      </c>
      <c r="AP85" s="124"/>
      <c r="AQ85" s="148"/>
    </row>
    <row r="86" spans="1:43" s="153" customFormat="1" ht="25.5" x14ac:dyDescent="0.25">
      <c r="A86" s="113">
        <f t="shared" si="1"/>
        <v>84</v>
      </c>
      <c r="B86" s="104" t="s">
        <v>422</v>
      </c>
      <c r="C86" s="90" t="s">
        <v>38</v>
      </c>
      <c r="D86" s="94" t="s">
        <v>423</v>
      </c>
      <c r="E86" s="113" t="s">
        <v>40</v>
      </c>
      <c r="F86" s="113" t="s">
        <v>41</v>
      </c>
      <c r="G86" s="113">
        <v>1</v>
      </c>
      <c r="H86" s="113">
        <v>8</v>
      </c>
      <c r="I86" s="113"/>
      <c r="J86" s="113"/>
      <c r="K86" s="90" t="s">
        <v>424</v>
      </c>
      <c r="L86" s="113"/>
      <c r="M86" s="113">
        <v>69</v>
      </c>
      <c r="N86" s="113"/>
      <c r="O86" s="113"/>
      <c r="P86" s="113">
        <v>2009</v>
      </c>
      <c r="Q86" s="94"/>
      <c r="R86" s="113" t="s">
        <v>42</v>
      </c>
      <c r="S86" s="113" t="s">
        <v>42</v>
      </c>
      <c r="T86" s="113" t="s">
        <v>42</v>
      </c>
      <c r="U86" s="92" t="s">
        <v>832</v>
      </c>
      <c r="V86" s="113">
        <v>2012</v>
      </c>
      <c r="W86" s="113"/>
      <c r="X86" s="113"/>
      <c r="Y86" s="113"/>
      <c r="Z86" s="124"/>
      <c r="AA86" s="113"/>
      <c r="AB86" s="113"/>
      <c r="AC86" s="113"/>
      <c r="AD86" s="113"/>
      <c r="AE86" s="113"/>
      <c r="AF86" s="125">
        <v>41274</v>
      </c>
      <c r="AG86" s="125">
        <v>41274</v>
      </c>
      <c r="AH86" s="113"/>
      <c r="AI86" s="126">
        <v>8</v>
      </c>
      <c r="AJ86" s="126">
        <v>1.2</v>
      </c>
      <c r="AK86" s="113" t="s">
        <v>55</v>
      </c>
      <c r="AL86" s="113"/>
      <c r="AM86" s="126"/>
      <c r="AN86" s="113"/>
      <c r="AO86" s="113"/>
      <c r="AP86" s="124"/>
      <c r="AQ86" s="148"/>
    </row>
    <row r="87" spans="1:43" s="153" customFormat="1" ht="51" x14ac:dyDescent="0.25">
      <c r="A87" s="113">
        <f t="shared" si="1"/>
        <v>85</v>
      </c>
      <c r="B87" s="104" t="s">
        <v>425</v>
      </c>
      <c r="C87" s="90" t="s">
        <v>38</v>
      </c>
      <c r="D87" s="94" t="s">
        <v>426</v>
      </c>
      <c r="E87" s="113" t="s">
        <v>40</v>
      </c>
      <c r="F87" s="113" t="s">
        <v>41</v>
      </c>
      <c r="G87" s="113">
        <v>1</v>
      </c>
      <c r="H87" s="113"/>
      <c r="I87" s="113"/>
      <c r="J87" s="113"/>
      <c r="K87" s="90" t="s">
        <v>427</v>
      </c>
      <c r="L87" s="113"/>
      <c r="M87" s="113">
        <v>69</v>
      </c>
      <c r="N87" s="113"/>
      <c r="O87" s="113"/>
      <c r="P87" s="113">
        <v>2011</v>
      </c>
      <c r="Q87" s="94"/>
      <c r="R87" s="113"/>
      <c r="S87" s="113"/>
      <c r="T87" s="113"/>
      <c r="U87" s="92"/>
      <c r="V87" s="113">
        <v>2013</v>
      </c>
      <c r="W87" s="113"/>
      <c r="X87" s="113"/>
      <c r="Y87" s="113"/>
      <c r="Z87" s="124"/>
      <c r="AA87" s="113"/>
      <c r="AB87" s="113"/>
      <c r="AC87" s="113"/>
      <c r="AD87" s="113"/>
      <c r="AE87" s="113"/>
      <c r="AF87" s="125">
        <v>41517</v>
      </c>
      <c r="AG87" s="125">
        <v>41517</v>
      </c>
      <c r="AH87" s="113"/>
      <c r="AI87" s="126">
        <v>33.799999999999997</v>
      </c>
      <c r="AJ87" s="126">
        <v>0.14000000000000001</v>
      </c>
      <c r="AK87" s="113" t="s">
        <v>55</v>
      </c>
      <c r="AL87" s="113"/>
      <c r="AM87" s="126"/>
      <c r="AN87" s="113"/>
      <c r="AO87" s="113"/>
      <c r="AP87" s="124"/>
      <c r="AQ87" s="148"/>
    </row>
    <row r="88" spans="1:43" s="153" customFormat="1" ht="25.5" x14ac:dyDescent="0.25">
      <c r="A88" s="113">
        <f t="shared" si="1"/>
        <v>86</v>
      </c>
      <c r="B88" s="104" t="s">
        <v>428</v>
      </c>
      <c r="C88" s="90" t="s">
        <v>38</v>
      </c>
      <c r="D88" s="94" t="s">
        <v>429</v>
      </c>
      <c r="E88" s="113" t="s">
        <v>40</v>
      </c>
      <c r="F88" s="113" t="s">
        <v>41</v>
      </c>
      <c r="G88" s="113">
        <v>1</v>
      </c>
      <c r="H88" s="113"/>
      <c r="I88" s="113"/>
      <c r="J88" s="113"/>
      <c r="K88" s="90" t="s">
        <v>430</v>
      </c>
      <c r="L88" s="113"/>
      <c r="M88" s="113">
        <v>69</v>
      </c>
      <c r="N88" s="113"/>
      <c r="O88" s="113"/>
      <c r="P88" s="113">
        <v>2009</v>
      </c>
      <c r="Q88" s="94"/>
      <c r="R88" s="113">
        <v>2011</v>
      </c>
      <c r="S88" s="113" t="s">
        <v>94</v>
      </c>
      <c r="T88" s="113" t="s">
        <v>42</v>
      </c>
      <c r="U88" s="92" t="s">
        <v>756</v>
      </c>
      <c r="V88" s="113">
        <v>2018</v>
      </c>
      <c r="W88" s="113"/>
      <c r="X88" s="113"/>
      <c r="Y88" s="113"/>
      <c r="Z88" s="124"/>
      <c r="AA88" s="113"/>
      <c r="AB88" s="113"/>
      <c r="AC88" s="113"/>
      <c r="AD88" s="113"/>
      <c r="AE88" s="113"/>
      <c r="AF88" s="125">
        <v>43435</v>
      </c>
      <c r="AG88" s="125">
        <v>43465</v>
      </c>
      <c r="AH88" s="113" t="s">
        <v>431</v>
      </c>
      <c r="AI88" s="126">
        <v>0</v>
      </c>
      <c r="AJ88" s="126">
        <v>0</v>
      </c>
      <c r="AK88" s="113" t="s">
        <v>55</v>
      </c>
      <c r="AL88" s="113"/>
      <c r="AM88" s="126">
        <v>5</v>
      </c>
      <c r="AN88" s="113"/>
      <c r="AO88" s="113"/>
      <c r="AP88" s="124"/>
      <c r="AQ88" s="148"/>
    </row>
    <row r="89" spans="1:43" s="153" customFormat="1" ht="25.5" x14ac:dyDescent="0.25">
      <c r="A89" s="113">
        <f t="shared" si="1"/>
        <v>87</v>
      </c>
      <c r="B89" s="104" t="s">
        <v>432</v>
      </c>
      <c r="C89" s="90" t="s">
        <v>38</v>
      </c>
      <c r="D89" s="94" t="s">
        <v>433</v>
      </c>
      <c r="E89" s="113" t="s">
        <v>40</v>
      </c>
      <c r="F89" s="113" t="s">
        <v>41</v>
      </c>
      <c r="G89" s="113" t="s">
        <v>833</v>
      </c>
      <c r="H89" s="113"/>
      <c r="I89" s="113"/>
      <c r="J89" s="113"/>
      <c r="K89" s="90" t="s">
        <v>434</v>
      </c>
      <c r="L89" s="113"/>
      <c r="M89" s="113">
        <v>69</v>
      </c>
      <c r="N89" s="113"/>
      <c r="O89" s="113"/>
      <c r="P89" s="113">
        <v>2009</v>
      </c>
      <c r="Q89" s="94"/>
      <c r="R89" s="113">
        <v>2009</v>
      </c>
      <c r="S89" s="113" t="s">
        <v>411</v>
      </c>
      <c r="T89" s="113" t="s">
        <v>42</v>
      </c>
      <c r="U89" s="92" t="s">
        <v>756</v>
      </c>
      <c r="V89" s="113">
        <v>2013</v>
      </c>
      <c r="W89" s="113"/>
      <c r="X89" s="113"/>
      <c r="Y89" s="113"/>
      <c r="Z89" s="124"/>
      <c r="AA89" s="113"/>
      <c r="AB89" s="113"/>
      <c r="AC89" s="113"/>
      <c r="AD89" s="113"/>
      <c r="AE89" s="113"/>
      <c r="AF89" s="125">
        <v>41274</v>
      </c>
      <c r="AG89" s="125">
        <v>41319</v>
      </c>
      <c r="AH89" s="113" t="s">
        <v>435</v>
      </c>
      <c r="AI89" s="126">
        <v>30.3</v>
      </c>
      <c r="AJ89" s="126">
        <v>1.5</v>
      </c>
      <c r="AK89" s="113" t="s">
        <v>55</v>
      </c>
      <c r="AL89" s="113"/>
      <c r="AM89" s="126"/>
      <c r="AN89" s="113"/>
      <c r="AO89" s="113"/>
      <c r="AP89" s="124"/>
      <c r="AQ89" s="148"/>
    </row>
    <row r="90" spans="1:43" s="153" customFormat="1" ht="76.5" x14ac:dyDescent="0.25">
      <c r="A90" s="113">
        <f t="shared" si="1"/>
        <v>88</v>
      </c>
      <c r="B90" s="104" t="s">
        <v>436</v>
      </c>
      <c r="C90" s="90"/>
      <c r="D90" s="94" t="s">
        <v>805</v>
      </c>
      <c r="E90" s="113" t="s">
        <v>40</v>
      </c>
      <c r="F90" s="113" t="s">
        <v>41</v>
      </c>
      <c r="G90" s="113">
        <v>9</v>
      </c>
      <c r="H90" s="113"/>
      <c r="I90" s="113"/>
      <c r="J90" s="113"/>
      <c r="K90" s="90" t="s">
        <v>42</v>
      </c>
      <c r="L90" s="113"/>
      <c r="M90" s="113" t="s">
        <v>42</v>
      </c>
      <c r="N90" s="113"/>
      <c r="O90" s="113"/>
      <c r="P90" s="113"/>
      <c r="Q90" s="94"/>
      <c r="R90" s="113" t="s">
        <v>42</v>
      </c>
      <c r="S90" s="113" t="s">
        <v>42</v>
      </c>
      <c r="T90" s="113" t="s">
        <v>42</v>
      </c>
      <c r="U90" s="92" t="s">
        <v>832</v>
      </c>
      <c r="V90" s="113">
        <v>2013</v>
      </c>
      <c r="W90" s="113"/>
      <c r="X90" s="113"/>
      <c r="Y90" s="113"/>
      <c r="Z90" s="124"/>
      <c r="AA90" s="113"/>
      <c r="AB90" s="113"/>
      <c r="AC90" s="113"/>
      <c r="AD90" s="113"/>
      <c r="AE90" s="113"/>
      <c r="AF90" s="125">
        <v>41639</v>
      </c>
      <c r="AG90" s="125">
        <v>41639</v>
      </c>
      <c r="AH90" s="113"/>
      <c r="AI90" s="126">
        <v>1.1000000000000001</v>
      </c>
      <c r="AJ90" s="126">
        <v>5.2</v>
      </c>
      <c r="AK90" s="113" t="s">
        <v>55</v>
      </c>
      <c r="AL90" s="113"/>
      <c r="AM90" s="126"/>
      <c r="AN90" s="113"/>
      <c r="AO90" s="113"/>
      <c r="AP90" s="124"/>
      <c r="AQ90" s="148"/>
    </row>
    <row r="91" spans="1:43" s="153" customFormat="1" ht="38.25" x14ac:dyDescent="0.25">
      <c r="A91" s="113">
        <f t="shared" si="1"/>
        <v>89</v>
      </c>
      <c r="B91" s="104" t="s">
        <v>437</v>
      </c>
      <c r="C91" s="90" t="s">
        <v>38</v>
      </c>
      <c r="D91" s="94" t="s">
        <v>438</v>
      </c>
      <c r="E91" s="113" t="s">
        <v>40</v>
      </c>
      <c r="F91" s="113" t="s">
        <v>41</v>
      </c>
      <c r="G91" s="113">
        <v>2</v>
      </c>
      <c r="H91" s="113"/>
      <c r="I91" s="113"/>
      <c r="J91" s="113"/>
      <c r="K91" s="90" t="s">
        <v>439</v>
      </c>
      <c r="L91" s="113"/>
      <c r="M91" s="113">
        <v>69</v>
      </c>
      <c r="N91" s="113"/>
      <c r="O91" s="113"/>
      <c r="P91" s="113">
        <v>2010</v>
      </c>
      <c r="Q91" s="94"/>
      <c r="R91" s="113" t="s">
        <v>42</v>
      </c>
      <c r="S91" s="113" t="s">
        <v>42</v>
      </c>
      <c r="T91" s="113" t="s">
        <v>42</v>
      </c>
      <c r="U91" s="92" t="s">
        <v>832</v>
      </c>
      <c r="V91" s="113">
        <v>2012</v>
      </c>
      <c r="W91" s="113"/>
      <c r="X91" s="113"/>
      <c r="Y91" s="113"/>
      <c r="Z91" s="124"/>
      <c r="AA91" s="113"/>
      <c r="AB91" s="113"/>
      <c r="AC91" s="113"/>
      <c r="AD91" s="113"/>
      <c r="AE91" s="113"/>
      <c r="AF91" s="125">
        <v>41243</v>
      </c>
      <c r="AG91" s="125">
        <v>41243</v>
      </c>
      <c r="AH91" s="113"/>
      <c r="AI91" s="126">
        <v>8.4</v>
      </c>
      <c r="AJ91" s="126">
        <v>0.05</v>
      </c>
      <c r="AK91" s="113" t="s">
        <v>55</v>
      </c>
      <c r="AL91" s="113"/>
      <c r="AM91" s="126"/>
      <c r="AN91" s="113"/>
      <c r="AO91" s="113"/>
      <c r="AP91" s="124"/>
      <c r="AQ91" s="148"/>
    </row>
    <row r="92" spans="1:43" s="153" customFormat="1" ht="25.5" x14ac:dyDescent="0.25">
      <c r="A92" s="113">
        <f t="shared" si="1"/>
        <v>90</v>
      </c>
      <c r="B92" s="104" t="s">
        <v>440</v>
      </c>
      <c r="C92" s="90" t="s">
        <v>38</v>
      </c>
      <c r="D92" s="94" t="s">
        <v>441</v>
      </c>
      <c r="E92" s="113" t="s">
        <v>40</v>
      </c>
      <c r="F92" s="113" t="s">
        <v>41</v>
      </c>
      <c r="G92" s="113">
        <v>6</v>
      </c>
      <c r="H92" s="113">
        <v>7</v>
      </c>
      <c r="I92" s="113"/>
      <c r="J92" s="113">
        <v>8</v>
      </c>
      <c r="K92" s="90" t="s">
        <v>442</v>
      </c>
      <c r="L92" s="113"/>
      <c r="M92" s="113">
        <v>69</v>
      </c>
      <c r="N92" s="113"/>
      <c r="O92" s="113"/>
      <c r="P92" s="113">
        <v>2010</v>
      </c>
      <c r="Q92" s="94"/>
      <c r="R92" s="113" t="s">
        <v>42</v>
      </c>
      <c r="S92" s="113" t="s">
        <v>42</v>
      </c>
      <c r="T92" s="113" t="s">
        <v>42</v>
      </c>
      <c r="U92" s="92" t="s">
        <v>832</v>
      </c>
      <c r="V92" s="113">
        <v>2013</v>
      </c>
      <c r="W92" s="113"/>
      <c r="X92" s="113"/>
      <c r="Y92" s="113"/>
      <c r="Z92" s="124"/>
      <c r="AA92" s="113"/>
      <c r="AB92" s="113"/>
      <c r="AC92" s="113"/>
      <c r="AD92" s="113"/>
      <c r="AE92" s="113"/>
      <c r="AF92" s="125">
        <v>41639</v>
      </c>
      <c r="AG92" s="125">
        <v>41639</v>
      </c>
      <c r="AH92" s="113"/>
      <c r="AI92" s="126">
        <v>10.3</v>
      </c>
      <c r="AJ92" s="126">
        <v>0.8</v>
      </c>
      <c r="AK92" s="113" t="s">
        <v>55</v>
      </c>
      <c r="AL92" s="113"/>
      <c r="AM92" s="126"/>
      <c r="AN92" s="113"/>
      <c r="AO92" s="113"/>
      <c r="AP92" s="124"/>
      <c r="AQ92" s="148"/>
    </row>
    <row r="93" spans="1:43" s="153" customFormat="1" ht="51" x14ac:dyDescent="0.25">
      <c r="A93" s="113">
        <f t="shared" si="1"/>
        <v>91</v>
      </c>
      <c r="B93" s="104" t="s">
        <v>443</v>
      </c>
      <c r="C93" s="90" t="s">
        <v>444</v>
      </c>
      <c r="D93" s="94" t="s">
        <v>445</v>
      </c>
      <c r="E93" s="113" t="s">
        <v>40</v>
      </c>
      <c r="F93" s="113" t="s">
        <v>41</v>
      </c>
      <c r="G93" s="113">
        <v>2</v>
      </c>
      <c r="H93" s="113"/>
      <c r="I93" s="113"/>
      <c r="J93" s="113"/>
      <c r="K93" s="90" t="s">
        <v>446</v>
      </c>
      <c r="L93" s="113"/>
      <c r="M93" s="113">
        <v>500</v>
      </c>
      <c r="N93" s="113"/>
      <c r="O93" s="113"/>
      <c r="P93" s="113"/>
      <c r="Q93" s="94"/>
      <c r="R93" s="113" t="s">
        <v>42</v>
      </c>
      <c r="S93" s="113" t="s">
        <v>42</v>
      </c>
      <c r="T93" s="113" t="s">
        <v>42</v>
      </c>
      <c r="U93" s="92" t="s">
        <v>832</v>
      </c>
      <c r="V93" s="113">
        <v>2012</v>
      </c>
      <c r="W93" s="113"/>
      <c r="X93" s="113"/>
      <c r="Y93" s="113"/>
      <c r="Z93" s="124"/>
      <c r="AA93" s="113"/>
      <c r="AB93" s="113"/>
      <c r="AC93" s="113"/>
      <c r="AD93" s="113"/>
      <c r="AE93" s="113"/>
      <c r="AF93" s="125">
        <v>40909</v>
      </c>
      <c r="AG93" s="125">
        <v>40909</v>
      </c>
      <c r="AH93" s="113"/>
      <c r="AI93" s="126">
        <v>14.3</v>
      </c>
      <c r="AJ93" s="126">
        <v>0</v>
      </c>
      <c r="AK93" s="113" t="s">
        <v>55</v>
      </c>
      <c r="AL93" s="113"/>
      <c r="AM93" s="126"/>
      <c r="AN93" s="113"/>
      <c r="AO93" s="113"/>
      <c r="AP93" s="124"/>
      <c r="AQ93" s="148"/>
    </row>
    <row r="94" spans="1:43" s="153" customFormat="1" x14ac:dyDescent="0.25">
      <c r="A94" s="113">
        <f t="shared" si="1"/>
        <v>92</v>
      </c>
      <c r="B94" s="104" t="s">
        <v>447</v>
      </c>
      <c r="C94" s="90" t="s">
        <v>38</v>
      </c>
      <c r="D94" s="94"/>
      <c r="E94" s="113" t="s">
        <v>40</v>
      </c>
      <c r="F94" s="113" t="s">
        <v>41</v>
      </c>
      <c r="G94" s="113">
        <v>1</v>
      </c>
      <c r="H94" s="113"/>
      <c r="I94" s="113"/>
      <c r="J94" s="113"/>
      <c r="K94" s="90" t="s">
        <v>448</v>
      </c>
      <c r="L94" s="113"/>
      <c r="M94" s="113">
        <v>138</v>
      </c>
      <c r="N94" s="113"/>
      <c r="O94" s="113"/>
      <c r="P94" s="113">
        <v>2010</v>
      </c>
      <c r="Q94" s="94"/>
      <c r="R94" s="113" t="s">
        <v>42</v>
      </c>
      <c r="S94" s="113" t="s">
        <v>42</v>
      </c>
      <c r="T94" s="113" t="s">
        <v>42</v>
      </c>
      <c r="U94" s="92" t="s">
        <v>832</v>
      </c>
      <c r="V94" s="113" t="s">
        <v>42</v>
      </c>
      <c r="W94" s="113"/>
      <c r="X94" s="113"/>
      <c r="Y94" s="113"/>
      <c r="Z94" s="124"/>
      <c r="AA94" s="113"/>
      <c r="AB94" s="113"/>
      <c r="AC94" s="113"/>
      <c r="AD94" s="113"/>
      <c r="AE94" s="113"/>
      <c r="AF94" s="113"/>
      <c r="AG94" s="113" t="s">
        <v>42</v>
      </c>
      <c r="AH94" s="113"/>
      <c r="AI94" s="126">
        <v>3.3</v>
      </c>
      <c r="AJ94" s="126">
        <v>0.3</v>
      </c>
      <c r="AK94" s="113" t="s">
        <v>55</v>
      </c>
      <c r="AL94" s="113"/>
      <c r="AM94" s="126">
        <v>0</v>
      </c>
      <c r="AN94" s="113"/>
      <c r="AO94" s="113"/>
      <c r="AP94" s="124"/>
      <c r="AQ94" s="148"/>
    </row>
    <row r="95" spans="1:43" s="153" customFormat="1" ht="76.5" x14ac:dyDescent="0.25">
      <c r="A95" s="113">
        <f t="shared" si="1"/>
        <v>93</v>
      </c>
      <c r="B95" s="104" t="s">
        <v>449</v>
      </c>
      <c r="C95" s="90" t="s">
        <v>38</v>
      </c>
      <c r="D95" s="94" t="s">
        <v>450</v>
      </c>
      <c r="E95" s="113" t="s">
        <v>40</v>
      </c>
      <c r="F95" s="113" t="s">
        <v>41</v>
      </c>
      <c r="G95" s="113">
        <v>1</v>
      </c>
      <c r="H95" s="113"/>
      <c r="I95" s="113"/>
      <c r="J95" s="113"/>
      <c r="K95" s="90">
        <v>5.8</v>
      </c>
      <c r="L95" s="113"/>
      <c r="M95" s="113">
        <v>69</v>
      </c>
      <c r="N95" s="113"/>
      <c r="O95" s="113"/>
      <c r="P95" s="113">
        <v>2011</v>
      </c>
      <c r="Q95" s="94"/>
      <c r="R95" s="113">
        <v>2011</v>
      </c>
      <c r="S95" s="113" t="s">
        <v>94</v>
      </c>
      <c r="T95" s="113" t="s">
        <v>42</v>
      </c>
      <c r="U95" s="92" t="s">
        <v>832</v>
      </c>
      <c r="V95" s="113">
        <v>2018</v>
      </c>
      <c r="W95" s="113"/>
      <c r="X95" s="113"/>
      <c r="Y95" s="113"/>
      <c r="Z95" s="124"/>
      <c r="AA95" s="113"/>
      <c r="AB95" s="113"/>
      <c r="AC95" s="113"/>
      <c r="AD95" s="113"/>
      <c r="AE95" s="113"/>
      <c r="AF95" s="125">
        <v>43465</v>
      </c>
      <c r="AG95" s="125">
        <v>43465</v>
      </c>
      <c r="AH95" s="113" t="s">
        <v>451</v>
      </c>
      <c r="AI95" s="126">
        <v>0</v>
      </c>
      <c r="AJ95" s="126">
        <v>0</v>
      </c>
      <c r="AK95" s="113" t="s">
        <v>55</v>
      </c>
      <c r="AL95" s="113"/>
      <c r="AM95" s="126">
        <v>8</v>
      </c>
      <c r="AN95" s="113"/>
      <c r="AO95" s="113"/>
      <c r="AP95" s="124"/>
      <c r="AQ95" s="148"/>
    </row>
    <row r="96" spans="1:43" s="153" customFormat="1" ht="25.5" x14ac:dyDescent="0.25">
      <c r="A96" s="113">
        <f t="shared" si="1"/>
        <v>94</v>
      </c>
      <c r="B96" s="104" t="s">
        <v>452</v>
      </c>
      <c r="C96" s="90" t="s">
        <v>38</v>
      </c>
      <c r="D96" s="94" t="s">
        <v>453</v>
      </c>
      <c r="E96" s="113" t="s">
        <v>40</v>
      </c>
      <c r="F96" s="113" t="s">
        <v>41</v>
      </c>
      <c r="G96" s="113">
        <v>1</v>
      </c>
      <c r="H96" s="113"/>
      <c r="I96" s="113"/>
      <c r="J96" s="113"/>
      <c r="K96" s="90" t="s">
        <v>90</v>
      </c>
      <c r="L96" s="113"/>
      <c r="M96" s="113">
        <v>69</v>
      </c>
      <c r="N96" s="113"/>
      <c r="O96" s="113"/>
      <c r="P96" s="113">
        <v>2011</v>
      </c>
      <c r="Q96" s="94"/>
      <c r="R96" s="113">
        <v>2011</v>
      </c>
      <c r="S96" s="113" t="s">
        <v>94</v>
      </c>
      <c r="T96" s="113" t="s">
        <v>42</v>
      </c>
      <c r="U96" s="92" t="s">
        <v>756</v>
      </c>
      <c r="V96" s="113">
        <v>2013</v>
      </c>
      <c r="W96" s="113"/>
      <c r="X96" s="113"/>
      <c r="Y96" s="113"/>
      <c r="Z96" s="124"/>
      <c r="AA96" s="113"/>
      <c r="AB96" s="113"/>
      <c r="AC96" s="113"/>
      <c r="AD96" s="113"/>
      <c r="AE96" s="113"/>
      <c r="AF96" s="125">
        <v>41639</v>
      </c>
      <c r="AG96" s="125">
        <v>41639</v>
      </c>
      <c r="AH96" s="113"/>
      <c r="AI96" s="126">
        <v>6.1</v>
      </c>
      <c r="AJ96" s="126">
        <v>1</v>
      </c>
      <c r="AK96" s="113" t="s">
        <v>55</v>
      </c>
      <c r="AL96" s="113"/>
      <c r="AM96" s="126"/>
      <c r="AN96" s="113"/>
      <c r="AO96" s="113"/>
      <c r="AP96" s="124"/>
      <c r="AQ96" s="148"/>
    </row>
    <row r="97" spans="1:44" s="153" customFormat="1" ht="25.5" x14ac:dyDescent="0.25">
      <c r="A97" s="113">
        <f t="shared" si="1"/>
        <v>95</v>
      </c>
      <c r="B97" s="104" t="s">
        <v>454</v>
      </c>
      <c r="C97" s="90" t="s">
        <v>38</v>
      </c>
      <c r="D97" s="94" t="s">
        <v>806</v>
      </c>
      <c r="E97" s="113" t="s">
        <v>40</v>
      </c>
      <c r="F97" s="113" t="s">
        <v>41</v>
      </c>
      <c r="G97" s="113">
        <v>8</v>
      </c>
      <c r="H97" s="113"/>
      <c r="I97" s="113"/>
      <c r="J97" s="113"/>
      <c r="K97" s="90" t="s">
        <v>807</v>
      </c>
      <c r="L97" s="113"/>
      <c r="M97" s="113">
        <v>69</v>
      </c>
      <c r="N97" s="113"/>
      <c r="O97" s="113"/>
      <c r="P97" s="113">
        <v>2011</v>
      </c>
      <c r="Q97" s="94"/>
      <c r="R97" s="113" t="s">
        <v>42</v>
      </c>
      <c r="S97" s="113" t="s">
        <v>42</v>
      </c>
      <c r="T97" s="113" t="s">
        <v>42</v>
      </c>
      <c r="U97" s="92" t="s">
        <v>832</v>
      </c>
      <c r="V97" s="113">
        <v>2017</v>
      </c>
      <c r="W97" s="113"/>
      <c r="X97" s="113"/>
      <c r="Y97" s="113"/>
      <c r="Z97" s="124"/>
      <c r="AA97" s="113"/>
      <c r="AB97" s="113"/>
      <c r="AC97" s="113"/>
      <c r="AD97" s="113"/>
      <c r="AE97" s="113"/>
      <c r="AF97" s="125">
        <v>41426</v>
      </c>
      <c r="AG97" s="125">
        <v>42887</v>
      </c>
      <c r="AH97" s="113"/>
      <c r="AI97" s="126">
        <v>2.5</v>
      </c>
      <c r="AJ97" s="126">
        <v>0</v>
      </c>
      <c r="AK97" s="113" t="s">
        <v>55</v>
      </c>
      <c r="AL97" s="113"/>
      <c r="AM97" s="126">
        <v>0.2</v>
      </c>
      <c r="AN97" s="113"/>
      <c r="AO97" s="113"/>
      <c r="AP97" s="124"/>
      <c r="AQ97" s="148"/>
    </row>
    <row r="98" spans="1:44" s="153" customFormat="1" ht="51" x14ac:dyDescent="0.25">
      <c r="A98" s="113">
        <f t="shared" si="1"/>
        <v>96</v>
      </c>
      <c r="B98" s="104" t="s">
        <v>455</v>
      </c>
      <c r="C98" s="90" t="s">
        <v>38</v>
      </c>
      <c r="D98" s="94" t="s">
        <v>456</v>
      </c>
      <c r="E98" s="113" t="s">
        <v>40</v>
      </c>
      <c r="F98" s="113" t="s">
        <v>41</v>
      </c>
      <c r="G98" s="113">
        <v>8</v>
      </c>
      <c r="H98" s="113"/>
      <c r="I98" s="113"/>
      <c r="J98" s="113"/>
      <c r="K98" s="90" t="s">
        <v>417</v>
      </c>
      <c r="L98" s="113"/>
      <c r="M98" s="113">
        <v>138</v>
      </c>
      <c r="N98" s="113"/>
      <c r="O98" s="113"/>
      <c r="P98" s="113">
        <v>2011</v>
      </c>
      <c r="Q98" s="94"/>
      <c r="R98" s="113" t="s">
        <v>42</v>
      </c>
      <c r="S98" s="113" t="s">
        <v>42</v>
      </c>
      <c r="T98" s="113" t="s">
        <v>42</v>
      </c>
      <c r="U98" s="92" t="s">
        <v>832</v>
      </c>
      <c r="V98" s="113">
        <v>2013</v>
      </c>
      <c r="W98" s="113"/>
      <c r="X98" s="113"/>
      <c r="Y98" s="113"/>
      <c r="Z98" s="124"/>
      <c r="AA98" s="113"/>
      <c r="AB98" s="113"/>
      <c r="AC98" s="113"/>
      <c r="AD98" s="113"/>
      <c r="AE98" s="113"/>
      <c r="AF98" s="125">
        <v>41274</v>
      </c>
      <c r="AG98" s="125">
        <v>41455</v>
      </c>
      <c r="AH98" s="113"/>
      <c r="AI98" s="126">
        <v>12.5</v>
      </c>
      <c r="AJ98" s="126">
        <v>0</v>
      </c>
      <c r="AK98" s="113" t="s">
        <v>55</v>
      </c>
      <c r="AL98" s="113"/>
      <c r="AM98" s="126"/>
      <c r="AN98" s="113"/>
      <c r="AO98" s="113"/>
      <c r="AP98" s="124"/>
      <c r="AQ98" s="148"/>
    </row>
    <row r="99" spans="1:44" s="153" customFormat="1" ht="38.25" x14ac:dyDescent="0.25">
      <c r="A99" s="113">
        <f t="shared" si="1"/>
        <v>97</v>
      </c>
      <c r="B99" s="104" t="s">
        <v>457</v>
      </c>
      <c r="C99" s="90" t="s">
        <v>38</v>
      </c>
      <c r="D99" s="94" t="s">
        <v>458</v>
      </c>
      <c r="E99" s="113" t="s">
        <v>40</v>
      </c>
      <c r="F99" s="113" t="s">
        <v>41</v>
      </c>
      <c r="G99" s="113">
        <v>7</v>
      </c>
      <c r="H99" s="113"/>
      <c r="I99" s="113"/>
      <c r="J99" s="113"/>
      <c r="K99" s="90" t="s">
        <v>459</v>
      </c>
      <c r="L99" s="113"/>
      <c r="M99" s="113">
        <v>138</v>
      </c>
      <c r="N99" s="113"/>
      <c r="O99" s="113"/>
      <c r="P99" s="113">
        <v>2011</v>
      </c>
      <c r="Q99" s="94"/>
      <c r="R99" s="113" t="s">
        <v>42</v>
      </c>
      <c r="S99" s="113" t="s">
        <v>42</v>
      </c>
      <c r="T99" s="113" t="s">
        <v>42</v>
      </c>
      <c r="U99" s="92" t="s">
        <v>832</v>
      </c>
      <c r="V99" s="113">
        <v>2013</v>
      </c>
      <c r="W99" s="113"/>
      <c r="X99" s="113"/>
      <c r="Y99" s="113"/>
      <c r="Z99" s="124"/>
      <c r="AA99" s="113"/>
      <c r="AB99" s="113"/>
      <c r="AC99" s="113"/>
      <c r="AD99" s="113"/>
      <c r="AE99" s="113"/>
      <c r="AF99" s="125">
        <v>41639</v>
      </c>
      <c r="AG99" s="125">
        <v>41340</v>
      </c>
      <c r="AH99" s="113"/>
      <c r="AI99" s="126">
        <v>16.899999999999999</v>
      </c>
      <c r="AJ99" s="126">
        <v>0.4</v>
      </c>
      <c r="AK99" s="113" t="s">
        <v>55</v>
      </c>
      <c r="AL99" s="113"/>
      <c r="AM99" s="126"/>
      <c r="AN99" s="113"/>
      <c r="AO99" s="113"/>
      <c r="AP99" s="124"/>
      <c r="AQ99" s="148"/>
    </row>
    <row r="100" spans="1:44" s="153" customFormat="1" ht="51" x14ac:dyDescent="0.25">
      <c r="A100" s="113">
        <f t="shared" si="1"/>
        <v>98</v>
      </c>
      <c r="B100" s="104" t="s">
        <v>460</v>
      </c>
      <c r="C100" s="90" t="s">
        <v>38</v>
      </c>
      <c r="D100" s="94" t="s">
        <v>461</v>
      </c>
      <c r="E100" s="113" t="s">
        <v>40</v>
      </c>
      <c r="F100" s="113" t="s">
        <v>41</v>
      </c>
      <c r="G100" s="113">
        <v>6</v>
      </c>
      <c r="H100" s="113"/>
      <c r="I100" s="113"/>
      <c r="J100" s="113"/>
      <c r="K100" s="90" t="s">
        <v>462</v>
      </c>
      <c r="L100" s="113"/>
      <c r="M100" s="113">
        <v>69</v>
      </c>
      <c r="N100" s="113"/>
      <c r="O100" s="113"/>
      <c r="P100" s="113">
        <v>2011</v>
      </c>
      <c r="Q100" s="94"/>
      <c r="R100" s="113" t="s">
        <v>42</v>
      </c>
      <c r="S100" s="113" t="s">
        <v>42</v>
      </c>
      <c r="T100" s="113" t="s">
        <v>42</v>
      </c>
      <c r="U100" s="92" t="s">
        <v>832</v>
      </c>
      <c r="V100" s="113">
        <v>2014</v>
      </c>
      <c r="W100" s="113"/>
      <c r="X100" s="113"/>
      <c r="Y100" s="113"/>
      <c r="Z100" s="124"/>
      <c r="AA100" s="113"/>
      <c r="AB100" s="113"/>
      <c r="AC100" s="113"/>
      <c r="AD100" s="113"/>
      <c r="AE100" s="113"/>
      <c r="AF100" s="125">
        <v>41455</v>
      </c>
      <c r="AG100" s="125">
        <v>41782</v>
      </c>
      <c r="AH100" s="90" t="s">
        <v>463</v>
      </c>
      <c r="AI100" s="126">
        <v>11.9</v>
      </c>
      <c r="AJ100" s="126">
        <v>0</v>
      </c>
      <c r="AK100" s="113" t="s">
        <v>55</v>
      </c>
      <c r="AL100" s="113"/>
      <c r="AM100" s="126"/>
      <c r="AN100" s="113"/>
      <c r="AO100" s="113"/>
      <c r="AP100" s="124"/>
      <c r="AQ100" s="148"/>
    </row>
    <row r="101" spans="1:44" s="153" customFormat="1" ht="25.5" x14ac:dyDescent="0.25">
      <c r="A101" s="113">
        <f t="shared" si="1"/>
        <v>99</v>
      </c>
      <c r="B101" s="104" t="s">
        <v>464</v>
      </c>
      <c r="C101" s="90" t="s">
        <v>38</v>
      </c>
      <c r="D101" s="94" t="s">
        <v>465</v>
      </c>
      <c r="E101" s="113" t="s">
        <v>40</v>
      </c>
      <c r="F101" s="113" t="s">
        <v>41</v>
      </c>
      <c r="G101" s="113">
        <v>7</v>
      </c>
      <c r="H101" s="113"/>
      <c r="I101" s="113"/>
      <c r="J101" s="113"/>
      <c r="K101" s="90" t="s">
        <v>466</v>
      </c>
      <c r="L101" s="113"/>
      <c r="M101" s="113">
        <v>69</v>
      </c>
      <c r="N101" s="113"/>
      <c r="O101" s="113"/>
      <c r="P101" s="113">
        <v>2011</v>
      </c>
      <c r="Q101" s="94"/>
      <c r="R101" s="113">
        <v>2011</v>
      </c>
      <c r="S101" s="113" t="s">
        <v>94</v>
      </c>
      <c r="T101" s="113" t="s">
        <v>42</v>
      </c>
      <c r="U101" s="92" t="s">
        <v>756</v>
      </c>
      <c r="V101" s="113">
        <v>2019</v>
      </c>
      <c r="W101" s="113"/>
      <c r="X101" s="113"/>
      <c r="Y101" s="113"/>
      <c r="Z101" s="124"/>
      <c r="AA101" s="113"/>
      <c r="AB101" s="113"/>
      <c r="AC101" s="113"/>
      <c r="AD101" s="113"/>
      <c r="AE101" s="113"/>
      <c r="AF101" s="125">
        <v>43556</v>
      </c>
      <c r="AG101" s="125">
        <v>43556</v>
      </c>
      <c r="AH101" s="113"/>
      <c r="AI101" s="126">
        <v>5.4</v>
      </c>
      <c r="AJ101" s="126">
        <v>0</v>
      </c>
      <c r="AK101" s="113" t="s">
        <v>55</v>
      </c>
      <c r="AL101" s="113"/>
      <c r="AM101" s="126">
        <v>0</v>
      </c>
      <c r="AN101" s="113"/>
      <c r="AO101" s="113"/>
      <c r="AP101" s="124"/>
      <c r="AQ101" s="148"/>
    </row>
    <row r="102" spans="1:44" s="153" customFormat="1" x14ac:dyDescent="0.25">
      <c r="A102" s="113">
        <f t="shared" si="1"/>
        <v>100</v>
      </c>
      <c r="B102" s="129" t="s">
        <v>467</v>
      </c>
      <c r="C102" s="90"/>
      <c r="D102" s="94"/>
      <c r="E102" s="113" t="s">
        <v>40</v>
      </c>
      <c r="F102" s="113" t="s">
        <v>41</v>
      </c>
      <c r="G102" s="113">
        <v>10</v>
      </c>
      <c r="H102" s="113"/>
      <c r="I102" s="113"/>
      <c r="J102" s="113"/>
      <c r="K102" s="90"/>
      <c r="L102" s="113"/>
      <c r="M102" s="113"/>
      <c r="N102" s="113"/>
      <c r="O102" s="113"/>
      <c r="P102" s="113"/>
      <c r="Q102" s="94"/>
      <c r="R102" s="113" t="s">
        <v>42</v>
      </c>
      <c r="S102" s="113" t="s">
        <v>42</v>
      </c>
      <c r="T102" s="113" t="s">
        <v>42</v>
      </c>
      <c r="U102" s="92" t="s">
        <v>832</v>
      </c>
      <c r="V102" s="113" t="s">
        <v>42</v>
      </c>
      <c r="W102" s="113"/>
      <c r="X102" s="113"/>
      <c r="Y102" s="113"/>
      <c r="Z102" s="124"/>
      <c r="AA102" s="113"/>
      <c r="AB102" s="113"/>
      <c r="AC102" s="113"/>
      <c r="AD102" s="113"/>
      <c r="AE102" s="113"/>
      <c r="AF102" s="113"/>
      <c r="AG102" s="113"/>
      <c r="AH102" s="113"/>
      <c r="AI102" s="126">
        <v>7.1</v>
      </c>
      <c r="AJ102" s="126">
        <v>7.3</v>
      </c>
      <c r="AK102" s="113" t="s">
        <v>55</v>
      </c>
      <c r="AL102" s="113"/>
      <c r="AM102" s="126">
        <v>0</v>
      </c>
      <c r="AN102" s="113"/>
      <c r="AO102" s="113"/>
      <c r="AP102" s="124"/>
      <c r="AQ102" s="148"/>
    </row>
    <row r="103" spans="1:44" s="153" customFormat="1" ht="25.5" x14ac:dyDescent="0.25">
      <c r="A103" s="113">
        <f t="shared" si="1"/>
        <v>101</v>
      </c>
      <c r="B103" s="104" t="s">
        <v>468</v>
      </c>
      <c r="C103" s="90" t="s">
        <v>38</v>
      </c>
      <c r="D103" s="94" t="s">
        <v>469</v>
      </c>
      <c r="E103" s="113" t="s">
        <v>40</v>
      </c>
      <c r="F103" s="113" t="s">
        <v>41</v>
      </c>
      <c r="G103" s="113">
        <v>6</v>
      </c>
      <c r="H103" s="113"/>
      <c r="I103" s="113"/>
      <c r="J103" s="113"/>
      <c r="K103" s="90" t="s">
        <v>470</v>
      </c>
      <c r="L103" s="113"/>
      <c r="M103" s="113">
        <v>69</v>
      </c>
      <c r="N103" s="113"/>
      <c r="O103" s="113"/>
      <c r="P103" s="113">
        <v>2012</v>
      </c>
      <c r="Q103" s="94"/>
      <c r="R103" s="113" t="s">
        <v>42</v>
      </c>
      <c r="S103" s="113" t="s">
        <v>42</v>
      </c>
      <c r="T103" s="113" t="s">
        <v>42</v>
      </c>
      <c r="U103" s="92" t="s">
        <v>832</v>
      </c>
      <c r="V103" s="113">
        <v>2014</v>
      </c>
      <c r="W103" s="113"/>
      <c r="X103" s="113"/>
      <c r="Y103" s="113"/>
      <c r="Z103" s="124"/>
      <c r="AA103" s="113"/>
      <c r="AB103" s="113"/>
      <c r="AC103" s="113"/>
      <c r="AD103" s="113"/>
      <c r="AE103" s="113"/>
      <c r="AF103" s="125">
        <v>41791</v>
      </c>
      <c r="AG103" s="125">
        <v>41806</v>
      </c>
      <c r="AH103" s="113"/>
      <c r="AI103" s="126">
        <v>10.4</v>
      </c>
      <c r="AJ103" s="126">
        <v>0</v>
      </c>
      <c r="AK103" s="113" t="s">
        <v>55</v>
      </c>
      <c r="AL103" s="113"/>
      <c r="AM103" s="126"/>
      <c r="AN103" s="113"/>
      <c r="AO103" s="113"/>
      <c r="AP103" s="124"/>
      <c r="AQ103" s="148"/>
    </row>
    <row r="104" spans="1:44" s="153" customFormat="1" x14ac:dyDescent="0.25">
      <c r="A104" s="113">
        <f t="shared" si="1"/>
        <v>102</v>
      </c>
      <c r="B104" s="104" t="s">
        <v>471</v>
      </c>
      <c r="C104" s="90" t="s">
        <v>472</v>
      </c>
      <c r="D104" s="94" t="s">
        <v>473</v>
      </c>
      <c r="E104" s="113" t="s">
        <v>40</v>
      </c>
      <c r="F104" s="113" t="s">
        <v>41</v>
      </c>
      <c r="G104" s="113">
        <v>1</v>
      </c>
      <c r="H104" s="113"/>
      <c r="I104" s="113"/>
      <c r="J104" s="113"/>
      <c r="K104" s="90" t="s">
        <v>474</v>
      </c>
      <c r="L104" s="113"/>
      <c r="M104" s="113" t="s">
        <v>475</v>
      </c>
      <c r="N104" s="113"/>
      <c r="O104" s="113"/>
      <c r="P104" s="113"/>
      <c r="Q104" s="94"/>
      <c r="R104" s="113"/>
      <c r="S104" s="113"/>
      <c r="T104" s="113"/>
      <c r="U104" s="92"/>
      <c r="V104" s="113">
        <v>2013</v>
      </c>
      <c r="W104" s="113"/>
      <c r="X104" s="113"/>
      <c r="Y104" s="113"/>
      <c r="Z104" s="124"/>
      <c r="AA104" s="113"/>
      <c r="AB104" s="113"/>
      <c r="AC104" s="113"/>
      <c r="AD104" s="113"/>
      <c r="AE104" s="113"/>
      <c r="AF104" s="125">
        <v>41487</v>
      </c>
      <c r="AG104" s="125">
        <v>41487</v>
      </c>
      <c r="AH104" s="113"/>
      <c r="AI104" s="126">
        <v>2.6</v>
      </c>
      <c r="AJ104" s="126">
        <v>0.06</v>
      </c>
      <c r="AK104" s="113" t="s">
        <v>55</v>
      </c>
      <c r="AL104" s="113"/>
      <c r="AM104" s="126"/>
      <c r="AN104" s="113"/>
      <c r="AO104" s="113"/>
      <c r="AP104" s="124"/>
      <c r="AQ104" s="148"/>
    </row>
    <row r="105" spans="1:44" s="153" customFormat="1" ht="51" x14ac:dyDescent="0.25">
      <c r="A105" s="113">
        <f t="shared" si="1"/>
        <v>103</v>
      </c>
      <c r="B105" s="104" t="s">
        <v>476</v>
      </c>
      <c r="C105" s="90"/>
      <c r="D105" s="94" t="s">
        <v>808</v>
      </c>
      <c r="E105" s="113" t="s">
        <v>40</v>
      </c>
      <c r="F105" s="113" t="s">
        <v>41</v>
      </c>
      <c r="G105" s="113" t="s">
        <v>834</v>
      </c>
      <c r="H105" s="113"/>
      <c r="I105" s="113"/>
      <c r="J105" s="113"/>
      <c r="K105" s="90" t="s">
        <v>42</v>
      </c>
      <c r="L105" s="113"/>
      <c r="M105" s="113" t="s">
        <v>42</v>
      </c>
      <c r="N105" s="113"/>
      <c r="O105" s="113"/>
      <c r="P105" s="113"/>
      <c r="Q105" s="94"/>
      <c r="R105" s="113" t="s">
        <v>42</v>
      </c>
      <c r="S105" s="113" t="s">
        <v>42</v>
      </c>
      <c r="T105" s="113" t="s">
        <v>42</v>
      </c>
      <c r="U105" s="92" t="s">
        <v>832</v>
      </c>
      <c r="V105" s="113">
        <v>2013</v>
      </c>
      <c r="W105" s="113"/>
      <c r="X105" s="113"/>
      <c r="Y105" s="113"/>
      <c r="Z105" s="124"/>
      <c r="AA105" s="113"/>
      <c r="AB105" s="113"/>
      <c r="AC105" s="113"/>
      <c r="AD105" s="113"/>
      <c r="AE105" s="113"/>
      <c r="AF105" s="125">
        <v>41639</v>
      </c>
      <c r="AG105" s="125">
        <v>41639</v>
      </c>
      <c r="AH105" s="113"/>
      <c r="AI105" s="126">
        <v>4.9000000000000004</v>
      </c>
      <c r="AJ105" s="126">
        <v>0</v>
      </c>
      <c r="AK105" s="113" t="s">
        <v>55</v>
      </c>
      <c r="AL105" s="113"/>
      <c r="AM105" s="126"/>
      <c r="AN105" s="113"/>
      <c r="AO105" s="113"/>
      <c r="AP105" s="124"/>
      <c r="AQ105" s="148"/>
    </row>
    <row r="106" spans="1:44" s="153" customFormat="1" ht="63.75" x14ac:dyDescent="0.25">
      <c r="A106" s="113">
        <f t="shared" si="1"/>
        <v>104</v>
      </c>
      <c r="B106" s="104" t="s">
        <v>477</v>
      </c>
      <c r="C106" s="90"/>
      <c r="D106" s="94" t="s">
        <v>809</v>
      </c>
      <c r="E106" s="113" t="s">
        <v>40</v>
      </c>
      <c r="F106" s="113" t="s">
        <v>41</v>
      </c>
      <c r="G106" s="113">
        <v>4</v>
      </c>
      <c r="H106" s="113"/>
      <c r="I106" s="113"/>
      <c r="J106" s="113"/>
      <c r="K106" s="90" t="s">
        <v>478</v>
      </c>
      <c r="L106" s="113"/>
      <c r="M106" s="113">
        <v>500</v>
      </c>
      <c r="N106" s="113"/>
      <c r="O106" s="113"/>
      <c r="P106" s="113"/>
      <c r="Q106" s="94"/>
      <c r="R106" s="113" t="s">
        <v>42</v>
      </c>
      <c r="S106" s="113" t="s">
        <v>42</v>
      </c>
      <c r="T106" s="113" t="s">
        <v>42</v>
      </c>
      <c r="U106" s="92" t="s">
        <v>832</v>
      </c>
      <c r="V106" s="113">
        <v>2016</v>
      </c>
      <c r="W106" s="113"/>
      <c r="X106" s="113"/>
      <c r="Y106" s="113"/>
      <c r="Z106" s="124"/>
      <c r="AA106" s="113"/>
      <c r="AB106" s="113"/>
      <c r="AC106" s="113"/>
      <c r="AD106" s="113"/>
      <c r="AE106" s="113"/>
      <c r="AF106" s="125">
        <v>40909</v>
      </c>
      <c r="AG106" s="125">
        <v>42735</v>
      </c>
      <c r="AH106" s="113"/>
      <c r="AI106" s="126">
        <v>3.2</v>
      </c>
      <c r="AJ106" s="126">
        <v>0</v>
      </c>
      <c r="AK106" s="113" t="s">
        <v>55</v>
      </c>
      <c r="AL106" s="113"/>
      <c r="AM106" s="126"/>
      <c r="AN106" s="113"/>
      <c r="AO106" s="113"/>
      <c r="AP106" s="124"/>
      <c r="AQ106" s="148"/>
    </row>
    <row r="107" spans="1:44" s="153" customFormat="1" ht="25.5" x14ac:dyDescent="0.25">
      <c r="A107" s="113">
        <f t="shared" si="1"/>
        <v>105</v>
      </c>
      <c r="B107" s="104" t="s">
        <v>479</v>
      </c>
      <c r="C107" s="90" t="s">
        <v>38</v>
      </c>
      <c r="D107" s="94" t="s">
        <v>480</v>
      </c>
      <c r="E107" s="113" t="s">
        <v>40</v>
      </c>
      <c r="F107" s="113" t="s">
        <v>41</v>
      </c>
      <c r="G107" s="113">
        <v>6</v>
      </c>
      <c r="H107" s="113">
        <v>8</v>
      </c>
      <c r="I107" s="113"/>
      <c r="J107" s="113"/>
      <c r="K107" s="90" t="s">
        <v>481</v>
      </c>
      <c r="L107" s="113"/>
      <c r="M107" s="113">
        <v>69</v>
      </c>
      <c r="N107" s="113"/>
      <c r="O107" s="113"/>
      <c r="P107" s="113">
        <v>2012</v>
      </c>
      <c r="Q107" s="94"/>
      <c r="R107" s="113"/>
      <c r="S107" s="113"/>
      <c r="T107" s="113"/>
      <c r="U107" s="92"/>
      <c r="V107" s="113">
        <v>2018</v>
      </c>
      <c r="W107" s="113"/>
      <c r="X107" s="113"/>
      <c r="Y107" s="113"/>
      <c r="Z107" s="124"/>
      <c r="AA107" s="113"/>
      <c r="AB107" s="113"/>
      <c r="AC107" s="113"/>
      <c r="AD107" s="113"/>
      <c r="AE107" s="113"/>
      <c r="AF107" s="125">
        <v>42736</v>
      </c>
      <c r="AG107" s="125">
        <v>43221</v>
      </c>
      <c r="AH107" s="113"/>
      <c r="AI107" s="126">
        <v>3.7</v>
      </c>
      <c r="AJ107" s="126">
        <v>0</v>
      </c>
      <c r="AK107" s="113" t="s">
        <v>55</v>
      </c>
      <c r="AL107" s="113"/>
      <c r="AM107" s="126">
        <v>0</v>
      </c>
      <c r="AN107" s="113"/>
      <c r="AO107" s="127">
        <v>1</v>
      </c>
      <c r="AP107" s="124"/>
      <c r="AQ107" s="148"/>
    </row>
    <row r="108" spans="1:44" s="153" customFormat="1" ht="38.25" x14ac:dyDescent="0.25">
      <c r="A108" s="113">
        <f t="shared" si="1"/>
        <v>106</v>
      </c>
      <c r="B108" s="104" t="s">
        <v>482</v>
      </c>
      <c r="C108" s="90" t="s">
        <v>38</v>
      </c>
      <c r="D108" s="94" t="s">
        <v>810</v>
      </c>
      <c r="E108" s="113" t="s">
        <v>40</v>
      </c>
      <c r="F108" s="113" t="s">
        <v>41</v>
      </c>
      <c r="G108" s="113">
        <v>6</v>
      </c>
      <c r="H108" s="113">
        <v>9</v>
      </c>
      <c r="I108" s="113"/>
      <c r="J108" s="113"/>
      <c r="K108" s="90" t="s">
        <v>483</v>
      </c>
      <c r="L108" s="113"/>
      <c r="M108" s="113">
        <v>69</v>
      </c>
      <c r="N108" s="113"/>
      <c r="O108" s="113"/>
      <c r="P108" s="113">
        <v>2012</v>
      </c>
      <c r="Q108" s="94"/>
      <c r="R108" s="113" t="s">
        <v>42</v>
      </c>
      <c r="S108" s="113" t="s">
        <v>42</v>
      </c>
      <c r="T108" s="113" t="s">
        <v>42</v>
      </c>
      <c r="U108" s="92" t="s">
        <v>832</v>
      </c>
      <c r="V108" s="113">
        <v>2020</v>
      </c>
      <c r="W108" s="113"/>
      <c r="X108" s="113"/>
      <c r="Y108" s="113"/>
      <c r="Z108" s="124"/>
      <c r="AA108" s="113"/>
      <c r="AB108" s="113"/>
      <c r="AC108" s="113"/>
      <c r="AD108" s="113"/>
      <c r="AE108" s="113"/>
      <c r="AF108" s="125">
        <v>44245</v>
      </c>
      <c r="AG108" s="125">
        <v>44076</v>
      </c>
      <c r="AH108" s="113"/>
      <c r="AI108" s="126">
        <v>0</v>
      </c>
      <c r="AJ108" s="126">
        <v>0</v>
      </c>
      <c r="AK108" s="113" t="s">
        <v>55</v>
      </c>
      <c r="AL108" s="113"/>
      <c r="AM108" s="126">
        <v>3.5</v>
      </c>
      <c r="AN108" s="113"/>
      <c r="AO108" s="113"/>
      <c r="AP108" s="128"/>
      <c r="AQ108" s="149"/>
      <c r="AR108" s="154"/>
    </row>
    <row r="109" spans="1:44" s="153" customFormat="1" ht="38.25" x14ac:dyDescent="0.25">
      <c r="A109" s="113">
        <f t="shared" si="1"/>
        <v>107</v>
      </c>
      <c r="B109" s="104" t="s">
        <v>484</v>
      </c>
      <c r="C109" s="90" t="s">
        <v>38</v>
      </c>
      <c r="D109" s="94" t="s">
        <v>811</v>
      </c>
      <c r="E109" s="113" t="s">
        <v>40</v>
      </c>
      <c r="F109" s="113" t="s">
        <v>41</v>
      </c>
      <c r="G109" s="113">
        <v>1</v>
      </c>
      <c r="H109" s="113"/>
      <c r="I109" s="113"/>
      <c r="J109" s="113"/>
      <c r="K109" s="90" t="s">
        <v>485</v>
      </c>
      <c r="L109" s="113"/>
      <c r="M109" s="113">
        <v>69</v>
      </c>
      <c r="N109" s="113"/>
      <c r="O109" s="113"/>
      <c r="P109" s="113">
        <v>2012</v>
      </c>
      <c r="Q109" s="94"/>
      <c r="R109" s="113">
        <v>2012</v>
      </c>
      <c r="S109" s="113" t="s">
        <v>169</v>
      </c>
      <c r="T109" s="113" t="s">
        <v>42</v>
      </c>
      <c r="U109" s="92" t="s">
        <v>756</v>
      </c>
      <c r="V109" s="113">
        <v>2019</v>
      </c>
      <c r="W109" s="113"/>
      <c r="X109" s="113"/>
      <c r="Y109" s="113"/>
      <c r="Z109" s="124"/>
      <c r="AA109" s="113"/>
      <c r="AB109" s="113"/>
      <c r="AC109" s="113"/>
      <c r="AD109" s="113"/>
      <c r="AE109" s="113"/>
      <c r="AF109" s="125">
        <v>43578</v>
      </c>
      <c r="AG109" s="125">
        <v>43493</v>
      </c>
      <c r="AH109" s="113" t="s">
        <v>486</v>
      </c>
      <c r="AI109" s="126">
        <v>0</v>
      </c>
      <c r="AJ109" s="126">
        <v>0</v>
      </c>
      <c r="AK109" s="113" t="s">
        <v>55</v>
      </c>
      <c r="AL109" s="113"/>
      <c r="AM109" s="126">
        <v>8.5</v>
      </c>
      <c r="AN109" s="113"/>
      <c r="AO109" s="113"/>
      <c r="AP109" s="128"/>
      <c r="AQ109" s="149"/>
      <c r="AR109" s="154"/>
    </row>
    <row r="110" spans="1:44" s="153" customFormat="1" x14ac:dyDescent="0.25">
      <c r="A110" s="113">
        <f t="shared" si="1"/>
        <v>108</v>
      </c>
      <c r="B110" s="104" t="s">
        <v>487</v>
      </c>
      <c r="C110" s="90" t="s">
        <v>472</v>
      </c>
      <c r="D110" s="94" t="s">
        <v>488</v>
      </c>
      <c r="E110" s="113" t="s">
        <v>40</v>
      </c>
      <c r="F110" s="113" t="s">
        <v>41</v>
      </c>
      <c r="G110" s="113">
        <v>6</v>
      </c>
      <c r="H110" s="113"/>
      <c r="I110" s="113"/>
      <c r="J110" s="113"/>
      <c r="K110" s="90" t="s">
        <v>489</v>
      </c>
      <c r="L110" s="113"/>
      <c r="M110" s="113"/>
      <c r="N110" s="113"/>
      <c r="O110" s="113"/>
      <c r="P110" s="113"/>
      <c r="Q110" s="94"/>
      <c r="R110" s="113" t="s">
        <v>42</v>
      </c>
      <c r="S110" s="113" t="s">
        <v>42</v>
      </c>
      <c r="T110" s="113" t="s">
        <v>42</v>
      </c>
      <c r="U110" s="92" t="s">
        <v>832</v>
      </c>
      <c r="V110" s="113">
        <v>2012</v>
      </c>
      <c r="W110" s="113"/>
      <c r="X110" s="113"/>
      <c r="Y110" s="113"/>
      <c r="Z110" s="124"/>
      <c r="AA110" s="113"/>
      <c r="AB110" s="113"/>
      <c r="AC110" s="113"/>
      <c r="AD110" s="113"/>
      <c r="AE110" s="113"/>
      <c r="AF110" s="125">
        <v>41244</v>
      </c>
      <c r="AG110" s="125">
        <v>41244</v>
      </c>
      <c r="AH110" s="113"/>
      <c r="AI110" s="126">
        <v>1.7</v>
      </c>
      <c r="AJ110" s="126">
        <v>0</v>
      </c>
      <c r="AK110" s="113" t="s">
        <v>55</v>
      </c>
      <c r="AL110" s="113"/>
      <c r="AM110" s="126"/>
      <c r="AN110" s="113"/>
      <c r="AO110" s="113"/>
      <c r="AP110" s="128"/>
      <c r="AQ110" s="149"/>
      <c r="AR110" s="154"/>
    </row>
    <row r="111" spans="1:44" s="153" customFormat="1" x14ac:dyDescent="0.25">
      <c r="A111" s="113">
        <f t="shared" si="1"/>
        <v>109</v>
      </c>
      <c r="B111" s="104" t="s">
        <v>490</v>
      </c>
      <c r="C111" s="90" t="s">
        <v>38</v>
      </c>
      <c r="D111" s="94" t="s">
        <v>491</v>
      </c>
      <c r="E111" s="113" t="s">
        <v>40</v>
      </c>
      <c r="F111" s="113" t="s">
        <v>41</v>
      </c>
      <c r="G111" s="113">
        <v>8</v>
      </c>
      <c r="H111" s="113"/>
      <c r="I111" s="113"/>
      <c r="J111" s="113"/>
      <c r="K111" s="90">
        <v>4.5999999999999996</v>
      </c>
      <c r="L111" s="113"/>
      <c r="M111" s="113">
        <v>69</v>
      </c>
      <c r="N111" s="113"/>
      <c r="O111" s="113"/>
      <c r="P111" s="113">
        <v>2012</v>
      </c>
      <c r="Q111" s="94"/>
      <c r="R111" s="113" t="s">
        <v>42</v>
      </c>
      <c r="S111" s="113" t="s">
        <v>42</v>
      </c>
      <c r="T111" s="113" t="s">
        <v>42</v>
      </c>
      <c r="U111" s="92" t="s">
        <v>832</v>
      </c>
      <c r="V111" s="113">
        <v>2020</v>
      </c>
      <c r="W111" s="113"/>
      <c r="X111" s="113"/>
      <c r="Y111" s="113"/>
      <c r="Z111" s="124"/>
      <c r="AA111" s="113"/>
      <c r="AB111" s="113"/>
      <c r="AC111" s="113"/>
      <c r="AD111" s="113"/>
      <c r="AE111" s="113"/>
      <c r="AF111" s="125">
        <v>41791</v>
      </c>
      <c r="AG111" s="125">
        <v>44075</v>
      </c>
      <c r="AH111" s="113"/>
      <c r="AI111" s="126"/>
      <c r="AJ111" s="126"/>
      <c r="AK111" s="113" t="s">
        <v>55</v>
      </c>
      <c r="AL111" s="113"/>
      <c r="AM111" s="126">
        <v>0.6</v>
      </c>
      <c r="AN111" s="113"/>
      <c r="AO111" s="113"/>
      <c r="AP111" s="128"/>
      <c r="AQ111" s="149"/>
      <c r="AR111" s="154"/>
    </row>
    <row r="112" spans="1:44" s="153" customFormat="1" ht="25.5" x14ac:dyDescent="0.25">
      <c r="A112" s="113">
        <f t="shared" si="1"/>
        <v>110</v>
      </c>
      <c r="B112" s="104" t="s">
        <v>492</v>
      </c>
      <c r="C112" s="90" t="s">
        <v>38</v>
      </c>
      <c r="D112" s="94" t="s">
        <v>493</v>
      </c>
      <c r="E112" s="113" t="s">
        <v>40</v>
      </c>
      <c r="F112" s="113" t="s">
        <v>41</v>
      </c>
      <c r="G112" s="113">
        <v>8</v>
      </c>
      <c r="H112" s="113"/>
      <c r="I112" s="113"/>
      <c r="J112" s="113"/>
      <c r="K112" s="90"/>
      <c r="L112" s="113"/>
      <c r="M112" s="113">
        <v>69</v>
      </c>
      <c r="N112" s="113"/>
      <c r="O112" s="113"/>
      <c r="P112" s="113">
        <v>2012</v>
      </c>
      <c r="Q112" s="94"/>
      <c r="R112" s="113" t="s">
        <v>42</v>
      </c>
      <c r="S112" s="113" t="s">
        <v>42</v>
      </c>
      <c r="T112" s="113" t="s">
        <v>42</v>
      </c>
      <c r="U112" s="92" t="s">
        <v>832</v>
      </c>
      <c r="V112" s="113" t="s">
        <v>42</v>
      </c>
      <c r="W112" s="113"/>
      <c r="X112" s="113"/>
      <c r="Y112" s="113"/>
      <c r="Z112" s="124"/>
      <c r="AA112" s="113"/>
      <c r="AB112" s="113"/>
      <c r="AC112" s="113"/>
      <c r="AD112" s="113"/>
      <c r="AE112" s="113"/>
      <c r="AF112" s="113"/>
      <c r="AG112" s="113"/>
      <c r="AH112" s="113"/>
      <c r="AI112" s="126">
        <v>1.2</v>
      </c>
      <c r="AJ112" s="126">
        <v>0</v>
      </c>
      <c r="AK112" s="113" t="s">
        <v>55</v>
      </c>
      <c r="AL112" s="113"/>
      <c r="AM112" s="126">
        <v>0</v>
      </c>
      <c r="AN112" s="113"/>
      <c r="AO112" s="113"/>
      <c r="AP112" s="128"/>
      <c r="AQ112" s="149"/>
      <c r="AR112" s="154"/>
    </row>
    <row r="113" spans="1:44" s="153" customFormat="1" x14ac:dyDescent="0.25">
      <c r="A113" s="113">
        <f t="shared" si="1"/>
        <v>111</v>
      </c>
      <c r="B113" s="104" t="s">
        <v>494</v>
      </c>
      <c r="C113" s="90" t="s">
        <v>38</v>
      </c>
      <c r="D113" s="94" t="s">
        <v>495</v>
      </c>
      <c r="E113" s="113" t="s">
        <v>40</v>
      </c>
      <c r="F113" s="113" t="s">
        <v>41</v>
      </c>
      <c r="G113" s="113">
        <v>8</v>
      </c>
      <c r="H113" s="113"/>
      <c r="I113" s="113"/>
      <c r="J113" s="113"/>
      <c r="K113" s="90">
        <v>4.7</v>
      </c>
      <c r="L113" s="113"/>
      <c r="M113" s="113">
        <v>69</v>
      </c>
      <c r="N113" s="113"/>
      <c r="O113" s="113"/>
      <c r="P113" s="113">
        <v>2012</v>
      </c>
      <c r="Q113" s="94"/>
      <c r="R113" s="113" t="s">
        <v>42</v>
      </c>
      <c r="S113" s="113" t="s">
        <v>42</v>
      </c>
      <c r="T113" s="113" t="s">
        <v>42</v>
      </c>
      <c r="U113" s="92" t="s">
        <v>832</v>
      </c>
      <c r="V113" s="113">
        <v>2020</v>
      </c>
      <c r="W113" s="113"/>
      <c r="X113" s="113"/>
      <c r="Y113" s="113"/>
      <c r="Z113" s="124"/>
      <c r="AA113" s="113"/>
      <c r="AB113" s="113"/>
      <c r="AC113" s="113"/>
      <c r="AD113" s="113"/>
      <c r="AE113" s="113"/>
      <c r="AF113" s="125">
        <v>41791</v>
      </c>
      <c r="AG113" s="125">
        <v>44105</v>
      </c>
      <c r="AH113" s="113"/>
      <c r="AI113" s="126">
        <v>0</v>
      </c>
      <c r="AJ113" s="126">
        <v>0</v>
      </c>
      <c r="AK113" s="113" t="s">
        <v>55</v>
      </c>
      <c r="AL113" s="113"/>
      <c r="AM113" s="126">
        <v>0.7</v>
      </c>
      <c r="AN113" s="113"/>
      <c r="AO113" s="113"/>
      <c r="AP113" s="128"/>
      <c r="AQ113" s="149"/>
      <c r="AR113" s="154"/>
    </row>
    <row r="114" spans="1:44" s="153" customFormat="1" x14ac:dyDescent="0.25">
      <c r="A114" s="113">
        <f t="shared" si="1"/>
        <v>112</v>
      </c>
      <c r="B114" s="104" t="s">
        <v>496</v>
      </c>
      <c r="C114" s="90"/>
      <c r="D114" s="94"/>
      <c r="E114" s="113" t="s">
        <v>40</v>
      </c>
      <c r="F114" s="113" t="s">
        <v>41</v>
      </c>
      <c r="G114" s="113">
        <v>1</v>
      </c>
      <c r="H114" s="113"/>
      <c r="I114" s="113"/>
      <c r="J114" s="113"/>
      <c r="K114" s="90" t="s">
        <v>497</v>
      </c>
      <c r="L114" s="113"/>
      <c r="M114" s="113"/>
      <c r="N114" s="113"/>
      <c r="O114" s="113"/>
      <c r="P114" s="113"/>
      <c r="Q114" s="94"/>
      <c r="R114" s="113"/>
      <c r="S114" s="113"/>
      <c r="T114" s="113"/>
      <c r="U114" s="92"/>
      <c r="V114" s="113">
        <v>2019</v>
      </c>
      <c r="W114" s="113"/>
      <c r="X114" s="113"/>
      <c r="Y114" s="113"/>
      <c r="Z114" s="124"/>
      <c r="AA114" s="113"/>
      <c r="AB114" s="113"/>
      <c r="AC114" s="113"/>
      <c r="AD114" s="113"/>
      <c r="AE114" s="113"/>
      <c r="AF114" s="125">
        <v>43318</v>
      </c>
      <c r="AG114" s="125">
        <v>43474</v>
      </c>
      <c r="AH114" s="113"/>
      <c r="AI114" s="126">
        <v>0.9</v>
      </c>
      <c r="AJ114" s="126">
        <v>0</v>
      </c>
      <c r="AK114" s="113" t="s">
        <v>55</v>
      </c>
      <c r="AL114" s="113"/>
      <c r="AM114" s="126">
        <v>0</v>
      </c>
      <c r="AN114" s="113"/>
      <c r="AO114" s="113"/>
      <c r="AP114" s="128"/>
      <c r="AQ114" s="149"/>
      <c r="AR114" s="154"/>
    </row>
    <row r="115" spans="1:44" s="153" customFormat="1" ht="38.25" x14ac:dyDescent="0.25">
      <c r="A115" s="113">
        <f t="shared" si="1"/>
        <v>113</v>
      </c>
      <c r="B115" s="104" t="s">
        <v>498</v>
      </c>
      <c r="C115" s="90" t="s">
        <v>38</v>
      </c>
      <c r="D115" s="94" t="s">
        <v>499</v>
      </c>
      <c r="E115" s="113" t="s">
        <v>40</v>
      </c>
      <c r="F115" s="113" t="s">
        <v>41</v>
      </c>
      <c r="G115" s="113">
        <v>9</v>
      </c>
      <c r="H115" s="113"/>
      <c r="I115" s="113"/>
      <c r="J115" s="113"/>
      <c r="K115" s="90" t="s">
        <v>497</v>
      </c>
      <c r="L115" s="113"/>
      <c r="M115" s="113">
        <v>69</v>
      </c>
      <c r="N115" s="113"/>
      <c r="O115" s="113"/>
      <c r="P115" s="113">
        <v>2012</v>
      </c>
      <c r="Q115" s="94"/>
      <c r="R115" s="113" t="s">
        <v>42</v>
      </c>
      <c r="S115" s="113" t="s">
        <v>42</v>
      </c>
      <c r="T115" s="113" t="s">
        <v>42</v>
      </c>
      <c r="U115" s="92" t="s">
        <v>832</v>
      </c>
      <c r="V115" s="113">
        <v>2019</v>
      </c>
      <c r="W115" s="113"/>
      <c r="X115" s="113"/>
      <c r="Y115" s="113"/>
      <c r="Z115" s="124"/>
      <c r="AA115" s="113"/>
      <c r="AB115" s="113"/>
      <c r="AC115" s="113"/>
      <c r="AD115" s="113"/>
      <c r="AE115" s="113"/>
      <c r="AF115" s="125">
        <v>43318</v>
      </c>
      <c r="AG115" s="125">
        <v>43474</v>
      </c>
      <c r="AH115" s="113"/>
      <c r="AI115" s="126">
        <v>1.6</v>
      </c>
      <c r="AJ115" s="126">
        <v>0.5</v>
      </c>
      <c r="AK115" s="113" t="s">
        <v>55</v>
      </c>
      <c r="AL115" s="113"/>
      <c r="AM115" s="126">
        <v>0.3</v>
      </c>
      <c r="AN115" s="113"/>
      <c r="AO115" s="113"/>
      <c r="AP115" s="128"/>
      <c r="AQ115" s="149"/>
      <c r="AR115" s="154"/>
    </row>
    <row r="116" spans="1:44" s="153" customFormat="1" ht="76.5" x14ac:dyDescent="0.25">
      <c r="A116" s="113">
        <f t="shared" si="1"/>
        <v>114</v>
      </c>
      <c r="B116" s="104" t="s">
        <v>500</v>
      </c>
      <c r="C116" s="90" t="s">
        <v>501</v>
      </c>
      <c r="D116" s="94" t="s">
        <v>502</v>
      </c>
      <c r="E116" s="113" t="s">
        <v>40</v>
      </c>
      <c r="F116" s="113"/>
      <c r="G116" s="113">
        <v>8</v>
      </c>
      <c r="H116" s="113"/>
      <c r="I116" s="113"/>
      <c r="J116" s="113"/>
      <c r="K116" s="90"/>
      <c r="L116" s="113"/>
      <c r="M116" s="113"/>
      <c r="N116" s="113"/>
      <c r="O116" s="113"/>
      <c r="P116" s="113"/>
      <c r="Q116" s="94"/>
      <c r="R116" s="113" t="s">
        <v>42</v>
      </c>
      <c r="S116" s="113" t="s">
        <v>42</v>
      </c>
      <c r="T116" s="113" t="s">
        <v>42</v>
      </c>
      <c r="U116" s="92" t="s">
        <v>832</v>
      </c>
      <c r="V116" s="113" t="s">
        <v>42</v>
      </c>
      <c r="W116" s="113"/>
      <c r="X116" s="113"/>
      <c r="Y116" s="113"/>
      <c r="Z116" s="124"/>
      <c r="AA116" s="113"/>
      <c r="AB116" s="113"/>
      <c r="AC116" s="113"/>
      <c r="AD116" s="113"/>
      <c r="AE116" s="113"/>
      <c r="AF116" s="113"/>
      <c r="AG116" s="113"/>
      <c r="AH116" s="113"/>
      <c r="AI116" s="126">
        <v>2.5</v>
      </c>
      <c r="AJ116" s="126">
        <v>0</v>
      </c>
      <c r="AK116" s="113" t="s">
        <v>55</v>
      </c>
      <c r="AL116" s="113"/>
      <c r="AM116" s="126">
        <v>6.9</v>
      </c>
      <c r="AN116" s="113"/>
      <c r="AO116" s="113"/>
      <c r="AP116" s="128"/>
      <c r="AQ116" s="149"/>
      <c r="AR116" s="154"/>
    </row>
    <row r="117" spans="1:44" s="153" customFormat="1" ht="63.75" x14ac:dyDescent="0.25">
      <c r="A117" s="113">
        <f t="shared" si="1"/>
        <v>115</v>
      </c>
      <c r="B117" s="104" t="s">
        <v>503</v>
      </c>
      <c r="C117" s="90" t="s">
        <v>38</v>
      </c>
      <c r="D117" s="94" t="s">
        <v>812</v>
      </c>
      <c r="E117" s="113" t="s">
        <v>40</v>
      </c>
      <c r="F117" s="113" t="s">
        <v>41</v>
      </c>
      <c r="G117" s="113">
        <v>7</v>
      </c>
      <c r="H117" s="113"/>
      <c r="I117" s="113"/>
      <c r="J117" s="113"/>
      <c r="K117" s="90" t="s">
        <v>504</v>
      </c>
      <c r="L117" s="113"/>
      <c r="M117" s="113">
        <v>138</v>
      </c>
      <c r="N117" s="113"/>
      <c r="O117" s="113"/>
      <c r="P117" s="113">
        <v>2014</v>
      </c>
      <c r="Q117" s="94"/>
      <c r="R117" s="113" t="s">
        <v>42</v>
      </c>
      <c r="S117" s="113" t="s">
        <v>42</v>
      </c>
      <c r="T117" s="113" t="s">
        <v>42</v>
      </c>
      <c r="U117" s="92" t="s">
        <v>832</v>
      </c>
      <c r="V117" s="113">
        <v>2015</v>
      </c>
      <c r="W117" s="113"/>
      <c r="X117" s="113"/>
      <c r="Y117" s="113"/>
      <c r="Z117" s="124"/>
      <c r="AA117" s="113"/>
      <c r="AB117" s="113"/>
      <c r="AC117" s="113"/>
      <c r="AD117" s="113"/>
      <c r="AE117" s="113"/>
      <c r="AF117" s="113" t="s">
        <v>505</v>
      </c>
      <c r="AG117" s="113" t="s">
        <v>505</v>
      </c>
      <c r="AH117" s="113"/>
      <c r="AI117" s="126">
        <v>8.9</v>
      </c>
      <c r="AJ117" s="126">
        <v>0</v>
      </c>
      <c r="AK117" s="113" t="s">
        <v>55</v>
      </c>
      <c r="AL117" s="113"/>
      <c r="AM117" s="126"/>
      <c r="AN117" s="113"/>
      <c r="AO117" s="113"/>
      <c r="AP117" s="128"/>
      <c r="AQ117" s="149"/>
      <c r="AR117" s="154"/>
    </row>
    <row r="118" spans="1:44" s="153" customFormat="1" ht="51" x14ac:dyDescent="0.25">
      <c r="A118" s="113">
        <f t="shared" si="1"/>
        <v>116</v>
      </c>
      <c r="B118" s="104" t="s">
        <v>506</v>
      </c>
      <c r="C118" s="90" t="s">
        <v>38</v>
      </c>
      <c r="D118" s="94" t="s">
        <v>813</v>
      </c>
      <c r="E118" s="113" t="s">
        <v>40</v>
      </c>
      <c r="F118" s="113" t="s">
        <v>41</v>
      </c>
      <c r="G118" s="113">
        <v>6</v>
      </c>
      <c r="H118" s="113"/>
      <c r="I118" s="113"/>
      <c r="J118" s="113"/>
      <c r="K118" s="90" t="s">
        <v>507</v>
      </c>
      <c r="L118" s="113"/>
      <c r="M118" s="113">
        <v>69</v>
      </c>
      <c r="N118" s="113"/>
      <c r="O118" s="113"/>
      <c r="P118" s="113">
        <v>2014</v>
      </c>
      <c r="Q118" s="94"/>
      <c r="R118" s="113" t="s">
        <v>42</v>
      </c>
      <c r="S118" s="113" t="s">
        <v>42</v>
      </c>
      <c r="T118" s="113" t="s">
        <v>42</v>
      </c>
      <c r="U118" s="92" t="s">
        <v>832</v>
      </c>
      <c r="V118" s="113">
        <v>2015</v>
      </c>
      <c r="W118" s="113"/>
      <c r="X118" s="113"/>
      <c r="Y118" s="113"/>
      <c r="Z118" s="124"/>
      <c r="AA118" s="113"/>
      <c r="AB118" s="113"/>
      <c r="AC118" s="113"/>
      <c r="AD118" s="113"/>
      <c r="AE118" s="113"/>
      <c r="AF118" s="125">
        <v>42369</v>
      </c>
      <c r="AG118" s="125">
        <v>42369</v>
      </c>
      <c r="AH118" s="113"/>
      <c r="AI118" s="126">
        <v>3.9</v>
      </c>
      <c r="AJ118" s="126">
        <v>0</v>
      </c>
      <c r="AK118" s="113" t="s">
        <v>55</v>
      </c>
      <c r="AL118" s="113"/>
      <c r="AM118" s="126"/>
      <c r="AN118" s="113"/>
      <c r="AO118" s="113"/>
      <c r="AP118" s="128"/>
      <c r="AQ118" s="149"/>
      <c r="AR118" s="154"/>
    </row>
    <row r="119" spans="1:44" s="153" customFormat="1" x14ac:dyDescent="0.25">
      <c r="A119" s="113">
        <f t="shared" si="1"/>
        <v>117</v>
      </c>
      <c r="B119" s="104" t="s">
        <v>508</v>
      </c>
      <c r="C119" s="90" t="s">
        <v>38</v>
      </c>
      <c r="D119" s="94" t="s">
        <v>509</v>
      </c>
      <c r="E119" s="113" t="s">
        <v>40</v>
      </c>
      <c r="F119" s="113" t="s">
        <v>41</v>
      </c>
      <c r="G119" s="113">
        <v>8</v>
      </c>
      <c r="H119" s="113"/>
      <c r="I119" s="113"/>
      <c r="J119" s="113"/>
      <c r="K119" s="90">
        <v>4.4000000000000004</v>
      </c>
      <c r="L119" s="113"/>
      <c r="M119" s="113">
        <v>69</v>
      </c>
      <c r="N119" s="113"/>
      <c r="O119" s="113"/>
      <c r="P119" s="113">
        <v>2014</v>
      </c>
      <c r="Q119" s="94"/>
      <c r="R119" s="113" t="s">
        <v>42</v>
      </c>
      <c r="S119" s="113" t="s">
        <v>42</v>
      </c>
      <c r="T119" s="113" t="s">
        <v>42</v>
      </c>
      <c r="U119" s="92" t="s">
        <v>832</v>
      </c>
      <c r="V119" s="113">
        <v>2019</v>
      </c>
      <c r="W119" s="113"/>
      <c r="X119" s="113"/>
      <c r="Y119" s="113"/>
      <c r="Z119" s="124"/>
      <c r="AA119" s="113"/>
      <c r="AB119" s="113"/>
      <c r="AC119" s="113"/>
      <c r="AD119" s="113"/>
      <c r="AE119" s="113"/>
      <c r="AF119" s="125">
        <v>43132</v>
      </c>
      <c r="AG119" s="125">
        <v>43800</v>
      </c>
      <c r="AH119" s="113"/>
      <c r="AI119" s="126">
        <v>0</v>
      </c>
      <c r="AJ119" s="126">
        <v>0</v>
      </c>
      <c r="AK119" s="113" t="s">
        <v>55</v>
      </c>
      <c r="AL119" s="113"/>
      <c r="AM119" s="126">
        <v>0.4</v>
      </c>
      <c r="AN119" s="113"/>
      <c r="AO119" s="113"/>
      <c r="AP119" s="128"/>
      <c r="AQ119" s="149"/>
      <c r="AR119" s="154"/>
    </row>
    <row r="120" spans="1:44" s="153" customFormat="1" ht="25.5" x14ac:dyDescent="0.25">
      <c r="A120" s="113">
        <f t="shared" si="1"/>
        <v>118</v>
      </c>
      <c r="B120" s="104" t="s">
        <v>510</v>
      </c>
      <c r="C120" s="90" t="s">
        <v>38</v>
      </c>
      <c r="D120" s="94" t="s">
        <v>814</v>
      </c>
      <c r="E120" s="113" t="s">
        <v>40</v>
      </c>
      <c r="F120" s="113" t="s">
        <v>41</v>
      </c>
      <c r="G120" s="113">
        <v>7</v>
      </c>
      <c r="H120" s="113"/>
      <c r="I120" s="113"/>
      <c r="J120" s="113"/>
      <c r="K120" s="90" t="s">
        <v>807</v>
      </c>
      <c r="L120" s="113"/>
      <c r="M120" s="113" t="s">
        <v>511</v>
      </c>
      <c r="N120" s="113"/>
      <c r="O120" s="113"/>
      <c r="P120" s="113">
        <v>2015</v>
      </c>
      <c r="Q120" s="94"/>
      <c r="R120" s="113" t="s">
        <v>42</v>
      </c>
      <c r="S120" s="113" t="s">
        <v>42</v>
      </c>
      <c r="T120" s="113" t="s">
        <v>42</v>
      </c>
      <c r="U120" s="92" t="s">
        <v>832</v>
      </c>
      <c r="V120" s="113">
        <v>2016</v>
      </c>
      <c r="W120" s="113"/>
      <c r="X120" s="113"/>
      <c r="Y120" s="113"/>
      <c r="Z120" s="124"/>
      <c r="AA120" s="113"/>
      <c r="AB120" s="113"/>
      <c r="AC120" s="113"/>
      <c r="AD120" s="113"/>
      <c r="AE120" s="113"/>
      <c r="AF120" s="125">
        <v>42594</v>
      </c>
      <c r="AG120" s="125">
        <v>42594</v>
      </c>
      <c r="AH120" s="113"/>
      <c r="AI120" s="126">
        <v>14.2</v>
      </c>
      <c r="AJ120" s="126">
        <v>0.5</v>
      </c>
      <c r="AK120" s="113" t="s">
        <v>55</v>
      </c>
      <c r="AL120" s="113"/>
      <c r="AM120" s="126"/>
      <c r="AN120" s="113"/>
      <c r="AO120" s="113"/>
      <c r="AP120" s="128"/>
      <c r="AQ120" s="149"/>
      <c r="AR120" s="154"/>
    </row>
    <row r="121" spans="1:44" s="153" customFormat="1" x14ac:dyDescent="0.25">
      <c r="A121" s="113">
        <f t="shared" si="1"/>
        <v>119</v>
      </c>
      <c r="B121" s="104" t="s">
        <v>512</v>
      </c>
      <c r="C121" s="90" t="s">
        <v>38</v>
      </c>
      <c r="D121" s="94" t="s">
        <v>513</v>
      </c>
      <c r="E121" s="113" t="s">
        <v>40</v>
      </c>
      <c r="F121" s="113" t="s">
        <v>41</v>
      </c>
      <c r="G121" s="113">
        <v>7</v>
      </c>
      <c r="H121" s="113"/>
      <c r="I121" s="113"/>
      <c r="J121" s="113"/>
      <c r="K121" s="90"/>
      <c r="L121" s="113"/>
      <c r="M121" s="113">
        <v>69</v>
      </c>
      <c r="N121" s="113"/>
      <c r="O121" s="113"/>
      <c r="P121" s="113">
        <v>2016</v>
      </c>
      <c r="Q121" s="94"/>
      <c r="R121" s="113" t="s">
        <v>42</v>
      </c>
      <c r="S121" s="113" t="s">
        <v>42</v>
      </c>
      <c r="T121" s="113" t="s">
        <v>42</v>
      </c>
      <c r="U121" s="92" t="s">
        <v>832</v>
      </c>
      <c r="V121" s="113" t="s">
        <v>42</v>
      </c>
      <c r="W121" s="113"/>
      <c r="X121" s="113"/>
      <c r="Y121" s="113"/>
      <c r="Z121" s="124"/>
      <c r="AA121" s="113"/>
      <c r="AB121" s="113"/>
      <c r="AC121" s="113"/>
      <c r="AD121" s="113"/>
      <c r="AE121" s="113"/>
      <c r="AF121" s="113"/>
      <c r="AG121" s="139" t="s">
        <v>514</v>
      </c>
      <c r="AH121" s="113"/>
      <c r="AI121" s="126">
        <v>0</v>
      </c>
      <c r="AJ121" s="126">
        <v>0</v>
      </c>
      <c r="AK121" s="113" t="s">
        <v>55</v>
      </c>
      <c r="AL121" s="113"/>
      <c r="AM121" s="126">
        <v>0</v>
      </c>
      <c r="AN121" s="113"/>
      <c r="AO121" s="113"/>
      <c r="AP121" s="128"/>
      <c r="AQ121" s="149"/>
      <c r="AR121" s="154"/>
    </row>
    <row r="122" spans="1:44" s="153" customFormat="1" x14ac:dyDescent="0.25">
      <c r="A122" s="113">
        <f t="shared" si="1"/>
        <v>120</v>
      </c>
      <c r="B122" s="104" t="s">
        <v>515</v>
      </c>
      <c r="C122" s="90" t="s">
        <v>38</v>
      </c>
      <c r="D122" s="94" t="s">
        <v>516</v>
      </c>
      <c r="E122" s="113" t="s">
        <v>40</v>
      </c>
      <c r="F122" s="113" t="s">
        <v>41</v>
      </c>
      <c r="G122" s="113">
        <v>7</v>
      </c>
      <c r="H122" s="113"/>
      <c r="I122" s="113"/>
      <c r="J122" s="113"/>
      <c r="K122" s="90" t="s">
        <v>517</v>
      </c>
      <c r="L122" s="113"/>
      <c r="M122" s="113">
        <v>69</v>
      </c>
      <c r="N122" s="113"/>
      <c r="O122" s="113"/>
      <c r="P122" s="113">
        <v>2016</v>
      </c>
      <c r="Q122" s="94"/>
      <c r="R122" s="113" t="s">
        <v>42</v>
      </c>
      <c r="S122" s="113" t="s">
        <v>42</v>
      </c>
      <c r="T122" s="113" t="s">
        <v>42</v>
      </c>
      <c r="U122" s="92" t="s">
        <v>832</v>
      </c>
      <c r="V122" s="113" t="s">
        <v>42</v>
      </c>
      <c r="W122" s="113"/>
      <c r="X122" s="113"/>
      <c r="Y122" s="113"/>
      <c r="Z122" s="124"/>
      <c r="AA122" s="113"/>
      <c r="AB122" s="113"/>
      <c r="AC122" s="113"/>
      <c r="AD122" s="113"/>
      <c r="AE122" s="113"/>
      <c r="AF122" s="113"/>
      <c r="AG122" s="139" t="s">
        <v>514</v>
      </c>
      <c r="AH122" s="113"/>
      <c r="AI122" s="126">
        <v>0</v>
      </c>
      <c r="AJ122" s="126">
        <v>0</v>
      </c>
      <c r="AK122" s="113" t="s">
        <v>55</v>
      </c>
      <c r="AL122" s="113"/>
      <c r="AM122" s="126">
        <v>0</v>
      </c>
      <c r="AN122" s="113"/>
      <c r="AO122" s="113"/>
      <c r="AP122" s="128"/>
      <c r="AQ122" s="149"/>
      <c r="AR122" s="154"/>
    </row>
    <row r="123" spans="1:44" s="153" customFormat="1" ht="25.5" x14ac:dyDescent="0.25">
      <c r="A123" s="113">
        <f t="shared" si="1"/>
        <v>121</v>
      </c>
      <c r="B123" s="104" t="s">
        <v>518</v>
      </c>
      <c r="C123" s="90"/>
      <c r="D123" s="94" t="s">
        <v>815</v>
      </c>
      <c r="E123" s="113" t="s">
        <v>40</v>
      </c>
      <c r="F123" s="113" t="s">
        <v>41</v>
      </c>
      <c r="G123" s="113">
        <v>1</v>
      </c>
      <c r="H123" s="113"/>
      <c r="I123" s="113"/>
      <c r="J123" s="113"/>
      <c r="K123" s="90" t="s">
        <v>519</v>
      </c>
      <c r="L123" s="113"/>
      <c r="M123" s="113"/>
      <c r="N123" s="113"/>
      <c r="O123" s="113"/>
      <c r="P123" s="113"/>
      <c r="Q123" s="94"/>
      <c r="R123" s="113">
        <v>2016</v>
      </c>
      <c r="S123" s="113" t="s">
        <v>82</v>
      </c>
      <c r="T123" s="113" t="s">
        <v>42</v>
      </c>
      <c r="U123" s="92" t="s">
        <v>83</v>
      </c>
      <c r="V123" s="113">
        <v>2018</v>
      </c>
      <c r="W123" s="113"/>
      <c r="X123" s="113"/>
      <c r="Y123" s="113"/>
      <c r="Z123" s="124"/>
      <c r="AA123" s="113"/>
      <c r="AB123" s="113"/>
      <c r="AC123" s="113"/>
      <c r="AD123" s="113"/>
      <c r="AE123" s="113"/>
      <c r="AF123" s="125">
        <v>42887</v>
      </c>
      <c r="AG123" s="125">
        <v>43252</v>
      </c>
      <c r="AH123" s="113" t="s">
        <v>520</v>
      </c>
      <c r="AI123" s="126">
        <v>0</v>
      </c>
      <c r="AJ123" s="126">
        <v>0</v>
      </c>
      <c r="AK123" s="113" t="s">
        <v>55</v>
      </c>
      <c r="AL123" s="113"/>
      <c r="AM123" s="126">
        <v>0</v>
      </c>
      <c r="AN123" s="113"/>
      <c r="AO123" s="113"/>
      <c r="AP123" s="128"/>
      <c r="AQ123" s="149"/>
      <c r="AR123" s="154"/>
    </row>
    <row r="124" spans="1:44" s="153" customFormat="1" x14ac:dyDescent="0.25">
      <c r="A124" s="113">
        <f t="shared" si="1"/>
        <v>122</v>
      </c>
      <c r="B124" s="104" t="s">
        <v>521</v>
      </c>
      <c r="C124" s="90"/>
      <c r="D124" s="94" t="s">
        <v>522</v>
      </c>
      <c r="E124" s="113" t="s">
        <v>40</v>
      </c>
      <c r="F124" s="113" t="s">
        <v>41</v>
      </c>
      <c r="G124" s="113">
        <v>1</v>
      </c>
      <c r="H124" s="113"/>
      <c r="I124" s="113"/>
      <c r="J124" s="113"/>
      <c r="K124" s="90" t="s">
        <v>523</v>
      </c>
      <c r="L124" s="113"/>
      <c r="M124" s="113"/>
      <c r="N124" s="113"/>
      <c r="O124" s="113"/>
      <c r="P124" s="113"/>
      <c r="Q124" s="94"/>
      <c r="R124" s="113"/>
      <c r="S124" s="113"/>
      <c r="T124" s="113"/>
      <c r="U124" s="92"/>
      <c r="V124" s="113">
        <v>2019</v>
      </c>
      <c r="W124" s="113"/>
      <c r="X124" s="113"/>
      <c r="Y124" s="113"/>
      <c r="Z124" s="124"/>
      <c r="AA124" s="113"/>
      <c r="AB124" s="113"/>
      <c r="AC124" s="113"/>
      <c r="AD124" s="113"/>
      <c r="AE124" s="113"/>
      <c r="AF124" s="125">
        <v>43759</v>
      </c>
      <c r="AG124" s="125">
        <v>43759</v>
      </c>
      <c r="AH124" s="113"/>
      <c r="AI124" s="126">
        <v>0</v>
      </c>
      <c r="AJ124" s="126">
        <v>0</v>
      </c>
      <c r="AK124" s="113" t="s">
        <v>55</v>
      </c>
      <c r="AL124" s="113"/>
      <c r="AM124" s="126">
        <v>0</v>
      </c>
      <c r="AN124" s="113"/>
      <c r="AO124" s="113"/>
      <c r="AP124" s="128"/>
      <c r="AQ124" s="149"/>
      <c r="AR124" s="154"/>
    </row>
    <row r="125" spans="1:44" s="153" customFormat="1" x14ac:dyDescent="0.25">
      <c r="A125" s="113">
        <f t="shared" si="1"/>
        <v>123</v>
      </c>
      <c r="B125" s="104" t="s">
        <v>524</v>
      </c>
      <c r="C125" s="90"/>
      <c r="D125" s="94" t="s">
        <v>525</v>
      </c>
      <c r="E125" s="113" t="s">
        <v>40</v>
      </c>
      <c r="F125" s="113" t="s">
        <v>41</v>
      </c>
      <c r="G125" s="113">
        <v>7</v>
      </c>
      <c r="H125" s="113"/>
      <c r="I125" s="113"/>
      <c r="J125" s="113"/>
      <c r="K125" s="90" t="s">
        <v>424</v>
      </c>
      <c r="L125" s="113"/>
      <c r="M125" s="113"/>
      <c r="N125" s="113"/>
      <c r="O125" s="113"/>
      <c r="P125" s="113"/>
      <c r="Q125" s="94"/>
      <c r="R125" s="113" t="s">
        <v>42</v>
      </c>
      <c r="S125" s="113" t="s">
        <v>42</v>
      </c>
      <c r="T125" s="113" t="s">
        <v>42</v>
      </c>
      <c r="U125" s="92" t="s">
        <v>832</v>
      </c>
      <c r="V125" s="113">
        <v>2018</v>
      </c>
      <c r="W125" s="113"/>
      <c r="X125" s="113"/>
      <c r="Y125" s="113"/>
      <c r="Z125" s="124"/>
      <c r="AA125" s="113"/>
      <c r="AB125" s="113"/>
      <c r="AC125" s="113"/>
      <c r="AD125" s="113"/>
      <c r="AE125" s="113"/>
      <c r="AF125" s="125">
        <v>43189</v>
      </c>
      <c r="AG125" s="125">
        <v>43189</v>
      </c>
      <c r="AH125" s="113"/>
      <c r="AI125" s="126">
        <v>0</v>
      </c>
      <c r="AJ125" s="126">
        <v>0</v>
      </c>
      <c r="AK125" s="113" t="s">
        <v>55</v>
      </c>
      <c r="AL125" s="113"/>
      <c r="AM125" s="126">
        <v>0</v>
      </c>
      <c r="AN125" s="113"/>
      <c r="AO125" s="113"/>
      <c r="AP125" s="128"/>
      <c r="AQ125" s="149"/>
      <c r="AR125" s="154"/>
    </row>
    <row r="126" spans="1:44" s="153" customFormat="1" x14ac:dyDescent="0.25">
      <c r="A126" s="113">
        <f t="shared" si="1"/>
        <v>124</v>
      </c>
      <c r="B126" s="104" t="s">
        <v>526</v>
      </c>
      <c r="C126" s="90"/>
      <c r="D126" s="94" t="s">
        <v>513</v>
      </c>
      <c r="E126" s="113" t="s">
        <v>40</v>
      </c>
      <c r="F126" s="113" t="s">
        <v>41</v>
      </c>
      <c r="G126" s="113">
        <v>7</v>
      </c>
      <c r="H126" s="113"/>
      <c r="I126" s="113"/>
      <c r="J126" s="113"/>
      <c r="K126" s="90" t="s">
        <v>474</v>
      </c>
      <c r="L126" s="113"/>
      <c r="M126" s="113"/>
      <c r="N126" s="113"/>
      <c r="O126" s="113"/>
      <c r="P126" s="113"/>
      <c r="Q126" s="94"/>
      <c r="R126" s="113" t="s">
        <v>42</v>
      </c>
      <c r="S126" s="113" t="s">
        <v>42</v>
      </c>
      <c r="T126" s="113" t="s">
        <v>42</v>
      </c>
      <c r="U126" s="92" t="s">
        <v>832</v>
      </c>
      <c r="V126" s="113" t="s">
        <v>42</v>
      </c>
      <c r="W126" s="113"/>
      <c r="X126" s="113"/>
      <c r="Y126" s="113"/>
      <c r="Z126" s="124"/>
      <c r="AA126" s="113"/>
      <c r="AB126" s="113"/>
      <c r="AC126" s="113"/>
      <c r="AD126" s="113"/>
      <c r="AE126" s="113"/>
      <c r="AF126" s="113"/>
      <c r="AG126" s="139" t="s">
        <v>514</v>
      </c>
      <c r="AH126" s="113"/>
      <c r="AI126" s="126">
        <v>0</v>
      </c>
      <c r="AJ126" s="126">
        <v>0</v>
      </c>
      <c r="AK126" s="113" t="s">
        <v>55</v>
      </c>
      <c r="AL126" s="113"/>
      <c r="AM126" s="126">
        <v>0</v>
      </c>
      <c r="AN126" s="113"/>
      <c r="AO126" s="113"/>
      <c r="AP126" s="128"/>
      <c r="AQ126" s="149"/>
      <c r="AR126" s="154"/>
    </row>
    <row r="127" spans="1:44" s="153" customFormat="1" ht="25.5" x14ac:dyDescent="0.25">
      <c r="A127" s="113">
        <f t="shared" si="1"/>
        <v>125</v>
      </c>
      <c r="B127" s="104" t="s">
        <v>527</v>
      </c>
      <c r="C127" s="90"/>
      <c r="D127" s="94" t="s">
        <v>528</v>
      </c>
      <c r="E127" s="113" t="s">
        <v>40</v>
      </c>
      <c r="F127" s="113" t="s">
        <v>41</v>
      </c>
      <c r="G127" s="113">
        <v>1</v>
      </c>
      <c r="H127" s="113"/>
      <c r="I127" s="113"/>
      <c r="J127" s="113"/>
      <c r="K127" s="90" t="s">
        <v>529</v>
      </c>
      <c r="L127" s="113"/>
      <c r="M127" s="113" t="s">
        <v>58</v>
      </c>
      <c r="N127" s="113"/>
      <c r="O127" s="113"/>
      <c r="P127" s="113"/>
      <c r="Q127" s="94"/>
      <c r="R127" s="113">
        <v>2014</v>
      </c>
      <c r="S127" s="113" t="s">
        <v>59</v>
      </c>
      <c r="T127" s="113" t="s">
        <v>42</v>
      </c>
      <c r="U127" s="92" t="s">
        <v>161</v>
      </c>
      <c r="V127" s="113">
        <v>2018</v>
      </c>
      <c r="W127" s="113"/>
      <c r="X127" s="113"/>
      <c r="Y127" s="113"/>
      <c r="Z127" s="124"/>
      <c r="AA127" s="113"/>
      <c r="AB127" s="113"/>
      <c r="AC127" s="113"/>
      <c r="AD127" s="113"/>
      <c r="AE127" s="113"/>
      <c r="AF127" s="125">
        <v>43100</v>
      </c>
      <c r="AG127" s="125">
        <v>43252</v>
      </c>
      <c r="AH127" s="113" t="s">
        <v>530</v>
      </c>
      <c r="AI127" s="126">
        <v>0</v>
      </c>
      <c r="AJ127" s="126">
        <v>0</v>
      </c>
      <c r="AK127" s="113" t="s">
        <v>55</v>
      </c>
      <c r="AL127" s="113"/>
      <c r="AM127" s="126">
        <v>0</v>
      </c>
      <c r="AN127" s="113"/>
      <c r="AO127" s="113"/>
      <c r="AP127" s="128"/>
      <c r="AQ127" s="149"/>
      <c r="AR127" s="154"/>
    </row>
    <row r="128" spans="1:44" s="153" customFormat="1" ht="25.5" x14ac:dyDescent="0.25">
      <c r="A128" s="113">
        <f t="shared" si="1"/>
        <v>126</v>
      </c>
      <c r="B128" s="104" t="s">
        <v>531</v>
      </c>
      <c r="C128" s="90"/>
      <c r="D128" s="94" t="s">
        <v>532</v>
      </c>
      <c r="E128" s="113" t="s">
        <v>40</v>
      </c>
      <c r="F128" s="113" t="s">
        <v>41</v>
      </c>
      <c r="G128" s="113">
        <v>1</v>
      </c>
      <c r="H128" s="113"/>
      <c r="I128" s="113"/>
      <c r="J128" s="113"/>
      <c r="K128" s="90">
        <v>0</v>
      </c>
      <c r="L128" s="113"/>
      <c r="M128" s="113" t="s">
        <v>58</v>
      </c>
      <c r="N128" s="113"/>
      <c r="O128" s="113"/>
      <c r="P128" s="113"/>
      <c r="Q128" s="94"/>
      <c r="R128" s="113">
        <v>2014</v>
      </c>
      <c r="S128" s="113" t="s">
        <v>59</v>
      </c>
      <c r="T128" s="113" t="s">
        <v>42</v>
      </c>
      <c r="U128" s="92" t="s">
        <v>161</v>
      </c>
      <c r="V128" s="113" t="s">
        <v>42</v>
      </c>
      <c r="W128" s="113"/>
      <c r="X128" s="113"/>
      <c r="Y128" s="113"/>
      <c r="Z128" s="124"/>
      <c r="AA128" s="113"/>
      <c r="AB128" s="113"/>
      <c r="AC128" s="113"/>
      <c r="AD128" s="113"/>
      <c r="AE128" s="113"/>
      <c r="AF128" s="113"/>
      <c r="AG128" s="139" t="s">
        <v>533</v>
      </c>
      <c r="AH128" s="113" t="s">
        <v>534</v>
      </c>
      <c r="AI128" s="126">
        <v>0</v>
      </c>
      <c r="AJ128" s="126">
        <v>0</v>
      </c>
      <c r="AK128" s="113" t="s">
        <v>55</v>
      </c>
      <c r="AL128" s="113"/>
      <c r="AM128" s="126">
        <v>0</v>
      </c>
      <c r="AN128" s="113"/>
      <c r="AO128" s="113"/>
      <c r="AP128" s="128"/>
      <c r="AQ128" s="149"/>
      <c r="AR128" s="154"/>
    </row>
    <row r="129" spans="1:44" s="153" customFormat="1" x14ac:dyDescent="0.25">
      <c r="A129" s="113">
        <f t="shared" si="1"/>
        <v>127</v>
      </c>
      <c r="B129" s="104" t="s">
        <v>535</v>
      </c>
      <c r="C129" s="90" t="s">
        <v>38</v>
      </c>
      <c r="D129" s="94" t="s">
        <v>536</v>
      </c>
      <c r="E129" s="113" t="s">
        <v>40</v>
      </c>
      <c r="F129" s="113" t="s">
        <v>41</v>
      </c>
      <c r="G129" s="113">
        <v>8</v>
      </c>
      <c r="H129" s="113"/>
      <c r="I129" s="113"/>
      <c r="J129" s="113"/>
      <c r="K129" s="90"/>
      <c r="L129" s="113"/>
      <c r="M129" s="113" t="s">
        <v>193</v>
      </c>
      <c r="N129" s="113"/>
      <c r="O129" s="113"/>
      <c r="P129" s="113"/>
      <c r="Q129" s="94"/>
      <c r="R129" s="113"/>
      <c r="S129" s="113"/>
      <c r="T129" s="113"/>
      <c r="U129" s="92"/>
      <c r="V129" s="113">
        <v>2019</v>
      </c>
      <c r="W129" s="113"/>
      <c r="X129" s="113"/>
      <c r="Y129" s="113"/>
      <c r="Z129" s="124"/>
      <c r="AA129" s="113"/>
      <c r="AB129" s="113"/>
      <c r="AC129" s="113"/>
      <c r="AD129" s="113"/>
      <c r="AE129" s="113"/>
      <c r="AF129" s="113"/>
      <c r="AG129" s="125">
        <v>43468</v>
      </c>
      <c r="AH129" s="113"/>
      <c r="AI129" s="126">
        <v>0</v>
      </c>
      <c r="AJ129" s="126">
        <v>0</v>
      </c>
      <c r="AK129" s="113" t="s">
        <v>55</v>
      </c>
      <c r="AL129" s="113"/>
      <c r="AM129" s="126">
        <v>0.3</v>
      </c>
      <c r="AN129" s="113"/>
      <c r="AO129" s="113"/>
      <c r="AP129" s="128"/>
      <c r="AQ129" s="149"/>
      <c r="AR129" s="154"/>
    </row>
    <row r="130" spans="1:44" s="153" customFormat="1" x14ac:dyDescent="0.25">
      <c r="A130" s="113">
        <f t="shared" si="1"/>
        <v>128</v>
      </c>
      <c r="B130" s="104" t="s">
        <v>537</v>
      </c>
      <c r="C130" s="90" t="s">
        <v>38</v>
      </c>
      <c r="D130" s="94" t="s">
        <v>816</v>
      </c>
      <c r="E130" s="113" t="s">
        <v>40</v>
      </c>
      <c r="F130" s="113" t="s">
        <v>41</v>
      </c>
      <c r="G130" s="113">
        <v>7</v>
      </c>
      <c r="H130" s="113"/>
      <c r="I130" s="113"/>
      <c r="J130" s="113"/>
      <c r="K130" s="90" t="s">
        <v>474</v>
      </c>
      <c r="L130" s="113"/>
      <c r="M130" s="113">
        <v>69</v>
      </c>
      <c r="N130" s="113"/>
      <c r="O130" s="113"/>
      <c r="P130" s="113">
        <v>2016</v>
      </c>
      <c r="Q130" s="94"/>
      <c r="R130" s="113" t="s">
        <v>42</v>
      </c>
      <c r="S130" s="113" t="s">
        <v>42</v>
      </c>
      <c r="T130" s="113" t="s">
        <v>42</v>
      </c>
      <c r="U130" s="92" t="s">
        <v>832</v>
      </c>
      <c r="V130" s="113">
        <v>2017</v>
      </c>
      <c r="W130" s="113"/>
      <c r="X130" s="113"/>
      <c r="Y130" s="113"/>
      <c r="Z130" s="124"/>
      <c r="AA130" s="113"/>
      <c r="AB130" s="113"/>
      <c r="AC130" s="113"/>
      <c r="AD130" s="113"/>
      <c r="AE130" s="113"/>
      <c r="AF130" s="125">
        <v>42985</v>
      </c>
      <c r="AG130" s="125">
        <v>42985</v>
      </c>
      <c r="AH130" s="113"/>
      <c r="AI130" s="126">
        <v>0</v>
      </c>
      <c r="AJ130" s="126">
        <v>0</v>
      </c>
      <c r="AK130" s="113" t="s">
        <v>55</v>
      </c>
      <c r="AL130" s="113"/>
      <c r="AM130" s="126"/>
      <c r="AN130" s="113"/>
      <c r="AO130" s="113"/>
      <c r="AP130" s="128"/>
      <c r="AQ130" s="149"/>
      <c r="AR130" s="154"/>
    </row>
    <row r="131" spans="1:44" s="153" customFormat="1" ht="25.5" x14ac:dyDescent="0.25">
      <c r="A131" s="113">
        <f t="shared" si="1"/>
        <v>129</v>
      </c>
      <c r="B131" s="104" t="s">
        <v>538</v>
      </c>
      <c r="C131" s="90" t="s">
        <v>38</v>
      </c>
      <c r="D131" s="94" t="s">
        <v>817</v>
      </c>
      <c r="E131" s="113" t="s">
        <v>40</v>
      </c>
      <c r="F131" s="113" t="s">
        <v>41</v>
      </c>
      <c r="G131" s="113">
        <v>1</v>
      </c>
      <c r="H131" s="113"/>
      <c r="I131" s="113"/>
      <c r="J131" s="113"/>
      <c r="K131" s="90" t="s">
        <v>539</v>
      </c>
      <c r="L131" s="113"/>
      <c r="M131" s="113">
        <v>69</v>
      </c>
      <c r="N131" s="113"/>
      <c r="O131" s="113"/>
      <c r="P131" s="113">
        <v>2016</v>
      </c>
      <c r="Q131" s="94"/>
      <c r="R131" s="113">
        <v>2016</v>
      </c>
      <c r="S131" s="113" t="s">
        <v>82</v>
      </c>
      <c r="T131" s="113" t="s">
        <v>42</v>
      </c>
      <c r="U131" s="140" t="s">
        <v>83</v>
      </c>
      <c r="V131" s="113">
        <v>2018</v>
      </c>
      <c r="W131" s="113"/>
      <c r="X131" s="113"/>
      <c r="Y131" s="113"/>
      <c r="Z131" s="124"/>
      <c r="AA131" s="113"/>
      <c r="AB131" s="113"/>
      <c r="AC131" s="113"/>
      <c r="AD131" s="113"/>
      <c r="AE131" s="113"/>
      <c r="AF131" s="125">
        <v>42856</v>
      </c>
      <c r="AG131" s="125">
        <v>43145</v>
      </c>
      <c r="AH131" s="113" t="s">
        <v>540</v>
      </c>
      <c r="AI131" s="126">
        <v>0</v>
      </c>
      <c r="AJ131" s="126">
        <v>0</v>
      </c>
      <c r="AK131" s="113" t="s">
        <v>55</v>
      </c>
      <c r="AL131" s="113"/>
      <c r="AM131" s="126">
        <v>2E-3</v>
      </c>
      <c r="AN131" s="113"/>
      <c r="AO131" s="113"/>
      <c r="AP131" s="128"/>
      <c r="AQ131" s="149"/>
      <c r="AR131" s="154"/>
    </row>
    <row r="132" spans="1:44" s="153" customFormat="1" ht="25.5" x14ac:dyDescent="0.25">
      <c r="A132" s="113">
        <f t="shared" si="1"/>
        <v>130</v>
      </c>
      <c r="B132" s="104" t="s">
        <v>541</v>
      </c>
      <c r="C132" s="90" t="s">
        <v>38</v>
      </c>
      <c r="D132" s="94" t="s">
        <v>542</v>
      </c>
      <c r="E132" s="113" t="s">
        <v>40</v>
      </c>
      <c r="F132" s="113" t="s">
        <v>41</v>
      </c>
      <c r="G132" s="113">
        <v>1</v>
      </c>
      <c r="H132" s="113"/>
      <c r="I132" s="113"/>
      <c r="J132" s="113"/>
      <c r="K132" s="90" t="s">
        <v>543</v>
      </c>
      <c r="L132" s="113"/>
      <c r="M132" s="113">
        <v>69</v>
      </c>
      <c r="N132" s="113"/>
      <c r="O132" s="113"/>
      <c r="P132" s="113">
        <v>2017</v>
      </c>
      <c r="Q132" s="94"/>
      <c r="R132" s="113">
        <v>2015</v>
      </c>
      <c r="S132" s="113" t="s">
        <v>224</v>
      </c>
      <c r="T132" s="113" t="s">
        <v>42</v>
      </c>
      <c r="U132" s="92" t="s">
        <v>60</v>
      </c>
      <c r="V132" s="113">
        <v>2020</v>
      </c>
      <c r="W132" s="113"/>
      <c r="X132" s="113"/>
      <c r="Y132" s="113"/>
      <c r="Z132" s="124"/>
      <c r="AA132" s="113"/>
      <c r="AB132" s="113"/>
      <c r="AC132" s="113"/>
      <c r="AD132" s="113"/>
      <c r="AE132" s="113"/>
      <c r="AF132" s="125">
        <v>44378</v>
      </c>
      <c r="AG132" s="125">
        <v>44008</v>
      </c>
      <c r="AH132" s="113" t="s">
        <v>544</v>
      </c>
      <c r="AI132" s="126">
        <v>0</v>
      </c>
      <c r="AJ132" s="126">
        <v>0</v>
      </c>
      <c r="AK132" s="113" t="s">
        <v>55</v>
      </c>
      <c r="AL132" s="113"/>
      <c r="AM132" s="126">
        <v>2.1999999999999999E-2</v>
      </c>
      <c r="AN132" s="113"/>
      <c r="AO132" s="113"/>
      <c r="AP132" s="128"/>
      <c r="AQ132" s="149"/>
      <c r="AR132" s="154"/>
    </row>
    <row r="133" spans="1:44" s="153" customFormat="1" ht="25.5" x14ac:dyDescent="0.25">
      <c r="A133" s="113">
        <f t="shared" ref="A133:A163" si="2">(A132+1)</f>
        <v>131</v>
      </c>
      <c r="B133" s="104" t="s">
        <v>545</v>
      </c>
      <c r="C133" s="90" t="s">
        <v>38</v>
      </c>
      <c r="D133" s="94" t="s">
        <v>546</v>
      </c>
      <c r="E133" s="113" t="s">
        <v>40</v>
      </c>
      <c r="F133" s="113" t="s">
        <v>41</v>
      </c>
      <c r="G133" s="113">
        <v>7</v>
      </c>
      <c r="H133" s="113"/>
      <c r="I133" s="113"/>
      <c r="J133" s="113"/>
      <c r="K133" s="90" t="s">
        <v>439</v>
      </c>
      <c r="L133" s="113"/>
      <c r="M133" s="113">
        <v>69</v>
      </c>
      <c r="N133" s="113"/>
      <c r="O133" s="113"/>
      <c r="P133" s="113">
        <v>2017</v>
      </c>
      <c r="Q133" s="94"/>
      <c r="R133" s="113" t="s">
        <v>42</v>
      </c>
      <c r="S133" s="113" t="s">
        <v>42</v>
      </c>
      <c r="T133" s="113" t="s">
        <v>42</v>
      </c>
      <c r="U133" s="92" t="s">
        <v>832</v>
      </c>
      <c r="V133" s="113">
        <v>2018</v>
      </c>
      <c r="W133" s="113"/>
      <c r="X133" s="113"/>
      <c r="Y133" s="113"/>
      <c r="Z133" s="124"/>
      <c r="AA133" s="113"/>
      <c r="AB133" s="113"/>
      <c r="AC133" s="113"/>
      <c r="AD133" s="113"/>
      <c r="AE133" s="113"/>
      <c r="AF133" s="113"/>
      <c r="AG133" s="141">
        <v>43465</v>
      </c>
      <c r="AH133" s="113"/>
      <c r="AI133" s="126">
        <v>0</v>
      </c>
      <c r="AJ133" s="126">
        <v>0</v>
      </c>
      <c r="AK133" s="113" t="s">
        <v>55</v>
      </c>
      <c r="AL133" s="113"/>
      <c r="AM133" s="126">
        <v>0</v>
      </c>
      <c r="AN133" s="113"/>
      <c r="AO133" s="113"/>
      <c r="AP133" s="128"/>
      <c r="AQ133" s="149"/>
      <c r="AR133" s="154"/>
    </row>
    <row r="134" spans="1:44" s="153" customFormat="1" x14ac:dyDescent="0.25">
      <c r="A134" s="113">
        <f t="shared" si="2"/>
        <v>132</v>
      </c>
      <c r="B134" s="104" t="s">
        <v>547</v>
      </c>
      <c r="C134" s="90" t="s">
        <v>38</v>
      </c>
      <c r="D134" s="94" t="s">
        <v>548</v>
      </c>
      <c r="E134" s="113" t="s">
        <v>40</v>
      </c>
      <c r="F134" s="113" t="s">
        <v>41</v>
      </c>
      <c r="G134" s="113">
        <v>6</v>
      </c>
      <c r="H134" s="113"/>
      <c r="I134" s="113"/>
      <c r="J134" s="113"/>
      <c r="K134" s="90" t="s">
        <v>818</v>
      </c>
      <c r="L134" s="113"/>
      <c r="M134" s="113">
        <v>69</v>
      </c>
      <c r="N134" s="113"/>
      <c r="O134" s="113"/>
      <c r="P134" s="113">
        <v>2017</v>
      </c>
      <c r="Q134" s="94"/>
      <c r="R134" s="113"/>
      <c r="S134" s="113"/>
      <c r="T134" s="113"/>
      <c r="U134" s="92"/>
      <c r="V134" s="113">
        <v>2020</v>
      </c>
      <c r="W134" s="113"/>
      <c r="X134" s="113"/>
      <c r="Y134" s="113"/>
      <c r="Z134" s="124"/>
      <c r="AA134" s="113"/>
      <c r="AB134" s="113"/>
      <c r="AC134" s="113"/>
      <c r="AD134" s="113"/>
      <c r="AE134" s="113"/>
      <c r="AF134" s="125">
        <v>43784</v>
      </c>
      <c r="AG134" s="125">
        <v>43952</v>
      </c>
      <c r="AH134" s="113"/>
      <c r="AI134" s="126">
        <v>0</v>
      </c>
      <c r="AJ134" s="126">
        <v>0</v>
      </c>
      <c r="AK134" s="113" t="s">
        <v>55</v>
      </c>
      <c r="AL134" s="113"/>
      <c r="AM134" s="126">
        <v>0</v>
      </c>
      <c r="AN134" s="113"/>
      <c r="AO134" s="113"/>
      <c r="AP134" s="128"/>
      <c r="AQ134" s="149"/>
      <c r="AR134" s="154"/>
    </row>
    <row r="135" spans="1:44" s="153" customFormat="1" ht="25.5" x14ac:dyDescent="0.25">
      <c r="A135" s="113">
        <f t="shared" si="2"/>
        <v>133</v>
      </c>
      <c r="B135" s="104" t="s">
        <v>549</v>
      </c>
      <c r="C135" s="90" t="s">
        <v>38</v>
      </c>
      <c r="D135" s="94" t="s">
        <v>819</v>
      </c>
      <c r="E135" s="113" t="s">
        <v>40</v>
      </c>
      <c r="F135" s="113" t="s">
        <v>41</v>
      </c>
      <c r="G135" s="113">
        <v>1</v>
      </c>
      <c r="H135" s="113"/>
      <c r="I135" s="113"/>
      <c r="J135" s="113"/>
      <c r="K135" s="90" t="s">
        <v>539</v>
      </c>
      <c r="L135" s="113"/>
      <c r="M135" s="113">
        <v>69</v>
      </c>
      <c r="N135" s="113"/>
      <c r="O135" s="113"/>
      <c r="P135" s="113">
        <v>2017</v>
      </c>
      <c r="Q135" s="94"/>
      <c r="R135" s="113">
        <v>2013</v>
      </c>
      <c r="S135" s="113" t="s">
        <v>194</v>
      </c>
      <c r="T135" s="113" t="s">
        <v>42</v>
      </c>
      <c r="U135" s="92" t="s">
        <v>195</v>
      </c>
      <c r="V135" s="113">
        <v>2020</v>
      </c>
      <c r="W135" s="113"/>
      <c r="X135" s="113"/>
      <c r="Y135" s="113"/>
      <c r="Z135" s="124"/>
      <c r="AA135" s="113"/>
      <c r="AB135" s="113"/>
      <c r="AC135" s="113"/>
      <c r="AD135" s="113"/>
      <c r="AE135" s="113"/>
      <c r="AF135" s="125">
        <v>44378</v>
      </c>
      <c r="AG135" s="125">
        <v>43935</v>
      </c>
      <c r="AH135" s="113" t="s">
        <v>550</v>
      </c>
      <c r="AI135" s="126">
        <v>0</v>
      </c>
      <c r="AJ135" s="126">
        <v>0</v>
      </c>
      <c r="AK135" s="113" t="s">
        <v>55</v>
      </c>
      <c r="AL135" s="113"/>
      <c r="AM135" s="126">
        <v>0.1</v>
      </c>
      <c r="AN135" s="113"/>
      <c r="AO135" s="113"/>
      <c r="AP135" s="128"/>
      <c r="AQ135" s="149"/>
      <c r="AR135" s="154"/>
    </row>
    <row r="136" spans="1:44" s="153" customFormat="1" x14ac:dyDescent="0.25">
      <c r="A136" s="113">
        <f t="shared" si="2"/>
        <v>134</v>
      </c>
      <c r="B136" s="104" t="s">
        <v>820</v>
      </c>
      <c r="C136" s="90" t="s">
        <v>38</v>
      </c>
      <c r="D136" s="128" t="s">
        <v>552</v>
      </c>
      <c r="E136" s="113" t="s">
        <v>40</v>
      </c>
      <c r="F136" s="113" t="s">
        <v>41</v>
      </c>
      <c r="G136" s="113">
        <v>7</v>
      </c>
      <c r="H136" s="113"/>
      <c r="I136" s="113"/>
      <c r="J136" s="113"/>
      <c r="K136" s="90" t="s">
        <v>517</v>
      </c>
      <c r="L136" s="113"/>
      <c r="M136" s="113">
        <v>69</v>
      </c>
      <c r="N136" s="113"/>
      <c r="O136" s="113"/>
      <c r="P136" s="113">
        <v>2017</v>
      </c>
      <c r="Q136" s="94"/>
      <c r="R136" s="113" t="s">
        <v>42</v>
      </c>
      <c r="S136" s="113" t="s">
        <v>42</v>
      </c>
      <c r="T136" s="113" t="s">
        <v>42</v>
      </c>
      <c r="U136" s="92" t="s">
        <v>832</v>
      </c>
      <c r="V136" s="113">
        <v>2018</v>
      </c>
      <c r="W136" s="113"/>
      <c r="X136" s="113"/>
      <c r="Y136" s="113"/>
      <c r="Z136" s="124"/>
      <c r="AA136" s="113"/>
      <c r="AB136" s="113"/>
      <c r="AC136" s="113"/>
      <c r="AD136" s="113"/>
      <c r="AE136" s="113"/>
      <c r="AF136" s="125">
        <v>43112</v>
      </c>
      <c r="AG136" s="125">
        <v>43112</v>
      </c>
      <c r="AH136" s="113"/>
      <c r="AI136" s="126">
        <v>0</v>
      </c>
      <c r="AJ136" s="126">
        <v>0</v>
      </c>
      <c r="AK136" s="113" t="s">
        <v>55</v>
      </c>
      <c r="AL136" s="113"/>
      <c r="AM136" s="126">
        <v>0</v>
      </c>
      <c r="AN136" s="113"/>
      <c r="AO136" s="113"/>
      <c r="AP136" s="128"/>
      <c r="AQ136" s="149"/>
      <c r="AR136" s="154"/>
    </row>
    <row r="137" spans="1:44" s="153" customFormat="1" ht="25.5" x14ac:dyDescent="0.25">
      <c r="A137" s="113">
        <f t="shared" si="2"/>
        <v>135</v>
      </c>
      <c r="B137" s="104" t="s">
        <v>553</v>
      </c>
      <c r="C137" s="90" t="s">
        <v>38</v>
      </c>
      <c r="D137" s="94" t="s">
        <v>554</v>
      </c>
      <c r="E137" s="113" t="s">
        <v>40</v>
      </c>
      <c r="F137" s="113" t="s">
        <v>41</v>
      </c>
      <c r="G137" s="113">
        <v>7</v>
      </c>
      <c r="H137" s="113"/>
      <c r="I137" s="113"/>
      <c r="J137" s="113"/>
      <c r="K137" s="90" t="s">
        <v>474</v>
      </c>
      <c r="L137" s="113"/>
      <c r="M137" s="113">
        <v>69</v>
      </c>
      <c r="N137" s="113"/>
      <c r="O137" s="113"/>
      <c r="P137" s="113">
        <v>2017</v>
      </c>
      <c r="Q137" s="94"/>
      <c r="R137" s="113" t="s">
        <v>42</v>
      </c>
      <c r="S137" s="113" t="s">
        <v>42</v>
      </c>
      <c r="T137" s="113" t="s">
        <v>42</v>
      </c>
      <c r="U137" s="92" t="s">
        <v>832</v>
      </c>
      <c r="V137" s="113">
        <v>2017</v>
      </c>
      <c r="W137" s="113"/>
      <c r="X137" s="113"/>
      <c r="Y137" s="113"/>
      <c r="Z137" s="124"/>
      <c r="AA137" s="113"/>
      <c r="AB137" s="113"/>
      <c r="AC137" s="113"/>
      <c r="AD137" s="113"/>
      <c r="AE137" s="113"/>
      <c r="AF137" s="125">
        <v>43006</v>
      </c>
      <c r="AG137" s="125">
        <v>43049</v>
      </c>
      <c r="AH137" s="113"/>
      <c r="AI137" s="126">
        <v>0</v>
      </c>
      <c r="AJ137" s="126">
        <v>0</v>
      </c>
      <c r="AK137" s="113" t="s">
        <v>55</v>
      </c>
      <c r="AL137" s="113"/>
      <c r="AM137" s="126">
        <v>2</v>
      </c>
      <c r="AN137" s="113"/>
      <c r="AO137" s="113"/>
      <c r="AP137" s="128"/>
      <c r="AQ137" s="149"/>
      <c r="AR137" s="154"/>
    </row>
    <row r="138" spans="1:44" s="153" customFormat="1" ht="25.5" x14ac:dyDescent="0.25">
      <c r="A138" s="113">
        <f t="shared" si="2"/>
        <v>136</v>
      </c>
      <c r="B138" s="104" t="s">
        <v>555</v>
      </c>
      <c r="C138" s="90" t="s">
        <v>38</v>
      </c>
      <c r="D138" s="94" t="s">
        <v>556</v>
      </c>
      <c r="E138" s="113" t="s">
        <v>40</v>
      </c>
      <c r="F138" s="113" t="s">
        <v>41</v>
      </c>
      <c r="G138" s="113">
        <v>7</v>
      </c>
      <c r="H138" s="113"/>
      <c r="I138" s="113"/>
      <c r="J138" s="113"/>
      <c r="K138" s="90" t="s">
        <v>557</v>
      </c>
      <c r="L138" s="113"/>
      <c r="M138" s="113">
        <v>69</v>
      </c>
      <c r="N138" s="113"/>
      <c r="O138" s="113"/>
      <c r="P138" s="113">
        <v>2017</v>
      </c>
      <c r="Q138" s="94"/>
      <c r="R138" s="113" t="s">
        <v>42</v>
      </c>
      <c r="S138" s="113" t="s">
        <v>42</v>
      </c>
      <c r="T138" s="113" t="s">
        <v>42</v>
      </c>
      <c r="U138" s="92" t="s">
        <v>832</v>
      </c>
      <c r="V138" s="113" t="s">
        <v>42</v>
      </c>
      <c r="W138" s="113"/>
      <c r="X138" s="113"/>
      <c r="Y138" s="113"/>
      <c r="Z138" s="124"/>
      <c r="AA138" s="113"/>
      <c r="AB138" s="113"/>
      <c r="AC138" s="113"/>
      <c r="AD138" s="113"/>
      <c r="AE138" s="113"/>
      <c r="AF138" s="125">
        <v>43465</v>
      </c>
      <c r="AG138" s="90" t="s">
        <v>558</v>
      </c>
      <c r="AH138" s="113"/>
      <c r="AI138" s="126">
        <v>0</v>
      </c>
      <c r="AJ138" s="126">
        <v>0</v>
      </c>
      <c r="AK138" s="113" t="s">
        <v>55</v>
      </c>
      <c r="AL138" s="113"/>
      <c r="AM138" s="126">
        <v>0</v>
      </c>
      <c r="AN138" s="113"/>
      <c r="AO138" s="113"/>
      <c r="AP138" s="128"/>
      <c r="AQ138" s="149"/>
      <c r="AR138" s="154"/>
    </row>
    <row r="139" spans="1:44" s="153" customFormat="1" x14ac:dyDescent="0.25">
      <c r="A139" s="113">
        <f t="shared" si="2"/>
        <v>137</v>
      </c>
      <c r="B139" s="104" t="s">
        <v>559</v>
      </c>
      <c r="C139" s="90" t="s">
        <v>38</v>
      </c>
      <c r="D139" s="94" t="s">
        <v>560</v>
      </c>
      <c r="E139" s="113" t="s">
        <v>40</v>
      </c>
      <c r="F139" s="113" t="s">
        <v>41</v>
      </c>
      <c r="G139" s="113">
        <v>7</v>
      </c>
      <c r="H139" s="113"/>
      <c r="I139" s="113"/>
      <c r="J139" s="113"/>
      <c r="K139" s="90" t="s">
        <v>561</v>
      </c>
      <c r="L139" s="113"/>
      <c r="M139" s="113">
        <v>69</v>
      </c>
      <c r="N139" s="113"/>
      <c r="O139" s="113"/>
      <c r="P139" s="113">
        <v>2017</v>
      </c>
      <c r="Q139" s="94"/>
      <c r="R139" s="113"/>
      <c r="S139" s="113"/>
      <c r="T139" s="113"/>
      <c r="U139" s="92"/>
      <c r="V139" s="113">
        <v>2018</v>
      </c>
      <c r="W139" s="113"/>
      <c r="X139" s="113"/>
      <c r="Y139" s="113"/>
      <c r="Z139" s="124"/>
      <c r="AA139" s="113"/>
      <c r="AB139" s="113"/>
      <c r="AC139" s="113"/>
      <c r="AD139" s="113"/>
      <c r="AE139" s="113"/>
      <c r="AF139" s="125">
        <v>43465</v>
      </c>
      <c r="AG139" s="125">
        <v>43465</v>
      </c>
      <c r="AH139" s="113"/>
      <c r="AI139" s="126">
        <v>0</v>
      </c>
      <c r="AJ139" s="126">
        <v>0</v>
      </c>
      <c r="AK139" s="113" t="s">
        <v>55</v>
      </c>
      <c r="AL139" s="113"/>
      <c r="AM139" s="126">
        <v>0</v>
      </c>
      <c r="AN139" s="113"/>
      <c r="AO139" s="113"/>
      <c r="AP139" s="128"/>
      <c r="AQ139" s="149"/>
      <c r="AR139" s="154"/>
    </row>
    <row r="140" spans="1:44" s="153" customFormat="1" ht="25.5" x14ac:dyDescent="0.25">
      <c r="A140" s="113">
        <f t="shared" si="2"/>
        <v>138</v>
      </c>
      <c r="B140" s="104" t="s">
        <v>562</v>
      </c>
      <c r="C140" s="90" t="s">
        <v>472</v>
      </c>
      <c r="D140" s="94" t="s">
        <v>563</v>
      </c>
      <c r="E140" s="113" t="s">
        <v>40</v>
      </c>
      <c r="F140" s="113" t="s">
        <v>41</v>
      </c>
      <c r="G140" s="113">
        <v>7</v>
      </c>
      <c r="H140" s="113"/>
      <c r="I140" s="113"/>
      <c r="J140" s="113"/>
      <c r="K140" s="90" t="s">
        <v>557</v>
      </c>
      <c r="L140" s="113"/>
      <c r="M140" s="113" t="s">
        <v>564</v>
      </c>
      <c r="N140" s="113"/>
      <c r="O140" s="113"/>
      <c r="P140" s="113"/>
      <c r="Q140" s="94"/>
      <c r="R140" s="113" t="s">
        <v>42</v>
      </c>
      <c r="S140" s="113" t="s">
        <v>42</v>
      </c>
      <c r="T140" s="113" t="s">
        <v>42</v>
      </c>
      <c r="U140" s="92" t="s">
        <v>832</v>
      </c>
      <c r="V140" s="113" t="s">
        <v>42</v>
      </c>
      <c r="W140" s="113"/>
      <c r="X140" s="113"/>
      <c r="Y140" s="113"/>
      <c r="Z140" s="124"/>
      <c r="AA140" s="113"/>
      <c r="AB140" s="113"/>
      <c r="AC140" s="113"/>
      <c r="AD140" s="113"/>
      <c r="AE140" s="113"/>
      <c r="AF140" s="113" t="s">
        <v>565</v>
      </c>
      <c r="AG140" s="113" t="s">
        <v>566</v>
      </c>
      <c r="AH140" s="113"/>
      <c r="AI140" s="126">
        <v>0</v>
      </c>
      <c r="AJ140" s="126">
        <v>0</v>
      </c>
      <c r="AK140" s="113" t="s">
        <v>55</v>
      </c>
      <c r="AL140" s="113"/>
      <c r="AM140" s="126">
        <v>0</v>
      </c>
      <c r="AN140" s="113"/>
      <c r="AO140" s="113"/>
      <c r="AP140" s="128"/>
      <c r="AQ140" s="149"/>
      <c r="AR140" s="154"/>
    </row>
    <row r="141" spans="1:44" s="153" customFormat="1" x14ac:dyDescent="0.25">
      <c r="A141" s="113">
        <f t="shared" si="2"/>
        <v>139</v>
      </c>
      <c r="B141" s="104" t="s">
        <v>567</v>
      </c>
      <c r="C141" s="90" t="s">
        <v>38</v>
      </c>
      <c r="D141" s="94" t="s">
        <v>568</v>
      </c>
      <c r="E141" s="113" t="s">
        <v>40</v>
      </c>
      <c r="F141" s="113" t="s">
        <v>41</v>
      </c>
      <c r="G141" s="113">
        <v>8</v>
      </c>
      <c r="H141" s="113"/>
      <c r="I141" s="113"/>
      <c r="J141" s="113"/>
      <c r="K141" s="90" t="s">
        <v>557</v>
      </c>
      <c r="L141" s="113"/>
      <c r="M141" s="113">
        <v>69</v>
      </c>
      <c r="N141" s="113"/>
      <c r="O141" s="113"/>
      <c r="P141" s="113">
        <v>2017</v>
      </c>
      <c r="Q141" s="94"/>
      <c r="R141" s="113" t="s">
        <v>42</v>
      </c>
      <c r="S141" s="113" t="s">
        <v>42</v>
      </c>
      <c r="T141" s="113" t="s">
        <v>42</v>
      </c>
      <c r="U141" s="92" t="s">
        <v>832</v>
      </c>
      <c r="V141" s="113">
        <v>2018</v>
      </c>
      <c r="W141" s="113"/>
      <c r="X141" s="113"/>
      <c r="Y141" s="113"/>
      <c r="Z141" s="124"/>
      <c r="AA141" s="113"/>
      <c r="AB141" s="113"/>
      <c r="AC141" s="113"/>
      <c r="AD141" s="113"/>
      <c r="AE141" s="113"/>
      <c r="AF141" s="125">
        <v>43464</v>
      </c>
      <c r="AG141" s="125">
        <v>43339</v>
      </c>
      <c r="AH141" s="113"/>
      <c r="AI141" s="126">
        <v>0</v>
      </c>
      <c r="AJ141" s="126">
        <v>0</v>
      </c>
      <c r="AK141" s="113" t="s">
        <v>55</v>
      </c>
      <c r="AL141" s="113"/>
      <c r="AM141" s="126">
        <v>0</v>
      </c>
      <c r="AN141" s="113"/>
      <c r="AO141" s="113"/>
      <c r="AP141" s="128"/>
      <c r="AQ141" s="149"/>
      <c r="AR141" s="154"/>
    </row>
    <row r="142" spans="1:44" s="153" customFormat="1" x14ac:dyDescent="0.25">
      <c r="A142" s="113">
        <f t="shared" si="2"/>
        <v>140</v>
      </c>
      <c r="B142" s="104" t="s">
        <v>569</v>
      </c>
      <c r="C142" s="90" t="s">
        <v>38</v>
      </c>
      <c r="D142" s="94" t="s">
        <v>570</v>
      </c>
      <c r="E142" s="113" t="s">
        <v>40</v>
      </c>
      <c r="F142" s="113" t="s">
        <v>41</v>
      </c>
      <c r="G142" s="113">
        <v>6</v>
      </c>
      <c r="H142" s="113"/>
      <c r="I142" s="113"/>
      <c r="J142" s="113"/>
      <c r="K142" s="90"/>
      <c r="L142" s="113"/>
      <c r="M142" s="113">
        <v>69</v>
      </c>
      <c r="N142" s="113"/>
      <c r="O142" s="113"/>
      <c r="P142" s="113">
        <v>2017</v>
      </c>
      <c r="Q142" s="94"/>
      <c r="R142" s="113" t="s">
        <v>42</v>
      </c>
      <c r="S142" s="113" t="s">
        <v>42</v>
      </c>
      <c r="T142" s="113" t="s">
        <v>42</v>
      </c>
      <c r="U142" s="92" t="s">
        <v>832</v>
      </c>
      <c r="V142" s="113">
        <v>2020</v>
      </c>
      <c r="W142" s="113"/>
      <c r="X142" s="113"/>
      <c r="Y142" s="113"/>
      <c r="Z142" s="124"/>
      <c r="AA142" s="113"/>
      <c r="AB142" s="113"/>
      <c r="AC142" s="113"/>
      <c r="AD142" s="113"/>
      <c r="AE142" s="113"/>
      <c r="AF142" s="113"/>
      <c r="AG142" s="141">
        <v>44067</v>
      </c>
      <c r="AH142" s="113"/>
      <c r="AI142" s="126">
        <v>0</v>
      </c>
      <c r="AJ142" s="126">
        <v>0</v>
      </c>
      <c r="AK142" s="113" t="s">
        <v>55</v>
      </c>
      <c r="AL142" s="113"/>
      <c r="AM142" s="126">
        <v>0.06</v>
      </c>
      <c r="AN142" s="113"/>
      <c r="AO142" s="113"/>
      <c r="AP142" s="128"/>
      <c r="AQ142" s="149"/>
      <c r="AR142" s="154"/>
    </row>
    <row r="143" spans="1:44" s="153" customFormat="1" ht="25.5" x14ac:dyDescent="0.25">
      <c r="A143" s="113">
        <f t="shared" si="2"/>
        <v>141</v>
      </c>
      <c r="B143" s="104" t="s">
        <v>571</v>
      </c>
      <c r="C143" s="90" t="s">
        <v>38</v>
      </c>
      <c r="D143" s="94" t="s">
        <v>572</v>
      </c>
      <c r="E143" s="113" t="s">
        <v>40</v>
      </c>
      <c r="F143" s="113" t="s">
        <v>41</v>
      </c>
      <c r="G143" s="113">
        <v>7</v>
      </c>
      <c r="H143" s="113"/>
      <c r="I143" s="113"/>
      <c r="J143" s="113"/>
      <c r="K143" s="90"/>
      <c r="L143" s="113"/>
      <c r="M143" s="113">
        <v>69</v>
      </c>
      <c r="N143" s="113"/>
      <c r="O143" s="113"/>
      <c r="P143" s="113">
        <v>2017</v>
      </c>
      <c r="Q143" s="94"/>
      <c r="R143" s="113" t="s">
        <v>42</v>
      </c>
      <c r="S143" s="113" t="s">
        <v>42</v>
      </c>
      <c r="T143" s="113" t="s">
        <v>42</v>
      </c>
      <c r="U143" s="92" t="s">
        <v>832</v>
      </c>
      <c r="V143" s="113" t="s">
        <v>42</v>
      </c>
      <c r="W143" s="113"/>
      <c r="X143" s="113"/>
      <c r="Y143" s="113"/>
      <c r="Z143" s="124"/>
      <c r="AA143" s="113"/>
      <c r="AB143" s="113"/>
      <c r="AC143" s="113"/>
      <c r="AD143" s="113"/>
      <c r="AE143" s="113"/>
      <c r="AF143" s="113"/>
      <c r="AG143" s="139" t="s">
        <v>514</v>
      </c>
      <c r="AH143" s="113"/>
      <c r="AI143" s="126">
        <v>0</v>
      </c>
      <c r="AJ143" s="126">
        <v>0</v>
      </c>
      <c r="AK143" s="113" t="s">
        <v>55</v>
      </c>
      <c r="AL143" s="113"/>
      <c r="AM143" s="126">
        <v>2.1999999999999999E-2</v>
      </c>
      <c r="AN143" s="113"/>
      <c r="AO143" s="113"/>
      <c r="AP143" s="128"/>
      <c r="AQ143" s="149"/>
      <c r="AR143" s="154"/>
    </row>
    <row r="144" spans="1:44" s="153" customFormat="1" x14ac:dyDescent="0.25">
      <c r="A144" s="113">
        <f t="shared" si="2"/>
        <v>142</v>
      </c>
      <c r="B144" s="104" t="s">
        <v>573</v>
      </c>
      <c r="C144" s="90" t="s">
        <v>38</v>
      </c>
      <c r="D144" s="94" t="s">
        <v>574</v>
      </c>
      <c r="E144" s="113" t="s">
        <v>40</v>
      </c>
      <c r="F144" s="113" t="s">
        <v>41</v>
      </c>
      <c r="G144" s="113">
        <v>6</v>
      </c>
      <c r="H144" s="113"/>
      <c r="I144" s="113"/>
      <c r="J144" s="113"/>
      <c r="K144" s="90"/>
      <c r="L144" s="113"/>
      <c r="M144" s="113">
        <v>69</v>
      </c>
      <c r="N144" s="113"/>
      <c r="O144" s="113"/>
      <c r="P144" s="113">
        <v>2017</v>
      </c>
      <c r="Q144" s="94"/>
      <c r="R144" s="113" t="s">
        <v>42</v>
      </c>
      <c r="S144" s="113" t="s">
        <v>42</v>
      </c>
      <c r="T144" s="113" t="s">
        <v>42</v>
      </c>
      <c r="U144" s="92" t="s">
        <v>832</v>
      </c>
      <c r="V144" s="113" t="s">
        <v>42</v>
      </c>
      <c r="W144" s="113"/>
      <c r="X144" s="113"/>
      <c r="Y144" s="113"/>
      <c r="Z144" s="124"/>
      <c r="AA144" s="113"/>
      <c r="AB144" s="113"/>
      <c r="AC144" s="113"/>
      <c r="AD144" s="113"/>
      <c r="AE144" s="113"/>
      <c r="AF144" s="113"/>
      <c r="AG144" s="139" t="s">
        <v>42</v>
      </c>
      <c r="AH144" s="113"/>
      <c r="AI144" s="126">
        <v>0</v>
      </c>
      <c r="AJ144" s="126">
        <v>0</v>
      </c>
      <c r="AK144" s="113" t="s">
        <v>55</v>
      </c>
      <c r="AL144" s="113"/>
      <c r="AM144" s="126">
        <v>0</v>
      </c>
      <c r="AN144" s="113"/>
      <c r="AO144" s="113"/>
      <c r="AP144" s="128"/>
      <c r="AQ144" s="149"/>
      <c r="AR144" s="154"/>
    </row>
    <row r="145" spans="1:44" s="153" customFormat="1" x14ac:dyDescent="0.25">
      <c r="A145" s="113">
        <f t="shared" si="2"/>
        <v>143</v>
      </c>
      <c r="B145" s="104" t="s">
        <v>575</v>
      </c>
      <c r="C145" s="90" t="s">
        <v>38</v>
      </c>
      <c r="D145" s="94" t="s">
        <v>574</v>
      </c>
      <c r="E145" s="113" t="s">
        <v>40</v>
      </c>
      <c r="F145" s="113" t="s">
        <v>41</v>
      </c>
      <c r="G145" s="113">
        <v>6</v>
      </c>
      <c r="H145" s="113"/>
      <c r="I145" s="113"/>
      <c r="J145" s="113"/>
      <c r="K145" s="90"/>
      <c r="L145" s="113"/>
      <c r="M145" s="113">
        <v>69</v>
      </c>
      <c r="N145" s="113"/>
      <c r="O145" s="113"/>
      <c r="P145" s="113">
        <v>2017</v>
      </c>
      <c r="Q145" s="94"/>
      <c r="R145" s="113" t="s">
        <v>42</v>
      </c>
      <c r="S145" s="113" t="s">
        <v>42</v>
      </c>
      <c r="T145" s="113" t="s">
        <v>42</v>
      </c>
      <c r="U145" s="92" t="s">
        <v>832</v>
      </c>
      <c r="V145" s="113" t="s">
        <v>42</v>
      </c>
      <c r="W145" s="113"/>
      <c r="X145" s="113"/>
      <c r="Y145" s="113"/>
      <c r="Z145" s="124"/>
      <c r="AA145" s="113"/>
      <c r="AB145" s="113"/>
      <c r="AC145" s="113"/>
      <c r="AD145" s="113"/>
      <c r="AE145" s="113"/>
      <c r="AF145" s="113"/>
      <c r="AG145" s="139" t="s">
        <v>42</v>
      </c>
      <c r="AH145" s="113"/>
      <c r="AI145" s="126">
        <v>0</v>
      </c>
      <c r="AJ145" s="126">
        <v>0</v>
      </c>
      <c r="AK145" s="113" t="s">
        <v>55</v>
      </c>
      <c r="AL145" s="113"/>
      <c r="AM145" s="126">
        <v>2.5999999999999999E-2</v>
      </c>
      <c r="AN145" s="113"/>
      <c r="AO145" s="113"/>
      <c r="AP145" s="128"/>
      <c r="AQ145" s="149"/>
      <c r="AR145" s="154"/>
    </row>
    <row r="146" spans="1:44" s="153" customFormat="1" x14ac:dyDescent="0.25">
      <c r="A146" s="113">
        <f t="shared" si="2"/>
        <v>144</v>
      </c>
      <c r="B146" s="104" t="s">
        <v>576</v>
      </c>
      <c r="C146" s="90" t="s">
        <v>38</v>
      </c>
      <c r="D146" s="94" t="s">
        <v>577</v>
      </c>
      <c r="E146" s="113" t="s">
        <v>40</v>
      </c>
      <c r="F146" s="113" t="s">
        <v>41</v>
      </c>
      <c r="G146" s="113">
        <v>6</v>
      </c>
      <c r="H146" s="113"/>
      <c r="I146" s="113"/>
      <c r="J146" s="113"/>
      <c r="K146" s="90"/>
      <c r="L146" s="113"/>
      <c r="M146" s="113">
        <v>69</v>
      </c>
      <c r="N146" s="113"/>
      <c r="O146" s="113"/>
      <c r="P146" s="113">
        <v>2017</v>
      </c>
      <c r="Q146" s="94"/>
      <c r="R146" s="113" t="s">
        <v>42</v>
      </c>
      <c r="S146" s="113" t="s">
        <v>42</v>
      </c>
      <c r="T146" s="113" t="s">
        <v>42</v>
      </c>
      <c r="U146" s="92" t="s">
        <v>832</v>
      </c>
      <c r="V146" s="113" t="s">
        <v>42</v>
      </c>
      <c r="W146" s="113"/>
      <c r="X146" s="113"/>
      <c r="Y146" s="113"/>
      <c r="Z146" s="124"/>
      <c r="AA146" s="113"/>
      <c r="AB146" s="113"/>
      <c r="AC146" s="113"/>
      <c r="AD146" s="113"/>
      <c r="AE146" s="113"/>
      <c r="AF146" s="113"/>
      <c r="AG146" s="139" t="s">
        <v>533</v>
      </c>
      <c r="AH146" s="113"/>
      <c r="AI146" s="126">
        <v>0</v>
      </c>
      <c r="AJ146" s="126">
        <v>0</v>
      </c>
      <c r="AK146" s="113" t="s">
        <v>55</v>
      </c>
      <c r="AL146" s="113"/>
      <c r="AM146" s="126">
        <v>0</v>
      </c>
      <c r="AN146" s="113"/>
      <c r="AO146" s="113"/>
      <c r="AP146" s="128"/>
      <c r="AQ146" s="149"/>
      <c r="AR146" s="154"/>
    </row>
    <row r="147" spans="1:44" s="153" customFormat="1" x14ac:dyDescent="0.25">
      <c r="A147" s="113">
        <f t="shared" si="2"/>
        <v>145</v>
      </c>
      <c r="B147" s="104" t="s">
        <v>578</v>
      </c>
      <c r="C147" s="90" t="s">
        <v>38</v>
      </c>
      <c r="D147" s="94" t="s">
        <v>574</v>
      </c>
      <c r="E147" s="113" t="s">
        <v>40</v>
      </c>
      <c r="F147" s="113" t="s">
        <v>41</v>
      </c>
      <c r="G147" s="113">
        <v>6</v>
      </c>
      <c r="H147" s="113"/>
      <c r="I147" s="113"/>
      <c r="J147" s="113"/>
      <c r="K147" s="90"/>
      <c r="L147" s="113"/>
      <c r="M147" s="113">
        <v>69</v>
      </c>
      <c r="N147" s="113"/>
      <c r="O147" s="113"/>
      <c r="P147" s="113">
        <v>2017</v>
      </c>
      <c r="Q147" s="94"/>
      <c r="R147" s="113" t="s">
        <v>42</v>
      </c>
      <c r="S147" s="113" t="s">
        <v>42</v>
      </c>
      <c r="T147" s="113" t="s">
        <v>42</v>
      </c>
      <c r="U147" s="92" t="s">
        <v>832</v>
      </c>
      <c r="V147" s="113" t="s">
        <v>42</v>
      </c>
      <c r="W147" s="113"/>
      <c r="X147" s="113"/>
      <c r="Y147" s="113"/>
      <c r="Z147" s="124"/>
      <c r="AA147" s="113"/>
      <c r="AB147" s="113"/>
      <c r="AC147" s="113"/>
      <c r="AD147" s="113"/>
      <c r="AE147" s="113"/>
      <c r="AF147" s="113"/>
      <c r="AG147" s="139" t="s">
        <v>42</v>
      </c>
      <c r="AH147" s="113"/>
      <c r="AI147" s="126">
        <v>0</v>
      </c>
      <c r="AJ147" s="126">
        <v>0</v>
      </c>
      <c r="AK147" s="113" t="s">
        <v>55</v>
      </c>
      <c r="AL147" s="113"/>
      <c r="AM147" s="126">
        <v>2.5999999999999999E-2</v>
      </c>
      <c r="AN147" s="113"/>
      <c r="AO147" s="113"/>
      <c r="AP147" s="128"/>
      <c r="AQ147" s="149"/>
      <c r="AR147" s="154"/>
    </row>
    <row r="148" spans="1:44" s="153" customFormat="1" x14ac:dyDescent="0.25">
      <c r="A148" s="113">
        <f t="shared" si="2"/>
        <v>146</v>
      </c>
      <c r="B148" s="104" t="s">
        <v>579</v>
      </c>
      <c r="C148" s="90" t="s">
        <v>38</v>
      </c>
      <c r="D148" s="94"/>
      <c r="E148" s="113" t="s">
        <v>40</v>
      </c>
      <c r="F148" s="113" t="s">
        <v>41</v>
      </c>
      <c r="G148" s="113" t="s">
        <v>835</v>
      </c>
      <c r="H148" s="113"/>
      <c r="I148" s="113"/>
      <c r="J148" s="113"/>
      <c r="K148" s="90"/>
      <c r="L148" s="113"/>
      <c r="M148" s="113">
        <v>69</v>
      </c>
      <c r="N148" s="113"/>
      <c r="O148" s="113"/>
      <c r="P148" s="113">
        <v>2017</v>
      </c>
      <c r="Q148" s="94"/>
      <c r="R148" s="113">
        <v>2015</v>
      </c>
      <c r="S148" s="113" t="s">
        <v>224</v>
      </c>
      <c r="T148" s="113" t="s">
        <v>42</v>
      </c>
      <c r="U148" s="92" t="s">
        <v>60</v>
      </c>
      <c r="V148" s="113" t="s">
        <v>42</v>
      </c>
      <c r="W148" s="113"/>
      <c r="X148" s="113"/>
      <c r="Y148" s="113"/>
      <c r="Z148" s="124"/>
      <c r="AA148" s="113"/>
      <c r="AB148" s="113"/>
      <c r="AC148" s="113"/>
      <c r="AD148" s="113"/>
      <c r="AE148" s="113"/>
      <c r="AF148" s="113"/>
      <c r="AG148" s="113"/>
      <c r="AH148" s="113" t="s">
        <v>580</v>
      </c>
      <c r="AI148" s="126">
        <v>0</v>
      </c>
      <c r="AJ148" s="126">
        <v>0</v>
      </c>
      <c r="AK148" s="113" t="s">
        <v>55</v>
      </c>
      <c r="AL148" s="113"/>
      <c r="AM148" s="126">
        <v>0.11899999999999999</v>
      </c>
      <c r="AN148" s="113"/>
      <c r="AO148" s="113"/>
      <c r="AP148" s="128"/>
      <c r="AQ148" s="149"/>
      <c r="AR148" s="154"/>
    </row>
    <row r="149" spans="1:44" s="153" customFormat="1" x14ac:dyDescent="0.25">
      <c r="A149" s="113">
        <f t="shared" si="2"/>
        <v>147</v>
      </c>
      <c r="B149" s="104" t="s">
        <v>821</v>
      </c>
      <c r="C149" s="90" t="s">
        <v>38</v>
      </c>
      <c r="D149" s="94" t="s">
        <v>577</v>
      </c>
      <c r="E149" s="113" t="s">
        <v>40</v>
      </c>
      <c r="F149" s="113" t="s">
        <v>41</v>
      </c>
      <c r="G149" s="113">
        <v>1</v>
      </c>
      <c r="H149" s="113"/>
      <c r="I149" s="113"/>
      <c r="J149" s="113"/>
      <c r="K149" s="90"/>
      <c r="L149" s="113"/>
      <c r="M149" s="113">
        <v>69</v>
      </c>
      <c r="N149" s="113"/>
      <c r="O149" s="113"/>
      <c r="P149" s="113"/>
      <c r="Q149" s="94"/>
      <c r="R149" s="113"/>
      <c r="S149" s="113"/>
      <c r="T149" s="113"/>
      <c r="U149" s="92"/>
      <c r="V149" s="113" t="s">
        <v>42</v>
      </c>
      <c r="W149" s="113"/>
      <c r="X149" s="113"/>
      <c r="Y149" s="113"/>
      <c r="Z149" s="124"/>
      <c r="AA149" s="113"/>
      <c r="AB149" s="113"/>
      <c r="AC149" s="113"/>
      <c r="AD149" s="113"/>
      <c r="AE149" s="113"/>
      <c r="AF149" s="113"/>
      <c r="AG149" s="139" t="s">
        <v>533</v>
      </c>
      <c r="AH149" s="113"/>
      <c r="AI149" s="126"/>
      <c r="AJ149" s="126"/>
      <c r="AK149" s="113" t="s">
        <v>55</v>
      </c>
      <c r="AL149" s="113"/>
      <c r="AM149" s="126"/>
      <c r="AN149" s="113"/>
      <c r="AO149" s="113"/>
      <c r="AP149" s="128"/>
      <c r="AQ149" s="149"/>
      <c r="AR149" s="154"/>
    </row>
    <row r="150" spans="1:44" s="153" customFormat="1" x14ac:dyDescent="0.25">
      <c r="A150" s="113">
        <f t="shared" si="2"/>
        <v>148</v>
      </c>
      <c r="B150" s="104" t="s">
        <v>585</v>
      </c>
      <c r="C150" s="90" t="s">
        <v>38</v>
      </c>
      <c r="D150" s="94" t="s">
        <v>586</v>
      </c>
      <c r="E150" s="113" t="s">
        <v>40</v>
      </c>
      <c r="F150" s="113" t="s">
        <v>41</v>
      </c>
      <c r="G150" s="113">
        <v>6</v>
      </c>
      <c r="H150" s="113"/>
      <c r="I150" s="113"/>
      <c r="J150" s="113"/>
      <c r="K150" s="90" t="s">
        <v>587</v>
      </c>
      <c r="L150" s="113"/>
      <c r="M150" s="113">
        <v>69</v>
      </c>
      <c r="N150" s="113"/>
      <c r="O150" s="113"/>
      <c r="P150" s="113"/>
      <c r="Q150" s="94"/>
      <c r="R150" s="113" t="s">
        <v>42</v>
      </c>
      <c r="S150" s="113" t="s">
        <v>42</v>
      </c>
      <c r="T150" s="113" t="s">
        <v>42</v>
      </c>
      <c r="U150" s="92" t="s">
        <v>832</v>
      </c>
      <c r="V150" s="113">
        <v>2020</v>
      </c>
      <c r="W150" s="113"/>
      <c r="X150" s="113"/>
      <c r="Y150" s="113"/>
      <c r="Z150" s="124"/>
      <c r="AA150" s="113"/>
      <c r="AB150" s="113"/>
      <c r="AC150" s="113"/>
      <c r="AD150" s="113"/>
      <c r="AE150" s="113"/>
      <c r="AF150" s="113"/>
      <c r="AG150" s="141">
        <v>43997</v>
      </c>
      <c r="AH150" s="113"/>
      <c r="AI150" s="126"/>
      <c r="AJ150" s="126"/>
      <c r="AK150" s="113" t="s">
        <v>55</v>
      </c>
      <c r="AL150" s="113"/>
      <c r="AM150" s="126"/>
      <c r="AN150" s="113"/>
      <c r="AO150" s="113"/>
      <c r="AP150" s="128"/>
      <c r="AQ150" s="149"/>
      <c r="AR150" s="154"/>
    </row>
    <row r="151" spans="1:44" s="153" customFormat="1" x14ac:dyDescent="0.25">
      <c r="A151" s="113">
        <f t="shared" si="2"/>
        <v>149</v>
      </c>
      <c r="B151" s="104" t="s">
        <v>589</v>
      </c>
      <c r="C151" s="90" t="s">
        <v>38</v>
      </c>
      <c r="D151" s="94" t="s">
        <v>590</v>
      </c>
      <c r="E151" s="113" t="s">
        <v>40</v>
      </c>
      <c r="F151" s="113" t="s">
        <v>41</v>
      </c>
      <c r="G151" s="113">
        <v>1</v>
      </c>
      <c r="H151" s="113"/>
      <c r="I151" s="113"/>
      <c r="J151" s="113"/>
      <c r="K151" s="90"/>
      <c r="L151" s="113"/>
      <c r="M151" s="113">
        <v>138</v>
      </c>
      <c r="N151" s="113"/>
      <c r="O151" s="113"/>
      <c r="P151" s="113"/>
      <c r="Q151" s="94"/>
      <c r="R151" s="113">
        <v>2013</v>
      </c>
      <c r="S151" s="113" t="s">
        <v>194</v>
      </c>
      <c r="T151" s="113" t="s">
        <v>42</v>
      </c>
      <c r="U151" s="92" t="s">
        <v>195</v>
      </c>
      <c r="V151" s="113" t="s">
        <v>42</v>
      </c>
      <c r="W151" s="113"/>
      <c r="X151" s="113"/>
      <c r="Y151" s="113"/>
      <c r="Z151" s="124"/>
      <c r="AA151" s="113"/>
      <c r="AB151" s="113"/>
      <c r="AC151" s="113"/>
      <c r="AD151" s="113"/>
      <c r="AE151" s="113"/>
      <c r="AF151" s="113"/>
      <c r="AG151" s="139" t="s">
        <v>533</v>
      </c>
      <c r="AH151" s="113" t="s">
        <v>591</v>
      </c>
      <c r="AI151" s="126"/>
      <c r="AJ151" s="126"/>
      <c r="AK151" s="113" t="s">
        <v>55</v>
      </c>
      <c r="AL151" s="113"/>
      <c r="AM151" s="126"/>
      <c r="AN151" s="113"/>
      <c r="AO151" s="113"/>
      <c r="AP151" s="128"/>
      <c r="AQ151" s="149"/>
      <c r="AR151" s="154"/>
    </row>
    <row r="152" spans="1:44" s="153" customFormat="1" x14ac:dyDescent="0.25">
      <c r="A152" s="113">
        <f t="shared" si="2"/>
        <v>150</v>
      </c>
      <c r="B152" s="104" t="s">
        <v>592</v>
      </c>
      <c r="C152" s="90"/>
      <c r="D152" s="94"/>
      <c r="E152" s="113" t="s">
        <v>40</v>
      </c>
      <c r="F152" s="113" t="s">
        <v>41</v>
      </c>
      <c r="G152" s="113">
        <v>9</v>
      </c>
      <c r="H152" s="113"/>
      <c r="I152" s="113"/>
      <c r="J152" s="113"/>
      <c r="K152" s="90"/>
      <c r="L152" s="113"/>
      <c r="M152" s="113"/>
      <c r="N152" s="113"/>
      <c r="O152" s="113"/>
      <c r="P152" s="113"/>
      <c r="Q152" s="94"/>
      <c r="R152" s="113" t="s">
        <v>42</v>
      </c>
      <c r="S152" s="113" t="s">
        <v>42</v>
      </c>
      <c r="T152" s="113" t="s">
        <v>42</v>
      </c>
      <c r="U152" s="92" t="s">
        <v>832</v>
      </c>
      <c r="V152" s="113" t="s">
        <v>42</v>
      </c>
      <c r="W152" s="113"/>
      <c r="X152" s="113"/>
      <c r="Y152" s="113"/>
      <c r="Z152" s="124"/>
      <c r="AA152" s="113"/>
      <c r="AB152" s="113"/>
      <c r="AC152" s="113"/>
      <c r="AD152" s="113"/>
      <c r="AE152" s="113"/>
      <c r="AF152" s="113"/>
      <c r="AG152" s="113"/>
      <c r="AH152" s="113"/>
      <c r="AI152" s="126">
        <v>0</v>
      </c>
      <c r="AJ152" s="126">
        <v>0</v>
      </c>
      <c r="AK152" s="113" t="s">
        <v>55</v>
      </c>
      <c r="AL152" s="113"/>
      <c r="AM152" s="126">
        <v>1.3</v>
      </c>
      <c r="AN152" s="113"/>
      <c r="AO152" s="113"/>
      <c r="AP152" s="128"/>
      <c r="AQ152" s="149"/>
      <c r="AR152" s="154"/>
    </row>
    <row r="153" spans="1:44" s="153" customFormat="1" x14ac:dyDescent="0.25">
      <c r="A153" s="113">
        <f t="shared" si="2"/>
        <v>151</v>
      </c>
      <c r="B153" s="104" t="s">
        <v>593</v>
      </c>
      <c r="C153" s="90" t="s">
        <v>38</v>
      </c>
      <c r="D153" s="94" t="s">
        <v>594</v>
      </c>
      <c r="E153" s="113" t="s">
        <v>40</v>
      </c>
      <c r="F153" s="113" t="s">
        <v>41</v>
      </c>
      <c r="G153" s="113">
        <v>6</v>
      </c>
      <c r="H153" s="113"/>
      <c r="I153" s="113"/>
      <c r="J153" s="113"/>
      <c r="K153" s="90" t="s">
        <v>595</v>
      </c>
      <c r="L153" s="113"/>
      <c r="M153" s="113"/>
      <c r="N153" s="113"/>
      <c r="O153" s="113"/>
      <c r="P153" s="113"/>
      <c r="Q153" s="94"/>
      <c r="R153" s="113" t="s">
        <v>42</v>
      </c>
      <c r="S153" s="113" t="s">
        <v>42</v>
      </c>
      <c r="T153" s="113" t="s">
        <v>42</v>
      </c>
      <c r="U153" s="92" t="s">
        <v>832</v>
      </c>
      <c r="V153" s="113" t="s">
        <v>42</v>
      </c>
      <c r="W153" s="113"/>
      <c r="X153" s="113"/>
      <c r="Y153" s="113"/>
      <c r="Z153" s="124"/>
      <c r="AA153" s="113"/>
      <c r="AB153" s="113"/>
      <c r="AC153" s="113"/>
      <c r="AD153" s="113"/>
      <c r="AE153" s="113"/>
      <c r="AF153" s="113"/>
      <c r="AG153" s="113"/>
      <c r="AH153" s="113"/>
      <c r="AI153" s="126">
        <v>4.2</v>
      </c>
      <c r="AJ153" s="126">
        <v>0.1</v>
      </c>
      <c r="AK153" s="113" t="s">
        <v>55</v>
      </c>
      <c r="AL153" s="113"/>
      <c r="AM153" s="126">
        <v>0</v>
      </c>
      <c r="AN153" s="113">
        <v>0</v>
      </c>
      <c r="AO153" s="113">
        <v>100</v>
      </c>
      <c r="AP153" s="128"/>
      <c r="AQ153" s="149"/>
      <c r="AR153" s="154"/>
    </row>
    <row r="154" spans="1:44" s="153" customFormat="1" x14ac:dyDescent="0.25">
      <c r="A154" s="113">
        <f t="shared" si="2"/>
        <v>152</v>
      </c>
      <c r="B154" s="104" t="s">
        <v>596</v>
      </c>
      <c r="C154" s="90"/>
      <c r="D154" s="94"/>
      <c r="E154" s="113" t="s">
        <v>40</v>
      </c>
      <c r="F154" s="113" t="s">
        <v>41</v>
      </c>
      <c r="G154" s="113">
        <v>6</v>
      </c>
      <c r="H154" s="113"/>
      <c r="I154" s="113"/>
      <c r="J154" s="113"/>
      <c r="K154" s="90"/>
      <c r="L154" s="113"/>
      <c r="M154" s="113"/>
      <c r="N154" s="113"/>
      <c r="O154" s="113"/>
      <c r="P154" s="113"/>
      <c r="Q154" s="94"/>
      <c r="R154" s="113" t="s">
        <v>42</v>
      </c>
      <c r="S154" s="113" t="s">
        <v>42</v>
      </c>
      <c r="T154" s="113" t="s">
        <v>42</v>
      </c>
      <c r="U154" s="92" t="s">
        <v>832</v>
      </c>
      <c r="V154" s="113" t="s">
        <v>42</v>
      </c>
      <c r="W154" s="113"/>
      <c r="X154" s="113"/>
      <c r="Y154" s="113"/>
      <c r="Z154" s="124"/>
      <c r="AA154" s="113"/>
      <c r="AB154" s="113"/>
      <c r="AC154" s="113"/>
      <c r="AD154" s="113"/>
      <c r="AE154" s="113"/>
      <c r="AF154" s="113"/>
      <c r="AG154" s="113"/>
      <c r="AH154" s="113"/>
      <c r="AI154" s="126">
        <v>5.6</v>
      </c>
      <c r="AJ154" s="126">
        <v>0</v>
      </c>
      <c r="AK154" s="113" t="s">
        <v>55</v>
      </c>
      <c r="AL154" s="113"/>
      <c r="AM154" s="126">
        <v>0</v>
      </c>
      <c r="AN154" s="113"/>
      <c r="AO154" s="113"/>
      <c r="AP154" s="128"/>
      <c r="AQ154" s="149"/>
      <c r="AR154" s="154"/>
    </row>
    <row r="155" spans="1:44" s="153" customFormat="1" x14ac:dyDescent="0.25">
      <c r="A155" s="113">
        <f t="shared" si="2"/>
        <v>153</v>
      </c>
      <c r="B155" s="104" t="s">
        <v>597</v>
      </c>
      <c r="C155" s="90"/>
      <c r="D155" s="94"/>
      <c r="E155" s="113" t="s">
        <v>40</v>
      </c>
      <c r="F155" s="113" t="s">
        <v>41</v>
      </c>
      <c r="G155" s="113">
        <v>1</v>
      </c>
      <c r="H155" s="113"/>
      <c r="I155" s="113"/>
      <c r="J155" s="113"/>
      <c r="K155" s="90"/>
      <c r="L155" s="113"/>
      <c r="M155" s="113"/>
      <c r="N155" s="113"/>
      <c r="O155" s="113"/>
      <c r="P155" s="113"/>
      <c r="Q155" s="94"/>
      <c r="R155" s="113" t="s">
        <v>42</v>
      </c>
      <c r="S155" s="113" t="s">
        <v>42</v>
      </c>
      <c r="T155" s="113" t="s">
        <v>42</v>
      </c>
      <c r="U155" s="92" t="s">
        <v>832</v>
      </c>
      <c r="V155" s="113" t="s">
        <v>42</v>
      </c>
      <c r="W155" s="113"/>
      <c r="X155" s="113"/>
      <c r="Y155" s="113"/>
      <c r="Z155" s="124"/>
      <c r="AA155" s="113"/>
      <c r="AB155" s="113"/>
      <c r="AC155" s="113"/>
      <c r="AD155" s="113"/>
      <c r="AE155" s="113"/>
      <c r="AF155" s="113"/>
      <c r="AG155" s="113"/>
      <c r="AH155" s="113"/>
      <c r="AI155" s="126">
        <v>0</v>
      </c>
      <c r="AJ155" s="126">
        <v>0</v>
      </c>
      <c r="AK155" s="113" t="s">
        <v>55</v>
      </c>
      <c r="AL155" s="113"/>
      <c r="AM155" s="126">
        <v>16.399999999999999</v>
      </c>
      <c r="AN155" s="113"/>
      <c r="AO155" s="113"/>
      <c r="AP155" s="128"/>
      <c r="AQ155" s="149"/>
      <c r="AR155" s="154"/>
    </row>
    <row r="156" spans="1:44" s="153" customFormat="1" x14ac:dyDescent="0.25">
      <c r="A156" s="113">
        <f t="shared" si="2"/>
        <v>154</v>
      </c>
      <c r="B156" s="104" t="s">
        <v>598</v>
      </c>
      <c r="C156" s="90"/>
      <c r="D156" s="94"/>
      <c r="E156" s="113" t="s">
        <v>40</v>
      </c>
      <c r="F156" s="113" t="s">
        <v>41</v>
      </c>
      <c r="G156" s="113">
        <v>6</v>
      </c>
      <c r="H156" s="113"/>
      <c r="I156" s="113"/>
      <c r="J156" s="113"/>
      <c r="K156" s="90"/>
      <c r="L156" s="113"/>
      <c r="M156" s="113"/>
      <c r="N156" s="113"/>
      <c r="O156" s="113"/>
      <c r="P156" s="113"/>
      <c r="Q156" s="94"/>
      <c r="R156" s="113" t="s">
        <v>42</v>
      </c>
      <c r="S156" s="113" t="s">
        <v>42</v>
      </c>
      <c r="T156" s="113" t="s">
        <v>42</v>
      </c>
      <c r="U156" s="92" t="s">
        <v>832</v>
      </c>
      <c r="V156" s="113" t="s">
        <v>42</v>
      </c>
      <c r="W156" s="113"/>
      <c r="X156" s="113"/>
      <c r="Y156" s="113"/>
      <c r="Z156" s="124"/>
      <c r="AA156" s="113"/>
      <c r="AB156" s="113"/>
      <c r="AC156" s="113"/>
      <c r="AD156" s="113"/>
      <c r="AE156" s="113"/>
      <c r="AF156" s="113"/>
      <c r="AG156" s="113"/>
      <c r="AH156" s="113"/>
      <c r="AI156" s="126">
        <v>3.6</v>
      </c>
      <c r="AJ156" s="126">
        <v>2</v>
      </c>
      <c r="AK156" s="113" t="s">
        <v>55</v>
      </c>
      <c r="AL156" s="113"/>
      <c r="AM156" s="126">
        <v>5.3</v>
      </c>
      <c r="AN156" s="113"/>
      <c r="AO156" s="113"/>
      <c r="AP156" s="128"/>
      <c r="AQ156" s="149"/>
      <c r="AR156" s="154"/>
    </row>
    <row r="157" spans="1:44" s="153" customFormat="1" x14ac:dyDescent="0.25">
      <c r="A157" s="113">
        <f t="shared" si="2"/>
        <v>155</v>
      </c>
      <c r="B157" s="104" t="s">
        <v>599</v>
      </c>
      <c r="C157" s="90"/>
      <c r="D157" s="94"/>
      <c r="E157" s="113" t="s">
        <v>40</v>
      </c>
      <c r="F157" s="113" t="s">
        <v>41</v>
      </c>
      <c r="G157" s="113">
        <v>6</v>
      </c>
      <c r="H157" s="113"/>
      <c r="I157" s="113"/>
      <c r="J157" s="113"/>
      <c r="K157" s="90"/>
      <c r="L157" s="113"/>
      <c r="M157" s="113"/>
      <c r="N157" s="113"/>
      <c r="O157" s="113"/>
      <c r="P157" s="113"/>
      <c r="Q157" s="94"/>
      <c r="R157" s="113" t="s">
        <v>42</v>
      </c>
      <c r="S157" s="113" t="s">
        <v>42</v>
      </c>
      <c r="T157" s="113" t="s">
        <v>42</v>
      </c>
      <c r="U157" s="92" t="s">
        <v>832</v>
      </c>
      <c r="V157" s="113" t="s">
        <v>42</v>
      </c>
      <c r="W157" s="113"/>
      <c r="X157" s="113"/>
      <c r="Y157" s="113"/>
      <c r="Z157" s="124"/>
      <c r="AA157" s="113"/>
      <c r="AB157" s="113"/>
      <c r="AC157" s="113"/>
      <c r="AD157" s="113"/>
      <c r="AE157" s="113"/>
      <c r="AF157" s="113"/>
      <c r="AG157" s="113"/>
      <c r="AH157" s="113"/>
      <c r="AI157" s="126">
        <v>21.5</v>
      </c>
      <c r="AJ157" s="126">
        <v>0</v>
      </c>
      <c r="AK157" s="113" t="s">
        <v>55</v>
      </c>
      <c r="AL157" s="113"/>
      <c r="AM157" s="126">
        <v>0</v>
      </c>
      <c r="AN157" s="113"/>
      <c r="AO157" s="113"/>
      <c r="AP157" s="128"/>
      <c r="AQ157" s="149"/>
      <c r="AR157" s="154"/>
    </row>
    <row r="158" spans="1:44" s="153" customFormat="1" ht="38.25" x14ac:dyDescent="0.25">
      <c r="A158" s="113">
        <f t="shared" si="2"/>
        <v>156</v>
      </c>
      <c r="B158" s="128" t="s">
        <v>600</v>
      </c>
      <c r="C158" s="90" t="s">
        <v>38</v>
      </c>
      <c r="D158" s="94" t="s">
        <v>601</v>
      </c>
      <c r="E158" s="113" t="s">
        <v>602</v>
      </c>
      <c r="F158" s="113" t="s">
        <v>41</v>
      </c>
      <c r="G158" s="113">
        <v>1</v>
      </c>
      <c r="H158" s="113"/>
      <c r="I158" s="113"/>
      <c r="J158" s="113"/>
      <c r="K158" s="90" t="s">
        <v>120</v>
      </c>
      <c r="L158" s="113" t="s">
        <v>603</v>
      </c>
      <c r="M158" s="113" t="s">
        <v>193</v>
      </c>
      <c r="N158" s="90" t="s">
        <v>604</v>
      </c>
      <c r="O158" s="113" t="s">
        <v>46</v>
      </c>
      <c r="P158" s="113">
        <v>2015</v>
      </c>
      <c r="Q158" s="94" t="s">
        <v>291</v>
      </c>
      <c r="R158" s="113">
        <v>2013</v>
      </c>
      <c r="S158" s="113" t="s">
        <v>194</v>
      </c>
      <c r="T158" s="113" t="s">
        <v>42</v>
      </c>
      <c r="U158" s="92" t="s">
        <v>195</v>
      </c>
      <c r="V158" s="113">
        <v>2018</v>
      </c>
      <c r="W158" s="113"/>
      <c r="X158" s="113"/>
      <c r="Y158" s="113"/>
      <c r="Z158" s="124" t="s">
        <v>239</v>
      </c>
      <c r="AA158" s="113" t="s">
        <v>120</v>
      </c>
      <c r="AB158" s="113" t="s">
        <v>120</v>
      </c>
      <c r="AC158" s="113" t="s">
        <v>120</v>
      </c>
      <c r="AD158" s="113" t="s">
        <v>120</v>
      </c>
      <c r="AE158" s="113" t="s">
        <v>128</v>
      </c>
      <c r="AF158" s="130">
        <v>42948</v>
      </c>
      <c r="AG158" s="125">
        <v>43313</v>
      </c>
      <c r="AH158" s="113"/>
      <c r="AI158" s="126">
        <v>0</v>
      </c>
      <c r="AJ158" s="126">
        <v>0</v>
      </c>
      <c r="AK158" s="113" t="s">
        <v>55</v>
      </c>
      <c r="AL158" s="113"/>
      <c r="AM158" s="126">
        <v>66.599999999999994</v>
      </c>
      <c r="AN158" s="127">
        <v>1</v>
      </c>
      <c r="AO158" s="127">
        <v>0</v>
      </c>
      <c r="AP158" s="128" t="s">
        <v>241</v>
      </c>
      <c r="AQ158" s="149"/>
      <c r="AR158" s="154"/>
    </row>
    <row r="159" spans="1:44" s="153" customFormat="1" ht="38.25" x14ac:dyDescent="0.25">
      <c r="A159" s="113">
        <f t="shared" si="2"/>
        <v>157</v>
      </c>
      <c r="B159" s="128" t="s">
        <v>605</v>
      </c>
      <c r="C159" s="90" t="s">
        <v>38</v>
      </c>
      <c r="D159" s="94" t="s">
        <v>822</v>
      </c>
      <c r="E159" s="113" t="s">
        <v>602</v>
      </c>
      <c r="F159" s="113" t="s">
        <v>41</v>
      </c>
      <c r="G159" s="113">
        <v>8</v>
      </c>
      <c r="H159" s="113"/>
      <c r="I159" s="113"/>
      <c r="J159" s="113"/>
      <c r="K159" s="90" t="s">
        <v>606</v>
      </c>
      <c r="L159" s="113" t="s">
        <v>42</v>
      </c>
      <c r="M159" s="113">
        <v>69</v>
      </c>
      <c r="N159" s="113"/>
      <c r="O159" s="113" t="s">
        <v>46</v>
      </c>
      <c r="P159" s="113"/>
      <c r="Q159" s="94" t="s">
        <v>607</v>
      </c>
      <c r="R159" s="113" t="s">
        <v>42</v>
      </c>
      <c r="S159" s="113" t="s">
        <v>42</v>
      </c>
      <c r="T159" s="113" t="s">
        <v>42</v>
      </c>
      <c r="U159" s="92" t="s">
        <v>832</v>
      </c>
      <c r="V159" s="113">
        <v>2017</v>
      </c>
      <c r="W159" s="113" t="s">
        <v>48</v>
      </c>
      <c r="X159" s="113" t="s">
        <v>71</v>
      </c>
      <c r="Y159" s="113" t="s">
        <v>608</v>
      </c>
      <c r="Z159" s="124" t="s">
        <v>609</v>
      </c>
      <c r="AA159" s="113" t="s">
        <v>52</v>
      </c>
      <c r="AB159" s="113">
        <v>2012</v>
      </c>
      <c r="AC159" s="113" t="s">
        <v>53</v>
      </c>
      <c r="AD159" s="113">
        <v>2016</v>
      </c>
      <c r="AE159" s="113" t="s">
        <v>128</v>
      </c>
      <c r="AF159" s="113">
        <v>2014</v>
      </c>
      <c r="AG159" s="125">
        <v>43039</v>
      </c>
      <c r="AH159" s="113"/>
      <c r="AI159" s="126">
        <v>0</v>
      </c>
      <c r="AJ159" s="126">
        <v>0</v>
      </c>
      <c r="AK159" s="113" t="s">
        <v>55</v>
      </c>
      <c r="AL159" s="113"/>
      <c r="AM159" s="126">
        <v>0</v>
      </c>
      <c r="AN159" s="127">
        <v>0</v>
      </c>
      <c r="AO159" s="127">
        <v>1</v>
      </c>
      <c r="AP159" s="128" t="s">
        <v>610</v>
      </c>
      <c r="AQ159" s="149"/>
      <c r="AR159" s="154"/>
    </row>
    <row r="160" spans="1:44" s="153" customFormat="1" x14ac:dyDescent="0.25">
      <c r="A160" s="113">
        <f t="shared" si="2"/>
        <v>158</v>
      </c>
      <c r="B160" s="128" t="s">
        <v>611</v>
      </c>
      <c r="C160" s="90" t="s">
        <v>612</v>
      </c>
      <c r="D160" s="94" t="s">
        <v>613</v>
      </c>
      <c r="E160" s="113" t="s">
        <v>602</v>
      </c>
      <c r="F160" s="113" t="s">
        <v>41</v>
      </c>
      <c r="G160" s="113">
        <v>6</v>
      </c>
      <c r="H160" s="113"/>
      <c r="I160" s="113"/>
      <c r="J160" s="113"/>
      <c r="K160" s="90" t="s">
        <v>42</v>
      </c>
      <c r="L160" s="113"/>
      <c r="M160" s="113"/>
      <c r="N160" s="113" t="s">
        <v>45</v>
      </c>
      <c r="O160" s="113" t="s">
        <v>46</v>
      </c>
      <c r="P160" s="113">
        <v>2017</v>
      </c>
      <c r="Q160" s="94" t="s">
        <v>614</v>
      </c>
      <c r="R160" s="113"/>
      <c r="S160" s="113"/>
      <c r="T160" s="113"/>
      <c r="U160" s="92"/>
      <c r="V160" s="113">
        <v>2021</v>
      </c>
      <c r="W160" s="113" t="s">
        <v>615</v>
      </c>
      <c r="X160" s="113" t="s">
        <v>62</v>
      </c>
      <c r="Y160" s="113" t="s">
        <v>50</v>
      </c>
      <c r="Z160" s="124" t="s">
        <v>205</v>
      </c>
      <c r="AA160" s="113" t="s">
        <v>52</v>
      </c>
      <c r="AB160" s="113" t="s">
        <v>616</v>
      </c>
      <c r="AC160" s="113" t="s">
        <v>617</v>
      </c>
      <c r="AD160" s="113">
        <v>2018</v>
      </c>
      <c r="AE160" s="113" t="s">
        <v>285</v>
      </c>
      <c r="AF160" s="113">
        <v>2021</v>
      </c>
      <c r="AG160" s="113">
        <v>2021</v>
      </c>
      <c r="AH160" s="113"/>
      <c r="AI160" s="126">
        <v>0</v>
      </c>
      <c r="AJ160" s="126">
        <v>0</v>
      </c>
      <c r="AK160" s="113" t="s">
        <v>55</v>
      </c>
      <c r="AL160" s="113"/>
      <c r="AM160" s="126">
        <v>0.1</v>
      </c>
      <c r="AN160" s="127">
        <v>0.7</v>
      </c>
      <c r="AO160" s="127">
        <v>0.3</v>
      </c>
      <c r="AP160" s="128" t="s">
        <v>618</v>
      </c>
      <c r="AQ160" s="149"/>
      <c r="AR160" s="154"/>
    </row>
    <row r="161" spans="1:44" s="153" customFormat="1" x14ac:dyDescent="0.25">
      <c r="A161" s="113">
        <f t="shared" si="2"/>
        <v>159</v>
      </c>
      <c r="B161" s="104" t="s">
        <v>619</v>
      </c>
      <c r="C161" s="90" t="s">
        <v>612</v>
      </c>
      <c r="D161" s="94" t="s">
        <v>620</v>
      </c>
      <c r="E161" s="113" t="s">
        <v>602</v>
      </c>
      <c r="F161" s="113" t="s">
        <v>41</v>
      </c>
      <c r="G161" s="113">
        <v>1</v>
      </c>
      <c r="H161" s="113"/>
      <c r="I161" s="113"/>
      <c r="J161" s="113"/>
      <c r="K161" s="90"/>
      <c r="L161" s="113">
        <v>0.88</v>
      </c>
      <c r="M161" s="113" t="s">
        <v>324</v>
      </c>
      <c r="N161" s="113" t="s">
        <v>621</v>
      </c>
      <c r="O161" s="113" t="s">
        <v>46</v>
      </c>
      <c r="P161" s="113">
        <v>2016</v>
      </c>
      <c r="Q161" s="94" t="s">
        <v>202</v>
      </c>
      <c r="R161" s="113">
        <v>2016</v>
      </c>
      <c r="S161" s="113" t="s">
        <v>82</v>
      </c>
      <c r="T161" s="113" t="s">
        <v>42</v>
      </c>
      <c r="U161" s="92" t="s">
        <v>83</v>
      </c>
      <c r="V161" s="113">
        <v>2016</v>
      </c>
      <c r="W161" s="113"/>
      <c r="X161" s="113"/>
      <c r="Y161" s="113"/>
      <c r="Z161" s="124" t="s">
        <v>239</v>
      </c>
      <c r="AA161" s="113" t="s">
        <v>42</v>
      </c>
      <c r="AB161" s="113" t="s">
        <v>42</v>
      </c>
      <c r="AC161" s="113"/>
      <c r="AD161" s="113"/>
      <c r="AE161" s="113" t="s">
        <v>54</v>
      </c>
      <c r="AF161" s="113">
        <v>2016</v>
      </c>
      <c r="AG161" s="125">
        <v>42735</v>
      </c>
      <c r="AH161" s="113" t="s">
        <v>622</v>
      </c>
      <c r="AI161" s="126">
        <v>0</v>
      </c>
      <c r="AJ161" s="126">
        <v>0</v>
      </c>
      <c r="AK161" s="113" t="s">
        <v>55</v>
      </c>
      <c r="AL161" s="113"/>
      <c r="AM161" s="126">
        <v>4</v>
      </c>
      <c r="AN161" s="113"/>
      <c r="AO161" s="113"/>
      <c r="AP161" s="128"/>
      <c r="AQ161" s="149"/>
      <c r="AR161" s="154"/>
    </row>
    <row r="162" spans="1:44" s="153" customFormat="1" ht="25.5" x14ac:dyDescent="0.25">
      <c r="A162" s="113">
        <f t="shared" si="2"/>
        <v>160</v>
      </c>
      <c r="B162" s="104" t="s">
        <v>623</v>
      </c>
      <c r="C162" s="90" t="s">
        <v>38</v>
      </c>
      <c r="D162" s="94" t="s">
        <v>624</v>
      </c>
      <c r="E162" s="113" t="s">
        <v>602</v>
      </c>
      <c r="F162" s="113" t="s">
        <v>41</v>
      </c>
      <c r="G162" s="113">
        <v>1</v>
      </c>
      <c r="H162" s="113"/>
      <c r="I162" s="113"/>
      <c r="J162" s="113"/>
      <c r="K162" s="90"/>
      <c r="L162" s="113">
        <v>3.17</v>
      </c>
      <c r="M162" s="113" t="s">
        <v>328</v>
      </c>
      <c r="N162" s="113" t="s">
        <v>625</v>
      </c>
      <c r="O162" s="113" t="s">
        <v>46</v>
      </c>
      <c r="P162" s="113">
        <v>2016</v>
      </c>
      <c r="Q162" s="94" t="s">
        <v>202</v>
      </c>
      <c r="R162" s="113">
        <v>2014</v>
      </c>
      <c r="S162" s="113" t="s">
        <v>59</v>
      </c>
      <c r="T162" s="113" t="s">
        <v>42</v>
      </c>
      <c r="U162" s="92" t="s">
        <v>161</v>
      </c>
      <c r="V162" s="113">
        <v>2018</v>
      </c>
      <c r="W162" s="113"/>
      <c r="X162" s="113"/>
      <c r="Y162" s="113"/>
      <c r="Z162" s="124" t="s">
        <v>239</v>
      </c>
      <c r="AA162" s="113" t="s">
        <v>42</v>
      </c>
      <c r="AB162" s="113" t="s">
        <v>42</v>
      </c>
      <c r="AC162" s="113"/>
      <c r="AD162" s="113"/>
      <c r="AE162" s="113" t="s">
        <v>128</v>
      </c>
      <c r="AF162" s="113">
        <v>2018</v>
      </c>
      <c r="AG162" s="125">
        <v>43281</v>
      </c>
      <c r="AH162" s="113" t="s">
        <v>626</v>
      </c>
      <c r="AI162" s="126">
        <v>0</v>
      </c>
      <c r="AJ162" s="126">
        <v>0</v>
      </c>
      <c r="AK162" s="113" t="s">
        <v>55</v>
      </c>
      <c r="AL162" s="113"/>
      <c r="AM162" s="126">
        <v>3.4</v>
      </c>
      <c r="AN162" s="113"/>
      <c r="AO162" s="113"/>
      <c r="AP162" s="128"/>
      <c r="AQ162" s="149"/>
      <c r="AR162" s="154"/>
    </row>
    <row r="163" spans="1:44" s="153" customFormat="1" x14ac:dyDescent="0.25">
      <c r="A163" s="113">
        <f t="shared" si="2"/>
        <v>161</v>
      </c>
      <c r="B163" s="128" t="s">
        <v>627</v>
      </c>
      <c r="C163" s="90" t="s">
        <v>628</v>
      </c>
      <c r="D163" s="94" t="s">
        <v>629</v>
      </c>
      <c r="E163" s="113" t="s">
        <v>602</v>
      </c>
      <c r="F163" s="113" t="s">
        <v>41</v>
      </c>
      <c r="G163" s="113">
        <v>1</v>
      </c>
      <c r="H163" s="113">
        <v>8</v>
      </c>
      <c r="I163" s="113"/>
      <c r="J163" s="113"/>
      <c r="K163" s="90" t="s">
        <v>823</v>
      </c>
      <c r="L163" s="113" t="s">
        <v>42</v>
      </c>
      <c r="M163" s="113">
        <v>69</v>
      </c>
      <c r="N163" s="113" t="s">
        <v>42</v>
      </c>
      <c r="O163" s="113" t="s">
        <v>46</v>
      </c>
      <c r="P163" s="113"/>
      <c r="Q163" s="94"/>
      <c r="R163" s="113"/>
      <c r="S163" s="113"/>
      <c r="T163" s="113"/>
      <c r="U163" s="92"/>
      <c r="V163" s="113">
        <v>2019</v>
      </c>
      <c r="W163" s="113" t="s">
        <v>164</v>
      </c>
      <c r="X163" s="113" t="s">
        <v>143</v>
      </c>
      <c r="Y163" s="113" t="s">
        <v>50</v>
      </c>
      <c r="Z163" s="124" t="s">
        <v>143</v>
      </c>
      <c r="AA163" s="113" t="s">
        <v>143</v>
      </c>
      <c r="AB163" s="113" t="s">
        <v>760</v>
      </c>
      <c r="AC163" s="113" t="s">
        <v>617</v>
      </c>
      <c r="AD163" s="113"/>
      <c r="AE163" s="113" t="s">
        <v>630</v>
      </c>
      <c r="AF163" s="113"/>
      <c r="AG163" s="113">
        <v>2019</v>
      </c>
      <c r="AH163" s="113"/>
      <c r="AI163" s="126"/>
      <c r="AJ163" s="126"/>
      <c r="AK163" s="113" t="s">
        <v>55</v>
      </c>
      <c r="AL163" s="113"/>
      <c r="AM163" s="126"/>
      <c r="AN163" s="113"/>
      <c r="AO163" s="113"/>
      <c r="AP163" s="128" t="s">
        <v>761</v>
      </c>
      <c r="AQ163" s="149"/>
      <c r="AR163" s="154"/>
    </row>
    <row r="164" spans="1:44" s="153" customFormat="1" x14ac:dyDescent="0.25">
      <c r="A164" s="63"/>
      <c r="B164" s="65"/>
      <c r="C164" s="71"/>
      <c r="D164" s="65"/>
      <c r="E164" s="63"/>
      <c r="F164" s="63"/>
      <c r="G164" s="63"/>
      <c r="H164" s="63"/>
      <c r="I164" s="63"/>
      <c r="J164" s="63"/>
      <c r="K164" s="71"/>
      <c r="L164" s="63"/>
      <c r="M164" s="63"/>
      <c r="N164" s="63"/>
      <c r="O164" s="63"/>
      <c r="P164" s="63"/>
      <c r="Q164" s="65"/>
      <c r="R164" s="63"/>
      <c r="S164" s="63"/>
      <c r="T164" s="63"/>
      <c r="U164" s="64"/>
      <c r="V164" s="63"/>
      <c r="W164" s="63"/>
      <c r="X164" s="63"/>
      <c r="Y164" s="63"/>
      <c r="Z164" s="72"/>
      <c r="AA164" s="63"/>
      <c r="AB164" s="63"/>
      <c r="AC164" s="63"/>
      <c r="AD164" s="63"/>
      <c r="AE164" s="63"/>
      <c r="AF164" s="63"/>
      <c r="AG164" s="63"/>
      <c r="AH164" s="63"/>
      <c r="AI164" s="74"/>
      <c r="AJ164" s="74"/>
      <c r="AK164" s="63"/>
      <c r="AL164" s="63"/>
      <c r="AM164" s="74"/>
      <c r="AN164" s="63"/>
      <c r="AO164" s="63"/>
      <c r="AP164" s="66"/>
      <c r="AQ164" s="149"/>
      <c r="AR164" s="154"/>
    </row>
    <row r="165" spans="1:44" s="153" customFormat="1" x14ac:dyDescent="0.25">
      <c r="A165" s="63"/>
      <c r="B165" s="66"/>
      <c r="C165" s="71"/>
      <c r="D165" s="65"/>
      <c r="E165" s="63"/>
      <c r="F165" s="63"/>
      <c r="G165" s="63"/>
      <c r="H165" s="63"/>
      <c r="I165" s="63"/>
      <c r="J165" s="63"/>
      <c r="K165" s="71"/>
      <c r="L165" s="63"/>
      <c r="M165" s="63"/>
      <c r="N165" s="63"/>
      <c r="O165" s="63"/>
      <c r="P165" s="63"/>
      <c r="Q165" s="65"/>
      <c r="R165" s="63"/>
      <c r="S165" s="63"/>
      <c r="T165" s="63"/>
      <c r="U165" s="64"/>
      <c r="V165" s="63"/>
      <c r="W165" s="63"/>
      <c r="X165" s="63"/>
      <c r="Y165" s="63"/>
      <c r="Z165" s="72"/>
      <c r="AA165" s="63"/>
      <c r="AB165" s="63"/>
      <c r="AC165" s="63"/>
      <c r="AD165" s="63"/>
      <c r="AE165" s="63"/>
      <c r="AF165" s="63"/>
      <c r="AG165" s="63"/>
      <c r="AH165" s="63"/>
      <c r="AI165" s="74"/>
      <c r="AJ165" s="74"/>
      <c r="AK165" s="63"/>
      <c r="AL165" s="63"/>
      <c r="AM165" s="74"/>
      <c r="AN165" s="63"/>
      <c r="AO165" s="63"/>
      <c r="AP165" s="66"/>
      <c r="AQ165" s="149"/>
      <c r="AR165" s="154"/>
    </row>
    <row r="166" spans="1:44" s="153" customFormat="1" x14ac:dyDescent="0.25">
      <c r="A166" s="63"/>
      <c r="B166" s="66"/>
      <c r="C166" s="71"/>
      <c r="D166" s="65"/>
      <c r="E166" s="63"/>
      <c r="F166" s="63"/>
      <c r="G166" s="63"/>
      <c r="H166" s="63"/>
      <c r="I166" s="63"/>
      <c r="J166" s="63"/>
      <c r="K166" s="71"/>
      <c r="L166" s="63"/>
      <c r="M166" s="63"/>
      <c r="N166" s="63"/>
      <c r="O166" s="63"/>
      <c r="P166" s="63"/>
      <c r="Q166" s="65"/>
      <c r="R166" s="63"/>
      <c r="S166" s="63"/>
      <c r="T166" s="63"/>
      <c r="U166" s="64"/>
      <c r="V166" s="63"/>
      <c r="W166" s="63"/>
      <c r="X166" s="63"/>
      <c r="Y166" s="63"/>
      <c r="Z166" s="72"/>
      <c r="AA166" s="63"/>
      <c r="AB166" s="63"/>
      <c r="AC166" s="63"/>
      <c r="AD166" s="63"/>
      <c r="AE166" s="63"/>
      <c r="AF166" s="63"/>
      <c r="AG166" s="63"/>
      <c r="AH166" s="63"/>
      <c r="AI166" s="74"/>
      <c r="AJ166" s="74"/>
      <c r="AK166" s="63"/>
      <c r="AL166" s="63"/>
      <c r="AM166" s="74"/>
      <c r="AN166" s="63"/>
      <c r="AO166" s="63"/>
      <c r="AP166" s="66"/>
      <c r="AQ166" s="149"/>
      <c r="AR166" s="154"/>
    </row>
    <row r="167" spans="1:44" s="153" customFormat="1" x14ac:dyDescent="0.25">
      <c r="A167" s="63"/>
      <c r="B167" s="66"/>
      <c r="C167" s="71"/>
      <c r="D167" s="65"/>
      <c r="E167" s="63"/>
      <c r="F167" s="63"/>
      <c r="G167" s="63"/>
      <c r="H167" s="63"/>
      <c r="I167" s="63"/>
      <c r="J167" s="63"/>
      <c r="K167" s="71"/>
      <c r="L167" s="63"/>
      <c r="M167" s="63"/>
      <c r="N167" s="63"/>
      <c r="O167" s="63"/>
      <c r="P167" s="63"/>
      <c r="Q167" s="65"/>
      <c r="R167" s="63"/>
      <c r="S167" s="63"/>
      <c r="T167" s="63"/>
      <c r="U167" s="64"/>
      <c r="V167" s="63"/>
      <c r="W167" s="63"/>
      <c r="X167" s="63"/>
      <c r="Y167" s="63"/>
      <c r="Z167" s="72"/>
      <c r="AA167" s="63"/>
      <c r="AB167" s="63"/>
      <c r="AC167" s="63"/>
      <c r="AD167" s="63"/>
      <c r="AE167" s="63"/>
      <c r="AF167" s="63"/>
      <c r="AG167" s="63"/>
      <c r="AH167" s="63"/>
      <c r="AI167" s="74"/>
      <c r="AJ167" s="74"/>
      <c r="AK167" s="63"/>
      <c r="AL167" s="63"/>
      <c r="AM167" s="74"/>
      <c r="AN167" s="63"/>
      <c r="AO167" s="63"/>
      <c r="AP167" s="66"/>
      <c r="AQ167" s="149"/>
      <c r="AR167" s="154"/>
    </row>
    <row r="168" spans="1:44" s="153" customFormat="1" x14ac:dyDescent="0.25">
      <c r="A168" s="63"/>
      <c r="B168" s="66"/>
      <c r="C168" s="71"/>
      <c r="D168" s="65"/>
      <c r="E168" s="63"/>
      <c r="F168" s="63"/>
      <c r="G168" s="63"/>
      <c r="H168" s="63"/>
      <c r="I168" s="63"/>
      <c r="J168" s="63"/>
      <c r="K168" s="71"/>
      <c r="L168" s="63"/>
      <c r="M168" s="63"/>
      <c r="N168" s="63"/>
      <c r="O168" s="63"/>
      <c r="P168" s="63"/>
      <c r="Q168" s="65"/>
      <c r="R168" s="63"/>
      <c r="S168" s="63"/>
      <c r="T168" s="63"/>
      <c r="U168" s="64"/>
      <c r="V168" s="63"/>
      <c r="W168" s="63"/>
      <c r="X168" s="63"/>
      <c r="Y168" s="63"/>
      <c r="Z168" s="72"/>
      <c r="AA168" s="63"/>
      <c r="AB168" s="63"/>
      <c r="AC168" s="63"/>
      <c r="AD168" s="63"/>
      <c r="AE168" s="63"/>
      <c r="AF168" s="63"/>
      <c r="AG168" s="63"/>
      <c r="AH168" s="63"/>
      <c r="AI168" s="74"/>
      <c r="AJ168" s="74"/>
      <c r="AK168" s="63"/>
      <c r="AL168" s="63"/>
      <c r="AM168" s="74"/>
      <c r="AN168" s="63"/>
      <c r="AO168" s="63"/>
      <c r="AP168" s="66"/>
      <c r="AQ168" s="149"/>
      <c r="AR168" s="154"/>
    </row>
    <row r="169" spans="1:44" s="153" customFormat="1" x14ac:dyDescent="0.25">
      <c r="A169" s="63"/>
      <c r="B169" s="66"/>
      <c r="C169" s="71"/>
      <c r="D169" s="65"/>
      <c r="E169" s="63"/>
      <c r="F169" s="63"/>
      <c r="G169" s="63"/>
      <c r="H169" s="63"/>
      <c r="I169" s="63"/>
      <c r="J169" s="63"/>
      <c r="K169" s="71"/>
      <c r="L169" s="63"/>
      <c r="M169" s="63"/>
      <c r="N169" s="63"/>
      <c r="O169" s="63"/>
      <c r="P169" s="63"/>
      <c r="Q169" s="65"/>
      <c r="R169" s="63"/>
      <c r="S169" s="63"/>
      <c r="T169" s="63"/>
      <c r="U169" s="64"/>
      <c r="V169" s="63"/>
      <c r="W169" s="63"/>
      <c r="X169" s="63"/>
      <c r="Y169" s="63"/>
      <c r="Z169" s="72"/>
      <c r="AA169" s="63"/>
      <c r="AB169" s="63"/>
      <c r="AC169" s="63"/>
      <c r="AD169" s="63"/>
      <c r="AE169" s="63"/>
      <c r="AF169" s="63"/>
      <c r="AG169" s="63"/>
      <c r="AH169" s="63"/>
      <c r="AI169" s="74"/>
      <c r="AJ169" s="74"/>
      <c r="AK169" s="63"/>
      <c r="AL169" s="63"/>
      <c r="AM169" s="74"/>
      <c r="AN169" s="63"/>
      <c r="AO169" s="63"/>
      <c r="AP169" s="66"/>
      <c r="AQ169" s="149"/>
      <c r="AR169" s="154"/>
    </row>
    <row r="170" spans="1:44" s="153" customFormat="1" x14ac:dyDescent="0.25">
      <c r="A170" s="63"/>
      <c r="B170" s="66"/>
      <c r="C170" s="71"/>
      <c r="D170" s="65"/>
      <c r="E170" s="63"/>
      <c r="F170" s="63"/>
      <c r="G170" s="63"/>
      <c r="H170" s="63"/>
      <c r="I170" s="63"/>
      <c r="J170" s="63"/>
      <c r="K170" s="71"/>
      <c r="L170" s="63"/>
      <c r="M170" s="63"/>
      <c r="N170" s="63"/>
      <c r="O170" s="63"/>
      <c r="P170" s="63"/>
      <c r="Q170" s="65"/>
      <c r="R170" s="63"/>
      <c r="S170" s="63"/>
      <c r="T170" s="63"/>
      <c r="U170" s="64"/>
      <c r="V170" s="63"/>
      <c r="W170" s="63"/>
      <c r="X170" s="63"/>
      <c r="Y170" s="63"/>
      <c r="Z170" s="72"/>
      <c r="AA170" s="63"/>
      <c r="AB170" s="63"/>
      <c r="AC170" s="63"/>
      <c r="AD170" s="63"/>
      <c r="AE170" s="63"/>
      <c r="AF170" s="63"/>
      <c r="AG170" s="63"/>
      <c r="AH170" s="63"/>
      <c r="AI170" s="74"/>
      <c r="AJ170" s="74"/>
      <c r="AK170" s="63"/>
      <c r="AL170" s="63"/>
      <c r="AM170" s="74"/>
      <c r="AN170" s="63"/>
      <c r="AO170" s="63"/>
      <c r="AP170" s="66"/>
      <c r="AQ170" s="149"/>
      <c r="AR170" s="154"/>
    </row>
    <row r="171" spans="1:44" s="153" customFormat="1" x14ac:dyDescent="0.25">
      <c r="A171" s="63"/>
      <c r="B171" s="66"/>
      <c r="C171" s="71"/>
      <c r="D171" s="65"/>
      <c r="E171" s="63"/>
      <c r="F171" s="63"/>
      <c r="G171" s="63"/>
      <c r="H171" s="63"/>
      <c r="I171" s="63"/>
      <c r="J171" s="63"/>
      <c r="K171" s="71"/>
      <c r="L171" s="63"/>
      <c r="M171" s="63"/>
      <c r="N171" s="63"/>
      <c r="O171" s="63"/>
      <c r="P171" s="63"/>
      <c r="Q171" s="65"/>
      <c r="R171" s="63"/>
      <c r="S171" s="63"/>
      <c r="T171" s="63"/>
      <c r="U171" s="64"/>
      <c r="V171" s="63"/>
      <c r="W171" s="63"/>
      <c r="X171" s="63"/>
      <c r="Y171" s="63"/>
      <c r="Z171" s="72"/>
      <c r="AA171" s="63"/>
      <c r="AB171" s="63"/>
      <c r="AC171" s="63"/>
      <c r="AD171" s="63"/>
      <c r="AE171" s="63"/>
      <c r="AF171" s="63"/>
      <c r="AG171" s="63"/>
      <c r="AH171" s="63"/>
      <c r="AI171" s="63"/>
      <c r="AJ171" s="63"/>
      <c r="AK171" s="63"/>
      <c r="AL171" s="63"/>
      <c r="AM171" s="74"/>
      <c r="AN171" s="63"/>
      <c r="AO171" s="63"/>
      <c r="AP171" s="66"/>
      <c r="AQ171" s="149"/>
      <c r="AR171" s="154"/>
    </row>
    <row r="172" spans="1:44" s="153" customFormat="1" x14ac:dyDescent="0.25">
      <c r="A172" s="63"/>
      <c r="B172" s="66"/>
      <c r="C172" s="71"/>
      <c r="D172" s="65"/>
      <c r="E172" s="63"/>
      <c r="F172" s="63"/>
      <c r="G172" s="63"/>
      <c r="H172" s="63"/>
      <c r="I172" s="63"/>
      <c r="J172" s="63"/>
      <c r="K172" s="71"/>
      <c r="L172" s="63"/>
      <c r="M172" s="63"/>
      <c r="N172" s="63"/>
      <c r="O172" s="63"/>
      <c r="P172" s="63"/>
      <c r="Q172" s="65"/>
      <c r="R172" s="63"/>
      <c r="S172" s="63"/>
      <c r="T172" s="63"/>
      <c r="U172" s="64"/>
      <c r="V172" s="63"/>
      <c r="W172" s="63"/>
      <c r="X172" s="63"/>
      <c r="Y172" s="63"/>
      <c r="Z172" s="72"/>
      <c r="AA172" s="63"/>
      <c r="AB172" s="63"/>
      <c r="AC172" s="63"/>
      <c r="AD172" s="63"/>
      <c r="AE172" s="63"/>
      <c r="AF172" s="63"/>
      <c r="AG172" s="63"/>
      <c r="AH172" s="63"/>
      <c r="AI172" s="63"/>
      <c r="AJ172" s="63"/>
      <c r="AK172" s="63"/>
      <c r="AL172" s="63"/>
      <c r="AM172" s="74"/>
      <c r="AN172" s="63"/>
      <c r="AO172" s="63"/>
      <c r="AP172" s="66"/>
      <c r="AQ172" s="149"/>
      <c r="AR172" s="154"/>
    </row>
    <row r="173" spans="1:44" s="153" customFormat="1" x14ac:dyDescent="0.25">
      <c r="A173" s="63"/>
      <c r="B173" s="66"/>
      <c r="C173" s="71"/>
      <c r="D173" s="65"/>
      <c r="E173" s="63"/>
      <c r="F173" s="63"/>
      <c r="G173" s="63"/>
      <c r="H173" s="63"/>
      <c r="I173" s="63"/>
      <c r="J173" s="63"/>
      <c r="K173" s="71"/>
      <c r="L173" s="63"/>
      <c r="M173" s="63"/>
      <c r="N173" s="63"/>
      <c r="O173" s="63"/>
      <c r="P173" s="63"/>
      <c r="Q173" s="65"/>
      <c r="R173" s="63"/>
      <c r="S173" s="63"/>
      <c r="T173" s="63"/>
      <c r="U173" s="64"/>
      <c r="V173" s="63"/>
      <c r="W173" s="63"/>
      <c r="X173" s="63"/>
      <c r="Y173" s="63"/>
      <c r="Z173" s="72"/>
      <c r="AA173" s="63"/>
      <c r="AB173" s="63"/>
      <c r="AC173" s="63"/>
      <c r="AD173" s="63"/>
      <c r="AE173" s="63"/>
      <c r="AF173" s="63"/>
      <c r="AG173" s="63"/>
      <c r="AH173" s="63"/>
      <c r="AI173" s="63"/>
      <c r="AJ173" s="63"/>
      <c r="AK173" s="63"/>
      <c r="AL173" s="63"/>
      <c r="AM173" s="74"/>
      <c r="AN173" s="63"/>
      <c r="AO173" s="63"/>
      <c r="AP173" s="66"/>
      <c r="AQ173" s="149"/>
      <c r="AR173" s="154"/>
    </row>
    <row r="174" spans="1:44" s="153" customFormat="1" x14ac:dyDescent="0.25">
      <c r="A174" s="63"/>
      <c r="B174" s="66"/>
      <c r="C174" s="71"/>
      <c r="D174" s="65"/>
      <c r="E174" s="63"/>
      <c r="F174" s="63"/>
      <c r="G174" s="63"/>
      <c r="H174" s="63"/>
      <c r="I174" s="63"/>
      <c r="J174" s="63"/>
      <c r="K174" s="71"/>
      <c r="L174" s="63"/>
      <c r="M174" s="63"/>
      <c r="N174" s="63"/>
      <c r="O174" s="63"/>
      <c r="P174" s="63"/>
      <c r="Q174" s="65"/>
      <c r="R174" s="63"/>
      <c r="S174" s="63"/>
      <c r="T174" s="63"/>
      <c r="U174" s="64"/>
      <c r="V174" s="63"/>
      <c r="W174" s="63"/>
      <c r="X174" s="63"/>
      <c r="Y174" s="63"/>
      <c r="Z174" s="72"/>
      <c r="AA174" s="63"/>
      <c r="AB174" s="63"/>
      <c r="AC174" s="63"/>
      <c r="AD174" s="63"/>
      <c r="AE174" s="63"/>
      <c r="AF174" s="63"/>
      <c r="AG174" s="63"/>
      <c r="AH174" s="63"/>
      <c r="AI174" s="63"/>
      <c r="AJ174" s="63"/>
      <c r="AK174" s="63"/>
      <c r="AL174" s="63"/>
      <c r="AM174" s="63"/>
      <c r="AN174" s="63"/>
      <c r="AO174" s="63"/>
      <c r="AP174" s="66"/>
      <c r="AQ174" s="149"/>
      <c r="AR174" s="154"/>
    </row>
    <row r="175" spans="1:44" s="153" customFormat="1" x14ac:dyDescent="0.25">
      <c r="A175" s="63"/>
      <c r="B175" s="66"/>
      <c r="C175" s="71"/>
      <c r="D175" s="65"/>
      <c r="E175" s="63"/>
      <c r="F175" s="63"/>
      <c r="G175" s="63"/>
      <c r="H175" s="63"/>
      <c r="I175" s="63"/>
      <c r="J175" s="63"/>
      <c r="K175" s="71"/>
      <c r="L175" s="63"/>
      <c r="M175" s="63"/>
      <c r="N175" s="63"/>
      <c r="O175" s="63"/>
      <c r="P175" s="63"/>
      <c r="Q175" s="65"/>
      <c r="R175" s="63"/>
      <c r="S175" s="63"/>
      <c r="T175" s="63"/>
      <c r="U175" s="64"/>
      <c r="V175" s="63"/>
      <c r="W175" s="63"/>
      <c r="X175" s="63"/>
      <c r="Y175" s="63"/>
      <c r="Z175" s="72"/>
      <c r="AA175" s="63"/>
      <c r="AB175" s="63"/>
      <c r="AC175" s="63"/>
      <c r="AD175" s="63"/>
      <c r="AE175" s="63"/>
      <c r="AF175" s="63"/>
      <c r="AG175" s="63"/>
      <c r="AH175" s="63"/>
      <c r="AI175" s="63"/>
      <c r="AJ175" s="63"/>
      <c r="AK175" s="63"/>
      <c r="AL175" s="63"/>
      <c r="AM175" s="63"/>
      <c r="AN175" s="63"/>
      <c r="AO175" s="63"/>
      <c r="AP175" s="66"/>
      <c r="AQ175" s="149"/>
      <c r="AR175" s="154"/>
    </row>
    <row r="176" spans="1:44" s="153" customFormat="1" x14ac:dyDescent="0.25">
      <c r="A176" s="63"/>
      <c r="B176" s="66"/>
      <c r="C176" s="71"/>
      <c r="D176" s="65"/>
      <c r="E176" s="63"/>
      <c r="F176" s="63"/>
      <c r="G176" s="63"/>
      <c r="H176" s="63"/>
      <c r="I176" s="63"/>
      <c r="J176" s="63"/>
      <c r="K176" s="71"/>
      <c r="L176" s="63"/>
      <c r="M176" s="63"/>
      <c r="N176" s="63"/>
      <c r="O176" s="63"/>
      <c r="P176" s="63"/>
      <c r="Q176" s="65"/>
      <c r="R176" s="63"/>
      <c r="S176" s="63"/>
      <c r="T176" s="63"/>
      <c r="U176" s="64"/>
      <c r="V176" s="63"/>
      <c r="W176" s="63"/>
      <c r="X176" s="63"/>
      <c r="Y176" s="63"/>
      <c r="Z176" s="72"/>
      <c r="AA176" s="63"/>
      <c r="AB176" s="63"/>
      <c r="AC176" s="63"/>
      <c r="AD176" s="63"/>
      <c r="AE176" s="63"/>
      <c r="AF176" s="63"/>
      <c r="AG176" s="63"/>
      <c r="AH176" s="63"/>
      <c r="AI176" s="63"/>
      <c r="AJ176" s="63"/>
      <c r="AK176" s="63"/>
      <c r="AL176" s="63"/>
      <c r="AM176" s="63"/>
      <c r="AN176" s="63"/>
      <c r="AO176" s="63"/>
      <c r="AP176" s="66"/>
      <c r="AQ176" s="149"/>
      <c r="AR176" s="154"/>
    </row>
    <row r="177" spans="1:44" s="153" customFormat="1" x14ac:dyDescent="0.25">
      <c r="A177" s="63"/>
      <c r="B177" s="66"/>
      <c r="C177" s="71"/>
      <c r="D177" s="65"/>
      <c r="E177" s="63"/>
      <c r="F177" s="63"/>
      <c r="G177" s="63"/>
      <c r="H177" s="63"/>
      <c r="I177" s="63"/>
      <c r="J177" s="63"/>
      <c r="K177" s="71"/>
      <c r="L177" s="63"/>
      <c r="M177" s="63"/>
      <c r="N177" s="63"/>
      <c r="O177" s="63"/>
      <c r="P177" s="63"/>
      <c r="Q177" s="65"/>
      <c r="R177" s="63"/>
      <c r="S177" s="63"/>
      <c r="T177" s="63"/>
      <c r="U177" s="64"/>
      <c r="V177" s="63"/>
      <c r="W177" s="63"/>
      <c r="X177" s="63"/>
      <c r="Y177" s="63"/>
      <c r="Z177" s="72"/>
      <c r="AA177" s="63"/>
      <c r="AB177" s="63"/>
      <c r="AC177" s="63"/>
      <c r="AD177" s="63"/>
      <c r="AE177" s="63"/>
      <c r="AF177" s="63"/>
      <c r="AG177" s="63"/>
      <c r="AH177" s="63"/>
      <c r="AI177" s="63"/>
      <c r="AJ177" s="63"/>
      <c r="AK177" s="63"/>
      <c r="AL177" s="63"/>
      <c r="AM177" s="63"/>
      <c r="AN177" s="63"/>
      <c r="AO177" s="63"/>
      <c r="AP177" s="66"/>
      <c r="AQ177" s="149"/>
      <c r="AR177" s="154"/>
    </row>
    <row r="178" spans="1:44" s="153" customFormat="1" x14ac:dyDescent="0.25">
      <c r="A178" s="63"/>
      <c r="B178" s="66"/>
      <c r="C178" s="71"/>
      <c r="D178" s="65"/>
      <c r="E178" s="63"/>
      <c r="F178" s="63"/>
      <c r="G178" s="63"/>
      <c r="H178" s="63"/>
      <c r="I178" s="63"/>
      <c r="J178" s="63"/>
      <c r="K178" s="71"/>
      <c r="L178" s="63"/>
      <c r="M178" s="63"/>
      <c r="N178" s="63"/>
      <c r="O178" s="63"/>
      <c r="P178" s="63"/>
      <c r="Q178" s="65"/>
      <c r="R178" s="63"/>
      <c r="S178" s="63"/>
      <c r="T178" s="63"/>
      <c r="U178" s="64"/>
      <c r="V178" s="63"/>
      <c r="W178" s="63"/>
      <c r="X178" s="63"/>
      <c r="Y178" s="63"/>
      <c r="Z178" s="72"/>
      <c r="AA178" s="63"/>
      <c r="AB178" s="63"/>
      <c r="AC178" s="63"/>
      <c r="AD178" s="63"/>
      <c r="AE178" s="63"/>
      <c r="AF178" s="63"/>
      <c r="AG178" s="63"/>
      <c r="AH178" s="63"/>
      <c r="AI178" s="63"/>
      <c r="AJ178" s="63"/>
      <c r="AK178" s="63"/>
      <c r="AL178" s="63"/>
      <c r="AM178" s="63"/>
      <c r="AN178" s="63"/>
      <c r="AO178" s="63"/>
      <c r="AP178" s="66"/>
      <c r="AQ178" s="149"/>
      <c r="AR178" s="154"/>
    </row>
    <row r="179" spans="1:44" x14ac:dyDescent="0.25">
      <c r="B179" s="69"/>
      <c r="I179" s="70"/>
      <c r="Q179" s="68"/>
      <c r="AK179" s="75"/>
      <c r="AP179" s="76"/>
      <c r="AQ179" s="150"/>
      <c r="AR179" s="155"/>
    </row>
    <row r="180" spans="1:44" x14ac:dyDescent="0.25">
      <c r="I180" s="70"/>
      <c r="AK180" s="75"/>
      <c r="AP180" s="76"/>
      <c r="AQ180" s="150"/>
      <c r="AR180" s="155"/>
    </row>
  </sheetData>
  <autoFilter ref="A2:AR163" xr:uid="{00000000-0009-0000-0000-000000000000}"/>
  <mergeCells count="1">
    <mergeCell ref="A1:B1"/>
  </mergeCells>
  <phoneticPr fontId="1" type="noConversion"/>
  <hyperlinks>
    <hyperlink ref="U75" r:id="rId1" xr:uid="{00000000-0004-0000-0000-000000000000}"/>
  </hyperlinks>
  <pageMargins left="0.7" right="0.7" top="0.75" bottom="0.75" header="0.3" footer="0.3"/>
  <pageSetup paperSize="17" scale="12" fitToHeight="0" orientation="landscape" r:id="rId2"/>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dimension ref="A1:K25"/>
  <sheetViews>
    <sheetView zoomScaleNormal="100" workbookViewId="0">
      <selection activeCell="M14" sqref="M14"/>
    </sheetView>
  </sheetViews>
  <sheetFormatPr defaultColWidth="9.140625" defaultRowHeight="15" x14ac:dyDescent="0.25"/>
  <cols>
    <col min="1" max="1" width="9.28515625" style="21" bestFit="1" customWidth="1"/>
    <col min="2" max="2" width="15.85546875" style="21" customWidth="1"/>
    <col min="3" max="3" width="41.42578125" style="21" customWidth="1"/>
    <col min="4" max="9" width="11" style="21" bestFit="1" customWidth="1"/>
    <col min="10" max="16384" width="9.140625" style="21"/>
  </cols>
  <sheetData>
    <row r="1" spans="1:11" ht="28.5" x14ac:dyDescent="0.45">
      <c r="A1" s="146" t="s">
        <v>644</v>
      </c>
      <c r="B1" s="146"/>
      <c r="C1" s="146"/>
      <c r="D1" s="146"/>
      <c r="E1" s="146"/>
      <c r="F1" s="146"/>
      <c r="G1" s="146"/>
      <c r="H1" s="146"/>
      <c r="I1" s="146"/>
      <c r="J1" s="30"/>
      <c r="K1" s="30"/>
    </row>
    <row r="2" spans="1:11" ht="51.75" customHeight="1" x14ac:dyDescent="0.25">
      <c r="A2" s="39" t="s">
        <v>708</v>
      </c>
      <c r="B2" s="39" t="s">
        <v>632</v>
      </c>
      <c r="C2" s="39" t="s">
        <v>709</v>
      </c>
      <c r="D2" s="39">
        <v>2017</v>
      </c>
      <c r="E2" s="39">
        <v>2018</v>
      </c>
      <c r="F2" s="39">
        <v>2019</v>
      </c>
      <c r="G2" s="39">
        <v>2020</v>
      </c>
      <c r="H2" s="39">
        <v>2021</v>
      </c>
      <c r="I2" s="39">
        <v>2022</v>
      </c>
      <c r="J2" s="30"/>
      <c r="K2" s="30"/>
    </row>
    <row r="3" spans="1:11" ht="30" customHeight="1" x14ac:dyDescent="0.25">
      <c r="A3" s="31">
        <v>1</v>
      </c>
      <c r="B3" s="32">
        <v>100</v>
      </c>
      <c r="C3" s="33" t="s">
        <v>710</v>
      </c>
      <c r="D3" s="34">
        <v>33810.853060000001</v>
      </c>
      <c r="E3" s="34">
        <v>23000.000003000001</v>
      </c>
      <c r="F3" s="34">
        <v>19519.999996800001</v>
      </c>
      <c r="G3" s="34">
        <v>21520.000003200003</v>
      </c>
      <c r="H3" s="34">
        <v>23520</v>
      </c>
      <c r="I3" s="34">
        <v>11520</v>
      </c>
      <c r="J3" s="30"/>
      <c r="K3" s="30"/>
    </row>
    <row r="4" spans="1:11" ht="30" customHeight="1" x14ac:dyDescent="0.25">
      <c r="A4" s="31">
        <v>2</v>
      </c>
      <c r="B4" s="32">
        <v>102</v>
      </c>
      <c r="C4" s="33" t="s">
        <v>711</v>
      </c>
      <c r="D4" s="35">
        <v>380.04223999999999</v>
      </c>
      <c r="E4" s="35">
        <v>200.00000004000003</v>
      </c>
      <c r="F4" s="36">
        <v>0</v>
      </c>
      <c r="G4" s="37">
        <v>0</v>
      </c>
      <c r="H4" s="38">
        <v>0</v>
      </c>
      <c r="I4" s="38">
        <v>0</v>
      </c>
      <c r="J4" s="30"/>
      <c r="K4" s="30"/>
    </row>
    <row r="5" spans="1:11" ht="30" customHeight="1" x14ac:dyDescent="0.25">
      <c r="A5" s="31">
        <v>3</v>
      </c>
      <c r="B5" s="32">
        <v>103</v>
      </c>
      <c r="C5" s="33" t="s">
        <v>712</v>
      </c>
      <c r="D5" s="35">
        <v>4546.0833199999997</v>
      </c>
      <c r="E5" s="35">
        <v>2086</v>
      </c>
      <c r="F5" s="36">
        <v>1844.8000000000015</v>
      </c>
      <c r="G5" s="37">
        <v>2000.0000000000014</v>
      </c>
      <c r="H5" s="38">
        <v>2000.0000000000014</v>
      </c>
      <c r="I5" s="38">
        <v>2160.0000000000018</v>
      </c>
      <c r="J5" s="30"/>
      <c r="K5" s="30"/>
    </row>
    <row r="6" spans="1:11" ht="30" customHeight="1" x14ac:dyDescent="0.25">
      <c r="A6" s="31">
        <v>4</v>
      </c>
      <c r="B6" s="32">
        <v>104</v>
      </c>
      <c r="C6" s="33" t="s">
        <v>713</v>
      </c>
      <c r="D6" s="35">
        <v>99.999999999999915</v>
      </c>
      <c r="E6" s="35">
        <v>1000.0000000000001</v>
      </c>
      <c r="F6" s="36">
        <v>16000.000000000009</v>
      </c>
      <c r="G6" s="37">
        <v>640.00000000000011</v>
      </c>
      <c r="H6" s="38">
        <v>640.00000000000011</v>
      </c>
      <c r="I6" s="38">
        <v>640.00000000000011</v>
      </c>
      <c r="J6" s="30"/>
      <c r="K6" s="30"/>
    </row>
    <row r="7" spans="1:11" ht="30" customHeight="1" x14ac:dyDescent="0.25">
      <c r="A7" s="31">
        <v>5</v>
      </c>
      <c r="B7" s="32">
        <v>105</v>
      </c>
      <c r="C7" s="33" t="s">
        <v>714</v>
      </c>
      <c r="D7" s="35">
        <v>1378.21812</v>
      </c>
      <c r="E7" s="35">
        <v>630</v>
      </c>
      <c r="F7" s="36">
        <v>479.99999999999983</v>
      </c>
      <c r="G7" s="37">
        <v>479.99999999999983</v>
      </c>
      <c r="H7" s="38">
        <v>479.99999999999983</v>
      </c>
      <c r="I7" s="38">
        <v>479.99999999999983</v>
      </c>
      <c r="J7" s="30"/>
      <c r="K7" s="30"/>
    </row>
    <row r="8" spans="1:11" ht="30" customHeight="1" x14ac:dyDescent="0.25">
      <c r="A8" s="31">
        <v>6</v>
      </c>
      <c r="B8" s="32">
        <v>106</v>
      </c>
      <c r="C8" s="33" t="s">
        <v>715</v>
      </c>
      <c r="D8" s="35">
        <v>353.44144</v>
      </c>
      <c r="E8" s="35">
        <v>0</v>
      </c>
      <c r="F8" s="36">
        <v>0</v>
      </c>
      <c r="G8" s="37">
        <v>0</v>
      </c>
      <c r="H8" s="38">
        <v>0</v>
      </c>
      <c r="I8" s="38">
        <v>0</v>
      </c>
      <c r="J8" s="30"/>
      <c r="K8" s="30"/>
    </row>
    <row r="9" spans="1:11" ht="30" customHeight="1" x14ac:dyDescent="0.25">
      <c r="A9" s="31">
        <v>10</v>
      </c>
      <c r="B9" s="32">
        <v>203.1</v>
      </c>
      <c r="C9" s="33" t="s">
        <v>716</v>
      </c>
      <c r="D9" s="35">
        <v>-9.7373599999999989</v>
      </c>
      <c r="E9" s="35">
        <v>0</v>
      </c>
      <c r="F9" s="36">
        <v>0</v>
      </c>
      <c r="G9" s="37">
        <v>0</v>
      </c>
      <c r="H9" s="38">
        <v>0</v>
      </c>
      <c r="I9" s="38">
        <v>0</v>
      </c>
      <c r="J9" s="30"/>
      <c r="K9" s="30"/>
    </row>
    <row r="10" spans="1:11" ht="30" customHeight="1" x14ac:dyDescent="0.25">
      <c r="A10" s="31">
        <v>11</v>
      </c>
      <c r="B10" s="32">
        <v>1145</v>
      </c>
      <c r="C10" s="33" t="s">
        <v>717</v>
      </c>
      <c r="D10" s="35">
        <v>7738.9965099999999</v>
      </c>
      <c r="E10" s="35">
        <v>3700</v>
      </c>
      <c r="F10" s="36">
        <v>2160</v>
      </c>
      <c r="G10" s="37">
        <v>2160</v>
      </c>
      <c r="H10" s="38">
        <v>2160</v>
      </c>
      <c r="I10" s="38">
        <v>2160</v>
      </c>
      <c r="J10" s="30"/>
      <c r="K10" s="30"/>
    </row>
    <row r="11" spans="1:11" ht="30" customHeight="1" x14ac:dyDescent="0.25">
      <c r="A11" s="31">
        <v>12</v>
      </c>
      <c r="B11" s="32">
        <v>3171</v>
      </c>
      <c r="C11" s="33" t="s">
        <v>718</v>
      </c>
      <c r="D11" s="35">
        <v>1169.64746666665</v>
      </c>
      <c r="E11" s="35">
        <v>2000</v>
      </c>
      <c r="F11" s="36">
        <v>1600</v>
      </c>
      <c r="G11" s="37">
        <v>1600</v>
      </c>
      <c r="H11" s="38">
        <v>1600</v>
      </c>
      <c r="I11" s="38">
        <v>1600</v>
      </c>
      <c r="J11" s="30"/>
      <c r="K11" s="30"/>
    </row>
    <row r="12" spans="1:11" ht="30" customHeight="1" x14ac:dyDescent="0.25">
      <c r="A12" s="31">
        <v>13</v>
      </c>
      <c r="B12" s="32">
        <v>6254.1</v>
      </c>
      <c r="C12" s="33" t="s">
        <v>719</v>
      </c>
      <c r="D12" s="35">
        <v>5072.5591600000007</v>
      </c>
      <c r="E12" s="35">
        <v>600</v>
      </c>
      <c r="F12" s="36">
        <v>160</v>
      </c>
      <c r="G12" s="37">
        <v>160</v>
      </c>
      <c r="H12" s="38">
        <v>160</v>
      </c>
      <c r="I12" s="38">
        <v>160</v>
      </c>
      <c r="J12" s="30"/>
      <c r="K12" s="30"/>
    </row>
    <row r="13" spans="1:11" ht="30" customHeight="1" x14ac:dyDescent="0.25">
      <c r="A13" s="31">
        <v>14</v>
      </c>
      <c r="B13" s="32">
        <v>7144</v>
      </c>
      <c r="C13" s="33" t="s">
        <v>720</v>
      </c>
      <c r="D13" s="35">
        <v>7533.1969399999998</v>
      </c>
      <c r="E13" s="35">
        <v>8515</v>
      </c>
      <c r="F13" s="36">
        <v>6774.8</v>
      </c>
      <c r="G13" s="37">
        <v>5222.7999999999993</v>
      </c>
      <c r="H13" s="38">
        <v>5341.6</v>
      </c>
      <c r="I13" s="38">
        <v>5200.4000000000005</v>
      </c>
      <c r="J13" s="30"/>
      <c r="K13" s="30"/>
    </row>
    <row r="14" spans="1:11" ht="30" customHeight="1" x14ac:dyDescent="0.25">
      <c r="A14" s="31">
        <v>85</v>
      </c>
      <c r="B14" s="32">
        <v>9144</v>
      </c>
      <c r="C14" s="33" t="s">
        <v>721</v>
      </c>
      <c r="D14" s="35">
        <v>0</v>
      </c>
      <c r="E14" s="35">
        <v>1015.22091</v>
      </c>
      <c r="F14" s="36">
        <v>0</v>
      </c>
      <c r="G14" s="37">
        <v>0</v>
      </c>
      <c r="H14" s="38">
        <v>0</v>
      </c>
      <c r="I14" s="38">
        <v>0</v>
      </c>
      <c r="J14" s="30"/>
      <c r="K14" s="30"/>
    </row>
    <row r="15" spans="1:11" ht="30" customHeight="1" x14ac:dyDescent="0.25">
      <c r="A15" s="31">
        <v>76</v>
      </c>
      <c r="B15" s="32">
        <v>14243.1</v>
      </c>
      <c r="C15" s="33" t="s">
        <v>722</v>
      </c>
      <c r="D15" s="35">
        <v>0</v>
      </c>
      <c r="E15" s="35">
        <v>3.79962</v>
      </c>
      <c r="F15" s="36">
        <v>0</v>
      </c>
      <c r="G15" s="37">
        <v>0</v>
      </c>
      <c r="H15" s="38">
        <v>0</v>
      </c>
      <c r="I15" s="38">
        <v>0</v>
      </c>
      <c r="J15" s="30"/>
      <c r="K15" s="30"/>
    </row>
    <row r="16" spans="1:11" ht="30" customHeight="1" x14ac:dyDescent="0.25">
      <c r="A16" s="31">
        <v>72</v>
      </c>
      <c r="B16" s="32">
        <v>15258.1</v>
      </c>
      <c r="C16" s="33" t="s">
        <v>723</v>
      </c>
      <c r="D16" s="35">
        <v>1516</v>
      </c>
      <c r="E16" s="35">
        <v>0</v>
      </c>
      <c r="F16" s="36">
        <v>1398</v>
      </c>
      <c r="G16" s="37"/>
      <c r="H16" s="38"/>
      <c r="I16" s="38"/>
      <c r="J16" s="30"/>
      <c r="K16" s="30"/>
    </row>
    <row r="17" spans="1:11" ht="30" customHeight="1" x14ac:dyDescent="0.25">
      <c r="A17" s="31">
        <v>9</v>
      </c>
      <c r="B17" s="32">
        <v>16126</v>
      </c>
      <c r="C17" s="33" t="s">
        <v>310</v>
      </c>
      <c r="D17" s="35">
        <v>2236.7305466666667</v>
      </c>
      <c r="E17" s="35">
        <v>1290</v>
      </c>
      <c r="F17" s="36">
        <v>1032</v>
      </c>
      <c r="G17" s="37">
        <v>1032</v>
      </c>
      <c r="H17" s="38">
        <v>1032</v>
      </c>
      <c r="I17" s="38">
        <v>1032</v>
      </c>
      <c r="J17" s="30"/>
      <c r="K17" s="30"/>
    </row>
    <row r="18" spans="1:11" ht="30" customHeight="1" x14ac:dyDescent="0.25">
      <c r="A18" s="31">
        <v>53</v>
      </c>
      <c r="B18" s="32">
        <v>16249.1</v>
      </c>
      <c r="C18" s="33" t="s">
        <v>288</v>
      </c>
      <c r="D18" s="35">
        <v>2369.1466573319994</v>
      </c>
      <c r="E18" s="35">
        <v>0</v>
      </c>
      <c r="F18" s="36">
        <v>0</v>
      </c>
      <c r="G18" s="37">
        <v>0</v>
      </c>
      <c r="H18" s="38">
        <v>0</v>
      </c>
      <c r="I18" s="38">
        <v>0</v>
      </c>
      <c r="J18" s="30"/>
      <c r="K18" s="30"/>
    </row>
    <row r="19" spans="1:11" ht="30" customHeight="1" x14ac:dyDescent="0.25">
      <c r="A19" s="31">
        <v>94</v>
      </c>
      <c r="B19" s="32" t="s">
        <v>724</v>
      </c>
      <c r="C19" s="33" t="s">
        <v>725</v>
      </c>
      <c r="D19" s="35">
        <v>0</v>
      </c>
      <c r="E19" s="35">
        <v>0</v>
      </c>
      <c r="F19" s="36">
        <v>0</v>
      </c>
      <c r="G19" s="37">
        <v>0</v>
      </c>
      <c r="H19" s="38">
        <v>0</v>
      </c>
      <c r="I19" s="38">
        <v>0</v>
      </c>
      <c r="J19" s="30"/>
      <c r="K19" s="30"/>
    </row>
    <row r="20" spans="1:11" x14ac:dyDescent="0.25">
      <c r="A20" s="30"/>
      <c r="B20" s="30"/>
      <c r="C20" s="30"/>
      <c r="D20" s="30"/>
      <c r="E20" s="30"/>
      <c r="F20" s="30"/>
      <c r="G20" s="30"/>
      <c r="H20" s="30"/>
      <c r="I20" s="30"/>
      <c r="J20" s="30"/>
      <c r="K20" s="30"/>
    </row>
    <row r="21" spans="1:11" x14ac:dyDescent="0.25">
      <c r="A21" s="30"/>
      <c r="B21" s="30"/>
      <c r="C21" s="30"/>
      <c r="D21" s="30"/>
      <c r="E21" s="30"/>
      <c r="F21" s="30"/>
      <c r="G21" s="30"/>
      <c r="H21" s="30"/>
      <c r="I21" s="30"/>
      <c r="J21" s="30"/>
      <c r="K21" s="30"/>
    </row>
    <row r="22" spans="1:11" x14ac:dyDescent="0.25">
      <c r="A22" s="30"/>
      <c r="B22" s="30"/>
      <c r="C22" s="30"/>
      <c r="D22" s="30"/>
      <c r="E22" s="30"/>
      <c r="F22" s="30"/>
      <c r="G22" s="30"/>
      <c r="H22" s="30"/>
      <c r="I22" s="30"/>
      <c r="J22" s="30"/>
      <c r="K22" s="30"/>
    </row>
    <row r="23" spans="1:11" x14ac:dyDescent="0.25">
      <c r="A23" s="30"/>
      <c r="B23" s="30"/>
      <c r="C23" s="30"/>
      <c r="D23" s="30"/>
      <c r="E23" s="30"/>
      <c r="F23" s="30"/>
      <c r="G23" s="30"/>
      <c r="H23" s="30"/>
      <c r="I23" s="30"/>
      <c r="J23" s="30"/>
      <c r="K23" s="30"/>
    </row>
    <row r="24" spans="1:11" x14ac:dyDescent="0.25">
      <c r="A24" s="30"/>
      <c r="B24" s="30"/>
      <c r="C24" s="30"/>
      <c r="D24" s="30"/>
      <c r="E24" s="30"/>
      <c r="F24" s="30"/>
      <c r="G24" s="30"/>
      <c r="H24" s="30"/>
      <c r="I24" s="30"/>
      <c r="J24" s="30"/>
      <c r="K24" s="30"/>
    </row>
    <row r="25" spans="1:11" x14ac:dyDescent="0.25">
      <c r="A25" s="30"/>
      <c r="B25" s="30"/>
      <c r="C25" s="30"/>
      <c r="D25" s="30"/>
      <c r="E25" s="30"/>
      <c r="F25" s="30"/>
      <c r="G25" s="30"/>
      <c r="H25" s="30"/>
      <c r="I25" s="30"/>
      <c r="J25" s="30"/>
      <c r="K25" s="30"/>
    </row>
  </sheetData>
  <mergeCells count="1">
    <mergeCell ref="A1:I1"/>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ublished="0"/>
  <dimension ref="A1:F11"/>
  <sheetViews>
    <sheetView workbookViewId="0">
      <selection activeCell="C8" sqref="C8"/>
    </sheetView>
  </sheetViews>
  <sheetFormatPr defaultColWidth="9.140625" defaultRowHeight="15" x14ac:dyDescent="0.25"/>
  <cols>
    <col min="1" max="6" width="25.7109375" style="9" customWidth="1"/>
    <col min="7" max="16384" width="9.140625" style="9"/>
  </cols>
  <sheetData>
    <row r="1" spans="1:6" ht="30.75" thickBot="1" x14ac:dyDescent="0.3">
      <c r="A1" s="12" t="s">
        <v>726</v>
      </c>
      <c r="B1" s="13" t="s">
        <v>727</v>
      </c>
      <c r="C1" s="14" t="s">
        <v>728</v>
      </c>
      <c r="D1" s="14" t="s">
        <v>729</v>
      </c>
      <c r="E1" s="15" t="s">
        <v>730</v>
      </c>
      <c r="F1" s="14" t="s">
        <v>731</v>
      </c>
    </row>
    <row r="2" spans="1:6" x14ac:dyDescent="0.25">
      <c r="A2" s="10">
        <v>40787</v>
      </c>
      <c r="B2" s="16">
        <f>C2/D2</f>
        <v>0.24807151491230234</v>
      </c>
      <c r="C2" s="17">
        <v>402.24299999999999</v>
      </c>
      <c r="D2" s="17">
        <v>1621.48</v>
      </c>
      <c r="E2" s="18" t="s">
        <v>732</v>
      </c>
      <c r="F2" s="19" t="s">
        <v>733</v>
      </c>
    </row>
    <row r="3" spans="1:6" x14ac:dyDescent="0.25">
      <c r="A3" s="11">
        <v>41153</v>
      </c>
      <c r="B3" s="20">
        <f t="shared" ref="B3:B8" si="0">C3/D3</f>
        <v>0.35220632961187848</v>
      </c>
      <c r="C3" s="17">
        <v>609.71600000000001</v>
      </c>
      <c r="D3" s="17">
        <v>1731.133</v>
      </c>
      <c r="E3" s="18" t="s">
        <v>734</v>
      </c>
      <c r="F3" s="19" t="s">
        <v>735</v>
      </c>
    </row>
    <row r="4" spans="1:6" x14ac:dyDescent="0.25">
      <c r="A4" s="11">
        <v>41518</v>
      </c>
      <c r="B4" s="20">
        <f t="shared" si="0"/>
        <v>0.30344115981386782</v>
      </c>
      <c r="C4" s="17">
        <v>541.69799999999998</v>
      </c>
      <c r="D4" s="17">
        <v>1785.183</v>
      </c>
      <c r="E4" s="18" t="s">
        <v>736</v>
      </c>
      <c r="F4" s="19" t="s">
        <v>737</v>
      </c>
    </row>
    <row r="5" spans="1:6" x14ac:dyDescent="0.25">
      <c r="A5" s="11">
        <v>41852</v>
      </c>
      <c r="B5" s="20">
        <f t="shared" si="0"/>
        <v>0.32612006724240594</v>
      </c>
      <c r="C5" s="17">
        <v>582.18399999999997</v>
      </c>
      <c r="D5" s="17">
        <v>1785.183</v>
      </c>
      <c r="E5" s="18" t="s">
        <v>738</v>
      </c>
      <c r="F5" s="19" t="s">
        <v>739</v>
      </c>
    </row>
    <row r="6" spans="1:6" x14ac:dyDescent="0.25">
      <c r="A6" s="11">
        <v>42217</v>
      </c>
      <c r="B6" s="20">
        <f t="shared" si="0"/>
        <v>0.20417480275600927</v>
      </c>
      <c r="C6" s="17">
        <v>745.84299999999996</v>
      </c>
      <c r="D6" s="17">
        <v>3652.9630000000002</v>
      </c>
      <c r="E6" s="18" t="s">
        <v>740</v>
      </c>
      <c r="F6" s="19" t="s">
        <v>741</v>
      </c>
    </row>
    <row r="7" spans="1:6" x14ac:dyDescent="0.25">
      <c r="A7" s="11">
        <v>42370</v>
      </c>
      <c r="B7" s="20">
        <f t="shared" si="0"/>
        <v>0.18096772816366888</v>
      </c>
      <c r="C7" s="17">
        <v>716.36599999999999</v>
      </c>
      <c r="D7" s="17">
        <v>3958.529</v>
      </c>
      <c r="E7" s="18" t="s">
        <v>742</v>
      </c>
      <c r="F7" s="19" t="s">
        <v>743</v>
      </c>
    </row>
    <row r="8" spans="1:6" x14ac:dyDescent="0.25">
      <c r="A8" s="11">
        <v>42736</v>
      </c>
      <c r="B8" s="20">
        <f t="shared" si="0"/>
        <v>0.17166605674501206</v>
      </c>
      <c r="C8" s="17">
        <v>785.26199999999994</v>
      </c>
      <c r="D8" s="17">
        <v>4574.3580000000002</v>
      </c>
      <c r="E8" s="18" t="s">
        <v>744</v>
      </c>
      <c r="F8" s="19" t="s">
        <v>745</v>
      </c>
    </row>
    <row r="11" spans="1:6" x14ac:dyDescent="0.25">
      <c r="A11" s="22" t="s">
        <v>764</v>
      </c>
      <c r="B11" s="22"/>
      <c r="C11" s="22"/>
      <c r="D11" s="22"/>
      <c r="E11" s="23"/>
      <c r="F11"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pageSetUpPr fitToPage="1"/>
  </sheetPr>
  <dimension ref="A1:AH214"/>
  <sheetViews>
    <sheetView zoomScale="90" zoomScaleNormal="90" zoomScalePageLayoutView="75" workbookViewId="0">
      <pane ySplit="2" topLeftCell="A3" activePane="bottomLeft" state="frozen"/>
      <selection activeCell="B1" sqref="B1"/>
      <selection pane="bottomLeft" activeCell="G22" sqref="G22"/>
    </sheetView>
  </sheetViews>
  <sheetFormatPr defaultColWidth="8.85546875" defaultRowHeight="15" x14ac:dyDescent="0.25"/>
  <cols>
    <col min="1" max="1" width="18.140625" style="2" bestFit="1" customWidth="1"/>
    <col min="2" max="2" width="17.42578125" style="2" bestFit="1" customWidth="1"/>
    <col min="3" max="3" width="53.42578125" style="3" bestFit="1" customWidth="1"/>
    <col min="4" max="4" width="18.140625" style="3" bestFit="1" customWidth="1"/>
    <col min="5" max="5" width="12" style="3" bestFit="1" customWidth="1"/>
    <col min="6" max="10" width="30" style="2" bestFit="1" customWidth="1"/>
    <col min="11" max="11" width="37.28515625" style="2" bestFit="1" customWidth="1"/>
    <col min="12" max="12" width="23.140625" style="111" bestFit="1" customWidth="1"/>
    <col min="13" max="13" width="20" style="2" bestFit="1" customWidth="1"/>
    <col min="14" max="14" width="20.5703125" style="2" bestFit="1" customWidth="1"/>
    <col min="15" max="15" width="20.140625" style="2" bestFit="1" customWidth="1"/>
    <col min="16" max="16" width="15" style="110" bestFit="1" customWidth="1"/>
    <col min="17" max="17" width="16.28515625" style="110" bestFit="1" customWidth="1"/>
    <col min="18" max="24" width="11.28515625" style="110" bestFit="1" customWidth="1"/>
    <col min="25" max="25" width="12.28515625" style="110" bestFit="1" customWidth="1"/>
    <col min="26" max="26" width="17.28515625" style="2" customWidth="1"/>
    <col min="27" max="27" width="18.7109375" style="2" customWidth="1"/>
    <col min="28" max="28" width="14" style="2" customWidth="1"/>
    <col min="29" max="29" width="15.42578125" style="2" customWidth="1"/>
    <col min="30" max="30" width="13" style="2" customWidth="1"/>
    <col min="31" max="31" width="17.7109375" style="2" customWidth="1"/>
    <col min="32" max="32" width="12.85546875" style="2" customWidth="1"/>
    <col min="33" max="33" width="12.28515625" style="2" customWidth="1"/>
    <col min="34" max="34" width="17.7109375" style="2" customWidth="1"/>
    <col min="35" max="16384" width="8.85546875" style="2"/>
  </cols>
  <sheetData>
    <row r="1" spans="1:34" ht="66.75" customHeight="1" x14ac:dyDescent="0.25">
      <c r="A1" s="142"/>
      <c r="B1" s="142"/>
      <c r="C1" s="142"/>
    </row>
    <row r="2" spans="1:34" s="28" customFormat="1" ht="93" customHeight="1" x14ac:dyDescent="0.25">
      <c r="A2" s="100" t="s">
        <v>631</v>
      </c>
      <c r="B2" s="100" t="s">
        <v>632</v>
      </c>
      <c r="C2" s="100" t="s">
        <v>633</v>
      </c>
      <c r="D2" s="100" t="s">
        <v>862</v>
      </c>
      <c r="E2" s="100" t="s">
        <v>856</v>
      </c>
      <c r="F2" s="100" t="s">
        <v>774</v>
      </c>
      <c r="G2" s="100" t="s">
        <v>775</v>
      </c>
      <c r="H2" s="100" t="s">
        <v>776</v>
      </c>
      <c r="I2" s="100" t="s">
        <v>771</v>
      </c>
      <c r="J2" s="100" t="s">
        <v>772</v>
      </c>
      <c r="K2" s="100" t="s">
        <v>773</v>
      </c>
      <c r="L2" s="90" t="s">
        <v>861</v>
      </c>
      <c r="M2" s="90" t="s">
        <v>857</v>
      </c>
      <c r="N2" s="90" t="s">
        <v>858</v>
      </c>
      <c r="O2" s="90" t="s">
        <v>859</v>
      </c>
      <c r="P2" s="105" t="s">
        <v>874</v>
      </c>
      <c r="Q2" s="105" t="s">
        <v>875</v>
      </c>
      <c r="R2" s="105" t="s">
        <v>876</v>
      </c>
      <c r="S2" s="105" t="s">
        <v>873</v>
      </c>
      <c r="T2" s="105" t="s">
        <v>877</v>
      </c>
      <c r="U2" s="105" t="s">
        <v>878</v>
      </c>
      <c r="V2" s="105" t="s">
        <v>879</v>
      </c>
      <c r="W2" s="105" t="s">
        <v>880</v>
      </c>
      <c r="X2" s="105" t="s">
        <v>881</v>
      </c>
      <c r="Y2" s="105" t="s">
        <v>882</v>
      </c>
      <c r="Z2" s="6"/>
      <c r="AA2" s="6"/>
      <c r="AB2" s="6"/>
      <c r="AC2" s="6"/>
      <c r="AD2" s="6"/>
      <c r="AE2" s="6"/>
      <c r="AF2" s="6"/>
      <c r="AG2" s="6"/>
      <c r="AH2" s="6"/>
    </row>
    <row r="3" spans="1:34" ht="12" customHeight="1" x14ac:dyDescent="0.25">
      <c r="A3" s="90">
        <v>1</v>
      </c>
      <c r="B3" s="91">
        <v>2252</v>
      </c>
      <c r="C3" s="92" t="s">
        <v>37</v>
      </c>
      <c r="D3" s="92" t="s">
        <v>863</v>
      </c>
      <c r="E3" s="92" t="str">
        <f>VLOOKUP(C3,'TAB 1 Project Information'!B:S,18,FALSE)</f>
        <v>N/A</v>
      </c>
      <c r="F3" s="102">
        <f>1065.342</f>
        <v>1065.3420000000001</v>
      </c>
      <c r="G3" s="102">
        <v>8972.1010000000006</v>
      </c>
      <c r="H3" s="102">
        <v>18040.116999999998</v>
      </c>
      <c r="I3" s="102">
        <v>679.90700000000004</v>
      </c>
      <c r="J3" s="102">
        <v>50.954000000000001</v>
      </c>
      <c r="K3" s="102">
        <v>-3.4000000000000002E-2</v>
      </c>
      <c r="L3" s="103">
        <f>SUM(F3:K3)</f>
        <v>28808.386999999999</v>
      </c>
      <c r="M3" s="106">
        <f>VLOOKUP(C3,'TAB 1 Project Information'!B:I,6,FALSE)</f>
        <v>1</v>
      </c>
      <c r="N3" s="106">
        <f>VLOOKUP(C3,'TAB 1 Project Information'!B:I,7,FALSE)</f>
        <v>3</v>
      </c>
      <c r="O3" s="106">
        <f>VLOOKUP(C3,'TAB 1 Project Information'!B:I,8,FALSE)</f>
        <v>0</v>
      </c>
      <c r="P3" s="107">
        <f>L3/2</f>
        <v>14404.193499999999</v>
      </c>
      <c r="Q3" s="108"/>
      <c r="R3" s="108">
        <f>P3</f>
        <v>14404.193499999999</v>
      </c>
      <c r="S3" s="108"/>
      <c r="T3" s="108"/>
      <c r="U3" s="108"/>
      <c r="V3" s="108"/>
      <c r="W3" s="108"/>
      <c r="X3" s="108"/>
      <c r="Y3" s="108"/>
    </row>
    <row r="4" spans="1:34" ht="12" customHeight="1" x14ac:dyDescent="0.25">
      <c r="A4" s="90">
        <f>(A3+1)</f>
        <v>2</v>
      </c>
      <c r="B4" s="91">
        <v>2258</v>
      </c>
      <c r="C4" s="93" t="s">
        <v>56</v>
      </c>
      <c r="D4" s="93" t="s">
        <v>863</v>
      </c>
      <c r="E4" s="92" t="str">
        <f>VLOOKUP(C4,'TAB 1 Project Information'!B:S,18,FALSE)</f>
        <v>2013-2014</v>
      </c>
      <c r="F4" s="102">
        <v>1413.424</v>
      </c>
      <c r="G4" s="102">
        <v>1458.42</v>
      </c>
      <c r="H4" s="102">
        <v>2025.145</v>
      </c>
      <c r="I4" s="102">
        <v>1871.0530000000001</v>
      </c>
      <c r="J4" s="102">
        <v>18275.712</v>
      </c>
      <c r="K4" s="102">
        <v>15879.401</v>
      </c>
      <c r="L4" s="103">
        <f t="shared" ref="L4:L67" si="0">SUM(F4:K4)</f>
        <v>40923.154999999999</v>
      </c>
      <c r="M4" s="106">
        <f>VLOOKUP(C4,'TAB 1 Project Information'!B:I,6,FALSE)</f>
        <v>1</v>
      </c>
      <c r="N4" s="106">
        <f>VLOOKUP(C4,'TAB 1 Project Information'!B:I,7,FALSE)</f>
        <v>3</v>
      </c>
      <c r="O4" s="106">
        <f>VLOOKUP(C4,'TAB 1 Project Information'!B:I,8,FALSE)</f>
        <v>0</v>
      </c>
      <c r="P4" s="107">
        <f>L4/2</f>
        <v>20461.577499999999</v>
      </c>
      <c r="Q4" s="108"/>
      <c r="R4" s="108">
        <f>P4</f>
        <v>20461.577499999999</v>
      </c>
      <c r="S4" s="108"/>
      <c r="T4" s="108"/>
      <c r="U4" s="108"/>
      <c r="V4" s="108"/>
      <c r="W4" s="108"/>
      <c r="X4" s="108"/>
      <c r="Y4" s="108"/>
    </row>
    <row r="5" spans="1:34" ht="12" customHeight="1" x14ac:dyDescent="0.25">
      <c r="A5" s="90">
        <f t="shared" ref="A5:A68" si="1">(A4+1)</f>
        <v>3</v>
      </c>
      <c r="B5" s="91">
        <v>4138</v>
      </c>
      <c r="C5" s="92" t="s">
        <v>66</v>
      </c>
      <c r="D5" s="92" t="s">
        <v>864</v>
      </c>
      <c r="E5" s="92">
        <f>VLOOKUP(C5,'TAB 1 Project Information'!B:S,18,FALSE)</f>
        <v>0</v>
      </c>
      <c r="F5" s="102">
        <v>284740.973</v>
      </c>
      <c r="G5" s="102">
        <v>4514.12</v>
      </c>
      <c r="H5" s="102">
        <v>690.10500000000002</v>
      </c>
      <c r="I5" s="102">
        <v>65992.774000000005</v>
      </c>
      <c r="J5" s="102">
        <v>-1329.6120000000001</v>
      </c>
      <c r="K5" s="102">
        <v>0.73</v>
      </c>
      <c r="L5" s="103">
        <f t="shared" si="0"/>
        <v>354609.08999999991</v>
      </c>
      <c r="M5" s="106">
        <f>VLOOKUP(C5,'TAB 1 Project Information'!B:I,6,FALSE)</f>
        <v>4</v>
      </c>
      <c r="N5" s="106">
        <f>VLOOKUP(C5,'TAB 1 Project Information'!B:I,7,FALSE)</f>
        <v>5</v>
      </c>
      <c r="O5" s="106">
        <v>1</v>
      </c>
      <c r="P5" s="108">
        <f>0.5*L5</f>
        <v>177304.54499999995</v>
      </c>
      <c r="Q5" s="108"/>
      <c r="R5" s="108"/>
      <c r="S5" s="108">
        <f>0.1*L5</f>
        <v>35460.908999999992</v>
      </c>
      <c r="T5" s="108">
        <f>0.4*L5</f>
        <v>141843.63599999997</v>
      </c>
      <c r="U5" s="108"/>
      <c r="V5" s="108"/>
      <c r="W5" s="108"/>
      <c r="X5" s="108"/>
      <c r="Y5" s="108"/>
    </row>
    <row r="6" spans="1:34" ht="12" customHeight="1" x14ac:dyDescent="0.25">
      <c r="A6" s="90">
        <f t="shared" si="1"/>
        <v>4</v>
      </c>
      <c r="B6" s="91">
        <v>5253</v>
      </c>
      <c r="C6" s="93" t="s">
        <v>77</v>
      </c>
      <c r="D6" s="93" t="s">
        <v>863</v>
      </c>
      <c r="E6" s="92" t="str">
        <f>VLOOKUP(C6,'TAB 1 Project Information'!B:S,18,FALSE)</f>
        <v>2015-2016</v>
      </c>
      <c r="F6" s="102">
        <v>5035.607</v>
      </c>
      <c r="G6" s="102">
        <v>117.818</v>
      </c>
      <c r="H6" s="102">
        <v>151.67599999999999</v>
      </c>
      <c r="I6" s="102">
        <v>1003.951</v>
      </c>
      <c r="J6" s="102">
        <v>1228.021</v>
      </c>
      <c r="K6" s="102">
        <v>1692.0709999999999</v>
      </c>
      <c r="L6" s="103">
        <f t="shared" si="0"/>
        <v>9229.1440000000002</v>
      </c>
      <c r="M6" s="106">
        <f>VLOOKUP(C6,'TAB 1 Project Information'!B:I,6,FALSE)</f>
        <v>1</v>
      </c>
      <c r="N6" s="106">
        <f>VLOOKUP(C6,'TAB 1 Project Information'!B:I,7,FALSE)</f>
        <v>0</v>
      </c>
      <c r="O6" s="106">
        <f>VLOOKUP(C6,'TAB 1 Project Information'!B:I,8,FALSE)</f>
        <v>0</v>
      </c>
      <c r="P6" s="107">
        <f>L6</f>
        <v>9229.1440000000002</v>
      </c>
      <c r="Q6" s="108"/>
      <c r="R6" s="108"/>
      <c r="S6" s="108"/>
      <c r="T6" s="108"/>
      <c r="U6" s="108"/>
      <c r="V6" s="108"/>
      <c r="W6" s="108"/>
      <c r="X6" s="108"/>
      <c r="Y6" s="108"/>
    </row>
    <row r="7" spans="1:34" ht="12" customHeight="1" x14ac:dyDescent="0.25">
      <c r="A7" s="90">
        <f t="shared" si="1"/>
        <v>5</v>
      </c>
      <c r="B7" s="91">
        <v>6129</v>
      </c>
      <c r="C7" s="92" t="s">
        <v>87</v>
      </c>
      <c r="D7" s="92" t="s">
        <v>864</v>
      </c>
      <c r="E7" s="92" t="str">
        <f>VLOOKUP(C7,'TAB 1 Project Information'!B:S,18,FALSE)</f>
        <v>2010-2011</v>
      </c>
      <c r="F7" s="102">
        <v>3768.136</v>
      </c>
      <c r="G7" s="102">
        <v>5835.7939999999999</v>
      </c>
      <c r="H7" s="102">
        <v>13215.046</v>
      </c>
      <c r="I7" s="102">
        <v>6695.268</v>
      </c>
      <c r="J7" s="102">
        <v>11761.027</v>
      </c>
      <c r="K7" s="102">
        <v>12837.906999999999</v>
      </c>
      <c r="L7" s="103">
        <f t="shared" si="0"/>
        <v>54113.178</v>
      </c>
      <c r="M7" s="106">
        <f>VLOOKUP(C7,'TAB 1 Project Information'!B:I,6,FALSE)</f>
        <v>1</v>
      </c>
      <c r="N7" s="106">
        <f>VLOOKUP(C7,'TAB 1 Project Information'!B:I,7,FALSE)</f>
        <v>6</v>
      </c>
      <c r="O7" s="106">
        <f>VLOOKUP(C7,'TAB 1 Project Information'!B:I,8,FALSE)</f>
        <v>0</v>
      </c>
      <c r="P7" s="107">
        <f t="shared" ref="P7" si="2">L7/2</f>
        <v>27056.589</v>
      </c>
      <c r="Q7" s="108"/>
      <c r="R7" s="108"/>
      <c r="S7" s="108"/>
      <c r="T7" s="108"/>
      <c r="U7" s="108">
        <f>P7</f>
        <v>27056.589</v>
      </c>
      <c r="V7" s="108"/>
      <c r="W7" s="108"/>
      <c r="X7" s="108"/>
      <c r="Y7" s="108"/>
    </row>
    <row r="8" spans="1:34" ht="12" customHeight="1" x14ac:dyDescent="0.25">
      <c r="A8" s="90">
        <f t="shared" si="1"/>
        <v>6</v>
      </c>
      <c r="B8" s="91">
        <v>6132</v>
      </c>
      <c r="C8" s="92" t="s">
        <v>101</v>
      </c>
      <c r="D8" s="92" t="s">
        <v>864</v>
      </c>
      <c r="E8" s="92" t="str">
        <f>VLOOKUP(C8,'TAB 1 Project Information'!B:S,18,FALSE)</f>
        <v>2009-2010</v>
      </c>
      <c r="F8" s="102">
        <v>1776.3009999999999</v>
      </c>
      <c r="G8" s="102">
        <v>4629.0209999999997</v>
      </c>
      <c r="H8" s="102">
        <v>16314.737999999999</v>
      </c>
      <c r="I8" s="102">
        <v>61022.946000000004</v>
      </c>
      <c r="J8" s="102">
        <v>42324.012000000002</v>
      </c>
      <c r="K8" s="102">
        <v>1055.539</v>
      </c>
      <c r="L8" s="103">
        <f t="shared" si="0"/>
        <v>127122.557</v>
      </c>
      <c r="M8" s="106">
        <f>VLOOKUP(C8,'TAB 1 Project Information'!B:I,6,FALSE)</f>
        <v>7</v>
      </c>
      <c r="N8" s="106">
        <f>VLOOKUP(C8,'TAB 1 Project Information'!B:I,7,FALSE)</f>
        <v>0</v>
      </c>
      <c r="O8" s="106">
        <f>VLOOKUP(C8,'TAB 1 Project Information'!B:I,8,FALSE)</f>
        <v>0</v>
      </c>
      <c r="P8" s="108"/>
      <c r="Q8" s="108"/>
      <c r="R8" s="108"/>
      <c r="S8" s="108"/>
      <c r="T8" s="108"/>
      <c r="U8" s="108"/>
      <c r="V8" s="108">
        <f>L8</f>
        <v>127122.557</v>
      </c>
      <c r="W8" s="108"/>
      <c r="X8" s="108"/>
      <c r="Y8" s="108"/>
    </row>
    <row r="9" spans="1:34" ht="12" customHeight="1" x14ac:dyDescent="0.25">
      <c r="A9" s="90">
        <f t="shared" si="1"/>
        <v>7</v>
      </c>
      <c r="B9" s="91">
        <v>7139</v>
      </c>
      <c r="C9" s="92" t="s">
        <v>112</v>
      </c>
      <c r="D9" s="92" t="s">
        <v>864</v>
      </c>
      <c r="E9" s="92" t="str">
        <f>VLOOKUP(C9,'TAB 1 Project Information'!B:S,18,FALSE)</f>
        <v>N/A</v>
      </c>
      <c r="F9" s="102">
        <v>60606.841</v>
      </c>
      <c r="G9" s="102">
        <v>201005.47</v>
      </c>
      <c r="H9" s="102">
        <v>139236.921</v>
      </c>
      <c r="I9" s="102">
        <v>8759.0429999999997</v>
      </c>
      <c r="J9" s="102">
        <v>1171.2929999999999</v>
      </c>
      <c r="K9" s="102">
        <v>60.042999999999999</v>
      </c>
      <c r="L9" s="103">
        <f t="shared" si="0"/>
        <v>410839.61099999998</v>
      </c>
      <c r="M9" s="106">
        <f>VLOOKUP(C9,'TAB 1 Project Information'!B:I,6,FALSE)</f>
        <v>5</v>
      </c>
      <c r="N9" s="106">
        <f>VLOOKUP(C9,'TAB 1 Project Information'!B:I,7,FALSE)</f>
        <v>0</v>
      </c>
      <c r="O9" s="106">
        <f>VLOOKUP(C9,'TAB 1 Project Information'!B:I,8,FALSE)</f>
        <v>0</v>
      </c>
      <c r="P9" s="108"/>
      <c r="Q9" s="108"/>
      <c r="R9" s="108"/>
      <c r="S9" s="108"/>
      <c r="T9" s="108">
        <f>L9</f>
        <v>410839.61099999998</v>
      </c>
      <c r="U9" s="108"/>
      <c r="V9" s="108"/>
      <c r="W9" s="108"/>
      <c r="X9" s="108"/>
      <c r="Y9" s="108"/>
    </row>
    <row r="10" spans="1:34" ht="12" customHeight="1" x14ac:dyDescent="0.25">
      <c r="A10" s="90">
        <f t="shared" si="1"/>
        <v>8</v>
      </c>
      <c r="B10" s="91">
        <v>8165</v>
      </c>
      <c r="C10" s="92" t="s">
        <v>122</v>
      </c>
      <c r="D10" s="92" t="s">
        <v>863</v>
      </c>
      <c r="E10" s="92" t="str">
        <f>VLOOKUP(C10,'TAB 1 Project Information'!B:S,18,FALSE)</f>
        <v>N/A</v>
      </c>
      <c r="F10" s="102">
        <v>3337.69</v>
      </c>
      <c r="G10" s="102">
        <v>-1855.9359999999999</v>
      </c>
      <c r="H10" s="102">
        <v>4235.4290000000001</v>
      </c>
      <c r="I10" s="102">
        <v>10519.425999999999</v>
      </c>
      <c r="J10" s="102">
        <v>84800.131999999998</v>
      </c>
      <c r="K10" s="102">
        <v>89254.137000000002</v>
      </c>
      <c r="L10" s="103">
        <f t="shared" si="0"/>
        <v>190290.878</v>
      </c>
      <c r="M10" s="106">
        <f>VLOOKUP(C10,'TAB 1 Project Information'!B:I,6,FALSE)</f>
        <v>8</v>
      </c>
      <c r="N10" s="106">
        <f>VLOOKUP(C10,'TAB 1 Project Information'!B:I,7,FALSE)</f>
        <v>0</v>
      </c>
      <c r="O10" s="106">
        <f>VLOOKUP(C10,'TAB 1 Project Information'!B:I,8,FALSE)</f>
        <v>0</v>
      </c>
      <c r="P10" s="108"/>
      <c r="Q10" s="108"/>
      <c r="R10" s="108"/>
      <c r="S10" s="108"/>
      <c r="T10" s="108"/>
      <c r="U10" s="108"/>
      <c r="V10" s="108"/>
      <c r="W10" s="108">
        <f>L10</f>
        <v>190290.878</v>
      </c>
      <c r="X10" s="108"/>
      <c r="Y10" s="108"/>
    </row>
    <row r="11" spans="1:34" ht="12" customHeight="1" x14ac:dyDescent="0.25">
      <c r="A11" s="90">
        <f t="shared" si="1"/>
        <v>9</v>
      </c>
      <c r="B11" s="91">
        <v>9125</v>
      </c>
      <c r="C11" s="92" t="s">
        <v>129</v>
      </c>
      <c r="D11" s="92" t="s">
        <v>863</v>
      </c>
      <c r="E11" s="92" t="str">
        <f>VLOOKUP(C11,'TAB 1 Project Information'!B:S,18,FALSE)</f>
        <v>N/A</v>
      </c>
      <c r="F11" s="102">
        <v>6682.8059999999996</v>
      </c>
      <c r="G11" s="102">
        <v>1996.9739999999999</v>
      </c>
      <c r="H11" s="102">
        <v>34340.137999999999</v>
      </c>
      <c r="I11" s="102">
        <v>1882.942</v>
      </c>
      <c r="J11" s="102">
        <v>8.93</v>
      </c>
      <c r="K11" s="102">
        <v>0</v>
      </c>
      <c r="L11" s="103">
        <f t="shared" si="0"/>
        <v>44911.79</v>
      </c>
      <c r="M11" s="106">
        <f>VLOOKUP(C11,'TAB 1 Project Information'!B:I,6,FALSE)</f>
        <v>8</v>
      </c>
      <c r="N11" s="106">
        <f>VLOOKUP(C11,'TAB 1 Project Information'!B:I,7,FALSE)</f>
        <v>0</v>
      </c>
      <c r="O11" s="106">
        <f>VLOOKUP(C11,'TAB 1 Project Information'!B:I,8,FALSE)</f>
        <v>0</v>
      </c>
      <c r="P11" s="108"/>
      <c r="Q11" s="108"/>
      <c r="R11" s="108"/>
      <c r="S11" s="108"/>
      <c r="T11" s="108"/>
      <c r="U11" s="108"/>
      <c r="V11" s="108"/>
      <c r="W11" s="108">
        <f t="shared" ref="W11:W14" si="3">L11</f>
        <v>44911.79</v>
      </c>
      <c r="X11" s="108"/>
      <c r="Y11" s="108"/>
    </row>
    <row r="12" spans="1:34" ht="12" customHeight="1" x14ac:dyDescent="0.25">
      <c r="A12" s="90">
        <f t="shared" si="1"/>
        <v>10</v>
      </c>
      <c r="B12" s="91">
        <v>9132</v>
      </c>
      <c r="C12" s="92" t="s">
        <v>130</v>
      </c>
      <c r="D12" s="92" t="s">
        <v>863</v>
      </c>
      <c r="E12" s="92" t="str">
        <f>VLOOKUP(C12,'TAB 1 Project Information'!B:S,18,FALSE)</f>
        <v>N/A</v>
      </c>
      <c r="F12" s="102">
        <v>1461.5309999999999</v>
      </c>
      <c r="G12" s="102">
        <v>700.25400000000002</v>
      </c>
      <c r="H12" s="102">
        <v>307.399</v>
      </c>
      <c r="I12" s="102">
        <v>662.41499999999996</v>
      </c>
      <c r="J12" s="102">
        <v>1036.5619999999999</v>
      </c>
      <c r="K12" s="102">
        <v>785.5</v>
      </c>
      <c r="L12" s="103">
        <f t="shared" si="0"/>
        <v>4953.6610000000001</v>
      </c>
      <c r="M12" s="106">
        <f>VLOOKUP(C12,'TAB 1 Project Information'!B:I,6,FALSE)</f>
        <v>8</v>
      </c>
      <c r="N12" s="106">
        <f>VLOOKUP(C12,'TAB 1 Project Information'!B:I,7,FALSE)</f>
        <v>0</v>
      </c>
      <c r="O12" s="106">
        <f>VLOOKUP(C12,'TAB 1 Project Information'!B:I,8,FALSE)</f>
        <v>0</v>
      </c>
      <c r="P12" s="108"/>
      <c r="Q12" s="108"/>
      <c r="R12" s="108"/>
      <c r="S12" s="108"/>
      <c r="T12" s="108"/>
      <c r="U12" s="108"/>
      <c r="V12" s="108"/>
      <c r="W12" s="108">
        <f t="shared" si="3"/>
        <v>4953.6610000000001</v>
      </c>
      <c r="X12" s="108"/>
      <c r="Y12" s="108"/>
    </row>
    <row r="13" spans="1:34" ht="12" customHeight="1" x14ac:dyDescent="0.25">
      <c r="A13" s="90">
        <f t="shared" si="1"/>
        <v>11</v>
      </c>
      <c r="B13" s="91">
        <v>9137</v>
      </c>
      <c r="C13" s="92" t="s">
        <v>135</v>
      </c>
      <c r="D13" s="92" t="s">
        <v>863</v>
      </c>
      <c r="E13" s="92" t="str">
        <f>VLOOKUP(C13,'TAB 1 Project Information'!B:S,18,FALSE)</f>
        <v>N/A</v>
      </c>
      <c r="F13" s="102">
        <v>116.95</v>
      </c>
      <c r="G13" s="102">
        <v>260.28399999999999</v>
      </c>
      <c r="H13" s="102">
        <v>874.92899999999997</v>
      </c>
      <c r="I13" s="102">
        <v>924.59199999999998</v>
      </c>
      <c r="J13" s="102">
        <v>975.39099999999996</v>
      </c>
      <c r="K13" s="102">
        <v>675.322</v>
      </c>
      <c r="L13" s="103">
        <f t="shared" si="0"/>
        <v>3827.4680000000003</v>
      </c>
      <c r="M13" s="106">
        <f>VLOOKUP(C13,'TAB 1 Project Information'!B:I,6,FALSE)</f>
        <v>8</v>
      </c>
      <c r="N13" s="106">
        <f>VLOOKUP(C13,'TAB 1 Project Information'!B:I,7,FALSE)</f>
        <v>0</v>
      </c>
      <c r="O13" s="106">
        <f>VLOOKUP(C13,'TAB 1 Project Information'!B:I,8,FALSE)</f>
        <v>0</v>
      </c>
      <c r="P13" s="108"/>
      <c r="Q13" s="108"/>
      <c r="R13" s="108"/>
      <c r="S13" s="108"/>
      <c r="T13" s="108"/>
      <c r="U13" s="108"/>
      <c r="V13" s="108"/>
      <c r="W13" s="108">
        <f t="shared" si="3"/>
        <v>3827.4680000000003</v>
      </c>
      <c r="X13" s="108"/>
      <c r="Y13" s="108"/>
    </row>
    <row r="14" spans="1:34" ht="12" customHeight="1" x14ac:dyDescent="0.25">
      <c r="A14" s="90">
        <f t="shared" si="1"/>
        <v>12</v>
      </c>
      <c r="B14" s="91">
        <v>9142</v>
      </c>
      <c r="C14" s="94" t="s">
        <v>140</v>
      </c>
      <c r="D14" s="94" t="s">
        <v>863</v>
      </c>
      <c r="E14" s="92" t="str">
        <f>VLOOKUP(C14,'TAB 1 Project Information'!B:S,18,FALSE)</f>
        <v>N/A</v>
      </c>
      <c r="F14" s="102">
        <v>52.904000000000003</v>
      </c>
      <c r="G14" s="102">
        <v>76.462999999999994</v>
      </c>
      <c r="H14" s="102">
        <v>150.642</v>
      </c>
      <c r="I14" s="102">
        <v>106.97499999999999</v>
      </c>
      <c r="J14" s="102">
        <v>100.19</v>
      </c>
      <c r="K14" s="102">
        <v>100.42400000000001</v>
      </c>
      <c r="L14" s="103">
        <f t="shared" si="0"/>
        <v>587.59800000000007</v>
      </c>
      <c r="M14" s="106">
        <f>VLOOKUP(C14,'TAB 1 Project Information'!B:I,6,FALSE)</f>
        <v>8</v>
      </c>
      <c r="N14" s="106">
        <f>VLOOKUP(C14,'TAB 1 Project Information'!B:I,7,FALSE)</f>
        <v>0</v>
      </c>
      <c r="O14" s="106">
        <f>VLOOKUP(C14,'TAB 1 Project Information'!B:I,8,FALSE)</f>
        <v>0</v>
      </c>
      <c r="P14" s="108"/>
      <c r="Q14" s="108"/>
      <c r="R14" s="108"/>
      <c r="S14" s="108"/>
      <c r="T14" s="108"/>
      <c r="U14" s="108"/>
      <c r="V14" s="108"/>
      <c r="W14" s="108">
        <f t="shared" si="3"/>
        <v>587.59800000000007</v>
      </c>
      <c r="X14" s="108"/>
      <c r="Y14" s="108"/>
    </row>
    <row r="15" spans="1:34" ht="12" customHeight="1" x14ac:dyDescent="0.25">
      <c r="A15" s="90">
        <f t="shared" si="1"/>
        <v>13</v>
      </c>
      <c r="B15" s="91">
        <v>9166</v>
      </c>
      <c r="C15" s="92" t="s">
        <v>144</v>
      </c>
      <c r="D15" s="92" t="s">
        <v>863</v>
      </c>
      <c r="E15" s="92" t="str">
        <f>VLOOKUP(C15,'TAB 1 Project Information'!B:S,18,FALSE)</f>
        <v>2009-2010</v>
      </c>
      <c r="F15" s="102">
        <v>7299.74</v>
      </c>
      <c r="G15" s="102">
        <v>1071.1610000000001</v>
      </c>
      <c r="H15" s="102">
        <v>4375.2879999999996</v>
      </c>
      <c r="I15" s="102">
        <v>27752.576000000001</v>
      </c>
      <c r="J15" s="102">
        <v>14294.963</v>
      </c>
      <c r="K15" s="102">
        <v>-122.51900000000001</v>
      </c>
      <c r="L15" s="103">
        <f t="shared" si="0"/>
        <v>54671.209000000003</v>
      </c>
      <c r="M15" s="106">
        <f>VLOOKUP(C15,'TAB 1 Project Information'!B:I,6,FALSE)</f>
        <v>1</v>
      </c>
      <c r="N15" s="106">
        <f>VLOOKUP(C15,'TAB 1 Project Information'!B:I,7,FALSE)</f>
        <v>0</v>
      </c>
      <c r="O15" s="106">
        <f>VLOOKUP(C15,'TAB 1 Project Information'!B:I,8,FALSE)</f>
        <v>0</v>
      </c>
      <c r="P15" s="107">
        <f>L15</f>
        <v>54671.209000000003</v>
      </c>
      <c r="Q15" s="108"/>
      <c r="R15" s="108"/>
      <c r="S15" s="108"/>
      <c r="T15" s="108"/>
      <c r="U15" s="108"/>
      <c r="V15" s="108"/>
      <c r="W15" s="108"/>
      <c r="X15" s="108"/>
      <c r="Y15" s="108"/>
    </row>
    <row r="16" spans="1:34" ht="12" customHeight="1" x14ac:dyDescent="0.25">
      <c r="A16" s="90">
        <f t="shared" si="1"/>
        <v>14</v>
      </c>
      <c r="B16" s="91">
        <v>9276</v>
      </c>
      <c r="C16" s="93" t="s">
        <v>151</v>
      </c>
      <c r="D16" s="93" t="s">
        <v>863</v>
      </c>
      <c r="E16" s="92" t="str">
        <f>VLOOKUP(C16,'TAB 1 Project Information'!B:S,18,FALSE)</f>
        <v>N/A</v>
      </c>
      <c r="F16" s="102">
        <v>1.2170000000000001</v>
      </c>
      <c r="G16" s="102">
        <v>5415.4650000000001</v>
      </c>
      <c r="H16" s="102">
        <v>21277.013999999999</v>
      </c>
      <c r="I16" s="102">
        <v>-603.36199999999997</v>
      </c>
      <c r="J16" s="102">
        <v>0.73299999999999998</v>
      </c>
      <c r="K16" s="102">
        <v>0</v>
      </c>
      <c r="L16" s="103">
        <f t="shared" si="0"/>
        <v>26091.066999999999</v>
      </c>
      <c r="M16" s="106">
        <f>VLOOKUP(C16,'TAB 1 Project Information'!B:I,6,FALSE)</f>
        <v>3</v>
      </c>
      <c r="N16" s="106">
        <f>VLOOKUP(C16,'TAB 1 Project Information'!B:I,7,FALSE)</f>
        <v>0</v>
      </c>
      <c r="O16" s="106">
        <f>VLOOKUP(C16,'TAB 1 Project Information'!B:I,8,FALSE)</f>
        <v>0</v>
      </c>
      <c r="P16" s="108"/>
      <c r="Q16" s="108"/>
      <c r="R16" s="108">
        <f>L16</f>
        <v>26091.066999999999</v>
      </c>
      <c r="S16" s="108"/>
      <c r="T16" s="108"/>
      <c r="U16" s="108"/>
      <c r="V16" s="108"/>
      <c r="W16" s="108"/>
      <c r="X16" s="108"/>
      <c r="Y16" s="108"/>
    </row>
    <row r="17" spans="1:25" ht="12" customHeight="1" x14ac:dyDescent="0.25">
      <c r="A17" s="90">
        <f t="shared" si="1"/>
        <v>15</v>
      </c>
      <c r="B17" s="95">
        <v>10143</v>
      </c>
      <c r="C17" s="92" t="s">
        <v>158</v>
      </c>
      <c r="D17" s="92" t="s">
        <v>863</v>
      </c>
      <c r="E17" s="92" t="str">
        <f>VLOOKUP(C17,'TAB 1 Project Information'!B:S,18,FALSE)</f>
        <v>2013-2014</v>
      </c>
      <c r="F17" s="102">
        <v>89.171000000000006</v>
      </c>
      <c r="G17" s="102">
        <v>106.541</v>
      </c>
      <c r="H17" s="102">
        <v>182.99</v>
      </c>
      <c r="I17" s="102">
        <v>328.25400000000002</v>
      </c>
      <c r="J17" s="102">
        <v>414.77</v>
      </c>
      <c r="K17" s="102">
        <v>678.01800000000003</v>
      </c>
      <c r="L17" s="103">
        <f t="shared" si="0"/>
        <v>1799.7440000000001</v>
      </c>
      <c r="M17" s="106">
        <f>VLOOKUP(C17,'TAB 1 Project Information'!B:I,6,FALSE)</f>
        <v>8</v>
      </c>
      <c r="N17" s="106">
        <f>VLOOKUP(C17,'TAB 1 Project Information'!B:I,7,FALSE)</f>
        <v>1</v>
      </c>
      <c r="O17" s="106">
        <f>VLOOKUP(C17,'TAB 1 Project Information'!B:I,8,FALSE)</f>
        <v>0</v>
      </c>
      <c r="P17" s="108">
        <f>L17/2</f>
        <v>899.87200000000007</v>
      </c>
      <c r="Q17" s="108"/>
      <c r="R17" s="108"/>
      <c r="S17" s="108"/>
      <c r="T17" s="108"/>
      <c r="U17" s="108"/>
      <c r="V17" s="108"/>
      <c r="W17" s="108">
        <f>P17</f>
        <v>899.87200000000007</v>
      </c>
      <c r="X17" s="108"/>
      <c r="Y17" s="108"/>
    </row>
    <row r="18" spans="1:25" ht="12" customHeight="1" x14ac:dyDescent="0.25">
      <c r="A18" s="90">
        <f t="shared" si="1"/>
        <v>16</v>
      </c>
      <c r="B18" s="91">
        <v>10144</v>
      </c>
      <c r="C18" s="92" t="s">
        <v>166</v>
      </c>
      <c r="D18" s="92" t="s">
        <v>863</v>
      </c>
      <c r="E18" s="92" t="str">
        <f>VLOOKUP(C18,'TAB 1 Project Information'!B:S,18,FALSE)</f>
        <v>N/A</v>
      </c>
      <c r="F18" s="102">
        <v>33.179000000000002</v>
      </c>
      <c r="G18" s="102">
        <v>56.381</v>
      </c>
      <c r="H18" s="102">
        <v>90.616</v>
      </c>
      <c r="I18" s="102">
        <v>119.76600000000001</v>
      </c>
      <c r="J18" s="102">
        <v>1206.0050000000001</v>
      </c>
      <c r="K18" s="102">
        <v>875.47</v>
      </c>
      <c r="L18" s="103">
        <f t="shared" si="0"/>
        <v>2381.4170000000004</v>
      </c>
      <c r="M18" s="106">
        <f>VLOOKUP(C18,'TAB 1 Project Information'!B:I,6,FALSE)</f>
        <v>8</v>
      </c>
      <c r="N18" s="106">
        <f>VLOOKUP(C18,'TAB 1 Project Information'!B:I,7,FALSE)</f>
        <v>0</v>
      </c>
      <c r="O18" s="106">
        <f>VLOOKUP(C18,'TAB 1 Project Information'!B:I,8,FALSE)</f>
        <v>0</v>
      </c>
      <c r="P18" s="108"/>
      <c r="Q18" s="108"/>
      <c r="R18" s="108"/>
      <c r="S18" s="108"/>
      <c r="T18" s="108"/>
      <c r="U18" s="108"/>
      <c r="V18" s="108"/>
      <c r="W18" s="108">
        <f>L18</f>
        <v>2381.4170000000004</v>
      </c>
      <c r="X18" s="108"/>
      <c r="Y18" s="108"/>
    </row>
    <row r="19" spans="1:25" ht="12" customHeight="1" x14ac:dyDescent="0.25">
      <c r="A19" s="90">
        <f t="shared" si="1"/>
        <v>17</v>
      </c>
      <c r="B19" s="95">
        <v>10146</v>
      </c>
      <c r="C19" s="92" t="s">
        <v>168</v>
      </c>
      <c r="D19" s="92" t="s">
        <v>863</v>
      </c>
      <c r="E19" s="92" t="str">
        <f>VLOOKUP(C19,'TAB 1 Project Information'!B:S,18,FALSE)</f>
        <v>2011-2012</v>
      </c>
      <c r="F19" s="102">
        <v>60.871000000000002</v>
      </c>
      <c r="G19" s="102">
        <v>202.15700000000001</v>
      </c>
      <c r="H19" s="102">
        <v>253.511</v>
      </c>
      <c r="I19" s="102">
        <v>1215.066</v>
      </c>
      <c r="J19" s="102">
        <v>934.41700000000003</v>
      </c>
      <c r="K19" s="102">
        <v>1069.644</v>
      </c>
      <c r="L19" s="103">
        <f t="shared" si="0"/>
        <v>3735.6660000000002</v>
      </c>
      <c r="M19" s="106">
        <f>VLOOKUP(C19,'TAB 1 Project Information'!B:I,6,FALSE)</f>
        <v>1</v>
      </c>
      <c r="N19" s="106">
        <f>VLOOKUP(C19,'TAB 1 Project Information'!B:I,7,FALSE)</f>
        <v>8</v>
      </c>
      <c r="O19" s="106">
        <f>VLOOKUP(C19,'TAB 1 Project Information'!B:I,8,FALSE)</f>
        <v>0</v>
      </c>
      <c r="P19" s="107">
        <f>L19/2</f>
        <v>1867.8330000000001</v>
      </c>
      <c r="Q19" s="108"/>
      <c r="R19" s="108"/>
      <c r="S19" s="108"/>
      <c r="T19" s="108"/>
      <c r="U19" s="108"/>
      <c r="V19" s="108"/>
      <c r="W19" s="108">
        <f>P19</f>
        <v>1867.8330000000001</v>
      </c>
      <c r="X19" s="108"/>
      <c r="Y19" s="108"/>
    </row>
    <row r="20" spans="1:25" ht="12" customHeight="1" x14ac:dyDescent="0.25">
      <c r="A20" s="90">
        <f t="shared" si="1"/>
        <v>18</v>
      </c>
      <c r="B20" s="95">
        <v>10147</v>
      </c>
      <c r="C20" s="92" t="s">
        <v>172</v>
      </c>
      <c r="D20" s="92" t="s">
        <v>863</v>
      </c>
      <c r="E20" s="92" t="str">
        <f>VLOOKUP(C20,'TAB 1 Project Information'!B:S,18,FALSE)</f>
        <v>N/A</v>
      </c>
      <c r="F20" s="102">
        <v>2.5289999999999999</v>
      </c>
      <c r="G20" s="102">
        <v>2.0609999999999999</v>
      </c>
      <c r="H20" s="102">
        <v>25.222999999999999</v>
      </c>
      <c r="I20" s="102">
        <v>59.838000000000001</v>
      </c>
      <c r="J20" s="102">
        <v>605.09500000000003</v>
      </c>
      <c r="K20" s="102">
        <v>1006.364</v>
      </c>
      <c r="L20" s="103">
        <f t="shared" si="0"/>
        <v>1701.1100000000001</v>
      </c>
      <c r="M20" s="106">
        <f>VLOOKUP(C20,'TAB 1 Project Information'!B:I,6,FALSE)</f>
        <v>8</v>
      </c>
      <c r="N20" s="106">
        <f>VLOOKUP(C20,'TAB 1 Project Information'!B:I,7,FALSE)</f>
        <v>1</v>
      </c>
      <c r="O20" s="106">
        <f>VLOOKUP(C20,'TAB 1 Project Information'!B:I,8,FALSE)</f>
        <v>0</v>
      </c>
      <c r="P20" s="108">
        <f>L20/2</f>
        <v>850.55500000000006</v>
      </c>
      <c r="Q20" s="108"/>
      <c r="R20" s="108"/>
      <c r="S20" s="108"/>
      <c r="T20" s="108"/>
      <c r="U20" s="108"/>
      <c r="V20" s="108"/>
      <c r="W20" s="108">
        <f>P20</f>
        <v>850.55500000000006</v>
      </c>
      <c r="X20" s="108"/>
      <c r="Y20" s="108"/>
    </row>
    <row r="21" spans="1:25" ht="12" customHeight="1" x14ac:dyDescent="0.25">
      <c r="A21" s="90">
        <f t="shared" si="1"/>
        <v>19</v>
      </c>
      <c r="B21" s="95">
        <v>10149</v>
      </c>
      <c r="C21" s="92" t="s">
        <v>175</v>
      </c>
      <c r="D21" s="92" t="s">
        <v>863</v>
      </c>
      <c r="E21" s="92" t="str">
        <f>VLOOKUP(C21,'TAB 1 Project Information'!B:S,18,FALSE)</f>
        <v>N/A</v>
      </c>
      <c r="F21" s="102">
        <v>86.507999999999996</v>
      </c>
      <c r="G21" s="102">
        <v>20.681000000000001</v>
      </c>
      <c r="H21" s="102">
        <v>25.841000000000001</v>
      </c>
      <c r="I21" s="102">
        <v>34.493000000000002</v>
      </c>
      <c r="J21" s="102">
        <v>542.90700000000004</v>
      </c>
      <c r="K21" s="102">
        <v>760.08</v>
      </c>
      <c r="L21" s="103">
        <f t="shared" si="0"/>
        <v>1470.5100000000002</v>
      </c>
      <c r="M21" s="106">
        <f>VLOOKUP(C21,'TAB 1 Project Information'!B:I,6,FALSE)</f>
        <v>1</v>
      </c>
      <c r="N21" s="106">
        <f>VLOOKUP(C21,'TAB 1 Project Information'!B:I,7,FALSE)</f>
        <v>8</v>
      </c>
      <c r="O21" s="106">
        <f>VLOOKUP(C21,'TAB 1 Project Information'!B:I,8,FALSE)</f>
        <v>0</v>
      </c>
      <c r="P21" s="107">
        <f>L21/2</f>
        <v>735.25500000000011</v>
      </c>
      <c r="Q21" s="108"/>
      <c r="R21" s="108"/>
      <c r="S21" s="108"/>
      <c r="T21" s="108"/>
      <c r="U21" s="108"/>
      <c r="V21" s="108"/>
      <c r="W21" s="108">
        <f>P21</f>
        <v>735.25500000000011</v>
      </c>
      <c r="X21" s="108"/>
      <c r="Y21" s="108"/>
    </row>
    <row r="22" spans="1:25" ht="12" customHeight="1" x14ac:dyDescent="0.25">
      <c r="A22" s="90">
        <f t="shared" si="1"/>
        <v>20</v>
      </c>
      <c r="B22" s="91">
        <v>11146</v>
      </c>
      <c r="C22" s="92" t="s">
        <v>178</v>
      </c>
      <c r="D22" s="92" t="s">
        <v>863</v>
      </c>
      <c r="E22" s="92" t="str">
        <f>VLOOKUP(C22,'TAB 1 Project Information'!B:S,18,FALSE)</f>
        <v>N/A</v>
      </c>
      <c r="F22" s="102">
        <v>23620.962</v>
      </c>
      <c r="G22" s="102">
        <v>25525.572</v>
      </c>
      <c r="H22" s="102">
        <v>27.193999999999999</v>
      </c>
      <c r="I22" s="102">
        <v>7.1520000000000001</v>
      </c>
      <c r="J22" s="102">
        <v>221.84200000000001</v>
      </c>
      <c r="K22" s="102">
        <v>1.0169999999999999</v>
      </c>
      <c r="L22" s="103">
        <f t="shared" si="0"/>
        <v>49403.739000000001</v>
      </c>
      <c r="M22" s="106">
        <f>VLOOKUP(C22,'TAB 1 Project Information'!B:I,6,FALSE)</f>
        <v>2</v>
      </c>
      <c r="N22" s="106">
        <f>VLOOKUP(C22,'TAB 1 Project Information'!B:I,7,FALSE)</f>
        <v>0</v>
      </c>
      <c r="O22" s="106">
        <f>VLOOKUP(C22,'TAB 1 Project Information'!B:I,8,FALSE)</f>
        <v>0</v>
      </c>
      <c r="P22" s="108"/>
      <c r="Q22" s="108">
        <f>L22</f>
        <v>49403.739000000001</v>
      </c>
      <c r="R22" s="108"/>
      <c r="S22" s="108"/>
      <c r="T22" s="108"/>
      <c r="U22" s="108"/>
      <c r="V22" s="108"/>
      <c r="W22" s="108"/>
      <c r="X22" s="108"/>
      <c r="Y22" s="108"/>
    </row>
    <row r="23" spans="1:25" ht="12" customHeight="1" x14ac:dyDescent="0.25">
      <c r="A23" s="90">
        <f t="shared" si="1"/>
        <v>21</v>
      </c>
      <c r="B23" s="91">
        <v>11149</v>
      </c>
      <c r="C23" s="92" t="s">
        <v>180</v>
      </c>
      <c r="D23" s="92" t="s">
        <v>863</v>
      </c>
      <c r="E23" s="92" t="str">
        <f>VLOOKUP(C23,'TAB 1 Project Information'!B:S,18,FALSE)</f>
        <v>N/A</v>
      </c>
      <c r="F23" s="102">
        <v>3972.797</v>
      </c>
      <c r="G23" s="102">
        <v>4790.4480000000003</v>
      </c>
      <c r="H23" s="102">
        <v>-2987.3040000000001</v>
      </c>
      <c r="I23" s="102">
        <v>63.27</v>
      </c>
      <c r="J23" s="102">
        <v>-25.896999999999998</v>
      </c>
      <c r="K23" s="102">
        <v>-118.401</v>
      </c>
      <c r="L23" s="103">
        <f t="shared" si="0"/>
        <v>5694.9130000000014</v>
      </c>
      <c r="M23" s="106">
        <f>VLOOKUP(C23,'TAB 1 Project Information'!B:I,6,FALSE)</f>
        <v>2</v>
      </c>
      <c r="N23" s="106">
        <f>VLOOKUP(C23,'TAB 1 Project Information'!B:I,7,FALSE)</f>
        <v>0</v>
      </c>
      <c r="O23" s="106">
        <f>VLOOKUP(C23,'TAB 1 Project Information'!B:I,8,FALSE)</f>
        <v>0</v>
      </c>
      <c r="P23" s="108"/>
      <c r="Q23" s="108">
        <f t="shared" ref="Q23:Q24" si="4">L23</f>
        <v>5694.9130000000014</v>
      </c>
      <c r="R23" s="108"/>
      <c r="S23" s="108"/>
      <c r="T23" s="108"/>
      <c r="U23" s="108"/>
      <c r="V23" s="108"/>
      <c r="W23" s="108"/>
      <c r="X23" s="108"/>
      <c r="Y23" s="108"/>
    </row>
    <row r="24" spans="1:25" ht="12" customHeight="1" x14ac:dyDescent="0.25">
      <c r="A24" s="90">
        <f t="shared" si="1"/>
        <v>22</v>
      </c>
      <c r="B24" s="91">
        <v>11150</v>
      </c>
      <c r="C24" s="92" t="s">
        <v>182</v>
      </c>
      <c r="D24" s="92" t="s">
        <v>863</v>
      </c>
      <c r="E24" s="92" t="str">
        <f>VLOOKUP(C24,'TAB 1 Project Information'!B:S,18,FALSE)</f>
        <v>N/A</v>
      </c>
      <c r="F24" s="102">
        <v>1131.3800000000001</v>
      </c>
      <c r="G24" s="102">
        <v>2200.9810000000002</v>
      </c>
      <c r="H24" s="102">
        <v>-2246.4</v>
      </c>
      <c r="I24" s="102">
        <v>264.786</v>
      </c>
      <c r="J24" s="102">
        <v>281.435</v>
      </c>
      <c r="K24" s="102">
        <v>-579.87599999999998</v>
      </c>
      <c r="L24" s="103">
        <f t="shared" si="0"/>
        <v>1052.3060000000003</v>
      </c>
      <c r="M24" s="106">
        <f>VLOOKUP(C24,'TAB 1 Project Information'!B:I,6,FALSE)</f>
        <v>2</v>
      </c>
      <c r="N24" s="106">
        <f>VLOOKUP(C24,'TAB 1 Project Information'!B:I,7,FALSE)</f>
        <v>0</v>
      </c>
      <c r="O24" s="106">
        <f>VLOOKUP(C24,'TAB 1 Project Information'!B:I,8,FALSE)</f>
        <v>0</v>
      </c>
      <c r="P24" s="108"/>
      <c r="Q24" s="108">
        <f t="shared" si="4"/>
        <v>1052.3060000000003</v>
      </c>
      <c r="R24" s="108"/>
      <c r="S24" s="108"/>
      <c r="T24" s="108"/>
      <c r="U24" s="108"/>
      <c r="V24" s="108"/>
      <c r="W24" s="108"/>
      <c r="X24" s="108"/>
      <c r="Y24" s="108"/>
    </row>
    <row r="25" spans="1:25" ht="12" customHeight="1" x14ac:dyDescent="0.25">
      <c r="A25" s="90">
        <f t="shared" si="1"/>
        <v>23</v>
      </c>
      <c r="B25" s="91">
        <v>12140</v>
      </c>
      <c r="C25" s="92" t="s">
        <v>183</v>
      </c>
      <c r="D25" s="92" t="s">
        <v>863</v>
      </c>
      <c r="E25" s="92" t="str">
        <f>VLOOKUP(C25,'TAB 1 Project Information'!B:S,18,FALSE)</f>
        <v>N/A</v>
      </c>
      <c r="F25" s="102">
        <v>8853.7250000000004</v>
      </c>
      <c r="G25" s="102">
        <v>3589.0059999999999</v>
      </c>
      <c r="H25" s="102">
        <v>1186.43</v>
      </c>
      <c r="I25" s="102">
        <v>829.31899999999996</v>
      </c>
      <c r="J25" s="102">
        <v>940.274</v>
      </c>
      <c r="K25" s="102">
        <v>152.56200000000001</v>
      </c>
      <c r="L25" s="103">
        <f t="shared" si="0"/>
        <v>15551.315999999999</v>
      </c>
      <c r="M25" s="106">
        <f>VLOOKUP(C25,'TAB 1 Project Information'!B:I,6,FALSE)</f>
        <v>7</v>
      </c>
      <c r="N25" s="106">
        <f>VLOOKUP(C25,'TAB 1 Project Information'!B:I,7,FALSE)</f>
        <v>0</v>
      </c>
      <c r="O25" s="106">
        <f>VLOOKUP(C25,'TAB 1 Project Information'!B:I,8,FALSE)</f>
        <v>0</v>
      </c>
      <c r="P25" s="108"/>
      <c r="Q25" s="108"/>
      <c r="R25" s="108"/>
      <c r="S25" s="108"/>
      <c r="T25" s="108"/>
      <c r="U25" s="108"/>
      <c r="V25" s="108">
        <f>L25</f>
        <v>15551.315999999999</v>
      </c>
      <c r="W25" s="108"/>
      <c r="X25" s="108"/>
      <c r="Y25" s="108"/>
    </row>
    <row r="26" spans="1:25" ht="12" customHeight="1" x14ac:dyDescent="0.25">
      <c r="A26" s="90">
        <f t="shared" si="1"/>
        <v>24</v>
      </c>
      <c r="B26" s="95">
        <v>12142</v>
      </c>
      <c r="C26" s="92" t="s">
        <v>185</v>
      </c>
      <c r="D26" s="92" t="s">
        <v>863</v>
      </c>
      <c r="E26" s="92" t="str">
        <f>VLOOKUP(C26,'TAB 1 Project Information'!B:S,18,FALSE)</f>
        <v>N/A</v>
      </c>
      <c r="F26" s="102">
        <v>1026.115</v>
      </c>
      <c r="G26" s="102">
        <v>65.123999999999995</v>
      </c>
      <c r="H26" s="102">
        <v>1.8919999999999999</v>
      </c>
      <c r="I26" s="102">
        <v>0</v>
      </c>
      <c r="J26" s="102">
        <v>0</v>
      </c>
      <c r="K26" s="102">
        <v>0</v>
      </c>
      <c r="L26" s="103">
        <f t="shared" si="0"/>
        <v>1093.1310000000001</v>
      </c>
      <c r="M26" s="106">
        <f>VLOOKUP(C26,'TAB 1 Project Information'!B:I,6,FALSE)</f>
        <v>2</v>
      </c>
      <c r="N26" s="106">
        <f>VLOOKUP(C26,'TAB 1 Project Information'!B:I,7,FALSE)</f>
        <v>0</v>
      </c>
      <c r="O26" s="106">
        <f>VLOOKUP(C26,'TAB 1 Project Information'!B:I,8,FALSE)</f>
        <v>0</v>
      </c>
      <c r="P26" s="108"/>
      <c r="Q26" s="108">
        <f t="shared" ref="Q26:Q27" si="5">L26</f>
        <v>1093.1310000000001</v>
      </c>
      <c r="R26" s="108"/>
      <c r="S26" s="108"/>
      <c r="T26" s="108"/>
      <c r="U26" s="108"/>
      <c r="V26" s="108"/>
      <c r="W26" s="108"/>
      <c r="X26" s="108"/>
      <c r="Y26" s="108"/>
    </row>
    <row r="27" spans="1:25" ht="12" customHeight="1" x14ac:dyDescent="0.25">
      <c r="A27" s="90">
        <f t="shared" si="1"/>
        <v>25</v>
      </c>
      <c r="B27" s="95">
        <v>12158</v>
      </c>
      <c r="C27" s="92" t="s">
        <v>186</v>
      </c>
      <c r="D27" s="92" t="s">
        <v>863</v>
      </c>
      <c r="E27" s="92" t="str">
        <f>VLOOKUP(C27,'TAB 1 Project Information'!B:S,18,FALSE)</f>
        <v>N/A</v>
      </c>
      <c r="F27" s="102">
        <v>688.81</v>
      </c>
      <c r="G27" s="102">
        <v>524.66499999999996</v>
      </c>
      <c r="H27" s="102">
        <v>2008.6289999999999</v>
      </c>
      <c r="I27" s="102">
        <v>6527.6080000000002</v>
      </c>
      <c r="J27" s="102">
        <v>334.15699999999998</v>
      </c>
      <c r="K27" s="102">
        <v>-21.997</v>
      </c>
      <c r="L27" s="103">
        <f t="shared" si="0"/>
        <v>10061.871999999999</v>
      </c>
      <c r="M27" s="106">
        <f>VLOOKUP(C27,'TAB 1 Project Information'!B:I,6,FALSE)</f>
        <v>2</v>
      </c>
      <c r="N27" s="106">
        <f>VLOOKUP(C27,'TAB 1 Project Information'!B:I,7,FALSE)</f>
        <v>0</v>
      </c>
      <c r="O27" s="106">
        <f>VLOOKUP(C27,'TAB 1 Project Information'!B:I,8,FALSE)</f>
        <v>0</v>
      </c>
      <c r="P27" s="108"/>
      <c r="Q27" s="108">
        <f t="shared" si="5"/>
        <v>10061.871999999999</v>
      </c>
      <c r="R27" s="108"/>
      <c r="S27" s="108"/>
      <c r="T27" s="108"/>
      <c r="U27" s="108"/>
      <c r="V27" s="108"/>
      <c r="W27" s="108"/>
      <c r="X27" s="108"/>
      <c r="Y27" s="108"/>
    </row>
    <row r="28" spans="1:25" ht="12" customHeight="1" x14ac:dyDescent="0.25">
      <c r="A28" s="90">
        <f t="shared" si="1"/>
        <v>26</v>
      </c>
      <c r="B28" s="95">
        <v>13128</v>
      </c>
      <c r="C28" s="92" t="s">
        <v>190</v>
      </c>
      <c r="D28" s="92" t="s">
        <v>864</v>
      </c>
      <c r="E28" s="92" t="str">
        <f>VLOOKUP(C28,'TAB 1 Project Information'!B:S,18,FALSE)</f>
        <v>2012-2013</v>
      </c>
      <c r="F28" s="102">
        <v>0</v>
      </c>
      <c r="G28" s="102">
        <v>1935.4680000000001</v>
      </c>
      <c r="H28" s="102">
        <v>3864.85</v>
      </c>
      <c r="I28" s="102">
        <v>20979.044000000002</v>
      </c>
      <c r="J28" s="102">
        <v>38685.580999999998</v>
      </c>
      <c r="K28" s="102">
        <v>66148.081000000006</v>
      </c>
      <c r="L28" s="103">
        <f t="shared" si="0"/>
        <v>131613.024</v>
      </c>
      <c r="M28" s="106">
        <f>VLOOKUP(C28,'TAB 1 Project Information'!B:I,6,FALSE)</f>
        <v>1</v>
      </c>
      <c r="N28" s="106">
        <f>VLOOKUP(C28,'TAB 1 Project Information'!B:I,7,FALSE)</f>
        <v>5</v>
      </c>
      <c r="O28" s="106">
        <f>VLOOKUP(C28,'TAB 1 Project Information'!B:I,8,FALSE)</f>
        <v>0</v>
      </c>
      <c r="P28" s="107">
        <f>L28/2</f>
        <v>65806.512000000002</v>
      </c>
      <c r="Q28" s="108"/>
      <c r="R28" s="108"/>
      <c r="S28" s="108"/>
      <c r="T28" s="108">
        <f>P28</f>
        <v>65806.512000000002</v>
      </c>
      <c r="U28" s="108"/>
      <c r="V28" s="108"/>
      <c r="W28" s="108"/>
      <c r="X28" s="108"/>
      <c r="Y28" s="108"/>
    </row>
    <row r="29" spans="1:25" ht="12" customHeight="1" x14ac:dyDescent="0.25">
      <c r="A29" s="90">
        <f t="shared" si="1"/>
        <v>27</v>
      </c>
      <c r="B29" s="95">
        <v>13129</v>
      </c>
      <c r="C29" s="92" t="s">
        <v>198</v>
      </c>
      <c r="D29" s="92" t="s">
        <v>864</v>
      </c>
      <c r="E29" s="92">
        <f>VLOOKUP(C29,'TAB 1 Project Information'!B:S,18,FALSE)</f>
        <v>0</v>
      </c>
      <c r="F29" s="102">
        <v>0</v>
      </c>
      <c r="G29" s="102">
        <v>11150.295</v>
      </c>
      <c r="H29" s="102">
        <v>3944.2860000000001</v>
      </c>
      <c r="I29" s="102">
        <v>1.962</v>
      </c>
      <c r="J29" s="102">
        <v>0</v>
      </c>
      <c r="K29" s="102">
        <v>0</v>
      </c>
      <c r="L29" s="103">
        <f t="shared" si="0"/>
        <v>15096.543</v>
      </c>
      <c r="M29" s="106">
        <f>VLOOKUP(C29,'TAB 1 Project Information'!B:I,6,FALSE)</f>
        <v>4</v>
      </c>
      <c r="N29" s="106">
        <f>VLOOKUP(C29,'TAB 1 Project Information'!B:I,7,FALSE)</f>
        <v>0</v>
      </c>
      <c r="O29" s="106">
        <f>VLOOKUP(C29,'TAB 1 Project Information'!B:I,8,FALSE)</f>
        <v>0</v>
      </c>
      <c r="P29" s="108"/>
      <c r="Q29" s="108"/>
      <c r="R29" s="108"/>
      <c r="S29" s="108">
        <f>L29</f>
        <v>15096.543</v>
      </c>
      <c r="T29" s="108"/>
      <c r="U29" s="108"/>
      <c r="V29" s="108"/>
      <c r="W29" s="108"/>
      <c r="X29" s="108"/>
      <c r="Y29" s="108"/>
    </row>
    <row r="30" spans="1:25" ht="12" customHeight="1" x14ac:dyDescent="0.25">
      <c r="A30" s="90">
        <f t="shared" si="1"/>
        <v>28</v>
      </c>
      <c r="B30" s="95">
        <v>13130</v>
      </c>
      <c r="C30" s="92" t="s">
        <v>207</v>
      </c>
      <c r="D30" s="92" t="s">
        <v>863</v>
      </c>
      <c r="E30" s="92" t="str">
        <f>VLOOKUP(C30,'TAB 1 Project Information'!B:S,18,FALSE)</f>
        <v>2012-2013</v>
      </c>
      <c r="F30" s="102">
        <v>0</v>
      </c>
      <c r="G30" s="102">
        <v>295.90100000000001</v>
      </c>
      <c r="H30" s="102">
        <v>652.524</v>
      </c>
      <c r="I30" s="102">
        <v>94.25</v>
      </c>
      <c r="J30" s="102">
        <v>381.41399999999999</v>
      </c>
      <c r="K30" s="102">
        <v>763.58299999999997</v>
      </c>
      <c r="L30" s="103">
        <f t="shared" si="0"/>
        <v>2187.672</v>
      </c>
      <c r="M30" s="106">
        <f>VLOOKUP(C30,'TAB 1 Project Information'!B:I,6,FALSE)</f>
        <v>7</v>
      </c>
      <c r="N30" s="106">
        <f>VLOOKUP(C30,'TAB 1 Project Information'!B:I,7,FALSE)</f>
        <v>0</v>
      </c>
      <c r="O30" s="106">
        <f>VLOOKUP(C30,'TAB 1 Project Information'!B:I,8,FALSE)</f>
        <v>0</v>
      </c>
      <c r="P30" s="108"/>
      <c r="Q30" s="108"/>
      <c r="R30" s="108"/>
      <c r="S30" s="108"/>
      <c r="T30" s="108"/>
      <c r="U30" s="108"/>
      <c r="V30" s="108">
        <f>L30</f>
        <v>2187.672</v>
      </c>
      <c r="W30" s="108"/>
      <c r="X30" s="108"/>
      <c r="Y30" s="108"/>
    </row>
    <row r="31" spans="1:25" ht="12" customHeight="1" x14ac:dyDescent="0.25">
      <c r="A31" s="90">
        <f t="shared" si="1"/>
        <v>29</v>
      </c>
      <c r="B31" s="95">
        <v>13131</v>
      </c>
      <c r="C31" s="92" t="s">
        <v>217</v>
      </c>
      <c r="D31" s="92" t="s">
        <v>864</v>
      </c>
      <c r="E31" s="92" t="str">
        <f>VLOOKUP(C31,'TAB 1 Project Information'!B:S,18,FALSE)</f>
        <v>2012-2013</v>
      </c>
      <c r="F31" s="102">
        <v>89.784999999999997</v>
      </c>
      <c r="G31" s="102">
        <v>11514.811</v>
      </c>
      <c r="H31" s="102">
        <v>41890.131999999998</v>
      </c>
      <c r="I31" s="102">
        <v>26537.707999999999</v>
      </c>
      <c r="J31" s="102">
        <v>4497.0720000000001</v>
      </c>
      <c r="K31" s="102">
        <v>63.363999999999997</v>
      </c>
      <c r="L31" s="103">
        <f t="shared" si="0"/>
        <v>84592.871999999988</v>
      </c>
      <c r="M31" s="106">
        <f>VLOOKUP(C31,'TAB 1 Project Information'!B:I,6,FALSE)</f>
        <v>1</v>
      </c>
      <c r="N31" s="106">
        <f>VLOOKUP(C31,'TAB 1 Project Information'!B:I,7,FALSE)</f>
        <v>0</v>
      </c>
      <c r="O31" s="106">
        <f>VLOOKUP(C31,'TAB 1 Project Information'!B:I,8,FALSE)</f>
        <v>0</v>
      </c>
      <c r="P31" s="107">
        <f>L31</f>
        <v>84592.871999999988</v>
      </c>
      <c r="Q31" s="108"/>
      <c r="R31" s="108"/>
      <c r="S31" s="108"/>
      <c r="T31" s="108"/>
      <c r="U31" s="108"/>
      <c r="V31" s="108"/>
      <c r="W31" s="108"/>
      <c r="X31" s="108"/>
      <c r="Y31" s="108"/>
    </row>
    <row r="32" spans="1:25" ht="12" customHeight="1" x14ac:dyDescent="0.25">
      <c r="A32" s="90">
        <f t="shared" si="1"/>
        <v>30</v>
      </c>
      <c r="B32" s="91">
        <v>13140</v>
      </c>
      <c r="C32" s="92" t="s">
        <v>219</v>
      </c>
      <c r="D32" s="92" t="s">
        <v>863</v>
      </c>
      <c r="E32" s="92" t="str">
        <f>VLOOKUP(C32,'TAB 1 Project Information'!B:S,18,FALSE)</f>
        <v>N/A</v>
      </c>
      <c r="F32" s="102">
        <v>0</v>
      </c>
      <c r="G32" s="102">
        <v>0</v>
      </c>
      <c r="H32" s="102">
        <v>1794.797</v>
      </c>
      <c r="I32" s="102">
        <v>-497.43</v>
      </c>
      <c r="J32" s="102">
        <v>15.417999999999999</v>
      </c>
      <c r="K32" s="102">
        <v>0</v>
      </c>
      <c r="L32" s="103">
        <f t="shared" si="0"/>
        <v>1312.7849999999999</v>
      </c>
      <c r="M32" s="106">
        <f>VLOOKUP(C32,'TAB 1 Project Information'!B:I,6,FALSE)</f>
        <v>2</v>
      </c>
      <c r="N32" s="106">
        <f>VLOOKUP(C32,'TAB 1 Project Information'!B:I,7,FALSE)</f>
        <v>0</v>
      </c>
      <c r="O32" s="106">
        <f>VLOOKUP(C32,'TAB 1 Project Information'!B:I,8,FALSE)</f>
        <v>0</v>
      </c>
      <c r="P32" s="108"/>
      <c r="Q32" s="108">
        <f>L32</f>
        <v>1312.7849999999999</v>
      </c>
      <c r="R32" s="108"/>
      <c r="S32" s="108"/>
      <c r="T32" s="108"/>
      <c r="U32" s="108"/>
      <c r="V32" s="108"/>
      <c r="W32" s="108"/>
      <c r="X32" s="108"/>
      <c r="Y32" s="108"/>
    </row>
    <row r="33" spans="1:25" ht="12" customHeight="1" x14ac:dyDescent="0.25">
      <c r="A33" s="90">
        <f t="shared" si="1"/>
        <v>31</v>
      </c>
      <c r="B33" s="91">
        <v>13243</v>
      </c>
      <c r="C33" s="93" t="s">
        <v>220</v>
      </c>
      <c r="D33" s="93" t="s">
        <v>863</v>
      </c>
      <c r="E33" s="92" t="str">
        <f>VLOOKUP(C33,'TAB 1 Project Information'!B:S,18,FALSE)</f>
        <v>2014-2015</v>
      </c>
      <c r="F33" s="102">
        <v>0</v>
      </c>
      <c r="G33" s="102">
        <v>146.071</v>
      </c>
      <c r="H33" s="102">
        <v>818.16399999999999</v>
      </c>
      <c r="I33" s="102">
        <v>1750.74</v>
      </c>
      <c r="J33" s="102">
        <v>9591.1610000000001</v>
      </c>
      <c r="K33" s="102">
        <v>17343.795999999998</v>
      </c>
      <c r="L33" s="103">
        <f t="shared" si="0"/>
        <v>29649.932000000001</v>
      </c>
      <c r="M33" s="106">
        <f>VLOOKUP(C33,'TAB 1 Project Information'!B:I,6,FALSE)</f>
        <v>1</v>
      </c>
      <c r="N33" s="106">
        <f>VLOOKUP(C33,'TAB 1 Project Information'!B:I,7,FALSE)</f>
        <v>3</v>
      </c>
      <c r="O33" s="106">
        <f>VLOOKUP(C33,'TAB 1 Project Information'!B:I,8,FALSE)</f>
        <v>0</v>
      </c>
      <c r="P33" s="107">
        <f>L33/2</f>
        <v>14824.966</v>
      </c>
      <c r="Q33" s="108"/>
      <c r="R33" s="108">
        <f>P33</f>
        <v>14824.966</v>
      </c>
      <c r="S33" s="108"/>
      <c r="T33" s="108"/>
      <c r="U33" s="108"/>
      <c r="V33" s="108"/>
      <c r="W33" s="108"/>
      <c r="X33" s="108"/>
      <c r="Y33" s="108"/>
    </row>
    <row r="34" spans="1:25" ht="12" customHeight="1" x14ac:dyDescent="0.25">
      <c r="A34" s="90">
        <f t="shared" si="1"/>
        <v>32</v>
      </c>
      <c r="B34" s="91">
        <v>14127</v>
      </c>
      <c r="C34" s="92" t="s">
        <v>227</v>
      </c>
      <c r="D34" s="92" t="s">
        <v>864</v>
      </c>
      <c r="E34" s="92" t="str">
        <f>VLOOKUP(C34,'TAB 1 Project Information'!B:S,18,FALSE)</f>
        <v>2013-2014</v>
      </c>
      <c r="F34" s="102">
        <v>0</v>
      </c>
      <c r="G34" s="102">
        <v>0</v>
      </c>
      <c r="H34" s="102">
        <v>87.447000000000003</v>
      </c>
      <c r="I34" s="102">
        <v>11075.008</v>
      </c>
      <c r="J34" s="102">
        <v>26993.784</v>
      </c>
      <c r="K34" s="102">
        <v>11291.793</v>
      </c>
      <c r="L34" s="103">
        <f t="shared" si="0"/>
        <v>49448.031999999999</v>
      </c>
      <c r="M34" s="106">
        <f>VLOOKUP(C34,'TAB 1 Project Information'!B:I,6,FALSE)</f>
        <v>4</v>
      </c>
      <c r="N34" s="106">
        <f>VLOOKUP(C34,'TAB 1 Project Information'!B:I,7,FALSE)</f>
        <v>0</v>
      </c>
      <c r="O34" s="106">
        <f>VLOOKUP(C34,'TAB 1 Project Information'!B:I,8,FALSE)</f>
        <v>0</v>
      </c>
      <c r="P34" s="108"/>
      <c r="Q34" s="108"/>
      <c r="R34" s="108"/>
      <c r="S34" s="108">
        <f>L34</f>
        <v>49448.031999999999</v>
      </c>
      <c r="T34" s="108"/>
      <c r="U34" s="108"/>
      <c r="V34" s="108"/>
      <c r="W34" s="108"/>
      <c r="X34" s="108"/>
      <c r="Y34" s="108"/>
    </row>
    <row r="35" spans="1:25" ht="12" customHeight="1" x14ac:dyDescent="0.25">
      <c r="A35" s="90">
        <f t="shared" si="1"/>
        <v>33</v>
      </c>
      <c r="B35" s="91">
        <v>14128</v>
      </c>
      <c r="C35" s="92" t="s">
        <v>233</v>
      </c>
      <c r="D35" s="92" t="s">
        <v>864</v>
      </c>
      <c r="E35" s="92" t="str">
        <f>VLOOKUP(C35,'TAB 1 Project Information'!B:S,18,FALSE)</f>
        <v>2013-2014</v>
      </c>
      <c r="F35" s="102">
        <v>812.76700000000005</v>
      </c>
      <c r="G35" s="102">
        <v>5.2489999999999997</v>
      </c>
      <c r="H35" s="102">
        <v>4167.3509999999997</v>
      </c>
      <c r="I35" s="102">
        <v>1428.528</v>
      </c>
      <c r="J35" s="102">
        <v>1250.991</v>
      </c>
      <c r="K35" s="102">
        <v>812.76700000000005</v>
      </c>
      <c r="L35" s="103">
        <f t="shared" si="0"/>
        <v>8477.6530000000002</v>
      </c>
      <c r="M35" s="106">
        <f>VLOOKUP(C35,'TAB 1 Project Information'!B:I,6,FALSE)</f>
        <v>1</v>
      </c>
      <c r="N35" s="106">
        <f>VLOOKUP(C35,'TAB 1 Project Information'!B:I,7,FALSE)</f>
        <v>0</v>
      </c>
      <c r="O35" s="106">
        <f>VLOOKUP(C35,'TAB 1 Project Information'!B:I,8,FALSE)</f>
        <v>0</v>
      </c>
      <c r="P35" s="107">
        <f>L35</f>
        <v>8477.6530000000002</v>
      </c>
      <c r="Q35" s="108"/>
      <c r="R35" s="108"/>
      <c r="S35" s="108"/>
      <c r="T35" s="108"/>
      <c r="U35" s="108"/>
      <c r="V35" s="108"/>
      <c r="W35" s="108"/>
      <c r="X35" s="108"/>
      <c r="Y35" s="108"/>
    </row>
    <row r="36" spans="1:25" ht="12" customHeight="1" x14ac:dyDescent="0.25">
      <c r="A36" s="90">
        <f t="shared" si="1"/>
        <v>34</v>
      </c>
      <c r="B36" s="91">
        <v>14130</v>
      </c>
      <c r="C36" s="92" t="s">
        <v>236</v>
      </c>
      <c r="D36" s="92" t="s">
        <v>864</v>
      </c>
      <c r="E36" s="92" t="str">
        <f>VLOOKUP(C36,'TAB 1 Project Information'!B:S,18,FALSE)</f>
        <v>2013-2014</v>
      </c>
      <c r="F36" s="102">
        <v>0</v>
      </c>
      <c r="G36" s="102">
        <v>0</v>
      </c>
      <c r="H36" s="102">
        <v>12293.115</v>
      </c>
      <c r="I36" s="102">
        <v>66571.721000000005</v>
      </c>
      <c r="J36" s="102">
        <v>55837.773000000001</v>
      </c>
      <c r="K36" s="102">
        <v>19502.987000000001</v>
      </c>
      <c r="L36" s="103">
        <f t="shared" si="0"/>
        <v>154205.59599999999</v>
      </c>
      <c r="M36" s="106">
        <f>VLOOKUP(C36,'TAB 1 Project Information'!B:I,6,FALSE)</f>
        <v>1</v>
      </c>
      <c r="N36" s="106">
        <f>VLOOKUP(C36,'TAB 1 Project Information'!B:I,7,FALSE)</f>
        <v>5</v>
      </c>
      <c r="O36" s="106">
        <f>VLOOKUP(C36,'TAB 1 Project Information'!B:I,8,FALSE)</f>
        <v>0</v>
      </c>
      <c r="P36" s="107">
        <f>L36/2</f>
        <v>77102.797999999995</v>
      </c>
      <c r="Q36" s="108"/>
      <c r="R36" s="108"/>
      <c r="S36" s="108"/>
      <c r="T36" s="108">
        <f>P36</f>
        <v>77102.797999999995</v>
      </c>
      <c r="U36" s="108"/>
      <c r="V36" s="108"/>
      <c r="W36" s="108"/>
      <c r="X36" s="108"/>
      <c r="Y36" s="108"/>
    </row>
    <row r="37" spans="1:25" ht="12" customHeight="1" x14ac:dyDescent="0.25">
      <c r="A37" s="90">
        <f t="shared" si="1"/>
        <v>35</v>
      </c>
      <c r="B37" s="95">
        <v>14131</v>
      </c>
      <c r="C37" s="92" t="s">
        <v>242</v>
      </c>
      <c r="D37" s="92" t="s">
        <v>864</v>
      </c>
      <c r="E37" s="92" t="str">
        <f>VLOOKUP(C37,'TAB 1 Project Information'!B:S,18,FALSE)</f>
        <v>2013-2014</v>
      </c>
      <c r="F37" s="102">
        <v>0</v>
      </c>
      <c r="G37" s="102">
        <v>0</v>
      </c>
      <c r="H37" s="102">
        <v>294.34500000000003</v>
      </c>
      <c r="I37" s="102">
        <v>4546.09</v>
      </c>
      <c r="J37" s="102">
        <v>32559.167000000001</v>
      </c>
      <c r="K37" s="102">
        <v>18926.502</v>
      </c>
      <c r="L37" s="103">
        <f t="shared" si="0"/>
        <v>56326.103999999999</v>
      </c>
      <c r="M37" s="106">
        <f>VLOOKUP(C37,'TAB 1 Project Information'!B:I,6,FALSE)</f>
        <v>1</v>
      </c>
      <c r="N37" s="106">
        <f>VLOOKUP(C37,'TAB 1 Project Information'!B:I,7,FALSE)</f>
        <v>0</v>
      </c>
      <c r="O37" s="106">
        <f>VLOOKUP(C37,'TAB 1 Project Information'!B:I,8,FALSE)</f>
        <v>0</v>
      </c>
      <c r="P37" s="107">
        <f>L37</f>
        <v>56326.103999999999</v>
      </c>
      <c r="Q37" s="108"/>
      <c r="R37" s="108"/>
      <c r="S37" s="108"/>
      <c r="T37" s="108"/>
      <c r="U37" s="108"/>
      <c r="V37" s="108"/>
      <c r="W37" s="108"/>
      <c r="X37" s="108"/>
      <c r="Y37" s="108"/>
    </row>
    <row r="38" spans="1:25" ht="12" customHeight="1" x14ac:dyDescent="0.25">
      <c r="A38" s="90">
        <f t="shared" si="1"/>
        <v>36</v>
      </c>
      <c r="B38" s="91">
        <v>14137</v>
      </c>
      <c r="C38" s="92" t="s">
        <v>246</v>
      </c>
      <c r="D38" s="92" t="s">
        <v>863</v>
      </c>
      <c r="E38" s="92" t="str">
        <f>VLOOKUP(C38,'TAB 1 Project Information'!B:S,18,FALSE)</f>
        <v>2013-2014</v>
      </c>
      <c r="F38" s="102">
        <v>0</v>
      </c>
      <c r="G38" s="102">
        <v>0</v>
      </c>
      <c r="H38" s="102">
        <v>0.245</v>
      </c>
      <c r="I38" s="102">
        <v>691.75599999999997</v>
      </c>
      <c r="J38" s="102">
        <v>1119.5920000000001</v>
      </c>
      <c r="K38" s="102">
        <v>573.60400000000004</v>
      </c>
      <c r="L38" s="103">
        <f t="shared" si="0"/>
        <v>2385.1970000000001</v>
      </c>
      <c r="M38" s="106">
        <f>VLOOKUP(C38,'TAB 1 Project Information'!B:I,6,FALSE)</f>
        <v>1</v>
      </c>
      <c r="N38" s="106">
        <f>VLOOKUP(C38,'TAB 1 Project Information'!B:I,7,FALSE)</f>
        <v>0</v>
      </c>
      <c r="O38" s="106">
        <f>VLOOKUP(C38,'TAB 1 Project Information'!B:I,8,FALSE)</f>
        <v>0</v>
      </c>
      <c r="P38" s="107">
        <f>L38</f>
        <v>2385.1970000000001</v>
      </c>
      <c r="Q38" s="108"/>
      <c r="R38" s="108"/>
      <c r="S38" s="108"/>
      <c r="T38" s="108"/>
      <c r="U38" s="108"/>
      <c r="V38" s="108"/>
      <c r="W38" s="108"/>
      <c r="X38" s="108"/>
      <c r="Y38" s="108"/>
    </row>
    <row r="39" spans="1:25" ht="12" customHeight="1" x14ac:dyDescent="0.25">
      <c r="A39" s="90">
        <f t="shared" si="1"/>
        <v>37</v>
      </c>
      <c r="B39" s="91">
        <v>14138</v>
      </c>
      <c r="C39" s="92" t="s">
        <v>252</v>
      </c>
      <c r="D39" s="92" t="s">
        <v>863</v>
      </c>
      <c r="E39" s="92" t="str">
        <f>VLOOKUP(C39,'TAB 1 Project Information'!B:S,18,FALSE)</f>
        <v>N/A</v>
      </c>
      <c r="F39" s="102">
        <v>0</v>
      </c>
      <c r="G39" s="102">
        <v>0</v>
      </c>
      <c r="H39" s="102">
        <v>20.047000000000001</v>
      </c>
      <c r="I39" s="102">
        <v>10.718</v>
      </c>
      <c r="J39" s="102">
        <v>164.858</v>
      </c>
      <c r="K39" s="102">
        <v>221.94399999999999</v>
      </c>
      <c r="L39" s="103">
        <f t="shared" si="0"/>
        <v>417.56700000000001</v>
      </c>
      <c r="M39" s="106">
        <f>VLOOKUP(C39,'TAB 1 Project Information'!B:I,6,FALSE)</f>
        <v>1</v>
      </c>
      <c r="N39" s="106">
        <f>VLOOKUP(C39,'TAB 1 Project Information'!B:I,7,FALSE)</f>
        <v>8</v>
      </c>
      <c r="O39" s="106">
        <f>VLOOKUP(C39,'TAB 1 Project Information'!B:I,8,FALSE)</f>
        <v>0</v>
      </c>
      <c r="P39" s="107">
        <f t="shared" ref="P39" si="6">L39/2</f>
        <v>208.7835</v>
      </c>
      <c r="Q39" s="108"/>
      <c r="R39" s="108"/>
      <c r="S39" s="108"/>
      <c r="T39" s="108"/>
      <c r="U39" s="108"/>
      <c r="V39" s="108"/>
      <c r="W39" s="108">
        <f>P39</f>
        <v>208.7835</v>
      </c>
      <c r="X39" s="108"/>
      <c r="Y39" s="108"/>
    </row>
    <row r="40" spans="1:25" ht="12" customHeight="1" x14ac:dyDescent="0.25">
      <c r="A40" s="90">
        <f t="shared" si="1"/>
        <v>38</v>
      </c>
      <c r="B40" s="95">
        <v>15129</v>
      </c>
      <c r="C40" s="92" t="s">
        <v>258</v>
      </c>
      <c r="D40" s="92" t="s">
        <v>863</v>
      </c>
      <c r="E40" s="92" t="str">
        <f>VLOOKUP(C40,'TAB 1 Project Information'!B:S,18,FALSE)</f>
        <v>N/A</v>
      </c>
      <c r="F40" s="102">
        <v>0</v>
      </c>
      <c r="G40" s="102">
        <v>0</v>
      </c>
      <c r="H40" s="102">
        <v>0</v>
      </c>
      <c r="I40" s="102">
        <v>87.281000000000006</v>
      </c>
      <c r="J40" s="102">
        <v>837.31399999999996</v>
      </c>
      <c r="K40" s="102">
        <v>2074.9070000000002</v>
      </c>
      <c r="L40" s="103">
        <f t="shared" si="0"/>
        <v>2999.5020000000004</v>
      </c>
      <c r="M40" s="106">
        <f>VLOOKUP(C40,'TAB 1 Project Information'!B:I,6,FALSE)</f>
        <v>2</v>
      </c>
      <c r="N40" s="106">
        <f>VLOOKUP(C40,'TAB 1 Project Information'!B:I,7,FALSE)</f>
        <v>0</v>
      </c>
      <c r="O40" s="106">
        <f>VLOOKUP(C40,'TAB 1 Project Information'!B:I,8,FALSE)</f>
        <v>0</v>
      </c>
      <c r="P40" s="108"/>
      <c r="Q40" s="108">
        <f t="shared" ref="Q40:Q41" si="7">L40</f>
        <v>2999.5020000000004</v>
      </c>
      <c r="R40" s="108"/>
      <c r="S40" s="108"/>
      <c r="T40" s="108"/>
      <c r="U40" s="108"/>
      <c r="V40" s="108"/>
      <c r="W40" s="108"/>
      <c r="X40" s="108"/>
      <c r="Y40" s="108"/>
    </row>
    <row r="41" spans="1:25" ht="12" customHeight="1" x14ac:dyDescent="0.25">
      <c r="A41" s="90">
        <f t="shared" si="1"/>
        <v>39</v>
      </c>
      <c r="B41" s="91">
        <v>15133</v>
      </c>
      <c r="C41" s="92" t="s">
        <v>263</v>
      </c>
      <c r="D41" s="92" t="s">
        <v>863</v>
      </c>
      <c r="E41" s="92" t="str">
        <f>VLOOKUP(C41,'TAB 1 Project Information'!B:S,18,FALSE)</f>
        <v>N/A</v>
      </c>
      <c r="F41" s="102">
        <v>100</v>
      </c>
      <c r="G41" s="102">
        <v>0</v>
      </c>
      <c r="H41" s="102">
        <v>0</v>
      </c>
      <c r="I41" s="102">
        <v>6.63</v>
      </c>
      <c r="J41" s="102">
        <v>103.68600000000001</v>
      </c>
      <c r="K41" s="102">
        <v>541.26800000000003</v>
      </c>
      <c r="L41" s="103">
        <f t="shared" si="0"/>
        <v>751.58400000000006</v>
      </c>
      <c r="M41" s="106">
        <f>VLOOKUP(C41,'TAB 1 Project Information'!B:I,6,FALSE)</f>
        <v>2</v>
      </c>
      <c r="N41" s="106">
        <f>VLOOKUP(C41,'TAB 1 Project Information'!B:I,7,FALSE)</f>
        <v>0</v>
      </c>
      <c r="O41" s="106">
        <f>VLOOKUP(C41,'TAB 1 Project Information'!B:I,8,FALSE)</f>
        <v>0</v>
      </c>
      <c r="P41" s="108"/>
      <c r="Q41" s="108">
        <f t="shared" si="7"/>
        <v>751.58400000000006</v>
      </c>
      <c r="R41" s="108"/>
      <c r="S41" s="108"/>
      <c r="T41" s="108"/>
      <c r="U41" s="108"/>
      <c r="V41" s="108"/>
      <c r="W41" s="108"/>
      <c r="X41" s="108"/>
      <c r="Y41" s="108"/>
    </row>
    <row r="42" spans="1:25" ht="12" customHeight="1" x14ac:dyDescent="0.25">
      <c r="A42" s="90">
        <f t="shared" si="1"/>
        <v>40</v>
      </c>
      <c r="B42" s="91">
        <v>15258</v>
      </c>
      <c r="C42" s="93" t="s">
        <v>265</v>
      </c>
      <c r="D42" s="93" t="s">
        <v>863</v>
      </c>
      <c r="E42" s="92" t="str">
        <f>VLOOKUP(C42,'TAB 1 Project Information'!B:S,18,FALSE)</f>
        <v>N/A</v>
      </c>
      <c r="F42" s="102">
        <v>0</v>
      </c>
      <c r="G42" s="102">
        <v>0</v>
      </c>
      <c r="H42" s="102">
        <v>163.16499999999999</v>
      </c>
      <c r="I42" s="102">
        <v>-267.19600000000003</v>
      </c>
      <c r="J42" s="102">
        <v>7700.6949999999997</v>
      </c>
      <c r="K42" s="102">
        <v>17231.571</v>
      </c>
      <c r="L42" s="103">
        <f t="shared" si="0"/>
        <v>24828.235000000001</v>
      </c>
      <c r="M42" s="106">
        <f>VLOOKUP(C42,'TAB 1 Project Information'!B:I,6,FALSE)</f>
        <v>7</v>
      </c>
      <c r="N42" s="106">
        <f>VLOOKUP(C42,'TAB 1 Project Information'!B:I,7,FALSE)</f>
        <v>0</v>
      </c>
      <c r="O42" s="106">
        <f>VLOOKUP(C42,'TAB 1 Project Information'!B:I,8,FALSE)</f>
        <v>0</v>
      </c>
      <c r="P42" s="108"/>
      <c r="Q42" s="108"/>
      <c r="R42" s="108"/>
      <c r="S42" s="108"/>
      <c r="T42" s="108"/>
      <c r="U42" s="108"/>
      <c r="V42" s="108">
        <f>L42</f>
        <v>24828.235000000001</v>
      </c>
      <c r="W42" s="108"/>
      <c r="X42" s="108"/>
      <c r="Y42" s="108"/>
    </row>
    <row r="43" spans="1:25" ht="12" customHeight="1" x14ac:dyDescent="0.25">
      <c r="A43" s="90">
        <f t="shared" si="1"/>
        <v>41</v>
      </c>
      <c r="B43" s="95">
        <v>16132</v>
      </c>
      <c r="C43" s="92" t="s">
        <v>274</v>
      </c>
      <c r="D43" s="92" t="s">
        <v>863</v>
      </c>
      <c r="E43" s="92" t="str">
        <f>VLOOKUP(C43,'TAB 1 Project Information'!B:S,18,FALSE)</f>
        <v>2013-2014</v>
      </c>
      <c r="F43" s="102">
        <v>0</v>
      </c>
      <c r="G43" s="102">
        <v>0</v>
      </c>
      <c r="H43" s="102">
        <v>0</v>
      </c>
      <c r="I43" s="102">
        <v>0</v>
      </c>
      <c r="J43" s="102">
        <v>681.78399999999999</v>
      </c>
      <c r="K43" s="102">
        <v>712.00300000000004</v>
      </c>
      <c r="L43" s="103">
        <f t="shared" si="0"/>
        <v>1393.787</v>
      </c>
      <c r="M43" s="106">
        <f>VLOOKUP(C43,'TAB 1 Project Information'!B:I,6,FALSE)</f>
        <v>1</v>
      </c>
      <c r="N43" s="106">
        <f>VLOOKUP(C43,'TAB 1 Project Information'!B:I,7,FALSE)</f>
        <v>8</v>
      </c>
      <c r="O43" s="106">
        <f>VLOOKUP(C43,'TAB 1 Project Information'!B:I,8,FALSE)</f>
        <v>0</v>
      </c>
      <c r="P43" s="107">
        <f>L43/2</f>
        <v>696.89350000000002</v>
      </c>
      <c r="Q43" s="108"/>
      <c r="R43" s="108"/>
      <c r="S43" s="108"/>
      <c r="T43" s="108"/>
      <c r="U43" s="108"/>
      <c r="V43" s="108"/>
      <c r="W43" s="108">
        <f>P43</f>
        <v>696.89350000000002</v>
      </c>
      <c r="X43" s="108"/>
      <c r="Y43" s="108"/>
    </row>
    <row r="44" spans="1:25" ht="12" customHeight="1" x14ac:dyDescent="0.25">
      <c r="A44" s="90">
        <f t="shared" si="1"/>
        <v>42</v>
      </c>
      <c r="B44" s="91">
        <v>16134</v>
      </c>
      <c r="C44" s="92" t="s">
        <v>276</v>
      </c>
      <c r="D44" s="92" t="s">
        <v>863</v>
      </c>
      <c r="E44" s="92" t="str">
        <f>VLOOKUP(C44,'TAB 1 Project Information'!B:S,18,FALSE)</f>
        <v>N/A</v>
      </c>
      <c r="F44" s="102">
        <v>0</v>
      </c>
      <c r="G44" s="102">
        <v>0</v>
      </c>
      <c r="H44" s="102">
        <v>0</v>
      </c>
      <c r="I44" s="102">
        <v>0</v>
      </c>
      <c r="J44" s="102">
        <v>697.697</v>
      </c>
      <c r="K44" s="102">
        <v>660.33</v>
      </c>
      <c r="L44" s="103">
        <f t="shared" si="0"/>
        <v>1358.027</v>
      </c>
      <c r="M44" s="106">
        <f>VLOOKUP(C44,'TAB 1 Project Information'!B:I,6,FALSE)</f>
        <v>2</v>
      </c>
      <c r="N44" s="106">
        <f>VLOOKUP(C44,'TAB 1 Project Information'!B:I,7,FALSE)</f>
        <v>0</v>
      </c>
      <c r="O44" s="106">
        <f>VLOOKUP(C44,'TAB 1 Project Information'!B:I,8,FALSE)</f>
        <v>0</v>
      </c>
      <c r="P44" s="108"/>
      <c r="Q44" s="108">
        <f t="shared" ref="Q44:Q45" si="8">L44</f>
        <v>1358.027</v>
      </c>
      <c r="R44" s="108"/>
      <c r="S44" s="108"/>
      <c r="T44" s="108"/>
      <c r="U44" s="108"/>
      <c r="V44" s="108"/>
      <c r="W44" s="108"/>
      <c r="X44" s="108"/>
      <c r="Y44" s="108"/>
    </row>
    <row r="45" spans="1:25" ht="12" customHeight="1" x14ac:dyDescent="0.25">
      <c r="A45" s="90">
        <f t="shared" si="1"/>
        <v>43</v>
      </c>
      <c r="B45" s="91">
        <v>16137</v>
      </c>
      <c r="C45" s="92" t="s">
        <v>280</v>
      </c>
      <c r="D45" s="92" t="s">
        <v>863</v>
      </c>
      <c r="E45" s="92" t="str">
        <f>VLOOKUP(C45,'TAB 1 Project Information'!B:S,18,FALSE)</f>
        <v>N/A</v>
      </c>
      <c r="F45" s="102">
        <v>0</v>
      </c>
      <c r="G45" s="102">
        <v>0</v>
      </c>
      <c r="H45" s="102">
        <v>0</v>
      </c>
      <c r="I45" s="102">
        <v>0</v>
      </c>
      <c r="J45" s="102">
        <v>0</v>
      </c>
      <c r="K45" s="102">
        <v>421.53800000000001</v>
      </c>
      <c r="L45" s="103">
        <f t="shared" si="0"/>
        <v>421.53800000000001</v>
      </c>
      <c r="M45" s="106">
        <f>VLOOKUP(C45,'TAB 1 Project Information'!B:I,6,FALSE)</f>
        <v>2</v>
      </c>
      <c r="N45" s="106">
        <f>VLOOKUP(C45,'TAB 1 Project Information'!B:I,7,FALSE)</f>
        <v>0</v>
      </c>
      <c r="O45" s="106">
        <f>VLOOKUP(C45,'TAB 1 Project Information'!B:I,8,FALSE)</f>
        <v>0</v>
      </c>
      <c r="P45" s="108"/>
      <c r="Q45" s="108">
        <f t="shared" si="8"/>
        <v>421.53800000000001</v>
      </c>
      <c r="R45" s="108"/>
      <c r="S45" s="108"/>
      <c r="T45" s="108"/>
      <c r="U45" s="108"/>
      <c r="V45" s="108"/>
      <c r="W45" s="108"/>
      <c r="X45" s="108"/>
      <c r="Y45" s="108"/>
    </row>
    <row r="46" spans="1:25" ht="12" customHeight="1" x14ac:dyDescent="0.25">
      <c r="A46" s="90">
        <f t="shared" si="1"/>
        <v>44</v>
      </c>
      <c r="B46" s="91">
        <v>16157</v>
      </c>
      <c r="C46" s="92" t="s">
        <v>282</v>
      </c>
      <c r="D46" s="92" t="s">
        <v>864</v>
      </c>
      <c r="E46" s="92" t="str">
        <f>VLOOKUP(C46,'TAB 1 Project Information'!B:S,18,FALSE)</f>
        <v>2015-2016</v>
      </c>
      <c r="F46" s="102">
        <v>0</v>
      </c>
      <c r="G46" s="102">
        <v>0</v>
      </c>
      <c r="H46" s="102">
        <v>0</v>
      </c>
      <c r="I46" s="102">
        <v>0</v>
      </c>
      <c r="J46" s="102">
        <v>0</v>
      </c>
      <c r="K46" s="102">
        <v>262.34399999999999</v>
      </c>
      <c r="L46" s="103">
        <f t="shared" si="0"/>
        <v>262.34399999999999</v>
      </c>
      <c r="M46" s="106">
        <f>VLOOKUP(C46,'TAB 1 Project Information'!B:I,6,FALSE)</f>
        <v>1</v>
      </c>
      <c r="N46" s="106">
        <f>VLOOKUP(C46,'TAB 1 Project Information'!B:I,7,FALSE)</f>
        <v>0</v>
      </c>
      <c r="O46" s="106">
        <f>VLOOKUP(C46,'TAB 1 Project Information'!B:I,8,FALSE)</f>
        <v>0</v>
      </c>
      <c r="P46" s="107">
        <f>L46</f>
        <v>262.34399999999999</v>
      </c>
      <c r="Q46" s="108"/>
      <c r="R46" s="108"/>
      <c r="S46" s="108"/>
      <c r="T46" s="108"/>
      <c r="U46" s="108"/>
      <c r="V46" s="108"/>
      <c r="W46" s="108"/>
      <c r="X46" s="108"/>
      <c r="Y46" s="108"/>
    </row>
    <row r="47" spans="1:25" ht="12" customHeight="1" x14ac:dyDescent="0.25">
      <c r="A47" s="90">
        <f t="shared" si="1"/>
        <v>45</v>
      </c>
      <c r="B47" s="91">
        <v>16249</v>
      </c>
      <c r="C47" s="93" t="s">
        <v>288</v>
      </c>
      <c r="D47" s="93" t="s">
        <v>863</v>
      </c>
      <c r="E47" s="92" t="str">
        <f>VLOOKUP(C47,'TAB 1 Project Information'!B:S,18,FALSE)</f>
        <v>N/A</v>
      </c>
      <c r="F47" s="102">
        <v>0</v>
      </c>
      <c r="G47" s="102">
        <v>0</v>
      </c>
      <c r="H47" s="102">
        <v>0</v>
      </c>
      <c r="I47" s="102">
        <v>0</v>
      </c>
      <c r="J47" s="102">
        <v>56625.127999999997</v>
      </c>
      <c r="K47" s="102">
        <v>34947.807000000001</v>
      </c>
      <c r="L47" s="103">
        <f t="shared" si="0"/>
        <v>91572.934999999998</v>
      </c>
      <c r="M47" s="106">
        <f>VLOOKUP(C47,'TAB 1 Project Information'!B:I,6,FALSE)</f>
        <v>2</v>
      </c>
      <c r="N47" s="106">
        <f>VLOOKUP(C47,'TAB 1 Project Information'!B:I,7,FALSE)</f>
        <v>0</v>
      </c>
      <c r="O47" s="106">
        <f>VLOOKUP(C47,'TAB 1 Project Information'!B:I,8,FALSE)</f>
        <v>0</v>
      </c>
      <c r="P47" s="108"/>
      <c r="Q47" s="108">
        <f>L47</f>
        <v>91572.934999999998</v>
      </c>
      <c r="R47" s="108"/>
      <c r="S47" s="108"/>
      <c r="T47" s="108"/>
      <c r="U47" s="108"/>
      <c r="V47" s="108"/>
      <c r="W47" s="108"/>
      <c r="X47" s="108"/>
      <c r="Y47" s="108"/>
    </row>
    <row r="48" spans="1:25" ht="12" customHeight="1" x14ac:dyDescent="0.25">
      <c r="A48" s="90">
        <f t="shared" si="1"/>
        <v>46</v>
      </c>
      <c r="B48" s="91">
        <v>17130</v>
      </c>
      <c r="C48" s="92" t="s">
        <v>293</v>
      </c>
      <c r="D48" s="92" t="s">
        <v>863</v>
      </c>
      <c r="E48" s="92" t="str">
        <f>VLOOKUP(C48,'TAB 1 Project Information'!B:S,18,FALSE)</f>
        <v>2013-2014</v>
      </c>
      <c r="F48" s="102">
        <v>0</v>
      </c>
      <c r="G48" s="102">
        <v>0</v>
      </c>
      <c r="H48" s="102">
        <v>0</v>
      </c>
      <c r="I48" s="102">
        <v>0</v>
      </c>
      <c r="J48" s="102"/>
      <c r="K48" s="102"/>
      <c r="L48" s="103">
        <f t="shared" si="0"/>
        <v>0</v>
      </c>
      <c r="M48" s="106">
        <f>VLOOKUP(C48,'TAB 1 Project Information'!B:I,6,FALSE)</f>
        <v>1</v>
      </c>
      <c r="N48" s="106">
        <f>VLOOKUP(C48,'TAB 1 Project Information'!B:I,7,FALSE)</f>
        <v>8</v>
      </c>
      <c r="O48" s="106">
        <f>VLOOKUP(C48,'TAB 1 Project Information'!B:I,8,FALSE)</f>
        <v>7</v>
      </c>
      <c r="P48" s="107"/>
      <c r="Q48" s="108"/>
      <c r="R48" s="108"/>
      <c r="S48" s="108"/>
      <c r="T48" s="108"/>
      <c r="U48" s="108"/>
      <c r="V48" s="108"/>
      <c r="W48" s="108"/>
      <c r="X48" s="108"/>
      <c r="Y48" s="108"/>
    </row>
    <row r="49" spans="1:25" ht="12" customHeight="1" x14ac:dyDescent="0.25">
      <c r="A49" s="90">
        <f t="shared" si="1"/>
        <v>47</v>
      </c>
      <c r="B49" s="95">
        <v>10138</v>
      </c>
      <c r="C49" s="92" t="s">
        <v>298</v>
      </c>
      <c r="D49" s="92" t="s">
        <v>864</v>
      </c>
      <c r="E49" s="92" t="str">
        <f>VLOOKUP(C49,'TAB 1 Project Information'!B:S,18,FALSE)</f>
        <v>N/A</v>
      </c>
      <c r="F49" s="102">
        <v>1697.4760000000001</v>
      </c>
      <c r="G49" s="102">
        <v>1177.9649999999999</v>
      </c>
      <c r="H49" s="102">
        <v>1514.36</v>
      </c>
      <c r="I49" s="102">
        <v>2571.9259999999999</v>
      </c>
      <c r="J49" s="102">
        <v>2364.2420000000002</v>
      </c>
      <c r="K49" s="102">
        <v>1831.5920000000001</v>
      </c>
      <c r="L49" s="103">
        <f t="shared" si="0"/>
        <v>11157.561</v>
      </c>
      <c r="M49" s="106">
        <f>VLOOKUP(C49,'TAB 1 Project Information'!B:I,6,FALSE)</f>
        <v>9</v>
      </c>
      <c r="N49" s="106">
        <f>VLOOKUP(C49,'TAB 1 Project Information'!B:I,7,FALSE)</f>
        <v>0</v>
      </c>
      <c r="O49" s="106">
        <f>VLOOKUP(C49,'TAB 1 Project Information'!B:I,8,FALSE)</f>
        <v>0</v>
      </c>
      <c r="P49" s="108"/>
      <c r="Q49" s="108"/>
      <c r="R49" s="108"/>
      <c r="S49" s="108"/>
      <c r="T49" s="108"/>
      <c r="U49" s="108"/>
      <c r="V49" s="108"/>
      <c r="W49" s="108"/>
      <c r="X49" s="108">
        <f>L49</f>
        <v>11157.561</v>
      </c>
      <c r="Y49" s="108"/>
    </row>
    <row r="50" spans="1:25" ht="12" customHeight="1" x14ac:dyDescent="0.25">
      <c r="A50" s="90">
        <f t="shared" si="1"/>
        <v>48</v>
      </c>
      <c r="B50" s="91">
        <v>6133</v>
      </c>
      <c r="C50" s="92" t="s">
        <v>300</v>
      </c>
      <c r="D50" s="92" t="s">
        <v>864</v>
      </c>
      <c r="E50" s="92">
        <f>VLOOKUP(C50,'TAB 1 Project Information'!B:S,18,FALSE)</f>
        <v>0</v>
      </c>
      <c r="F50" s="102">
        <v>1181.05</v>
      </c>
      <c r="G50" s="102">
        <v>134.501</v>
      </c>
      <c r="H50" s="102">
        <v>1.091</v>
      </c>
      <c r="I50" s="102">
        <v>0</v>
      </c>
      <c r="J50" s="102">
        <v>0</v>
      </c>
      <c r="K50" s="102">
        <v>0</v>
      </c>
      <c r="L50" s="103">
        <f t="shared" si="0"/>
        <v>1316.6419999999998</v>
      </c>
      <c r="M50" s="106">
        <f>VLOOKUP(C50,'TAB 1 Project Information'!B:I,6,FALSE)</f>
        <v>6</v>
      </c>
      <c r="N50" s="106">
        <f>VLOOKUP(C50,'TAB 1 Project Information'!B:I,7,FALSE)</f>
        <v>7</v>
      </c>
      <c r="O50" s="106">
        <f>VLOOKUP(C50,'TAB 1 Project Information'!B:I,8,FALSE)</f>
        <v>0</v>
      </c>
      <c r="P50" s="108"/>
      <c r="Q50" s="108"/>
      <c r="R50" s="108"/>
      <c r="S50" s="108"/>
      <c r="T50" s="108"/>
      <c r="U50" s="108">
        <f>L50/2</f>
        <v>658.32099999999991</v>
      </c>
      <c r="V50" s="108">
        <f>U50</f>
        <v>658.32099999999991</v>
      </c>
      <c r="W50" s="108"/>
      <c r="X50" s="108"/>
      <c r="Y50" s="108"/>
    </row>
    <row r="51" spans="1:25" ht="12" customHeight="1" x14ac:dyDescent="0.25">
      <c r="A51" s="90">
        <f t="shared" si="1"/>
        <v>49</v>
      </c>
      <c r="B51" s="91">
        <v>6251</v>
      </c>
      <c r="C51" s="93" t="s">
        <v>307</v>
      </c>
      <c r="D51" s="93" t="s">
        <v>864</v>
      </c>
      <c r="E51" s="92">
        <f>VLOOKUP(C51,'TAB 1 Project Information'!B:S,18,FALSE)</f>
        <v>0</v>
      </c>
      <c r="F51" s="102">
        <v>1148.7840000000001</v>
      </c>
      <c r="G51" s="102">
        <v>762.66499999999996</v>
      </c>
      <c r="H51" s="102">
        <v>0</v>
      </c>
      <c r="I51" s="102">
        <v>0</v>
      </c>
      <c r="J51" s="102">
        <v>0</v>
      </c>
      <c r="K51" s="102">
        <v>0</v>
      </c>
      <c r="L51" s="103">
        <f t="shared" si="0"/>
        <v>1911.4490000000001</v>
      </c>
      <c r="M51" s="106">
        <f>VLOOKUP(C51,'TAB 1 Project Information'!B:I,6,FALSE)</f>
        <v>6</v>
      </c>
      <c r="N51" s="106">
        <f>VLOOKUP(C51,'TAB 1 Project Information'!B:I,7,FALSE)</f>
        <v>0</v>
      </c>
      <c r="O51" s="106">
        <f>VLOOKUP(C51,'TAB 1 Project Information'!B:I,8,FALSE)</f>
        <v>0</v>
      </c>
      <c r="P51" s="108"/>
      <c r="Q51" s="108"/>
      <c r="R51" s="108"/>
      <c r="S51" s="108"/>
      <c r="T51" s="108"/>
      <c r="U51" s="108">
        <f>L51</f>
        <v>1911.4490000000001</v>
      </c>
      <c r="V51" s="108"/>
      <c r="W51" s="108"/>
      <c r="X51" s="108"/>
      <c r="Y51" s="108"/>
    </row>
    <row r="52" spans="1:25" ht="12" customHeight="1" x14ac:dyDescent="0.25">
      <c r="A52" s="90">
        <f t="shared" si="1"/>
        <v>50</v>
      </c>
      <c r="B52" s="91">
        <v>8162</v>
      </c>
      <c r="C52" s="92" t="s">
        <v>310</v>
      </c>
      <c r="D52" s="92" t="s">
        <v>864</v>
      </c>
      <c r="E52" s="92" t="str">
        <f>VLOOKUP(C52,'TAB 1 Project Information'!B:S,18,FALSE)</f>
        <v>N/A</v>
      </c>
      <c r="F52" s="102">
        <v>9523.8979999999992</v>
      </c>
      <c r="G52" s="102">
        <v>5972.9319999999998</v>
      </c>
      <c r="H52" s="102">
        <v>5381.6859999999997</v>
      </c>
      <c r="I52" s="102">
        <v>10203.138999999999</v>
      </c>
      <c r="J52" s="102">
        <v>5900.7709999999997</v>
      </c>
      <c r="K52" s="102">
        <v>143.23500000000001</v>
      </c>
      <c r="L52" s="103">
        <f t="shared" si="0"/>
        <v>37125.660999999993</v>
      </c>
      <c r="M52" s="106">
        <f>VLOOKUP(C52,'TAB 1 Project Information'!B:I,6,FALSE)</f>
        <v>9</v>
      </c>
      <c r="N52" s="106">
        <f>VLOOKUP(C52,'TAB 1 Project Information'!B:I,7,FALSE)</f>
        <v>0</v>
      </c>
      <c r="O52" s="106">
        <f>VLOOKUP(C52,'TAB 1 Project Information'!B:I,8,FALSE)</f>
        <v>0</v>
      </c>
      <c r="P52" s="108"/>
      <c r="Q52" s="108"/>
      <c r="R52" s="108"/>
      <c r="S52" s="108"/>
      <c r="T52" s="108"/>
      <c r="U52" s="108"/>
      <c r="V52" s="108"/>
      <c r="W52" s="108"/>
      <c r="X52" s="108">
        <f>L52</f>
        <v>37125.660999999993</v>
      </c>
      <c r="Y52" s="108"/>
    </row>
    <row r="53" spans="1:25" ht="12" customHeight="1" x14ac:dyDescent="0.25">
      <c r="A53" s="90">
        <f t="shared" si="1"/>
        <v>51</v>
      </c>
      <c r="B53" s="96">
        <v>8163</v>
      </c>
      <c r="C53" s="94" t="s">
        <v>313</v>
      </c>
      <c r="D53" s="94" t="s">
        <v>864</v>
      </c>
      <c r="E53" s="92">
        <f>VLOOKUP(C53,'TAB 1 Project Information'!B:S,18,FALSE)</f>
        <v>0</v>
      </c>
      <c r="F53" s="102">
        <v>5066.8029999999999</v>
      </c>
      <c r="G53" s="102">
        <v>7121.2280000000001</v>
      </c>
      <c r="H53" s="102">
        <v>0.28100000000000003</v>
      </c>
      <c r="I53" s="102">
        <v>37.194000000000003</v>
      </c>
      <c r="J53" s="102">
        <v>6.673</v>
      </c>
      <c r="K53" s="102">
        <v>0.69299999999999995</v>
      </c>
      <c r="L53" s="103">
        <f t="shared" si="0"/>
        <v>12232.871999999999</v>
      </c>
      <c r="M53" s="106">
        <f>VLOOKUP(C53,'TAB 1 Project Information'!B:I,6,FALSE)</f>
        <v>2</v>
      </c>
      <c r="N53" s="106">
        <f>VLOOKUP(C53,'TAB 1 Project Information'!B:I,7,FALSE)</f>
        <v>6</v>
      </c>
      <c r="O53" s="106">
        <f>VLOOKUP(C53,'TAB 1 Project Information'!B:I,8,FALSE)</f>
        <v>0</v>
      </c>
      <c r="P53" s="108"/>
      <c r="Q53" s="108">
        <f>L53/2</f>
        <v>6116.4359999999997</v>
      </c>
      <c r="R53" s="108"/>
      <c r="S53" s="108"/>
      <c r="T53" s="108"/>
      <c r="U53" s="108">
        <f>Q53</f>
        <v>6116.4359999999997</v>
      </c>
      <c r="V53" s="108"/>
      <c r="W53" s="108"/>
      <c r="X53" s="108"/>
      <c r="Y53" s="108"/>
    </row>
    <row r="54" spans="1:25" ht="12" customHeight="1" x14ac:dyDescent="0.25">
      <c r="A54" s="90">
        <f t="shared" si="1"/>
        <v>52</v>
      </c>
      <c r="B54" s="96">
        <v>9168</v>
      </c>
      <c r="C54" s="94" t="s">
        <v>635</v>
      </c>
      <c r="D54" s="94" t="s">
        <v>863</v>
      </c>
      <c r="E54" s="92" t="e">
        <f>VLOOKUP(C54,'TAB 1 Project Information'!B:S,18,FALSE)</f>
        <v>#N/A</v>
      </c>
      <c r="F54" s="102">
        <v>3911.48</v>
      </c>
      <c r="G54" s="102">
        <v>2044.0609999999999</v>
      </c>
      <c r="H54" s="102">
        <v>1400.9059999999999</v>
      </c>
      <c r="I54" s="102">
        <v>34.594999999999999</v>
      </c>
      <c r="J54" s="102">
        <v>0</v>
      </c>
      <c r="K54" s="102">
        <v>0</v>
      </c>
      <c r="L54" s="103">
        <f t="shared" si="0"/>
        <v>7391.0420000000004</v>
      </c>
      <c r="M54" s="106">
        <v>1</v>
      </c>
      <c r="N54" s="106">
        <v>10</v>
      </c>
      <c r="O54" s="106">
        <v>0</v>
      </c>
      <c r="P54" s="107">
        <f>L54/2</f>
        <v>3695.5210000000002</v>
      </c>
      <c r="Q54" s="108"/>
      <c r="R54" s="108"/>
      <c r="S54" s="108"/>
      <c r="T54" s="108"/>
      <c r="U54" s="108"/>
      <c r="V54" s="108"/>
      <c r="W54" s="108"/>
      <c r="X54" s="108"/>
      <c r="Y54" s="108">
        <f>P54</f>
        <v>3695.5210000000002</v>
      </c>
    </row>
    <row r="55" spans="1:25" ht="12" customHeight="1" x14ac:dyDescent="0.25">
      <c r="A55" s="90">
        <f t="shared" si="1"/>
        <v>53</v>
      </c>
      <c r="B55" s="96">
        <v>9170</v>
      </c>
      <c r="C55" s="94" t="s">
        <v>636</v>
      </c>
      <c r="D55" s="94" t="s">
        <v>864</v>
      </c>
      <c r="E55" s="92" t="e">
        <f>VLOOKUP(C55,'TAB 1 Project Information'!B:S,18,FALSE)</f>
        <v>#N/A</v>
      </c>
      <c r="F55" s="102">
        <v>5372.37</v>
      </c>
      <c r="G55" s="102">
        <v>4602.1859999999997</v>
      </c>
      <c r="H55" s="102">
        <v>4531.1570000000002</v>
      </c>
      <c r="I55" s="102">
        <v>3233.68</v>
      </c>
      <c r="J55" s="102">
        <v>1358.6969999999999</v>
      </c>
      <c r="K55" s="102">
        <v>165.49</v>
      </c>
      <c r="L55" s="103">
        <f t="shared" si="0"/>
        <v>19263.580000000002</v>
      </c>
      <c r="M55" s="106">
        <v>10</v>
      </c>
      <c r="N55" s="106">
        <v>6</v>
      </c>
      <c r="O55" s="106">
        <v>0</v>
      </c>
      <c r="P55" s="108"/>
      <c r="Q55" s="108"/>
      <c r="R55" s="108"/>
      <c r="S55" s="108"/>
      <c r="T55" s="108"/>
      <c r="U55" s="108">
        <f>L55/2</f>
        <v>9631.7900000000009</v>
      </c>
      <c r="V55" s="108"/>
      <c r="W55" s="108"/>
      <c r="X55" s="108"/>
      <c r="Y55" s="108">
        <f>U55</f>
        <v>9631.7900000000009</v>
      </c>
    </row>
    <row r="56" spans="1:25" ht="12" customHeight="1" x14ac:dyDescent="0.25">
      <c r="A56" s="90">
        <f t="shared" si="1"/>
        <v>54</v>
      </c>
      <c r="B56" s="96">
        <v>10135</v>
      </c>
      <c r="C56" s="94" t="s">
        <v>327</v>
      </c>
      <c r="D56" s="94" t="s">
        <v>863</v>
      </c>
      <c r="E56" s="92" t="str">
        <f>VLOOKUP(C56,'TAB 1 Project Information'!B:S,18,FALSE)</f>
        <v>N/A</v>
      </c>
      <c r="F56" s="102">
        <v>3527.413</v>
      </c>
      <c r="G56" s="102">
        <v>6599.7650000000003</v>
      </c>
      <c r="H56" s="102">
        <v>21914.537</v>
      </c>
      <c r="I56" s="102">
        <v>25759.863000000001</v>
      </c>
      <c r="J56" s="102">
        <v>18152.156999999999</v>
      </c>
      <c r="K56" s="102">
        <v>8956.4660000000003</v>
      </c>
      <c r="L56" s="103">
        <f t="shared" si="0"/>
        <v>84910.201000000001</v>
      </c>
      <c r="M56" s="106">
        <f>VLOOKUP(C56,'TAB 1 Project Information'!B:I,6,FALSE)</f>
        <v>6</v>
      </c>
      <c r="N56" s="106">
        <f>VLOOKUP(C56,'TAB 1 Project Information'!B:I,7,FALSE)</f>
        <v>0</v>
      </c>
      <c r="O56" s="106">
        <f>VLOOKUP(C56,'TAB 1 Project Information'!B:I,8,FALSE)</f>
        <v>0</v>
      </c>
      <c r="P56" s="108"/>
      <c r="Q56" s="108"/>
      <c r="R56" s="108"/>
      <c r="S56" s="108"/>
      <c r="T56" s="108"/>
      <c r="U56" s="108">
        <f t="shared" ref="U56:U57" si="9">L56</f>
        <v>84910.201000000001</v>
      </c>
      <c r="V56" s="108"/>
      <c r="W56" s="108"/>
      <c r="X56" s="108"/>
      <c r="Y56" s="108"/>
    </row>
    <row r="57" spans="1:25" ht="12" customHeight="1" x14ac:dyDescent="0.25">
      <c r="A57" s="90">
        <f t="shared" si="1"/>
        <v>55</v>
      </c>
      <c r="B57" s="96">
        <v>12125</v>
      </c>
      <c r="C57" s="94" t="s">
        <v>333</v>
      </c>
      <c r="D57" s="94" t="s">
        <v>863</v>
      </c>
      <c r="E57" s="92" t="str">
        <f>VLOOKUP(C57,'TAB 1 Project Information'!B:S,18,FALSE)</f>
        <v>N/A</v>
      </c>
      <c r="F57" s="102">
        <v>798.29899999999998</v>
      </c>
      <c r="G57" s="102">
        <v>3726.14</v>
      </c>
      <c r="H57" s="102">
        <v>7049.616</v>
      </c>
      <c r="I57" s="102">
        <v>4861.5200000000004</v>
      </c>
      <c r="J57" s="102">
        <v>202.03299999999999</v>
      </c>
      <c r="K57" s="102">
        <v>-2.169</v>
      </c>
      <c r="L57" s="103">
        <f t="shared" si="0"/>
        <v>16635.438999999998</v>
      </c>
      <c r="M57" s="106">
        <f>VLOOKUP(C57,'TAB 1 Project Information'!B:I,6,FALSE)</f>
        <v>6</v>
      </c>
      <c r="N57" s="106">
        <f>VLOOKUP(C57,'TAB 1 Project Information'!B:I,7,FALSE)</f>
        <v>0</v>
      </c>
      <c r="O57" s="106">
        <f>VLOOKUP(C57,'TAB 1 Project Information'!B:I,8,FALSE)</f>
        <v>0</v>
      </c>
      <c r="P57" s="108"/>
      <c r="Q57" s="108"/>
      <c r="R57" s="108"/>
      <c r="S57" s="108"/>
      <c r="T57" s="108"/>
      <c r="U57" s="108">
        <f t="shared" si="9"/>
        <v>16635.438999999998</v>
      </c>
      <c r="V57" s="108"/>
      <c r="W57" s="108"/>
      <c r="X57" s="108"/>
      <c r="Y57" s="108"/>
    </row>
    <row r="58" spans="1:25" ht="12" customHeight="1" x14ac:dyDescent="0.25">
      <c r="A58" s="90">
        <f t="shared" si="1"/>
        <v>56</v>
      </c>
      <c r="B58" s="96">
        <v>12132</v>
      </c>
      <c r="C58" s="94" t="s">
        <v>637</v>
      </c>
      <c r="D58" s="94" t="s">
        <v>864</v>
      </c>
      <c r="E58" s="92" t="e">
        <f>VLOOKUP(C58,'TAB 1 Project Information'!B:S,18,FALSE)</f>
        <v>#N/A</v>
      </c>
      <c r="F58" s="102">
        <v>346.06900000000002</v>
      </c>
      <c r="G58" s="102">
        <v>1600.731</v>
      </c>
      <c r="H58" s="102">
        <v>546.28300000000002</v>
      </c>
      <c r="I58" s="102">
        <v>545.74900000000002</v>
      </c>
      <c r="J58" s="102">
        <v>1870.345</v>
      </c>
      <c r="K58" s="102">
        <v>917.84699999999998</v>
      </c>
      <c r="L58" s="103">
        <f t="shared" si="0"/>
        <v>5827.0240000000003</v>
      </c>
      <c r="M58" s="106">
        <v>9</v>
      </c>
      <c r="N58" s="106">
        <v>0</v>
      </c>
      <c r="O58" s="106">
        <v>0</v>
      </c>
      <c r="P58" s="108"/>
      <c r="Q58" s="108"/>
      <c r="R58" s="108"/>
      <c r="S58" s="108"/>
      <c r="T58" s="108"/>
      <c r="U58" s="108"/>
      <c r="V58" s="108"/>
      <c r="W58" s="108"/>
      <c r="X58" s="108">
        <f>L58</f>
        <v>5827.0240000000003</v>
      </c>
      <c r="Y58" s="108"/>
    </row>
    <row r="59" spans="1:25" ht="12" customHeight="1" x14ac:dyDescent="0.25">
      <c r="A59" s="90">
        <f t="shared" si="1"/>
        <v>57</v>
      </c>
      <c r="B59" s="97">
        <v>12134</v>
      </c>
      <c r="C59" s="94" t="s">
        <v>338</v>
      </c>
      <c r="D59" s="94" t="s">
        <v>864</v>
      </c>
      <c r="E59" s="92">
        <f>VLOOKUP(C59,'TAB 1 Project Information'!B:S,18,FALSE)</f>
        <v>0</v>
      </c>
      <c r="F59" s="102">
        <v>3012.498</v>
      </c>
      <c r="G59" s="102">
        <v>4275.2780000000002</v>
      </c>
      <c r="H59" s="102">
        <v>30.297000000000001</v>
      </c>
      <c r="I59" s="102">
        <v>-2.5840000000000001</v>
      </c>
      <c r="J59" s="102">
        <v>0</v>
      </c>
      <c r="K59" s="102">
        <v>0</v>
      </c>
      <c r="L59" s="103">
        <f t="shared" si="0"/>
        <v>7315.4889999999996</v>
      </c>
      <c r="M59" s="106">
        <f>VLOOKUP(C59,'TAB 1 Project Information'!B:I,6,FALSE)</f>
        <v>1</v>
      </c>
      <c r="N59" s="106">
        <f>VLOOKUP(C59,'TAB 1 Project Information'!B:I,7,FALSE)</f>
        <v>0</v>
      </c>
      <c r="O59" s="106">
        <f>VLOOKUP(C59,'TAB 1 Project Information'!B:I,8,FALSE)</f>
        <v>0</v>
      </c>
      <c r="P59" s="107">
        <f>L59</f>
        <v>7315.4889999999996</v>
      </c>
      <c r="Q59" s="108"/>
      <c r="R59" s="108"/>
      <c r="S59" s="108"/>
      <c r="T59" s="108"/>
      <c r="U59" s="108"/>
      <c r="V59" s="108"/>
      <c r="W59" s="108"/>
      <c r="X59" s="108"/>
      <c r="Y59" s="108"/>
    </row>
    <row r="60" spans="1:25" ht="12" customHeight="1" x14ac:dyDescent="0.25">
      <c r="A60" s="90">
        <f t="shared" si="1"/>
        <v>58</v>
      </c>
      <c r="B60" s="97">
        <v>12157</v>
      </c>
      <c r="C60" s="94" t="s">
        <v>342</v>
      </c>
      <c r="D60" s="94" t="s">
        <v>863</v>
      </c>
      <c r="E60" s="92">
        <f>VLOOKUP(C60,'TAB 1 Project Information'!B:S,18,FALSE)</f>
        <v>0</v>
      </c>
      <c r="F60" s="102">
        <v>0</v>
      </c>
      <c r="G60" s="102">
        <v>3132.134</v>
      </c>
      <c r="H60" s="102">
        <v>1690.454</v>
      </c>
      <c r="I60" s="102">
        <v>0.90600000000000003</v>
      </c>
      <c r="J60" s="102">
        <v>0</v>
      </c>
      <c r="K60" s="102">
        <v>0</v>
      </c>
      <c r="L60" s="103">
        <f t="shared" si="0"/>
        <v>4823.4939999999997</v>
      </c>
      <c r="M60" s="106">
        <f>VLOOKUP(C60,'TAB 1 Project Information'!B:I,6,FALSE)</f>
        <v>10</v>
      </c>
      <c r="N60" s="106">
        <f>VLOOKUP(C60,'TAB 1 Project Information'!B:I,7,FALSE)</f>
        <v>0</v>
      </c>
      <c r="O60" s="106">
        <f>VLOOKUP(C60,'TAB 1 Project Information'!B:I,8,FALSE)</f>
        <v>0</v>
      </c>
      <c r="P60" s="108"/>
      <c r="Q60" s="108"/>
      <c r="R60" s="108"/>
      <c r="S60" s="108"/>
      <c r="T60" s="108"/>
      <c r="U60" s="108"/>
      <c r="V60" s="108"/>
      <c r="W60" s="108"/>
      <c r="X60" s="108"/>
      <c r="Y60" s="108">
        <f>L60</f>
        <v>4823.4939999999997</v>
      </c>
    </row>
    <row r="61" spans="1:25" ht="12" customHeight="1" x14ac:dyDescent="0.25">
      <c r="A61" s="90">
        <f t="shared" si="1"/>
        <v>59</v>
      </c>
      <c r="B61" s="97">
        <v>13126</v>
      </c>
      <c r="C61" s="94" t="s">
        <v>346</v>
      </c>
      <c r="D61" s="94" t="s">
        <v>863</v>
      </c>
      <c r="E61" s="92" t="str">
        <f>VLOOKUP(C61,'TAB 1 Project Information'!B:S,18,FALSE)</f>
        <v>N/A</v>
      </c>
      <c r="F61" s="102">
        <v>29.425000000000001</v>
      </c>
      <c r="G61" s="102">
        <v>1295.2950000000001</v>
      </c>
      <c r="H61" s="102">
        <v>132.16800000000001</v>
      </c>
      <c r="I61" s="102">
        <v>0.17899999999999999</v>
      </c>
      <c r="J61" s="102">
        <v>0</v>
      </c>
      <c r="K61" s="102">
        <v>0</v>
      </c>
      <c r="L61" s="103">
        <f t="shared" si="0"/>
        <v>1457.067</v>
      </c>
      <c r="M61" s="106">
        <f>VLOOKUP(C61,'TAB 1 Project Information'!B:I,6,FALSE)</f>
        <v>6</v>
      </c>
      <c r="N61" s="106">
        <f>VLOOKUP(C61,'TAB 1 Project Information'!B:I,7,FALSE)</f>
        <v>0</v>
      </c>
      <c r="O61" s="106">
        <f>VLOOKUP(C61,'TAB 1 Project Information'!B:I,8,FALSE)</f>
        <v>0</v>
      </c>
      <c r="P61" s="108"/>
      <c r="Q61" s="108"/>
      <c r="R61" s="108"/>
      <c r="S61" s="108"/>
      <c r="T61" s="108"/>
      <c r="U61" s="108">
        <f t="shared" ref="U61:U62" si="10">L61</f>
        <v>1457.067</v>
      </c>
      <c r="V61" s="108"/>
      <c r="W61" s="108"/>
      <c r="X61" s="108"/>
      <c r="Y61" s="108"/>
    </row>
    <row r="62" spans="1:25" ht="12" customHeight="1" x14ac:dyDescent="0.25">
      <c r="A62" s="90">
        <f t="shared" si="1"/>
        <v>60</v>
      </c>
      <c r="B62" s="97">
        <v>13127</v>
      </c>
      <c r="C62" s="94" t="s">
        <v>348</v>
      </c>
      <c r="D62" s="94" t="s">
        <v>864</v>
      </c>
      <c r="E62" s="92" t="str">
        <f>VLOOKUP(C62,'TAB 1 Project Information'!B:S,18,FALSE)</f>
        <v>N/A</v>
      </c>
      <c r="F62" s="102">
        <v>0</v>
      </c>
      <c r="G62" s="102">
        <v>746.327</v>
      </c>
      <c r="H62" s="102">
        <v>4570.3710000000001</v>
      </c>
      <c r="I62" s="102">
        <v>-3642</v>
      </c>
      <c r="J62" s="102">
        <v>0</v>
      </c>
      <c r="K62" s="102">
        <v>-0.76700000000000002</v>
      </c>
      <c r="L62" s="103">
        <f t="shared" si="0"/>
        <v>1673.9310000000003</v>
      </c>
      <c r="M62" s="106">
        <f>VLOOKUP(C62,'TAB 1 Project Information'!B:I,6,FALSE)</f>
        <v>6</v>
      </c>
      <c r="N62" s="106">
        <f>VLOOKUP(C62,'TAB 1 Project Information'!B:I,7,FALSE)</f>
        <v>0</v>
      </c>
      <c r="O62" s="106">
        <f>VLOOKUP(C62,'TAB 1 Project Information'!B:I,8,FALSE)</f>
        <v>0</v>
      </c>
      <c r="P62" s="108"/>
      <c r="Q62" s="108"/>
      <c r="R62" s="108"/>
      <c r="S62" s="108"/>
      <c r="T62" s="108"/>
      <c r="U62" s="108">
        <f t="shared" si="10"/>
        <v>1673.9310000000003</v>
      </c>
      <c r="V62" s="108"/>
      <c r="W62" s="108"/>
      <c r="X62" s="108"/>
      <c r="Y62" s="108"/>
    </row>
    <row r="63" spans="1:25" ht="12" customHeight="1" x14ac:dyDescent="0.25">
      <c r="A63" s="90">
        <f t="shared" si="1"/>
        <v>61</v>
      </c>
      <c r="B63" s="97">
        <v>13133</v>
      </c>
      <c r="C63" s="94" t="s">
        <v>352</v>
      </c>
      <c r="D63" s="94" t="s">
        <v>864</v>
      </c>
      <c r="E63" s="92" t="str">
        <f>VLOOKUP(C63,'TAB 1 Project Information'!B:S,18,FALSE)</f>
        <v>N/A</v>
      </c>
      <c r="F63" s="102">
        <v>12.821</v>
      </c>
      <c r="G63" s="102">
        <v>1744.2260000000001</v>
      </c>
      <c r="H63" s="102">
        <v>7299.5630000000001</v>
      </c>
      <c r="I63" s="102">
        <v>688.52599999999995</v>
      </c>
      <c r="J63" s="102">
        <v>12.821</v>
      </c>
      <c r="K63" s="102">
        <v>74.417000000000002</v>
      </c>
      <c r="L63" s="103">
        <f t="shared" si="0"/>
        <v>9832.3739999999998</v>
      </c>
      <c r="M63" s="106">
        <f>VLOOKUP(C63,'TAB 1 Project Information'!B:I,6,FALSE)</f>
        <v>10</v>
      </c>
      <c r="N63" s="106">
        <f>VLOOKUP(C63,'TAB 1 Project Information'!B:I,7,FALSE)</f>
        <v>0</v>
      </c>
      <c r="O63" s="106">
        <f>VLOOKUP(C63,'TAB 1 Project Information'!B:I,8,FALSE)</f>
        <v>0</v>
      </c>
      <c r="P63" s="108"/>
      <c r="Q63" s="108"/>
      <c r="R63" s="108"/>
      <c r="S63" s="108"/>
      <c r="T63" s="108"/>
      <c r="U63" s="108"/>
      <c r="V63" s="108"/>
      <c r="W63" s="108"/>
      <c r="X63" s="108"/>
      <c r="Y63" s="108">
        <f>L63</f>
        <v>9832.3739999999998</v>
      </c>
    </row>
    <row r="64" spans="1:25" ht="12" customHeight="1" x14ac:dyDescent="0.25">
      <c r="A64" s="90">
        <f t="shared" si="1"/>
        <v>62</v>
      </c>
      <c r="B64" s="97">
        <v>13134</v>
      </c>
      <c r="C64" s="94" t="s">
        <v>355</v>
      </c>
      <c r="D64" s="94" t="s">
        <v>863</v>
      </c>
      <c r="E64" s="92">
        <f>VLOOKUP(C64,'TAB 1 Project Information'!B:S,18,FALSE)</f>
        <v>0</v>
      </c>
      <c r="F64" s="102">
        <v>0</v>
      </c>
      <c r="G64" s="102">
        <v>937.98299999999995</v>
      </c>
      <c r="H64" s="102">
        <v>1259.894</v>
      </c>
      <c r="I64" s="102">
        <v>3.6890000000000001</v>
      </c>
      <c r="J64" s="102">
        <v>778.18600000000004</v>
      </c>
      <c r="K64" s="102">
        <v>279.73</v>
      </c>
      <c r="L64" s="103">
        <f t="shared" si="0"/>
        <v>3259.482</v>
      </c>
      <c r="M64" s="106">
        <f>VLOOKUP(C64,'TAB 1 Project Information'!B:I,6,FALSE)</f>
        <v>6</v>
      </c>
      <c r="N64" s="106">
        <f>VLOOKUP(C64,'TAB 1 Project Information'!B:I,7,FALSE)</f>
        <v>0</v>
      </c>
      <c r="O64" s="106">
        <f>VLOOKUP(C64,'TAB 1 Project Information'!B:I,8,FALSE)</f>
        <v>0</v>
      </c>
      <c r="P64" s="108"/>
      <c r="Q64" s="108"/>
      <c r="R64" s="108"/>
      <c r="S64" s="108"/>
      <c r="T64" s="108"/>
      <c r="U64" s="108">
        <f t="shared" ref="U64:U65" si="11">L64</f>
        <v>3259.482</v>
      </c>
      <c r="V64" s="108"/>
      <c r="W64" s="108"/>
      <c r="X64" s="108"/>
      <c r="Y64" s="108"/>
    </row>
    <row r="65" spans="1:25" ht="12" customHeight="1" x14ac:dyDescent="0.25">
      <c r="A65" s="90">
        <f t="shared" si="1"/>
        <v>63</v>
      </c>
      <c r="B65" s="97">
        <v>13136</v>
      </c>
      <c r="C65" s="94" t="s">
        <v>360</v>
      </c>
      <c r="D65" s="94" t="s">
        <v>863</v>
      </c>
      <c r="E65" s="92" t="str">
        <f>VLOOKUP(C65,'TAB 1 Project Information'!B:S,18,FALSE)</f>
        <v>N/A</v>
      </c>
      <c r="F65" s="102">
        <v>0</v>
      </c>
      <c r="G65" s="102">
        <v>1667.2339999999999</v>
      </c>
      <c r="H65" s="102">
        <v>6575.5990000000002</v>
      </c>
      <c r="I65" s="102">
        <v>2211.4349999999999</v>
      </c>
      <c r="J65" s="102">
        <v>622.92899999999997</v>
      </c>
      <c r="K65" s="102">
        <v>-10.51</v>
      </c>
      <c r="L65" s="103">
        <f t="shared" si="0"/>
        <v>11066.687</v>
      </c>
      <c r="M65" s="106">
        <f>VLOOKUP(C65,'TAB 1 Project Information'!B:I,6,FALSE)</f>
        <v>6</v>
      </c>
      <c r="N65" s="106">
        <f>VLOOKUP(C65,'TAB 1 Project Information'!B:I,7,FALSE)</f>
        <v>0</v>
      </c>
      <c r="O65" s="106">
        <f>VLOOKUP(C65,'TAB 1 Project Information'!B:I,8,FALSE)</f>
        <v>0</v>
      </c>
      <c r="P65" s="108"/>
      <c r="Q65" s="108"/>
      <c r="R65" s="108"/>
      <c r="S65" s="108"/>
      <c r="T65" s="108"/>
      <c r="U65" s="108">
        <f t="shared" si="11"/>
        <v>11066.687</v>
      </c>
      <c r="V65" s="108"/>
      <c r="W65" s="108"/>
      <c r="X65" s="108"/>
      <c r="Y65" s="108"/>
    </row>
    <row r="66" spans="1:25" ht="12" customHeight="1" x14ac:dyDescent="0.25">
      <c r="A66" s="90">
        <f t="shared" si="1"/>
        <v>64</v>
      </c>
      <c r="B66" s="96">
        <v>13242</v>
      </c>
      <c r="C66" s="98" t="s">
        <v>364</v>
      </c>
      <c r="D66" s="98" t="s">
        <v>863</v>
      </c>
      <c r="E66" s="92" t="str">
        <f>VLOOKUP(C66,'TAB 1 Project Information'!B:S,18,FALSE)</f>
        <v>N/A</v>
      </c>
      <c r="F66" s="102">
        <v>0</v>
      </c>
      <c r="G66" s="102">
        <v>175.09299999999999</v>
      </c>
      <c r="H66" s="102">
        <v>102.79</v>
      </c>
      <c r="I66" s="102">
        <v>206.56</v>
      </c>
      <c r="J66" s="102">
        <v>4846.38</v>
      </c>
      <c r="K66" s="102">
        <v>2491.0680000000002</v>
      </c>
      <c r="L66" s="103">
        <f t="shared" si="0"/>
        <v>7821.8910000000005</v>
      </c>
      <c r="M66" s="106">
        <f>VLOOKUP(C66,'TAB 1 Project Information'!B:I,6,FALSE)</f>
        <v>7</v>
      </c>
      <c r="N66" s="106">
        <f>VLOOKUP(C66,'TAB 1 Project Information'!B:I,7,FALSE)</f>
        <v>0</v>
      </c>
      <c r="O66" s="106">
        <f>VLOOKUP(C66,'TAB 1 Project Information'!B:I,8,FALSE)</f>
        <v>0</v>
      </c>
      <c r="P66" s="108"/>
      <c r="Q66" s="108"/>
      <c r="R66" s="108"/>
      <c r="S66" s="108"/>
      <c r="T66" s="108"/>
      <c r="U66" s="108"/>
      <c r="V66" s="108">
        <f t="shared" ref="V66:V67" si="12">L66</f>
        <v>7821.8910000000005</v>
      </c>
      <c r="W66" s="108"/>
      <c r="X66" s="108"/>
      <c r="Y66" s="108"/>
    </row>
    <row r="67" spans="1:25" ht="12" customHeight="1" x14ac:dyDescent="0.25">
      <c r="A67" s="90">
        <f t="shared" si="1"/>
        <v>65</v>
      </c>
      <c r="B67" s="96">
        <v>14129</v>
      </c>
      <c r="C67" s="94" t="s">
        <v>366</v>
      </c>
      <c r="D67" s="94" t="s">
        <v>864</v>
      </c>
      <c r="E67" s="92" t="str">
        <f>VLOOKUP(C67,'TAB 1 Project Information'!B:S,18,FALSE)</f>
        <v>N/A</v>
      </c>
      <c r="F67" s="102">
        <v>0</v>
      </c>
      <c r="G67" s="102">
        <v>0</v>
      </c>
      <c r="H67" s="102">
        <v>628.89499999999998</v>
      </c>
      <c r="I67" s="102">
        <v>1394.2529999999999</v>
      </c>
      <c r="J67" s="102">
        <v>345.15199999999999</v>
      </c>
      <c r="K67" s="102">
        <v>0.43099999999999999</v>
      </c>
      <c r="L67" s="103">
        <f t="shared" si="0"/>
        <v>2368.7309999999998</v>
      </c>
      <c r="M67" s="106">
        <f>VLOOKUP(C67,'TAB 1 Project Information'!B:I,6,FALSE)</f>
        <v>7</v>
      </c>
      <c r="N67" s="106">
        <f>VLOOKUP(C67,'TAB 1 Project Information'!B:I,7,FALSE)</f>
        <v>0</v>
      </c>
      <c r="O67" s="106">
        <f>VLOOKUP(C67,'TAB 1 Project Information'!B:I,8,FALSE)</f>
        <v>0</v>
      </c>
      <c r="P67" s="108"/>
      <c r="Q67" s="108"/>
      <c r="R67" s="108"/>
      <c r="S67" s="108"/>
      <c r="T67" s="108"/>
      <c r="U67" s="108"/>
      <c r="V67" s="108">
        <f t="shared" si="12"/>
        <v>2368.7309999999998</v>
      </c>
      <c r="W67" s="108"/>
      <c r="X67" s="108"/>
      <c r="Y67" s="108"/>
    </row>
    <row r="68" spans="1:25" ht="12" customHeight="1" x14ac:dyDescent="0.25">
      <c r="A68" s="90">
        <f t="shared" si="1"/>
        <v>66</v>
      </c>
      <c r="B68" s="96">
        <v>14132</v>
      </c>
      <c r="C68" s="94" t="s">
        <v>367</v>
      </c>
      <c r="D68" s="94" t="s">
        <v>864</v>
      </c>
      <c r="E68" s="92" t="str">
        <f>VLOOKUP(C68,'TAB 1 Project Information'!B:S,18,FALSE)</f>
        <v>N/A</v>
      </c>
      <c r="F68" s="102">
        <v>0</v>
      </c>
      <c r="G68" s="102">
        <v>419.36399999999998</v>
      </c>
      <c r="H68" s="102">
        <v>3809.4830000000002</v>
      </c>
      <c r="I68" s="102">
        <v>4538.4629999999997</v>
      </c>
      <c r="J68" s="102">
        <v>1070.913</v>
      </c>
      <c r="K68" s="102">
        <v>1282.5250000000001</v>
      </c>
      <c r="L68" s="103">
        <f t="shared" ref="L68:L131" si="13">SUM(F68:K68)</f>
        <v>11120.748</v>
      </c>
      <c r="M68" s="106">
        <f>VLOOKUP(C68,'TAB 1 Project Information'!B:I,6,FALSE)</f>
        <v>9</v>
      </c>
      <c r="N68" s="106">
        <f>VLOOKUP(C68,'TAB 1 Project Information'!B:I,7,FALSE)</f>
        <v>0</v>
      </c>
      <c r="O68" s="106">
        <f>VLOOKUP(C68,'TAB 1 Project Information'!B:I,8,FALSE)</f>
        <v>0</v>
      </c>
      <c r="P68" s="108"/>
      <c r="Q68" s="108"/>
      <c r="R68" s="108"/>
      <c r="S68" s="108"/>
      <c r="T68" s="108"/>
      <c r="U68" s="108"/>
      <c r="V68" s="108"/>
      <c r="W68" s="108"/>
      <c r="X68" s="108">
        <f>L68</f>
        <v>11120.748</v>
      </c>
      <c r="Y68" s="108"/>
    </row>
    <row r="69" spans="1:25" ht="12" customHeight="1" x14ac:dyDescent="0.25">
      <c r="A69" s="90">
        <f t="shared" ref="A69:A132" si="14">(A68+1)</f>
        <v>67</v>
      </c>
      <c r="B69" s="96">
        <v>14142</v>
      </c>
      <c r="C69" s="94" t="s">
        <v>369</v>
      </c>
      <c r="D69" s="94" t="s">
        <v>864</v>
      </c>
      <c r="E69" s="92">
        <f>VLOOKUP(C69,'TAB 1 Project Information'!B:S,18,FALSE)</f>
        <v>0</v>
      </c>
      <c r="F69" s="102">
        <v>0</v>
      </c>
      <c r="G69" s="102">
        <v>0</v>
      </c>
      <c r="H69" s="102">
        <v>8.4760000000000009</v>
      </c>
      <c r="I69" s="102">
        <v>8542.3790000000008</v>
      </c>
      <c r="J69" s="102">
        <v>3184.625</v>
      </c>
      <c r="K69" s="102">
        <v>8.1</v>
      </c>
      <c r="L69" s="103">
        <f t="shared" si="13"/>
        <v>11743.580000000002</v>
      </c>
      <c r="M69" s="106">
        <f>VLOOKUP(C69,'TAB 1 Project Information'!B:I,6,FALSE)</f>
        <v>6</v>
      </c>
      <c r="N69" s="106">
        <f>VLOOKUP(C69,'TAB 1 Project Information'!B:I,7,FALSE)</f>
        <v>0</v>
      </c>
      <c r="O69" s="106">
        <f>VLOOKUP(C69,'TAB 1 Project Information'!B:I,8,FALSE)</f>
        <v>0</v>
      </c>
      <c r="P69" s="108"/>
      <c r="Q69" s="108"/>
      <c r="R69" s="108"/>
      <c r="S69" s="108"/>
      <c r="T69" s="108"/>
      <c r="U69" s="108">
        <f t="shared" ref="U69:U70" si="15">L69</f>
        <v>11743.580000000002</v>
      </c>
      <c r="V69" s="108"/>
      <c r="W69" s="108"/>
      <c r="X69" s="108"/>
      <c r="Y69" s="108"/>
    </row>
    <row r="70" spans="1:25" ht="12" customHeight="1" x14ac:dyDescent="0.25">
      <c r="A70" s="90">
        <f t="shared" si="14"/>
        <v>68</v>
      </c>
      <c r="B70" s="96">
        <v>14143</v>
      </c>
      <c r="C70" s="94" t="s">
        <v>638</v>
      </c>
      <c r="D70" s="94" t="s">
        <v>863</v>
      </c>
      <c r="E70" s="92" t="e">
        <f>VLOOKUP(C70,'TAB 1 Project Information'!B:S,18,FALSE)</f>
        <v>#N/A</v>
      </c>
      <c r="F70" s="102">
        <v>0</v>
      </c>
      <c r="G70" s="102">
        <v>0</v>
      </c>
      <c r="H70" s="102">
        <v>21.39</v>
      </c>
      <c r="I70" s="102">
        <v>2636.5590000000002</v>
      </c>
      <c r="J70" s="102">
        <v>6635.2030000000004</v>
      </c>
      <c r="K70" s="102">
        <v>3089.5279999999998</v>
      </c>
      <c r="L70" s="103">
        <f t="shared" si="13"/>
        <v>12382.68</v>
      </c>
      <c r="M70" s="106">
        <v>6</v>
      </c>
      <c r="N70" s="106">
        <v>0</v>
      </c>
      <c r="O70" s="106">
        <v>0</v>
      </c>
      <c r="P70" s="108"/>
      <c r="Q70" s="108"/>
      <c r="R70" s="108"/>
      <c r="S70" s="108"/>
      <c r="T70" s="108"/>
      <c r="U70" s="108">
        <f t="shared" si="15"/>
        <v>12382.68</v>
      </c>
      <c r="V70" s="108"/>
      <c r="W70" s="108"/>
      <c r="X70" s="108"/>
      <c r="Y70" s="108"/>
    </row>
    <row r="71" spans="1:25" ht="12" customHeight="1" x14ac:dyDescent="0.25">
      <c r="A71" s="90">
        <f t="shared" si="14"/>
        <v>69</v>
      </c>
      <c r="B71" s="96">
        <v>15128</v>
      </c>
      <c r="C71" s="94" t="s">
        <v>374</v>
      </c>
      <c r="D71" s="94" t="s">
        <v>864</v>
      </c>
      <c r="E71" s="92" t="str">
        <f>VLOOKUP(C71,'TAB 1 Project Information'!B:S,18,FALSE)</f>
        <v>N/A</v>
      </c>
      <c r="F71" s="102">
        <v>0</v>
      </c>
      <c r="G71" s="102">
        <v>0</v>
      </c>
      <c r="H71" s="102">
        <v>0</v>
      </c>
      <c r="I71" s="102">
        <v>1750.7159999999999</v>
      </c>
      <c r="J71" s="102">
        <v>485.41500000000002</v>
      </c>
      <c r="K71" s="102">
        <v>54.38</v>
      </c>
      <c r="L71" s="103">
        <f t="shared" si="13"/>
        <v>2290.511</v>
      </c>
      <c r="M71" s="106">
        <f>VLOOKUP(C71,'TAB 1 Project Information'!B:I,6,FALSE)</f>
        <v>1</v>
      </c>
      <c r="N71" s="106">
        <f>VLOOKUP(C71,'TAB 1 Project Information'!B:I,7,FALSE)</f>
        <v>0</v>
      </c>
      <c r="O71" s="106">
        <f>VLOOKUP(C71,'TAB 1 Project Information'!B:I,8,FALSE)</f>
        <v>0</v>
      </c>
      <c r="P71" s="107">
        <f>L71</f>
        <v>2290.511</v>
      </c>
      <c r="Q71" s="108"/>
      <c r="R71" s="108"/>
      <c r="S71" s="108"/>
      <c r="T71" s="108"/>
      <c r="U71" s="108"/>
      <c r="V71" s="108"/>
      <c r="W71" s="108"/>
      <c r="X71" s="108"/>
      <c r="Y71" s="108"/>
    </row>
    <row r="72" spans="1:25" ht="12" customHeight="1" x14ac:dyDescent="0.25">
      <c r="A72" s="90">
        <f t="shared" si="14"/>
        <v>70</v>
      </c>
      <c r="B72" s="97">
        <v>15130</v>
      </c>
      <c r="C72" s="94" t="s">
        <v>378</v>
      </c>
      <c r="D72" s="94" t="s">
        <v>864</v>
      </c>
      <c r="E72" s="92" t="str">
        <f>VLOOKUP(C72,'TAB 1 Project Information'!B:S,18,FALSE)</f>
        <v>N/A</v>
      </c>
      <c r="F72" s="102">
        <v>0</v>
      </c>
      <c r="G72" s="102">
        <v>0</v>
      </c>
      <c r="H72" s="102">
        <v>0</v>
      </c>
      <c r="I72" s="102">
        <v>854.37400000000002</v>
      </c>
      <c r="J72" s="102">
        <v>2555.335</v>
      </c>
      <c r="K72" s="102">
        <v>323.642</v>
      </c>
      <c r="L72" s="103">
        <f t="shared" si="13"/>
        <v>3733.3509999999997</v>
      </c>
      <c r="M72" s="106">
        <f>VLOOKUP(C72,'TAB 1 Project Information'!B:I,6,FALSE)</f>
        <v>6</v>
      </c>
      <c r="N72" s="106">
        <f>VLOOKUP(C72,'TAB 1 Project Information'!B:I,7,FALSE)</f>
        <v>0</v>
      </c>
      <c r="O72" s="106">
        <f>VLOOKUP(C72,'TAB 1 Project Information'!B:I,8,FALSE)</f>
        <v>0</v>
      </c>
      <c r="P72" s="108"/>
      <c r="Q72" s="108"/>
      <c r="R72" s="108"/>
      <c r="S72" s="108"/>
      <c r="T72" s="108"/>
      <c r="U72" s="108">
        <f t="shared" ref="U72:U73" si="16">L72</f>
        <v>3733.3509999999997</v>
      </c>
      <c r="V72" s="108"/>
      <c r="W72" s="108"/>
      <c r="X72" s="108"/>
      <c r="Y72" s="108"/>
    </row>
    <row r="73" spans="1:25" ht="12" customHeight="1" x14ac:dyDescent="0.25">
      <c r="A73" s="90">
        <f t="shared" si="14"/>
        <v>71</v>
      </c>
      <c r="B73" s="96">
        <v>15132</v>
      </c>
      <c r="C73" s="94" t="s">
        <v>380</v>
      </c>
      <c r="D73" s="94" t="s">
        <v>864</v>
      </c>
      <c r="E73" s="92">
        <f>VLOOKUP(C73,'TAB 1 Project Information'!B:S,18,FALSE)</f>
        <v>0</v>
      </c>
      <c r="F73" s="102">
        <v>0</v>
      </c>
      <c r="G73" s="102">
        <v>0</v>
      </c>
      <c r="H73" s="102">
        <v>0</v>
      </c>
      <c r="I73" s="102">
        <v>0</v>
      </c>
      <c r="J73" s="102">
        <v>2098.1689999999999</v>
      </c>
      <c r="K73" s="102">
        <v>1352.433</v>
      </c>
      <c r="L73" s="103">
        <f t="shared" si="13"/>
        <v>3450.6019999999999</v>
      </c>
      <c r="M73" s="106">
        <f>VLOOKUP(C73,'TAB 1 Project Information'!B:I,6,FALSE)</f>
        <v>6</v>
      </c>
      <c r="N73" s="106">
        <f>VLOOKUP(C73,'TAB 1 Project Information'!B:I,7,FALSE)</f>
        <v>0</v>
      </c>
      <c r="O73" s="106">
        <f>VLOOKUP(C73,'TAB 1 Project Information'!B:I,8,FALSE)</f>
        <v>0</v>
      </c>
      <c r="P73" s="108"/>
      <c r="Q73" s="108"/>
      <c r="R73" s="108"/>
      <c r="S73" s="108"/>
      <c r="T73" s="108"/>
      <c r="U73" s="108">
        <f t="shared" si="16"/>
        <v>3450.6019999999999</v>
      </c>
      <c r="V73" s="108"/>
      <c r="W73" s="108"/>
      <c r="X73" s="108"/>
      <c r="Y73" s="108"/>
    </row>
    <row r="74" spans="1:25" ht="12" customHeight="1" x14ac:dyDescent="0.25">
      <c r="A74" s="90">
        <f t="shared" si="14"/>
        <v>72</v>
      </c>
      <c r="B74" s="96">
        <v>15246</v>
      </c>
      <c r="C74" s="98" t="s">
        <v>639</v>
      </c>
      <c r="D74" s="98" t="s">
        <v>863</v>
      </c>
      <c r="E74" s="92" t="e">
        <f>VLOOKUP(C74,'TAB 1 Project Information'!B:S,18,FALSE)</f>
        <v>#N/A</v>
      </c>
      <c r="F74" s="102">
        <v>0</v>
      </c>
      <c r="G74" s="102">
        <v>0</v>
      </c>
      <c r="H74" s="102">
        <v>0</v>
      </c>
      <c r="I74" s="102">
        <v>0</v>
      </c>
      <c r="J74" s="102">
        <v>638.71799999999996</v>
      </c>
      <c r="K74" s="102">
        <v>1712.4259999999999</v>
      </c>
      <c r="L74" s="103">
        <f t="shared" si="13"/>
        <v>2351.1439999999998</v>
      </c>
      <c r="M74" s="106">
        <v>8</v>
      </c>
      <c r="N74" s="106">
        <v>0</v>
      </c>
      <c r="O74" s="106">
        <v>0</v>
      </c>
      <c r="P74" s="108"/>
      <c r="Q74" s="108"/>
      <c r="R74" s="108"/>
      <c r="S74" s="108"/>
      <c r="T74" s="108"/>
      <c r="U74" s="108"/>
      <c r="V74" s="108"/>
      <c r="W74" s="108">
        <f>L74</f>
        <v>2351.1439999999998</v>
      </c>
      <c r="X74" s="108"/>
      <c r="Y74" s="108"/>
    </row>
    <row r="75" spans="1:25" ht="12" customHeight="1" x14ac:dyDescent="0.25">
      <c r="A75" s="90">
        <f t="shared" si="14"/>
        <v>73</v>
      </c>
      <c r="B75" s="97">
        <v>16128</v>
      </c>
      <c r="C75" s="94" t="s">
        <v>384</v>
      </c>
      <c r="D75" s="94" t="s">
        <v>863</v>
      </c>
      <c r="E75" s="92" t="str">
        <f>VLOOKUP(C75,'TAB 1 Project Information'!B:S,18,FALSE)</f>
        <v>2015-2016</v>
      </c>
      <c r="F75" s="102">
        <v>0</v>
      </c>
      <c r="G75" s="102">
        <v>0</v>
      </c>
      <c r="H75" s="102">
        <v>0</v>
      </c>
      <c r="I75" s="102">
        <v>0</v>
      </c>
      <c r="J75" s="102">
        <v>2037.3219999999999</v>
      </c>
      <c r="K75" s="102">
        <v>1882.7249999999999</v>
      </c>
      <c r="L75" s="103">
        <f t="shared" si="13"/>
        <v>3920.0469999999996</v>
      </c>
      <c r="M75" s="106">
        <f>VLOOKUP(C75,'TAB 1 Project Information'!B:I,6,FALSE)</f>
        <v>6</v>
      </c>
      <c r="N75" s="106">
        <f>VLOOKUP(C75,'TAB 1 Project Information'!B:I,7,FALSE)</f>
        <v>0</v>
      </c>
      <c r="O75" s="106">
        <f>VLOOKUP(C75,'TAB 1 Project Information'!B:I,8,FALSE)</f>
        <v>0</v>
      </c>
      <c r="P75" s="108"/>
      <c r="Q75" s="108"/>
      <c r="R75" s="108"/>
      <c r="S75" s="108"/>
      <c r="T75" s="108"/>
      <c r="U75" s="108">
        <f t="shared" ref="U75:U77" si="17">L75</f>
        <v>3920.0469999999996</v>
      </c>
      <c r="V75" s="108"/>
      <c r="W75" s="108"/>
      <c r="X75" s="108"/>
      <c r="Y75" s="108"/>
    </row>
    <row r="76" spans="1:25" ht="12" customHeight="1" x14ac:dyDescent="0.25">
      <c r="A76" s="90">
        <f t="shared" si="14"/>
        <v>74</v>
      </c>
      <c r="B76" s="97">
        <v>16130</v>
      </c>
      <c r="C76" s="94" t="s">
        <v>390</v>
      </c>
      <c r="D76" s="94" t="s">
        <v>863</v>
      </c>
      <c r="E76" s="92" t="str">
        <f>VLOOKUP(C76,'TAB 1 Project Information'!B:S,18,FALSE)</f>
        <v>N/A</v>
      </c>
      <c r="F76" s="102">
        <v>0</v>
      </c>
      <c r="G76" s="102">
        <v>0</v>
      </c>
      <c r="H76" s="102">
        <v>0</v>
      </c>
      <c r="I76" s="102">
        <v>0</v>
      </c>
      <c r="J76" s="102">
        <v>1178.1880000000001</v>
      </c>
      <c r="K76" s="102">
        <v>1402.0640000000001</v>
      </c>
      <c r="L76" s="103">
        <f t="shared" si="13"/>
        <v>2580.2520000000004</v>
      </c>
      <c r="M76" s="106">
        <f>VLOOKUP(C76,'TAB 1 Project Information'!B:I,6,FALSE)</f>
        <v>6</v>
      </c>
      <c r="N76" s="106">
        <f>VLOOKUP(C76,'TAB 1 Project Information'!B:I,7,FALSE)</f>
        <v>0</v>
      </c>
      <c r="O76" s="106">
        <f>VLOOKUP(C76,'TAB 1 Project Information'!B:I,8,FALSE)</f>
        <v>0</v>
      </c>
      <c r="P76" s="108"/>
      <c r="Q76" s="108"/>
      <c r="R76" s="108"/>
      <c r="S76" s="108"/>
      <c r="T76" s="108"/>
      <c r="U76" s="108">
        <f t="shared" si="17"/>
        <v>2580.2520000000004</v>
      </c>
      <c r="V76" s="108"/>
      <c r="W76" s="108"/>
      <c r="X76" s="108"/>
      <c r="Y76" s="108"/>
    </row>
    <row r="77" spans="1:25" ht="12" customHeight="1" x14ac:dyDescent="0.25">
      <c r="A77" s="90">
        <f t="shared" si="14"/>
        <v>75</v>
      </c>
      <c r="B77" s="96">
        <v>16131</v>
      </c>
      <c r="C77" s="94" t="s">
        <v>393</v>
      </c>
      <c r="D77" s="94" t="s">
        <v>863</v>
      </c>
      <c r="E77" s="92" t="str">
        <f>VLOOKUP(C77,'TAB 1 Project Information'!B:S,18,FALSE)</f>
        <v>N/A</v>
      </c>
      <c r="F77" s="102">
        <v>0</v>
      </c>
      <c r="G77" s="102">
        <v>109.21</v>
      </c>
      <c r="H77" s="102">
        <v>28.46</v>
      </c>
      <c r="I77" s="102">
        <v>152.578</v>
      </c>
      <c r="J77" s="102">
        <v>1258.8309999999999</v>
      </c>
      <c r="K77" s="102">
        <v>1419.0050000000001</v>
      </c>
      <c r="L77" s="103">
        <f t="shared" si="13"/>
        <v>2968.0839999999998</v>
      </c>
      <c r="M77" s="106">
        <f>VLOOKUP(C77,'TAB 1 Project Information'!B:I,6,FALSE)</f>
        <v>6</v>
      </c>
      <c r="N77" s="106">
        <f>VLOOKUP(C77,'TAB 1 Project Information'!B:I,7,FALSE)</f>
        <v>0</v>
      </c>
      <c r="O77" s="106">
        <f>VLOOKUP(C77,'TAB 1 Project Information'!B:I,8,FALSE)</f>
        <v>0</v>
      </c>
      <c r="P77" s="108"/>
      <c r="Q77" s="108"/>
      <c r="R77" s="108"/>
      <c r="S77" s="108"/>
      <c r="T77" s="108"/>
      <c r="U77" s="108">
        <f t="shared" si="17"/>
        <v>2968.0839999999998</v>
      </c>
      <c r="V77" s="108"/>
      <c r="W77" s="108"/>
      <c r="X77" s="108"/>
      <c r="Y77" s="108"/>
    </row>
    <row r="78" spans="1:25" ht="12" customHeight="1" x14ac:dyDescent="0.25">
      <c r="A78" s="90">
        <f t="shared" si="14"/>
        <v>76</v>
      </c>
      <c r="B78" s="96">
        <v>16133</v>
      </c>
      <c r="C78" s="94" t="s">
        <v>640</v>
      </c>
      <c r="D78" s="94" t="s">
        <v>863</v>
      </c>
      <c r="E78" s="92" t="e">
        <f>VLOOKUP(C78,'TAB 1 Project Information'!B:S,18,FALSE)</f>
        <v>#N/A</v>
      </c>
      <c r="F78" s="102">
        <v>0</v>
      </c>
      <c r="G78" s="102">
        <v>0</v>
      </c>
      <c r="H78" s="102">
        <v>0</v>
      </c>
      <c r="I78" s="102">
        <v>0</v>
      </c>
      <c r="J78" s="102">
        <v>1154.354</v>
      </c>
      <c r="K78" s="102">
        <v>469.81</v>
      </c>
      <c r="L78" s="103">
        <f t="shared" si="13"/>
        <v>1624.164</v>
      </c>
      <c r="M78" s="106">
        <v>9</v>
      </c>
      <c r="N78" s="106">
        <v>0</v>
      </c>
      <c r="O78" s="106">
        <v>0</v>
      </c>
      <c r="P78" s="108"/>
      <c r="Q78" s="108"/>
      <c r="R78" s="108"/>
      <c r="S78" s="108"/>
      <c r="T78" s="108"/>
      <c r="U78" s="108"/>
      <c r="V78" s="108"/>
      <c r="W78" s="108"/>
      <c r="X78" s="108">
        <f>L78</f>
        <v>1624.164</v>
      </c>
      <c r="Y78" s="108"/>
    </row>
    <row r="79" spans="1:25" ht="12" customHeight="1" x14ac:dyDescent="0.25">
      <c r="A79" s="90">
        <f t="shared" si="14"/>
        <v>77</v>
      </c>
      <c r="B79" s="96">
        <v>16159</v>
      </c>
      <c r="C79" s="94" t="s">
        <v>396</v>
      </c>
      <c r="D79" s="94" t="s">
        <v>864</v>
      </c>
      <c r="E79" s="92">
        <f>VLOOKUP(C79,'TAB 1 Project Information'!B:S,18,FALSE)</f>
        <v>0</v>
      </c>
      <c r="F79" s="102">
        <v>0</v>
      </c>
      <c r="G79" s="102">
        <v>0</v>
      </c>
      <c r="H79" s="102">
        <v>0</v>
      </c>
      <c r="I79" s="102">
        <v>0</v>
      </c>
      <c r="J79" s="102">
        <v>0</v>
      </c>
      <c r="K79" s="102">
        <v>1084.1600000000001</v>
      </c>
      <c r="L79" s="103">
        <f t="shared" si="13"/>
        <v>1084.1600000000001</v>
      </c>
      <c r="M79" s="106">
        <f>VLOOKUP(C79,'TAB 1 Project Information'!B:I,6,FALSE)</f>
        <v>4</v>
      </c>
      <c r="N79" s="106">
        <f>VLOOKUP(C79,'TAB 1 Project Information'!B:I,7,FALSE)</f>
        <v>0</v>
      </c>
      <c r="O79" s="106">
        <f>VLOOKUP(C79,'TAB 1 Project Information'!B:I,8,FALSE)</f>
        <v>0</v>
      </c>
      <c r="P79" s="108"/>
      <c r="Q79" s="108"/>
      <c r="R79" s="108"/>
      <c r="S79" s="108">
        <f>L79</f>
        <v>1084.1600000000001</v>
      </c>
      <c r="T79" s="108"/>
      <c r="U79" s="108"/>
      <c r="V79" s="108"/>
      <c r="W79" s="108"/>
      <c r="X79" s="108"/>
      <c r="Y79" s="108"/>
    </row>
    <row r="80" spans="1:25" ht="12" customHeight="1" x14ac:dyDescent="0.25">
      <c r="A80" s="90">
        <f t="shared" si="14"/>
        <v>78</v>
      </c>
      <c r="B80" s="97" t="s">
        <v>399</v>
      </c>
      <c r="C80" s="94" t="s">
        <v>400</v>
      </c>
      <c r="D80" s="94" t="s">
        <v>864</v>
      </c>
      <c r="E80" s="92">
        <f>VLOOKUP(C80,'TAB 1 Project Information'!B:S,18,FALSE)</f>
        <v>0</v>
      </c>
      <c r="F80" s="102"/>
      <c r="G80" s="102"/>
      <c r="H80" s="102"/>
      <c r="I80" s="102"/>
      <c r="J80" s="102"/>
      <c r="K80" s="102"/>
      <c r="L80" s="103">
        <f t="shared" si="13"/>
        <v>0</v>
      </c>
      <c r="M80" s="106">
        <f>VLOOKUP(C80,'TAB 1 Project Information'!B:I,6,FALSE)</f>
        <v>6</v>
      </c>
      <c r="N80" s="106">
        <f>VLOOKUP(C80,'TAB 1 Project Information'!B:I,7,FALSE)</f>
        <v>0</v>
      </c>
      <c r="O80" s="106">
        <f>VLOOKUP(C80,'TAB 1 Project Information'!B:I,8,FALSE)</f>
        <v>0</v>
      </c>
      <c r="P80" s="108"/>
      <c r="Q80" s="108"/>
      <c r="R80" s="108"/>
      <c r="S80" s="108"/>
      <c r="T80" s="108"/>
      <c r="U80" s="108">
        <f t="shared" ref="U80:U81" si="18">L80</f>
        <v>0</v>
      </c>
      <c r="V80" s="108"/>
      <c r="W80" s="108"/>
      <c r="X80" s="108"/>
      <c r="Y80" s="108"/>
    </row>
    <row r="81" spans="1:25" ht="12" customHeight="1" x14ac:dyDescent="0.25">
      <c r="A81" s="90">
        <f t="shared" si="14"/>
        <v>79</v>
      </c>
      <c r="B81" s="97" t="s">
        <v>402</v>
      </c>
      <c r="C81" s="94" t="s">
        <v>403</v>
      </c>
      <c r="D81" s="94" t="s">
        <v>863</v>
      </c>
      <c r="E81" s="92" t="str">
        <f>VLOOKUP(C81,'TAB 1 Project Information'!B:S,18,FALSE)</f>
        <v>N/A</v>
      </c>
      <c r="F81" s="102"/>
      <c r="G81" s="102"/>
      <c r="H81" s="102"/>
      <c r="I81" s="102"/>
      <c r="J81" s="102"/>
      <c r="K81" s="102"/>
      <c r="L81" s="103">
        <f t="shared" si="13"/>
        <v>0</v>
      </c>
      <c r="M81" s="106">
        <f>VLOOKUP(C81,'TAB 1 Project Information'!B:I,6,FALSE)</f>
        <v>6</v>
      </c>
      <c r="N81" s="106">
        <f>VLOOKUP(C81,'TAB 1 Project Information'!B:I,7,FALSE)</f>
        <v>0</v>
      </c>
      <c r="O81" s="106">
        <f>VLOOKUP(C81,'TAB 1 Project Information'!B:I,8,FALSE)</f>
        <v>0</v>
      </c>
      <c r="P81" s="108"/>
      <c r="Q81" s="108"/>
      <c r="R81" s="108"/>
      <c r="S81" s="108"/>
      <c r="T81" s="108"/>
      <c r="U81" s="108">
        <f t="shared" si="18"/>
        <v>0</v>
      </c>
      <c r="V81" s="108"/>
      <c r="W81" s="108"/>
      <c r="X81" s="108"/>
      <c r="Y81" s="108"/>
    </row>
    <row r="82" spans="1:25" ht="12" customHeight="1" x14ac:dyDescent="0.25">
      <c r="A82" s="90">
        <f t="shared" si="14"/>
        <v>80</v>
      </c>
      <c r="B82" s="91">
        <v>7138</v>
      </c>
      <c r="C82" s="92" t="s">
        <v>405</v>
      </c>
      <c r="D82" s="92" t="s">
        <v>863</v>
      </c>
      <c r="E82" s="92" t="str">
        <f>VLOOKUP(C82,'TAB 1 Project Information'!B:S,18,FALSE)</f>
        <v>N/A</v>
      </c>
      <c r="F82" s="102">
        <v>1338.2059999999999</v>
      </c>
      <c r="G82" s="102">
        <v>0</v>
      </c>
      <c r="H82" s="102">
        <v>0</v>
      </c>
      <c r="I82" s="102">
        <v>0</v>
      </c>
      <c r="J82" s="102">
        <v>0</v>
      </c>
      <c r="K82" s="102">
        <v>0</v>
      </c>
      <c r="L82" s="103">
        <f t="shared" si="13"/>
        <v>1338.2059999999999</v>
      </c>
      <c r="M82" s="106">
        <f>VLOOKUP(C82,'TAB 1 Project Information'!B:I,6,FALSE)</f>
        <v>8</v>
      </c>
      <c r="N82" s="106">
        <f>VLOOKUP(C82,'TAB 1 Project Information'!B:I,7,FALSE)</f>
        <v>0</v>
      </c>
      <c r="O82" s="106">
        <f>VLOOKUP(C82,'TAB 1 Project Information'!B:I,8,FALSE)</f>
        <v>0</v>
      </c>
      <c r="P82" s="108"/>
      <c r="Q82" s="108"/>
      <c r="R82" s="108"/>
      <c r="S82" s="108"/>
      <c r="T82" s="108"/>
      <c r="U82" s="108"/>
      <c r="V82" s="108"/>
      <c r="W82" s="108">
        <f t="shared" ref="W82:W85" si="19">L82</f>
        <v>1338.2059999999999</v>
      </c>
      <c r="X82" s="108"/>
      <c r="Y82" s="108"/>
    </row>
    <row r="83" spans="1:25" ht="12" customHeight="1" x14ac:dyDescent="0.25">
      <c r="A83" s="90">
        <f t="shared" si="14"/>
        <v>81</v>
      </c>
      <c r="B83" s="91">
        <v>9134</v>
      </c>
      <c r="C83" s="92" t="s">
        <v>412</v>
      </c>
      <c r="D83" s="92" t="s">
        <v>863</v>
      </c>
      <c r="E83" s="92" t="str">
        <f>VLOOKUP(C83,'TAB 1 Project Information'!B:S,18,FALSE)</f>
        <v>N/A</v>
      </c>
      <c r="F83" s="102">
        <v>2634.4029999999998</v>
      </c>
      <c r="G83" s="102">
        <v>5319.0950000000003</v>
      </c>
      <c r="H83" s="102">
        <v>104.69</v>
      </c>
      <c r="I83" s="102">
        <v>8.5000000000000006E-2</v>
      </c>
      <c r="J83" s="102">
        <v>0</v>
      </c>
      <c r="K83" s="102">
        <v>0</v>
      </c>
      <c r="L83" s="103">
        <f t="shared" si="13"/>
        <v>8058.2729999999992</v>
      </c>
      <c r="M83" s="106">
        <f>VLOOKUP(C83,'TAB 1 Project Information'!B:I,6,FALSE)</f>
        <v>8</v>
      </c>
      <c r="N83" s="106">
        <f>VLOOKUP(C83,'TAB 1 Project Information'!B:I,7,FALSE)</f>
        <v>0</v>
      </c>
      <c r="O83" s="106">
        <f>VLOOKUP(C83,'TAB 1 Project Information'!B:I,8,FALSE)</f>
        <v>0</v>
      </c>
      <c r="P83" s="108"/>
      <c r="Q83" s="108"/>
      <c r="R83" s="108"/>
      <c r="S83" s="108"/>
      <c r="T83" s="108"/>
      <c r="U83" s="108"/>
      <c r="V83" s="108"/>
      <c r="W83" s="108">
        <f t="shared" si="19"/>
        <v>8058.2729999999992</v>
      </c>
      <c r="X83" s="108"/>
      <c r="Y83" s="108"/>
    </row>
    <row r="84" spans="1:25" ht="12" customHeight="1" x14ac:dyDescent="0.25">
      <c r="A84" s="90">
        <f t="shared" si="14"/>
        <v>82</v>
      </c>
      <c r="B84" s="91">
        <v>9135</v>
      </c>
      <c r="C84" s="92" t="s">
        <v>415</v>
      </c>
      <c r="D84" s="92" t="s">
        <v>863</v>
      </c>
      <c r="E84" s="92" t="str">
        <f>VLOOKUP(C84,'TAB 1 Project Information'!B:S,18,FALSE)</f>
        <v>N/A</v>
      </c>
      <c r="F84" s="102">
        <v>1077.316</v>
      </c>
      <c r="G84" s="102">
        <v>-16.669</v>
      </c>
      <c r="H84" s="102">
        <v>127.809</v>
      </c>
      <c r="I84" s="102">
        <v>86.888999999999996</v>
      </c>
      <c r="J84" s="102">
        <v>0</v>
      </c>
      <c r="K84" s="102">
        <v>0</v>
      </c>
      <c r="L84" s="103">
        <f t="shared" si="13"/>
        <v>1275.3449999999998</v>
      </c>
      <c r="M84" s="106">
        <f>VLOOKUP(C84,'TAB 1 Project Information'!B:I,6,FALSE)</f>
        <v>8</v>
      </c>
      <c r="N84" s="106">
        <f>VLOOKUP(C84,'TAB 1 Project Information'!B:I,7,FALSE)</f>
        <v>0</v>
      </c>
      <c r="O84" s="106">
        <f>VLOOKUP(C84,'TAB 1 Project Information'!B:I,8,FALSE)</f>
        <v>0</v>
      </c>
      <c r="P84" s="108"/>
      <c r="Q84" s="108"/>
      <c r="R84" s="108"/>
      <c r="S84" s="108"/>
      <c r="T84" s="108"/>
      <c r="U84" s="108"/>
      <c r="V84" s="108"/>
      <c r="W84" s="108">
        <f t="shared" si="19"/>
        <v>1275.3449999999998</v>
      </c>
      <c r="X84" s="108"/>
      <c r="Y84" s="108"/>
    </row>
    <row r="85" spans="1:25" ht="12" customHeight="1" x14ac:dyDescent="0.25">
      <c r="A85" s="90">
        <f t="shared" si="14"/>
        <v>83</v>
      </c>
      <c r="B85" s="91">
        <v>9136</v>
      </c>
      <c r="C85" s="92" t="s">
        <v>418</v>
      </c>
      <c r="D85" s="92" t="s">
        <v>863</v>
      </c>
      <c r="E85" s="92" t="str">
        <f>VLOOKUP(C85,'TAB 1 Project Information'!B:S,18,FALSE)</f>
        <v>N/A</v>
      </c>
      <c r="F85" s="102">
        <v>2946.8359999999998</v>
      </c>
      <c r="G85" s="102">
        <v>4658.33</v>
      </c>
      <c r="H85" s="102">
        <v>20096.547999999999</v>
      </c>
      <c r="I85" s="102">
        <v>13961.846</v>
      </c>
      <c r="J85" s="102">
        <v>102.58499999999999</v>
      </c>
      <c r="K85" s="102">
        <v>67.805000000000007</v>
      </c>
      <c r="L85" s="103">
        <f t="shared" si="13"/>
        <v>41833.949999999997</v>
      </c>
      <c r="M85" s="106">
        <f>VLOOKUP(C85,'TAB 1 Project Information'!B:I,6,FALSE)</f>
        <v>8</v>
      </c>
      <c r="N85" s="106">
        <f>VLOOKUP(C85,'TAB 1 Project Information'!B:I,7,FALSE)</f>
        <v>0</v>
      </c>
      <c r="O85" s="106">
        <f>VLOOKUP(C85,'TAB 1 Project Information'!B:I,8,FALSE)</f>
        <v>0</v>
      </c>
      <c r="P85" s="108"/>
      <c r="Q85" s="108"/>
      <c r="R85" s="108"/>
      <c r="S85" s="108"/>
      <c r="T85" s="108"/>
      <c r="U85" s="108"/>
      <c r="V85" s="108"/>
      <c r="W85" s="108">
        <f t="shared" si="19"/>
        <v>41833.949999999997</v>
      </c>
      <c r="X85" s="108"/>
      <c r="Y85" s="108"/>
    </row>
    <row r="86" spans="1:25" ht="12" customHeight="1" x14ac:dyDescent="0.25">
      <c r="A86" s="90">
        <f t="shared" si="14"/>
        <v>84</v>
      </c>
      <c r="B86" s="91">
        <v>9138</v>
      </c>
      <c r="C86" s="92" t="s">
        <v>422</v>
      </c>
      <c r="D86" s="92" t="s">
        <v>863</v>
      </c>
      <c r="E86" s="92" t="str">
        <f>VLOOKUP(C86,'TAB 1 Project Information'!B:S,18,FALSE)</f>
        <v>N/A</v>
      </c>
      <c r="F86" s="102">
        <v>1022.102</v>
      </c>
      <c r="G86" s="102">
        <v>7700.5569999999998</v>
      </c>
      <c r="H86" s="102">
        <v>315.96800000000002</v>
      </c>
      <c r="I86" s="102">
        <v>8.0000000000000002E-3</v>
      </c>
      <c r="J86" s="102">
        <v>4.2000000000000003E-2</v>
      </c>
      <c r="K86" s="102">
        <v>0</v>
      </c>
      <c r="L86" s="103">
        <f t="shared" si="13"/>
        <v>9038.6769999999997</v>
      </c>
      <c r="M86" s="106">
        <f>VLOOKUP(C86,'TAB 1 Project Information'!B:I,6,FALSE)</f>
        <v>1</v>
      </c>
      <c r="N86" s="106">
        <f>VLOOKUP(C86,'TAB 1 Project Information'!B:I,7,FALSE)</f>
        <v>8</v>
      </c>
      <c r="O86" s="106">
        <f>VLOOKUP(C86,'TAB 1 Project Information'!B:I,8,FALSE)</f>
        <v>0</v>
      </c>
      <c r="P86" s="107">
        <f t="shared" ref="P86" si="20">L86/2</f>
        <v>4519.3384999999998</v>
      </c>
      <c r="Q86" s="108"/>
      <c r="R86" s="108"/>
      <c r="S86" s="108"/>
      <c r="T86" s="108"/>
      <c r="U86" s="108"/>
      <c r="V86" s="108"/>
      <c r="W86" s="108">
        <f>P86</f>
        <v>4519.3384999999998</v>
      </c>
      <c r="X86" s="108"/>
      <c r="Y86" s="108"/>
    </row>
    <row r="87" spans="1:25" ht="12" customHeight="1" x14ac:dyDescent="0.25">
      <c r="A87" s="90">
        <f t="shared" si="14"/>
        <v>85</v>
      </c>
      <c r="B87" s="91">
        <v>11151</v>
      </c>
      <c r="C87" s="92" t="s">
        <v>425</v>
      </c>
      <c r="D87" s="92" t="s">
        <v>863</v>
      </c>
      <c r="E87" s="92">
        <f>VLOOKUP(C87,'TAB 1 Project Information'!B:S,18,FALSE)</f>
        <v>0</v>
      </c>
      <c r="F87" s="102">
        <v>1159.4290000000001</v>
      </c>
      <c r="G87" s="102">
        <v>13943.557000000001</v>
      </c>
      <c r="H87" s="102">
        <v>17160.769</v>
      </c>
      <c r="I87" s="102">
        <v>1417.0170000000001</v>
      </c>
      <c r="J87" s="102">
        <v>81.447000000000003</v>
      </c>
      <c r="K87" s="102">
        <v>0</v>
      </c>
      <c r="L87" s="103">
        <f t="shared" si="13"/>
        <v>33762.219000000005</v>
      </c>
      <c r="M87" s="106">
        <f>VLOOKUP(C87,'TAB 1 Project Information'!B:I,6,FALSE)</f>
        <v>1</v>
      </c>
      <c r="N87" s="106">
        <f>VLOOKUP(C87,'TAB 1 Project Information'!B:I,7,FALSE)</f>
        <v>0</v>
      </c>
      <c r="O87" s="106">
        <f>VLOOKUP(C87,'TAB 1 Project Information'!B:I,8,FALSE)</f>
        <v>0</v>
      </c>
      <c r="P87" s="107">
        <f>L87</f>
        <v>33762.219000000005</v>
      </c>
      <c r="Q87" s="108"/>
      <c r="R87" s="108"/>
      <c r="S87" s="108"/>
      <c r="T87" s="108"/>
      <c r="U87" s="108"/>
      <c r="V87" s="108"/>
      <c r="W87" s="108"/>
      <c r="X87" s="108"/>
      <c r="Y87" s="108"/>
    </row>
    <row r="88" spans="1:25" ht="12" customHeight="1" x14ac:dyDescent="0.25">
      <c r="A88" s="90">
        <f t="shared" si="14"/>
        <v>86</v>
      </c>
      <c r="B88" s="91">
        <v>9153</v>
      </c>
      <c r="C88" s="92" t="s">
        <v>428</v>
      </c>
      <c r="D88" s="92" t="s">
        <v>863</v>
      </c>
      <c r="E88" s="92" t="str">
        <f>VLOOKUP(C88,'TAB 1 Project Information'!B:S,18,FALSE)</f>
        <v>2010-2011</v>
      </c>
      <c r="F88" s="102">
        <v>148.87200000000001</v>
      </c>
      <c r="G88" s="102">
        <v>142.084</v>
      </c>
      <c r="H88" s="102">
        <v>388.9</v>
      </c>
      <c r="I88" s="102">
        <v>678.75699999999995</v>
      </c>
      <c r="J88" s="102">
        <v>1907.46</v>
      </c>
      <c r="K88" s="102">
        <v>1650.2639999999999</v>
      </c>
      <c r="L88" s="103">
        <f t="shared" si="13"/>
        <v>4916.3369999999995</v>
      </c>
      <c r="M88" s="106">
        <f>VLOOKUP(C88,'TAB 1 Project Information'!B:I,6,FALSE)</f>
        <v>1</v>
      </c>
      <c r="N88" s="106">
        <f>VLOOKUP(C88,'TAB 1 Project Information'!B:I,7,FALSE)</f>
        <v>0</v>
      </c>
      <c r="O88" s="106">
        <f>VLOOKUP(C88,'TAB 1 Project Information'!B:I,8,FALSE)</f>
        <v>0</v>
      </c>
      <c r="P88" s="107">
        <f>L88</f>
        <v>4916.3369999999995</v>
      </c>
      <c r="Q88" s="108"/>
      <c r="R88" s="108"/>
      <c r="S88" s="108"/>
      <c r="T88" s="108"/>
      <c r="U88" s="108"/>
      <c r="V88" s="108"/>
      <c r="W88" s="108"/>
      <c r="X88" s="108"/>
      <c r="Y88" s="108"/>
    </row>
    <row r="89" spans="1:25" ht="12" customHeight="1" x14ac:dyDescent="0.25">
      <c r="A89" s="90">
        <f t="shared" si="14"/>
        <v>87</v>
      </c>
      <c r="B89" s="91">
        <v>9160</v>
      </c>
      <c r="C89" s="92" t="s">
        <v>432</v>
      </c>
      <c r="D89" s="92" t="s">
        <v>863</v>
      </c>
      <c r="E89" s="92" t="str">
        <f>VLOOKUP(C89,'TAB 1 Project Information'!B:S,18,FALSE)</f>
        <v>2008-2009</v>
      </c>
      <c r="F89" s="102">
        <v>12899.61</v>
      </c>
      <c r="G89" s="102">
        <v>16291.974</v>
      </c>
      <c r="H89" s="102">
        <v>1142.489</v>
      </c>
      <c r="I89" s="102">
        <v>68.245000000000005</v>
      </c>
      <c r="J89" s="102">
        <v>0</v>
      </c>
      <c r="K89" s="102">
        <v>0</v>
      </c>
      <c r="L89" s="103">
        <f t="shared" si="13"/>
        <v>30402.318000000003</v>
      </c>
      <c r="M89" s="106">
        <v>1</v>
      </c>
      <c r="N89" s="106">
        <f>VLOOKUP(C89,'TAB 1 Project Information'!B:I,7,FALSE)</f>
        <v>0</v>
      </c>
      <c r="O89" s="106">
        <f>VLOOKUP(C89,'TAB 1 Project Information'!B:I,8,FALSE)</f>
        <v>0</v>
      </c>
      <c r="P89" s="108">
        <f>L89</f>
        <v>30402.318000000003</v>
      </c>
      <c r="Q89" s="108"/>
      <c r="R89" s="108"/>
      <c r="S89" s="108"/>
      <c r="T89" s="108"/>
      <c r="U89" s="108"/>
      <c r="V89" s="108"/>
      <c r="W89" s="108"/>
      <c r="X89" s="108"/>
      <c r="Y89" s="108"/>
    </row>
    <row r="90" spans="1:25" ht="12" customHeight="1" x14ac:dyDescent="0.25">
      <c r="A90" s="90">
        <f t="shared" si="14"/>
        <v>88</v>
      </c>
      <c r="B90" s="91">
        <v>9174</v>
      </c>
      <c r="C90" s="92" t="s">
        <v>436</v>
      </c>
      <c r="D90" s="92" t="s">
        <v>864</v>
      </c>
      <c r="E90" s="92" t="str">
        <f>VLOOKUP(C90,'TAB 1 Project Information'!B:S,18,FALSE)</f>
        <v>N/A</v>
      </c>
      <c r="F90" s="102">
        <v>0</v>
      </c>
      <c r="G90" s="102">
        <v>2306.375</v>
      </c>
      <c r="H90" s="102">
        <v>783.72299999999996</v>
      </c>
      <c r="I90" s="102">
        <v>2.9169999999999998</v>
      </c>
      <c r="J90" s="102">
        <v>0</v>
      </c>
      <c r="K90" s="102">
        <v>0</v>
      </c>
      <c r="L90" s="103">
        <f t="shared" si="13"/>
        <v>3093.0149999999999</v>
      </c>
      <c r="M90" s="106">
        <f>VLOOKUP(C90,'TAB 1 Project Information'!B:I,6,FALSE)</f>
        <v>9</v>
      </c>
      <c r="N90" s="106">
        <f>VLOOKUP(C90,'TAB 1 Project Information'!B:I,7,FALSE)</f>
        <v>0</v>
      </c>
      <c r="O90" s="106">
        <f>VLOOKUP(C90,'TAB 1 Project Information'!B:I,8,FALSE)</f>
        <v>0</v>
      </c>
      <c r="P90" s="108"/>
      <c r="Q90" s="108"/>
      <c r="R90" s="108"/>
      <c r="S90" s="108"/>
      <c r="T90" s="108"/>
      <c r="U90" s="108"/>
      <c r="V90" s="108"/>
      <c r="W90" s="108"/>
      <c r="X90" s="108">
        <f>L90</f>
        <v>3093.0149999999999</v>
      </c>
      <c r="Y90" s="108"/>
    </row>
    <row r="91" spans="1:25" ht="12" customHeight="1" x14ac:dyDescent="0.25">
      <c r="A91" s="90">
        <f t="shared" si="14"/>
        <v>89</v>
      </c>
      <c r="B91" s="95">
        <v>10134</v>
      </c>
      <c r="C91" s="92" t="s">
        <v>437</v>
      </c>
      <c r="D91" s="92" t="s">
        <v>863</v>
      </c>
      <c r="E91" s="92" t="str">
        <f>VLOOKUP(C91,'TAB 1 Project Information'!B:S,18,FALSE)</f>
        <v>N/A</v>
      </c>
      <c r="F91" s="102">
        <v>7208.4160000000002</v>
      </c>
      <c r="G91" s="102">
        <v>296.77300000000002</v>
      </c>
      <c r="H91" s="102">
        <v>79.679000000000002</v>
      </c>
      <c r="I91" s="102">
        <v>0.59599999999999997</v>
      </c>
      <c r="J91" s="102">
        <v>0</v>
      </c>
      <c r="K91" s="102">
        <v>0</v>
      </c>
      <c r="L91" s="103">
        <f t="shared" si="13"/>
        <v>7585.4639999999999</v>
      </c>
      <c r="M91" s="106">
        <f>VLOOKUP(C91,'TAB 1 Project Information'!B:I,6,FALSE)</f>
        <v>2</v>
      </c>
      <c r="N91" s="106">
        <f>VLOOKUP(C91,'TAB 1 Project Information'!B:I,7,FALSE)</f>
        <v>0</v>
      </c>
      <c r="O91" s="106">
        <f>VLOOKUP(C91,'TAB 1 Project Information'!B:I,8,FALSE)</f>
        <v>0</v>
      </c>
      <c r="P91" s="108"/>
      <c r="Q91" s="108">
        <f>L91</f>
        <v>7585.4639999999999</v>
      </c>
      <c r="R91" s="108"/>
      <c r="S91" s="108"/>
      <c r="T91" s="108"/>
      <c r="U91" s="108"/>
      <c r="V91" s="108"/>
      <c r="W91" s="108"/>
      <c r="X91" s="108"/>
      <c r="Y91" s="108"/>
    </row>
    <row r="92" spans="1:25" ht="12" customHeight="1" x14ac:dyDescent="0.25">
      <c r="A92" s="90">
        <f t="shared" si="14"/>
        <v>90</v>
      </c>
      <c r="B92" s="91">
        <v>10140</v>
      </c>
      <c r="C92" s="92" t="s">
        <v>440</v>
      </c>
      <c r="D92" s="92" t="s">
        <v>863</v>
      </c>
      <c r="E92" s="92" t="str">
        <f>VLOOKUP(C92,'TAB 1 Project Information'!B:S,18,FALSE)</f>
        <v>N/A</v>
      </c>
      <c r="F92" s="102">
        <v>6376.6030000000001</v>
      </c>
      <c r="G92" s="102">
        <v>2068.8589999999999</v>
      </c>
      <c r="H92" s="102">
        <v>414.01499999999999</v>
      </c>
      <c r="I92" s="102">
        <v>139.655</v>
      </c>
      <c r="J92" s="102">
        <v>6.9409999999999998</v>
      </c>
      <c r="K92" s="102">
        <v>0</v>
      </c>
      <c r="L92" s="103">
        <f t="shared" si="13"/>
        <v>9006.0730000000003</v>
      </c>
      <c r="M92" s="106">
        <f>VLOOKUP(C92,'TAB 1 Project Information'!B:I,6,FALSE)</f>
        <v>6</v>
      </c>
      <c r="N92" s="106">
        <f>VLOOKUP(C92,'TAB 1 Project Information'!B:I,7,FALSE)</f>
        <v>7</v>
      </c>
      <c r="O92" s="106">
        <f>VLOOKUP(C92,'TAB 1 Project Information'!B:I,8,FALSE)</f>
        <v>0</v>
      </c>
      <c r="P92" s="108"/>
      <c r="Q92" s="108"/>
      <c r="R92" s="108"/>
      <c r="S92" s="108"/>
      <c r="T92" s="108"/>
      <c r="U92" s="108">
        <f>L92/2</f>
        <v>4503.0365000000002</v>
      </c>
      <c r="V92" s="108">
        <f>U92</f>
        <v>4503.0365000000002</v>
      </c>
      <c r="W92" s="108"/>
      <c r="X92" s="108"/>
      <c r="Y92" s="108"/>
    </row>
    <row r="93" spans="1:25" ht="12" customHeight="1" x14ac:dyDescent="0.25">
      <c r="A93" s="90">
        <f t="shared" si="14"/>
        <v>91</v>
      </c>
      <c r="B93" s="95">
        <v>10142</v>
      </c>
      <c r="C93" s="92" t="s">
        <v>443</v>
      </c>
      <c r="D93" s="92" t="s">
        <v>864</v>
      </c>
      <c r="E93" s="92" t="str">
        <f>VLOOKUP(C93,'TAB 1 Project Information'!B:S,18,FALSE)</f>
        <v>N/A</v>
      </c>
      <c r="F93" s="102">
        <v>0</v>
      </c>
      <c r="G93" s="102">
        <v>0</v>
      </c>
      <c r="H93" s="102">
        <v>14295.209000000001</v>
      </c>
      <c r="I93" s="102">
        <v>0.93799999999999994</v>
      </c>
      <c r="J93" s="102">
        <v>0</v>
      </c>
      <c r="K93" s="102">
        <v>0</v>
      </c>
      <c r="L93" s="103">
        <f t="shared" si="13"/>
        <v>14296.147000000001</v>
      </c>
      <c r="M93" s="106">
        <f>VLOOKUP(C93,'TAB 1 Project Information'!B:I,6,FALSE)</f>
        <v>2</v>
      </c>
      <c r="N93" s="106">
        <f>VLOOKUP(C93,'TAB 1 Project Information'!B:I,7,FALSE)</f>
        <v>0</v>
      </c>
      <c r="O93" s="106">
        <f>VLOOKUP(C93,'TAB 1 Project Information'!B:I,8,FALSE)</f>
        <v>0</v>
      </c>
      <c r="P93" s="108"/>
      <c r="Q93" s="108">
        <f>L93</f>
        <v>14296.147000000001</v>
      </c>
      <c r="R93" s="108"/>
      <c r="S93" s="108"/>
      <c r="T93" s="108"/>
      <c r="U93" s="108"/>
      <c r="V93" s="108"/>
      <c r="W93" s="108"/>
      <c r="X93" s="108"/>
      <c r="Y93" s="108"/>
    </row>
    <row r="94" spans="1:25" ht="12" customHeight="1" x14ac:dyDescent="0.25">
      <c r="A94" s="90">
        <f t="shared" si="14"/>
        <v>92</v>
      </c>
      <c r="B94" s="95">
        <v>10150</v>
      </c>
      <c r="C94" s="92" t="s">
        <v>447</v>
      </c>
      <c r="D94" s="92" t="s">
        <v>863</v>
      </c>
      <c r="E94" s="92" t="str">
        <f>VLOOKUP(C94,'TAB 1 Project Information'!B:S,18,FALSE)</f>
        <v>N/A</v>
      </c>
      <c r="F94" s="102">
        <v>322.10599999999999</v>
      </c>
      <c r="G94" s="102">
        <v>1165.8869999999999</v>
      </c>
      <c r="H94" s="102">
        <v>2044.0360000000001</v>
      </c>
      <c r="I94" s="102">
        <v>0</v>
      </c>
      <c r="J94" s="102">
        <v>0</v>
      </c>
      <c r="K94" s="102">
        <v>0</v>
      </c>
      <c r="L94" s="103">
        <f t="shared" si="13"/>
        <v>3532.029</v>
      </c>
      <c r="M94" s="106">
        <f>VLOOKUP(C94,'TAB 1 Project Information'!B:I,6,FALSE)</f>
        <v>1</v>
      </c>
      <c r="N94" s="106">
        <f>VLOOKUP(C94,'TAB 1 Project Information'!B:I,7,FALSE)</f>
        <v>0</v>
      </c>
      <c r="O94" s="106">
        <f>VLOOKUP(C94,'TAB 1 Project Information'!B:I,8,FALSE)</f>
        <v>0</v>
      </c>
      <c r="P94" s="107">
        <f>L94</f>
        <v>3532.029</v>
      </c>
      <c r="Q94" s="108"/>
      <c r="R94" s="108"/>
      <c r="S94" s="108"/>
      <c r="T94" s="108"/>
      <c r="U94" s="108"/>
      <c r="V94" s="108"/>
      <c r="W94" s="108"/>
      <c r="X94" s="108"/>
      <c r="Y94" s="108"/>
    </row>
    <row r="95" spans="1:25" ht="12" customHeight="1" x14ac:dyDescent="0.25">
      <c r="A95" s="90">
        <f t="shared" si="14"/>
        <v>93</v>
      </c>
      <c r="B95" s="91">
        <v>11126</v>
      </c>
      <c r="C95" s="92" t="s">
        <v>449</v>
      </c>
      <c r="D95" s="92" t="s">
        <v>863</v>
      </c>
      <c r="E95" s="92" t="str">
        <f>VLOOKUP(C95,'TAB 1 Project Information'!B:S,18,FALSE)</f>
        <v>2010-2011</v>
      </c>
      <c r="F95" s="102">
        <v>274.34100000000001</v>
      </c>
      <c r="G95" s="102">
        <v>83.138000000000005</v>
      </c>
      <c r="H95" s="102">
        <v>287.79199999999997</v>
      </c>
      <c r="I95" s="102">
        <v>649.83699999999999</v>
      </c>
      <c r="J95" s="102">
        <v>5038.1509999999998</v>
      </c>
      <c r="K95" s="102">
        <v>1602.7760000000001</v>
      </c>
      <c r="L95" s="103">
        <f t="shared" si="13"/>
        <v>7936.0349999999999</v>
      </c>
      <c r="M95" s="106">
        <f>VLOOKUP(C95,'TAB 1 Project Information'!B:I,6,FALSE)</f>
        <v>1</v>
      </c>
      <c r="N95" s="106">
        <f>VLOOKUP(C95,'TAB 1 Project Information'!B:I,7,FALSE)</f>
        <v>0</v>
      </c>
      <c r="O95" s="106">
        <f>VLOOKUP(C95,'TAB 1 Project Information'!B:I,8,FALSE)</f>
        <v>0</v>
      </c>
      <c r="P95" s="107">
        <f>L95</f>
        <v>7936.0349999999999</v>
      </c>
      <c r="Q95" s="108"/>
      <c r="R95" s="108"/>
      <c r="S95" s="108"/>
      <c r="T95" s="108"/>
      <c r="U95" s="108"/>
      <c r="V95" s="108"/>
      <c r="W95" s="108"/>
      <c r="X95" s="108"/>
      <c r="Y95" s="108"/>
    </row>
    <row r="96" spans="1:25" ht="12" customHeight="1" x14ac:dyDescent="0.25">
      <c r="A96" s="90">
        <f t="shared" si="14"/>
        <v>94</v>
      </c>
      <c r="B96" s="91">
        <v>11127</v>
      </c>
      <c r="C96" s="92" t="s">
        <v>452</v>
      </c>
      <c r="D96" s="92" t="s">
        <v>863</v>
      </c>
      <c r="E96" s="92" t="str">
        <f>VLOOKUP(C96,'TAB 1 Project Information'!B:S,18,FALSE)</f>
        <v>2010-2011</v>
      </c>
      <c r="F96" s="102">
        <v>576.28499999999997</v>
      </c>
      <c r="G96" s="102">
        <v>4660.8050000000003</v>
      </c>
      <c r="H96" s="102">
        <v>474.87900000000002</v>
      </c>
      <c r="I96" s="102">
        <v>920.81500000000005</v>
      </c>
      <c r="J96" s="102">
        <v>442.03500000000003</v>
      </c>
      <c r="K96" s="102">
        <v>1.5620000000000001</v>
      </c>
      <c r="L96" s="103">
        <f t="shared" si="13"/>
        <v>7076.3809999999994</v>
      </c>
      <c r="M96" s="106">
        <f>VLOOKUP(C96,'TAB 1 Project Information'!B:I,6,FALSE)</f>
        <v>1</v>
      </c>
      <c r="N96" s="106">
        <f>VLOOKUP(C96,'TAB 1 Project Information'!B:I,7,FALSE)</f>
        <v>0</v>
      </c>
      <c r="O96" s="106">
        <f>VLOOKUP(C96,'TAB 1 Project Information'!B:I,8,FALSE)</f>
        <v>0</v>
      </c>
      <c r="P96" s="107">
        <f>L96</f>
        <v>7076.3809999999994</v>
      </c>
      <c r="Q96" s="108"/>
      <c r="R96" s="108"/>
      <c r="S96" s="108"/>
      <c r="T96" s="108"/>
      <c r="U96" s="108"/>
      <c r="V96" s="108"/>
      <c r="W96" s="108"/>
      <c r="X96" s="108"/>
      <c r="Y96" s="108"/>
    </row>
    <row r="97" spans="1:25" ht="12" customHeight="1" x14ac:dyDescent="0.25">
      <c r="A97" s="90">
        <f t="shared" si="14"/>
        <v>95</v>
      </c>
      <c r="B97" s="91">
        <v>11133</v>
      </c>
      <c r="C97" s="92" t="s">
        <v>454</v>
      </c>
      <c r="D97" s="92" t="s">
        <v>863</v>
      </c>
      <c r="E97" s="92" t="str">
        <f>VLOOKUP(C97,'TAB 1 Project Information'!B:S,18,FALSE)</f>
        <v>N/A</v>
      </c>
      <c r="F97" s="102">
        <v>84.653999999999996</v>
      </c>
      <c r="G97" s="102">
        <v>243.65700000000001</v>
      </c>
      <c r="H97" s="102">
        <v>261.25299999999999</v>
      </c>
      <c r="I97" s="102">
        <v>140.43</v>
      </c>
      <c r="J97" s="102">
        <v>1766.2059999999999</v>
      </c>
      <c r="K97" s="102">
        <v>160.136</v>
      </c>
      <c r="L97" s="103">
        <f t="shared" si="13"/>
        <v>2656.3359999999998</v>
      </c>
      <c r="M97" s="106">
        <f>VLOOKUP(C97,'TAB 1 Project Information'!B:I,6,FALSE)</f>
        <v>8</v>
      </c>
      <c r="N97" s="106">
        <f>VLOOKUP(C97,'TAB 1 Project Information'!B:I,7,FALSE)</f>
        <v>0</v>
      </c>
      <c r="O97" s="106">
        <f>VLOOKUP(C97,'TAB 1 Project Information'!B:I,8,FALSE)</f>
        <v>0</v>
      </c>
      <c r="P97" s="108"/>
      <c r="Q97" s="108"/>
      <c r="R97" s="108"/>
      <c r="S97" s="108"/>
      <c r="T97" s="108"/>
      <c r="U97" s="108"/>
      <c r="V97" s="108"/>
      <c r="W97" s="108">
        <f t="shared" ref="W97:W98" si="21">L97</f>
        <v>2656.3359999999998</v>
      </c>
      <c r="X97" s="108"/>
      <c r="Y97" s="108"/>
    </row>
    <row r="98" spans="1:25" ht="12" customHeight="1" x14ac:dyDescent="0.25">
      <c r="A98" s="90">
        <f t="shared" si="14"/>
        <v>96</v>
      </c>
      <c r="B98" s="91">
        <v>11138</v>
      </c>
      <c r="C98" s="92" t="s">
        <v>455</v>
      </c>
      <c r="D98" s="92" t="s">
        <v>863</v>
      </c>
      <c r="E98" s="92" t="str">
        <f>VLOOKUP(C98,'TAB 1 Project Information'!B:S,18,FALSE)</f>
        <v>N/A</v>
      </c>
      <c r="F98" s="102">
        <v>10107.450999999999</v>
      </c>
      <c r="G98" s="102">
        <v>2411.1149999999998</v>
      </c>
      <c r="H98" s="102">
        <v>18.823</v>
      </c>
      <c r="I98" s="102">
        <v>0</v>
      </c>
      <c r="J98" s="102">
        <v>0</v>
      </c>
      <c r="K98" s="102">
        <v>0</v>
      </c>
      <c r="L98" s="103">
        <f t="shared" si="13"/>
        <v>12537.388999999999</v>
      </c>
      <c r="M98" s="106">
        <f>VLOOKUP(C98,'TAB 1 Project Information'!B:I,6,FALSE)</f>
        <v>8</v>
      </c>
      <c r="N98" s="106">
        <f>VLOOKUP(C98,'TAB 1 Project Information'!B:I,7,FALSE)</f>
        <v>0</v>
      </c>
      <c r="O98" s="106">
        <f>VLOOKUP(C98,'TAB 1 Project Information'!B:I,8,FALSE)</f>
        <v>0</v>
      </c>
      <c r="P98" s="108"/>
      <c r="Q98" s="108"/>
      <c r="R98" s="108"/>
      <c r="S98" s="108"/>
      <c r="T98" s="108"/>
      <c r="U98" s="108"/>
      <c r="V98" s="108"/>
      <c r="W98" s="108">
        <f t="shared" si="21"/>
        <v>12537.388999999999</v>
      </c>
      <c r="X98" s="108"/>
      <c r="Y98" s="108"/>
    </row>
    <row r="99" spans="1:25" ht="12" customHeight="1" x14ac:dyDescent="0.25">
      <c r="A99" s="90">
        <f t="shared" si="14"/>
        <v>97</v>
      </c>
      <c r="B99" s="91">
        <v>11142</v>
      </c>
      <c r="C99" s="92" t="s">
        <v>457</v>
      </c>
      <c r="D99" s="92" t="s">
        <v>863</v>
      </c>
      <c r="E99" s="92" t="str">
        <f>VLOOKUP(C99,'TAB 1 Project Information'!B:S,18,FALSE)</f>
        <v>N/A</v>
      </c>
      <c r="F99" s="102">
        <v>13482.918</v>
      </c>
      <c r="G99" s="102">
        <v>2086.7190000000001</v>
      </c>
      <c r="H99" s="102">
        <v>11.962</v>
      </c>
      <c r="I99" s="102">
        <v>0</v>
      </c>
      <c r="J99" s="102">
        <v>0</v>
      </c>
      <c r="K99" s="102">
        <v>0</v>
      </c>
      <c r="L99" s="103">
        <f t="shared" si="13"/>
        <v>15581.598999999998</v>
      </c>
      <c r="M99" s="106">
        <f>VLOOKUP(C99,'TAB 1 Project Information'!B:I,6,FALSE)</f>
        <v>7</v>
      </c>
      <c r="N99" s="106">
        <f>VLOOKUP(C99,'TAB 1 Project Information'!B:I,7,FALSE)</f>
        <v>0</v>
      </c>
      <c r="O99" s="106">
        <f>VLOOKUP(C99,'TAB 1 Project Information'!B:I,8,FALSE)</f>
        <v>0</v>
      </c>
      <c r="P99" s="108"/>
      <c r="Q99" s="108"/>
      <c r="R99" s="108"/>
      <c r="S99" s="108"/>
      <c r="T99" s="108"/>
      <c r="U99" s="108"/>
      <c r="V99" s="108">
        <f>L99</f>
        <v>15581.598999999998</v>
      </c>
      <c r="W99" s="108"/>
      <c r="X99" s="108"/>
      <c r="Y99" s="108"/>
    </row>
    <row r="100" spans="1:25" ht="12" customHeight="1" x14ac:dyDescent="0.25">
      <c r="A100" s="90">
        <f t="shared" si="14"/>
        <v>98</v>
      </c>
      <c r="B100" s="91">
        <v>11143</v>
      </c>
      <c r="C100" s="92" t="s">
        <v>460</v>
      </c>
      <c r="D100" s="92" t="s">
        <v>863</v>
      </c>
      <c r="E100" s="92" t="str">
        <f>VLOOKUP(C100,'TAB 1 Project Information'!B:S,18,FALSE)</f>
        <v>N/A</v>
      </c>
      <c r="F100" s="102">
        <v>10227.866</v>
      </c>
      <c r="G100" s="102">
        <v>1096.47</v>
      </c>
      <c r="H100" s="102">
        <v>94.302999999999997</v>
      </c>
      <c r="I100" s="102">
        <v>0</v>
      </c>
      <c r="J100" s="102">
        <v>0</v>
      </c>
      <c r="K100" s="102">
        <v>0</v>
      </c>
      <c r="L100" s="103">
        <f t="shared" si="13"/>
        <v>11418.638999999999</v>
      </c>
      <c r="M100" s="106">
        <f>VLOOKUP(C100,'TAB 1 Project Information'!B:I,6,FALSE)</f>
        <v>6</v>
      </c>
      <c r="N100" s="106">
        <f>VLOOKUP(C100,'TAB 1 Project Information'!B:I,7,FALSE)</f>
        <v>0</v>
      </c>
      <c r="O100" s="106">
        <f>VLOOKUP(C100,'TAB 1 Project Information'!B:I,8,FALSE)</f>
        <v>0</v>
      </c>
      <c r="P100" s="108"/>
      <c r="Q100" s="108"/>
      <c r="R100" s="108"/>
      <c r="S100" s="108"/>
      <c r="T100" s="108"/>
      <c r="U100" s="108">
        <f>L100</f>
        <v>11418.638999999999</v>
      </c>
      <c r="V100" s="108"/>
      <c r="W100" s="108"/>
      <c r="X100" s="108"/>
      <c r="Y100" s="108"/>
    </row>
    <row r="101" spans="1:25" ht="12" customHeight="1" x14ac:dyDescent="0.25">
      <c r="A101" s="90">
        <f t="shared" si="14"/>
        <v>99</v>
      </c>
      <c r="B101" s="91">
        <v>11148</v>
      </c>
      <c r="C101" s="92" t="s">
        <v>464</v>
      </c>
      <c r="D101" s="92" t="s">
        <v>863</v>
      </c>
      <c r="E101" s="92" t="str">
        <f>VLOOKUP(C101,'TAB 1 Project Information'!B:S,18,FALSE)</f>
        <v>2010-2011</v>
      </c>
      <c r="F101" s="102">
        <v>5275.451</v>
      </c>
      <c r="G101" s="102">
        <v>53.813000000000002</v>
      </c>
      <c r="H101" s="102">
        <v>1.7130000000000001</v>
      </c>
      <c r="I101" s="102">
        <v>0</v>
      </c>
      <c r="J101" s="102">
        <v>0</v>
      </c>
      <c r="K101" s="102">
        <v>0</v>
      </c>
      <c r="L101" s="103">
        <f t="shared" si="13"/>
        <v>5330.9769999999999</v>
      </c>
      <c r="M101" s="106">
        <f>VLOOKUP(C101,'TAB 1 Project Information'!B:I,6,FALSE)</f>
        <v>7</v>
      </c>
      <c r="N101" s="106">
        <f>VLOOKUP(C101,'TAB 1 Project Information'!B:I,7,FALSE)</f>
        <v>0</v>
      </c>
      <c r="O101" s="106">
        <f>VLOOKUP(C101,'TAB 1 Project Information'!B:I,8,FALSE)</f>
        <v>0</v>
      </c>
      <c r="P101" s="108"/>
      <c r="Q101" s="108"/>
      <c r="R101" s="108"/>
      <c r="S101" s="108"/>
      <c r="T101" s="108"/>
      <c r="U101" s="108"/>
      <c r="V101" s="108">
        <f>L101</f>
        <v>5330.9769999999999</v>
      </c>
      <c r="W101" s="108"/>
      <c r="X101" s="108"/>
      <c r="Y101" s="108"/>
    </row>
    <row r="102" spans="1:25" ht="12" customHeight="1" x14ac:dyDescent="0.25">
      <c r="A102" s="90">
        <f t="shared" si="14"/>
        <v>100</v>
      </c>
      <c r="B102" s="91">
        <v>11257</v>
      </c>
      <c r="C102" s="93" t="s">
        <v>467</v>
      </c>
      <c r="D102" s="93" t="s">
        <v>863</v>
      </c>
      <c r="E102" s="92" t="str">
        <f>VLOOKUP(C102,'TAB 1 Project Information'!B:S,18,FALSE)</f>
        <v>N/A</v>
      </c>
      <c r="F102" s="102">
        <v>4338.2640000000001</v>
      </c>
      <c r="G102" s="102">
        <v>9547.8430000000008</v>
      </c>
      <c r="H102" s="102">
        <v>474.29</v>
      </c>
      <c r="I102" s="102">
        <v>25.946999999999999</v>
      </c>
      <c r="J102" s="102">
        <v>47.264000000000003</v>
      </c>
      <c r="K102" s="102">
        <v>1.129</v>
      </c>
      <c r="L102" s="103">
        <f t="shared" si="13"/>
        <v>14434.737000000001</v>
      </c>
      <c r="M102" s="106">
        <f>VLOOKUP(C102,'TAB 1 Project Information'!B:I,6,FALSE)</f>
        <v>10</v>
      </c>
      <c r="N102" s="106">
        <f>VLOOKUP(C102,'TAB 1 Project Information'!B:I,7,FALSE)</f>
        <v>0</v>
      </c>
      <c r="O102" s="106">
        <f>VLOOKUP(C102,'TAB 1 Project Information'!B:I,8,FALSE)</f>
        <v>0</v>
      </c>
      <c r="P102" s="108"/>
      <c r="Q102" s="108"/>
      <c r="R102" s="108"/>
      <c r="S102" s="108"/>
      <c r="T102" s="108"/>
      <c r="U102" s="108"/>
      <c r="V102" s="108"/>
      <c r="W102" s="108"/>
      <c r="X102" s="108"/>
      <c r="Y102" s="108">
        <f>L102</f>
        <v>14434.737000000001</v>
      </c>
    </row>
    <row r="103" spans="1:25" ht="12" customHeight="1" x14ac:dyDescent="0.25">
      <c r="A103" s="90">
        <f t="shared" si="14"/>
        <v>101</v>
      </c>
      <c r="B103" s="91">
        <v>12126</v>
      </c>
      <c r="C103" s="92" t="s">
        <v>468</v>
      </c>
      <c r="D103" s="92" t="s">
        <v>863</v>
      </c>
      <c r="E103" s="92" t="str">
        <f>VLOOKUP(C103,'TAB 1 Project Information'!B:S,18,FALSE)</f>
        <v>N/A</v>
      </c>
      <c r="F103" s="102">
        <v>0</v>
      </c>
      <c r="G103" s="102">
        <v>4057.8739999999998</v>
      </c>
      <c r="H103" s="102">
        <v>6428.2179999999998</v>
      </c>
      <c r="I103" s="102">
        <v>0.84299999999999997</v>
      </c>
      <c r="J103" s="102">
        <v>56.128</v>
      </c>
      <c r="K103" s="102">
        <v>0</v>
      </c>
      <c r="L103" s="103">
        <f t="shared" si="13"/>
        <v>10543.063000000002</v>
      </c>
      <c r="M103" s="106">
        <f>VLOOKUP(C103,'TAB 1 Project Information'!B:I,6,FALSE)</f>
        <v>6</v>
      </c>
      <c r="N103" s="106">
        <f>VLOOKUP(C103,'TAB 1 Project Information'!B:I,7,FALSE)</f>
        <v>0</v>
      </c>
      <c r="O103" s="106">
        <f>VLOOKUP(C103,'TAB 1 Project Information'!B:I,8,FALSE)</f>
        <v>0</v>
      </c>
      <c r="P103" s="108"/>
      <c r="Q103" s="108"/>
      <c r="R103" s="108"/>
      <c r="S103" s="108"/>
      <c r="T103" s="108"/>
      <c r="U103" s="108">
        <f>L103</f>
        <v>10543.063000000002</v>
      </c>
      <c r="V103" s="108"/>
      <c r="W103" s="108"/>
      <c r="X103" s="108"/>
      <c r="Y103" s="108"/>
    </row>
    <row r="104" spans="1:25" ht="12" customHeight="1" x14ac:dyDescent="0.25">
      <c r="A104" s="90">
        <f t="shared" si="14"/>
        <v>102</v>
      </c>
      <c r="B104" s="91">
        <v>12127</v>
      </c>
      <c r="C104" s="92" t="s">
        <v>471</v>
      </c>
      <c r="D104" s="92" t="s">
        <v>863</v>
      </c>
      <c r="E104" s="92">
        <f>VLOOKUP(C104,'TAB 1 Project Information'!B:S,18,FALSE)</f>
        <v>0</v>
      </c>
      <c r="F104" s="102">
        <v>1724.116</v>
      </c>
      <c r="G104" s="102">
        <v>850.22199999999998</v>
      </c>
      <c r="H104" s="102">
        <v>25.146999999999998</v>
      </c>
      <c r="I104" s="102">
        <v>7.0000000000000001E-3</v>
      </c>
      <c r="J104" s="102">
        <v>0</v>
      </c>
      <c r="K104" s="102">
        <v>0</v>
      </c>
      <c r="L104" s="103">
        <f t="shared" si="13"/>
        <v>2599.4919999999997</v>
      </c>
      <c r="M104" s="106">
        <f>VLOOKUP(C104,'TAB 1 Project Information'!B:I,6,FALSE)</f>
        <v>1</v>
      </c>
      <c r="N104" s="106">
        <f>VLOOKUP(C104,'TAB 1 Project Information'!B:I,7,FALSE)</f>
        <v>0</v>
      </c>
      <c r="O104" s="106">
        <f>VLOOKUP(C104,'TAB 1 Project Information'!B:I,8,FALSE)</f>
        <v>0</v>
      </c>
      <c r="P104" s="107">
        <f>L104</f>
        <v>2599.4919999999997</v>
      </c>
      <c r="Q104" s="108"/>
      <c r="R104" s="108"/>
      <c r="S104" s="108"/>
      <c r="T104" s="108"/>
      <c r="U104" s="108"/>
      <c r="V104" s="108"/>
      <c r="W104" s="108"/>
      <c r="X104" s="108"/>
      <c r="Y104" s="108"/>
    </row>
    <row r="105" spans="1:25" ht="12" customHeight="1" x14ac:dyDescent="0.25">
      <c r="A105" s="90">
        <f t="shared" si="14"/>
        <v>103</v>
      </c>
      <c r="B105" s="91">
        <v>12130</v>
      </c>
      <c r="C105" s="92" t="s">
        <v>476</v>
      </c>
      <c r="D105" s="92" t="s">
        <v>863</v>
      </c>
      <c r="E105" s="92" t="str">
        <f>VLOOKUP(C105,'TAB 1 Project Information'!B:S,18,FALSE)</f>
        <v>N/A</v>
      </c>
      <c r="F105" s="102">
        <v>2763.6480000000001</v>
      </c>
      <c r="G105" s="102">
        <v>1901.0250000000001</v>
      </c>
      <c r="H105" s="102">
        <v>420.42700000000002</v>
      </c>
      <c r="I105" s="102">
        <v>-149.39500000000001</v>
      </c>
      <c r="J105" s="102">
        <v>0</v>
      </c>
      <c r="K105" s="102">
        <v>0</v>
      </c>
      <c r="L105" s="103">
        <f t="shared" si="13"/>
        <v>4935.7049999999999</v>
      </c>
      <c r="M105" s="106">
        <v>6</v>
      </c>
      <c r="N105" s="106">
        <f>VLOOKUP(C105,'TAB 1 Project Information'!B:I,7,FALSE)</f>
        <v>0</v>
      </c>
      <c r="O105" s="106">
        <f>VLOOKUP(C105,'TAB 1 Project Information'!B:I,8,FALSE)</f>
        <v>0</v>
      </c>
      <c r="P105" s="108"/>
      <c r="Q105" s="108"/>
      <c r="R105" s="108"/>
      <c r="S105" s="108"/>
      <c r="T105" s="108"/>
      <c r="U105" s="108">
        <f>L105</f>
        <v>4935.7049999999999</v>
      </c>
      <c r="V105" s="108"/>
      <c r="W105" s="108"/>
      <c r="X105" s="108"/>
      <c r="Y105" s="108"/>
    </row>
    <row r="106" spans="1:25" ht="12" customHeight="1" x14ac:dyDescent="0.25">
      <c r="A106" s="90">
        <f t="shared" si="14"/>
        <v>104</v>
      </c>
      <c r="B106" s="95">
        <v>12133</v>
      </c>
      <c r="C106" s="92" t="s">
        <v>477</v>
      </c>
      <c r="D106" s="92" t="s">
        <v>864</v>
      </c>
      <c r="E106" s="92" t="str">
        <f>VLOOKUP(C106,'TAB 1 Project Information'!B:S,18,FALSE)</f>
        <v>N/A</v>
      </c>
      <c r="F106" s="102">
        <v>2741.942</v>
      </c>
      <c r="G106" s="102">
        <v>434.24</v>
      </c>
      <c r="H106" s="102">
        <v>33.015000000000001</v>
      </c>
      <c r="I106" s="102">
        <v>0</v>
      </c>
      <c r="J106" s="102">
        <v>0</v>
      </c>
      <c r="K106" s="102">
        <v>0</v>
      </c>
      <c r="L106" s="103">
        <f t="shared" si="13"/>
        <v>3209.1969999999997</v>
      </c>
      <c r="M106" s="106">
        <f>VLOOKUP(C106,'TAB 1 Project Information'!B:I,6,FALSE)</f>
        <v>4</v>
      </c>
      <c r="N106" s="106">
        <f>VLOOKUP(C106,'TAB 1 Project Information'!B:I,7,FALSE)</f>
        <v>0</v>
      </c>
      <c r="O106" s="106">
        <f>VLOOKUP(C106,'TAB 1 Project Information'!B:I,8,FALSE)</f>
        <v>0</v>
      </c>
      <c r="P106" s="108"/>
      <c r="Q106" s="108"/>
      <c r="R106" s="108"/>
      <c r="S106" s="108">
        <f>L106</f>
        <v>3209.1969999999997</v>
      </c>
      <c r="T106" s="108"/>
      <c r="U106" s="108"/>
      <c r="V106" s="108"/>
      <c r="W106" s="108"/>
      <c r="X106" s="108"/>
      <c r="Y106" s="108"/>
    </row>
    <row r="107" spans="1:25" ht="12" customHeight="1" x14ac:dyDescent="0.25">
      <c r="A107" s="90">
        <f t="shared" si="14"/>
        <v>105</v>
      </c>
      <c r="B107" s="95">
        <v>12135</v>
      </c>
      <c r="C107" s="92" t="s">
        <v>479</v>
      </c>
      <c r="D107" s="92" t="s">
        <v>863</v>
      </c>
      <c r="E107" s="92">
        <f>VLOOKUP(C107,'TAB 1 Project Information'!B:S,18,FALSE)</f>
        <v>0</v>
      </c>
      <c r="F107" s="102">
        <v>3680.4189999999999</v>
      </c>
      <c r="G107" s="102">
        <v>3.5590000000000002</v>
      </c>
      <c r="H107" s="102">
        <v>0.60599999999999998</v>
      </c>
      <c r="I107" s="102">
        <v>0</v>
      </c>
      <c r="J107" s="102">
        <v>0</v>
      </c>
      <c r="K107" s="102">
        <v>0</v>
      </c>
      <c r="L107" s="103">
        <f t="shared" si="13"/>
        <v>3684.5840000000003</v>
      </c>
      <c r="M107" s="106">
        <f>VLOOKUP(C107,'TAB 1 Project Information'!B:I,6,FALSE)</f>
        <v>6</v>
      </c>
      <c r="N107" s="106">
        <f>VLOOKUP(C107,'TAB 1 Project Information'!B:I,7,FALSE)</f>
        <v>8</v>
      </c>
      <c r="O107" s="106">
        <f>VLOOKUP(C107,'TAB 1 Project Information'!B:I,8,FALSE)</f>
        <v>0</v>
      </c>
      <c r="P107" s="108"/>
      <c r="Q107" s="108"/>
      <c r="R107" s="108"/>
      <c r="S107" s="108"/>
      <c r="T107" s="108"/>
      <c r="U107" s="108">
        <f t="shared" ref="U107:U108" si="22">L107/2</f>
        <v>1842.2920000000001</v>
      </c>
      <c r="V107" s="108"/>
      <c r="W107" s="108">
        <f>U107</f>
        <v>1842.2920000000001</v>
      </c>
      <c r="X107" s="108"/>
      <c r="Y107" s="108"/>
    </row>
    <row r="108" spans="1:25" ht="12" customHeight="1" x14ac:dyDescent="0.25">
      <c r="A108" s="90">
        <f t="shared" si="14"/>
        <v>106</v>
      </c>
      <c r="B108" s="95">
        <v>12138</v>
      </c>
      <c r="C108" s="92" t="s">
        <v>482</v>
      </c>
      <c r="D108" s="92" t="s">
        <v>863</v>
      </c>
      <c r="E108" s="92" t="str">
        <f>VLOOKUP(C108,'TAB 1 Project Information'!B:S,18,FALSE)</f>
        <v>N/A</v>
      </c>
      <c r="F108" s="102">
        <v>217.76400000000001</v>
      </c>
      <c r="G108" s="102">
        <v>767.78</v>
      </c>
      <c r="H108" s="102">
        <v>496.37200000000001</v>
      </c>
      <c r="I108" s="102">
        <v>370.90899999999999</v>
      </c>
      <c r="J108" s="102">
        <v>576.76900000000001</v>
      </c>
      <c r="K108" s="102">
        <v>1041.4570000000001</v>
      </c>
      <c r="L108" s="103">
        <f t="shared" si="13"/>
        <v>3471.0510000000004</v>
      </c>
      <c r="M108" s="106">
        <f>VLOOKUP(C108,'TAB 1 Project Information'!B:I,6,FALSE)</f>
        <v>6</v>
      </c>
      <c r="N108" s="106">
        <f>VLOOKUP(C108,'TAB 1 Project Information'!B:I,7,FALSE)</f>
        <v>9</v>
      </c>
      <c r="O108" s="106">
        <f>VLOOKUP(C108,'TAB 1 Project Information'!B:I,8,FALSE)</f>
        <v>0</v>
      </c>
      <c r="P108" s="108"/>
      <c r="Q108" s="108"/>
      <c r="R108" s="108"/>
      <c r="S108" s="108"/>
      <c r="T108" s="108"/>
      <c r="U108" s="108">
        <f t="shared" si="22"/>
        <v>1735.5255000000002</v>
      </c>
      <c r="V108" s="108"/>
      <c r="W108" s="108"/>
      <c r="X108" s="108">
        <f>U108</f>
        <v>1735.5255000000002</v>
      </c>
      <c r="Y108" s="108"/>
    </row>
    <row r="109" spans="1:25" ht="12" customHeight="1" x14ac:dyDescent="0.25">
      <c r="A109" s="90">
        <f t="shared" si="14"/>
        <v>107</v>
      </c>
      <c r="B109" s="95">
        <v>12139</v>
      </c>
      <c r="C109" s="92" t="s">
        <v>484</v>
      </c>
      <c r="D109" s="92" t="s">
        <v>863</v>
      </c>
      <c r="E109" s="92" t="str">
        <f>VLOOKUP(C109,'TAB 1 Project Information'!B:S,18,FALSE)</f>
        <v>2011-2012</v>
      </c>
      <c r="F109" s="102">
        <v>9.5269999999999992</v>
      </c>
      <c r="G109" s="102">
        <v>6.2889999999999997</v>
      </c>
      <c r="H109" s="102">
        <v>704.96699999999998</v>
      </c>
      <c r="I109" s="102">
        <v>805.99900000000002</v>
      </c>
      <c r="J109" s="102">
        <v>3251.8240000000001</v>
      </c>
      <c r="K109" s="102">
        <v>3657.39</v>
      </c>
      <c r="L109" s="103">
        <f t="shared" si="13"/>
        <v>8435.9959999999992</v>
      </c>
      <c r="M109" s="106">
        <f>VLOOKUP(C109,'TAB 1 Project Information'!B:I,6,FALSE)</f>
        <v>1</v>
      </c>
      <c r="N109" s="106">
        <f>VLOOKUP(C109,'TAB 1 Project Information'!B:I,7,FALSE)</f>
        <v>0</v>
      </c>
      <c r="O109" s="106">
        <f>VLOOKUP(C109,'TAB 1 Project Information'!B:I,8,FALSE)</f>
        <v>0</v>
      </c>
      <c r="P109" s="107">
        <f>L109</f>
        <v>8435.9959999999992</v>
      </c>
      <c r="Q109" s="108"/>
      <c r="R109" s="108"/>
      <c r="S109" s="108"/>
      <c r="T109" s="108"/>
      <c r="U109" s="108"/>
      <c r="V109" s="108"/>
      <c r="W109" s="108"/>
      <c r="X109" s="108"/>
      <c r="Y109" s="108"/>
    </row>
    <row r="110" spans="1:25" ht="12" customHeight="1" x14ac:dyDescent="0.25">
      <c r="A110" s="90">
        <f t="shared" si="14"/>
        <v>108</v>
      </c>
      <c r="B110" s="91">
        <v>12143</v>
      </c>
      <c r="C110" s="92" t="s">
        <v>487</v>
      </c>
      <c r="D110" s="92" t="s">
        <v>864</v>
      </c>
      <c r="E110" s="92" t="str">
        <f>VLOOKUP(C110,'TAB 1 Project Information'!B:S,18,FALSE)</f>
        <v>N/A</v>
      </c>
      <c r="F110" s="102">
        <v>1595.08</v>
      </c>
      <c r="G110" s="102">
        <v>117.246</v>
      </c>
      <c r="H110" s="102">
        <v>19.018000000000001</v>
      </c>
      <c r="I110" s="102">
        <v>0</v>
      </c>
      <c r="J110" s="102">
        <v>0</v>
      </c>
      <c r="K110" s="102">
        <v>0</v>
      </c>
      <c r="L110" s="103">
        <f t="shared" si="13"/>
        <v>1731.3440000000001</v>
      </c>
      <c r="M110" s="106">
        <f>VLOOKUP(C110,'TAB 1 Project Information'!B:I,6,FALSE)</f>
        <v>6</v>
      </c>
      <c r="N110" s="106">
        <f>VLOOKUP(C110,'TAB 1 Project Information'!B:I,7,FALSE)</f>
        <v>0</v>
      </c>
      <c r="O110" s="106">
        <f>VLOOKUP(C110,'TAB 1 Project Information'!B:I,8,FALSE)</f>
        <v>0</v>
      </c>
      <c r="P110" s="108"/>
      <c r="Q110" s="108"/>
      <c r="R110" s="108"/>
      <c r="S110" s="108"/>
      <c r="T110" s="108"/>
      <c r="U110" s="108">
        <f>L110</f>
        <v>1731.3440000000001</v>
      </c>
      <c r="V110" s="108"/>
      <c r="W110" s="108"/>
      <c r="X110" s="108"/>
      <c r="Y110" s="108"/>
    </row>
    <row r="111" spans="1:25" ht="12" customHeight="1" x14ac:dyDescent="0.25">
      <c r="A111" s="90">
        <f t="shared" si="14"/>
        <v>109</v>
      </c>
      <c r="B111" s="91">
        <v>12144</v>
      </c>
      <c r="C111" s="92" t="s">
        <v>490</v>
      </c>
      <c r="D111" s="92" t="s">
        <v>863</v>
      </c>
      <c r="E111" s="92" t="str">
        <f>VLOOKUP(C111,'TAB 1 Project Information'!B:S,18,FALSE)</f>
        <v>N/A</v>
      </c>
      <c r="F111" s="102">
        <v>12.106999999999999</v>
      </c>
      <c r="G111" s="102">
        <v>1.1000000000000001</v>
      </c>
      <c r="H111" s="102">
        <v>14.565</v>
      </c>
      <c r="I111" s="102">
        <v>53.09</v>
      </c>
      <c r="J111" s="102">
        <v>15.212</v>
      </c>
      <c r="K111" s="102">
        <v>548.23900000000003</v>
      </c>
      <c r="L111" s="103">
        <f t="shared" si="13"/>
        <v>644.31299999999999</v>
      </c>
      <c r="M111" s="106">
        <f>VLOOKUP(C111,'TAB 1 Project Information'!B:I,6,FALSE)</f>
        <v>8</v>
      </c>
      <c r="N111" s="106">
        <f>VLOOKUP(C111,'TAB 1 Project Information'!B:I,7,FALSE)</f>
        <v>0</v>
      </c>
      <c r="O111" s="106">
        <f>VLOOKUP(C111,'TAB 1 Project Information'!B:I,8,FALSE)</f>
        <v>0</v>
      </c>
      <c r="P111" s="108"/>
      <c r="Q111" s="108"/>
      <c r="R111" s="108"/>
      <c r="S111" s="108"/>
      <c r="T111" s="108"/>
      <c r="U111" s="108"/>
      <c r="V111" s="108"/>
      <c r="W111" s="108">
        <f t="shared" ref="W111:W113" si="23">L111</f>
        <v>644.31299999999999</v>
      </c>
      <c r="X111" s="108"/>
      <c r="Y111" s="108"/>
    </row>
    <row r="112" spans="1:25" ht="12" customHeight="1" x14ac:dyDescent="0.25">
      <c r="A112" s="90">
        <f t="shared" si="14"/>
        <v>110</v>
      </c>
      <c r="B112" s="95">
        <v>12147</v>
      </c>
      <c r="C112" s="92" t="s">
        <v>492</v>
      </c>
      <c r="D112" s="92" t="s">
        <v>863</v>
      </c>
      <c r="E112" s="92" t="str">
        <f>VLOOKUP(C112,'TAB 1 Project Information'!B:S,18,FALSE)</f>
        <v>N/A</v>
      </c>
      <c r="F112" s="102">
        <v>6.5049999999999999</v>
      </c>
      <c r="G112" s="102">
        <v>778.83600000000001</v>
      </c>
      <c r="H112" s="102">
        <v>362.37799999999999</v>
      </c>
      <c r="I112" s="102">
        <v>1.0999999999999999E-2</v>
      </c>
      <c r="J112" s="102">
        <v>0</v>
      </c>
      <c r="K112" s="102">
        <v>0</v>
      </c>
      <c r="L112" s="103">
        <f t="shared" si="13"/>
        <v>1147.73</v>
      </c>
      <c r="M112" s="106">
        <f>VLOOKUP(C112,'TAB 1 Project Information'!B:I,6,FALSE)</f>
        <v>8</v>
      </c>
      <c r="N112" s="106">
        <f>VLOOKUP(C112,'TAB 1 Project Information'!B:I,7,FALSE)</f>
        <v>0</v>
      </c>
      <c r="O112" s="106">
        <f>VLOOKUP(C112,'TAB 1 Project Information'!B:I,8,FALSE)</f>
        <v>0</v>
      </c>
      <c r="P112" s="108"/>
      <c r="Q112" s="108"/>
      <c r="R112" s="108"/>
      <c r="S112" s="108"/>
      <c r="T112" s="108"/>
      <c r="U112" s="108"/>
      <c r="V112" s="108"/>
      <c r="W112" s="108">
        <f t="shared" si="23"/>
        <v>1147.73</v>
      </c>
      <c r="X112" s="108"/>
      <c r="Y112" s="108"/>
    </row>
    <row r="113" spans="1:25" ht="12" customHeight="1" x14ac:dyDescent="0.25">
      <c r="A113" s="90">
        <f t="shared" si="14"/>
        <v>111</v>
      </c>
      <c r="B113" s="91">
        <v>12149</v>
      </c>
      <c r="C113" s="92" t="s">
        <v>494</v>
      </c>
      <c r="D113" s="92" t="s">
        <v>863</v>
      </c>
      <c r="E113" s="92" t="str">
        <f>VLOOKUP(C113,'TAB 1 Project Information'!B:S,18,FALSE)</f>
        <v>N/A</v>
      </c>
      <c r="F113" s="102">
        <v>0</v>
      </c>
      <c r="G113" s="102">
        <v>0</v>
      </c>
      <c r="H113" s="102">
        <v>3.8290000000000002</v>
      </c>
      <c r="I113" s="102">
        <v>23.422000000000001</v>
      </c>
      <c r="J113" s="102">
        <v>204.11099999999999</v>
      </c>
      <c r="K113" s="102">
        <v>470.41399999999999</v>
      </c>
      <c r="L113" s="103">
        <f t="shared" si="13"/>
        <v>701.77599999999995</v>
      </c>
      <c r="M113" s="106">
        <f>VLOOKUP(C113,'TAB 1 Project Information'!B:I,6,FALSE)</f>
        <v>8</v>
      </c>
      <c r="N113" s="106">
        <f>VLOOKUP(C113,'TAB 1 Project Information'!B:I,7,FALSE)</f>
        <v>0</v>
      </c>
      <c r="O113" s="106">
        <f>VLOOKUP(C113,'TAB 1 Project Information'!B:I,8,FALSE)</f>
        <v>0</v>
      </c>
      <c r="P113" s="108"/>
      <c r="Q113" s="108"/>
      <c r="R113" s="108"/>
      <c r="S113" s="108"/>
      <c r="T113" s="108"/>
      <c r="U113" s="108"/>
      <c r="V113" s="108"/>
      <c r="W113" s="108">
        <f t="shared" si="23"/>
        <v>701.77599999999995</v>
      </c>
      <c r="X113" s="108"/>
      <c r="Y113" s="108"/>
    </row>
    <row r="114" spans="1:25" ht="12" customHeight="1" x14ac:dyDescent="0.25">
      <c r="A114" s="90">
        <f t="shared" si="14"/>
        <v>112</v>
      </c>
      <c r="B114" s="95">
        <v>12154</v>
      </c>
      <c r="C114" s="92" t="s">
        <v>496</v>
      </c>
      <c r="D114" s="92" t="s">
        <v>863</v>
      </c>
      <c r="E114" s="92">
        <f>VLOOKUP(C114,'TAB 1 Project Information'!B:S,18,FALSE)</f>
        <v>0</v>
      </c>
      <c r="F114" s="102">
        <v>477.98599999999999</v>
      </c>
      <c r="G114" s="102">
        <v>247.40199999999999</v>
      </c>
      <c r="H114" s="102">
        <v>120.13800000000001</v>
      </c>
      <c r="I114" s="102">
        <v>18.213999999999999</v>
      </c>
      <c r="J114" s="102">
        <v>4.758</v>
      </c>
      <c r="K114" s="102">
        <v>0</v>
      </c>
      <c r="L114" s="103">
        <f t="shared" si="13"/>
        <v>868.49800000000005</v>
      </c>
      <c r="M114" s="106">
        <f>VLOOKUP(C114,'TAB 1 Project Information'!B:I,6,FALSE)</f>
        <v>1</v>
      </c>
      <c r="N114" s="106">
        <f>VLOOKUP(C114,'TAB 1 Project Information'!B:I,7,FALSE)</f>
        <v>0</v>
      </c>
      <c r="O114" s="106">
        <f>VLOOKUP(C114,'TAB 1 Project Information'!B:I,8,FALSE)</f>
        <v>0</v>
      </c>
      <c r="P114" s="107">
        <f>L114</f>
        <v>868.49800000000005</v>
      </c>
      <c r="Q114" s="108"/>
      <c r="R114" s="108"/>
      <c r="S114" s="108"/>
      <c r="T114" s="108"/>
      <c r="U114" s="108"/>
      <c r="V114" s="108"/>
      <c r="W114" s="108"/>
      <c r="X114" s="108"/>
      <c r="Y114" s="108"/>
    </row>
    <row r="115" spans="1:25" ht="12" customHeight="1" x14ac:dyDescent="0.25">
      <c r="A115" s="90">
        <f t="shared" si="14"/>
        <v>113</v>
      </c>
      <c r="B115" s="95">
        <v>12156</v>
      </c>
      <c r="C115" s="92" t="s">
        <v>498</v>
      </c>
      <c r="D115" s="92" t="s">
        <v>863</v>
      </c>
      <c r="E115" s="92" t="str">
        <f>VLOOKUP(C115,'TAB 1 Project Information'!B:S,18,FALSE)</f>
        <v>N/A</v>
      </c>
      <c r="F115" s="102">
        <v>187.23</v>
      </c>
      <c r="G115" s="102">
        <v>1162.259</v>
      </c>
      <c r="H115" s="102">
        <v>106.38200000000001</v>
      </c>
      <c r="I115" s="102">
        <v>650.91499999999996</v>
      </c>
      <c r="J115" s="102">
        <v>131.791</v>
      </c>
      <c r="K115" s="102">
        <v>150.47200000000001</v>
      </c>
      <c r="L115" s="103">
        <f t="shared" si="13"/>
        <v>2389.0490000000004</v>
      </c>
      <c r="M115" s="106">
        <f>VLOOKUP(C115,'TAB 1 Project Information'!B:I,6,FALSE)</f>
        <v>9</v>
      </c>
      <c r="N115" s="106">
        <f>VLOOKUP(C115,'TAB 1 Project Information'!B:I,7,FALSE)</f>
        <v>0</v>
      </c>
      <c r="O115" s="106">
        <f>VLOOKUP(C115,'TAB 1 Project Information'!B:I,8,FALSE)</f>
        <v>0</v>
      </c>
      <c r="P115" s="108"/>
      <c r="Q115" s="108"/>
      <c r="R115" s="108"/>
      <c r="S115" s="108"/>
      <c r="T115" s="108"/>
      <c r="U115" s="108"/>
      <c r="V115" s="108"/>
      <c r="W115" s="108"/>
      <c r="X115" s="108">
        <f>L115</f>
        <v>2389.0490000000004</v>
      </c>
      <c r="Y115" s="108"/>
    </row>
    <row r="116" spans="1:25" ht="12" customHeight="1" x14ac:dyDescent="0.25">
      <c r="A116" s="90">
        <f t="shared" si="14"/>
        <v>114</v>
      </c>
      <c r="B116" s="95">
        <v>12159</v>
      </c>
      <c r="C116" s="92" t="s">
        <v>642</v>
      </c>
      <c r="D116" s="92" t="s">
        <v>863</v>
      </c>
      <c r="E116" s="92" t="e">
        <f>VLOOKUP(C116,'TAB 1 Project Information'!B:S,18,FALSE)</f>
        <v>#N/A</v>
      </c>
      <c r="F116" s="102">
        <v>403.22500000000002</v>
      </c>
      <c r="G116" s="102">
        <v>495.452</v>
      </c>
      <c r="H116" s="102">
        <v>556.30200000000002</v>
      </c>
      <c r="I116" s="102">
        <v>918.10599999999999</v>
      </c>
      <c r="J116" s="102">
        <v>1247.0809999999999</v>
      </c>
      <c r="K116" s="102">
        <v>5707.616</v>
      </c>
      <c r="L116" s="103">
        <f t="shared" si="13"/>
        <v>9327.7819999999992</v>
      </c>
      <c r="M116" s="106">
        <v>8</v>
      </c>
      <c r="N116" s="106">
        <v>0</v>
      </c>
      <c r="O116" s="106">
        <v>0</v>
      </c>
      <c r="P116" s="108"/>
      <c r="Q116" s="108"/>
      <c r="R116" s="108"/>
      <c r="S116" s="108"/>
      <c r="T116" s="108"/>
      <c r="U116" s="108"/>
      <c r="V116" s="108"/>
      <c r="W116" s="108">
        <f>L116</f>
        <v>9327.7819999999992</v>
      </c>
      <c r="X116" s="108"/>
      <c r="Y116" s="108"/>
    </row>
    <row r="117" spans="1:25" ht="12" customHeight="1" x14ac:dyDescent="0.25">
      <c r="A117" s="90">
        <f t="shared" si="14"/>
        <v>115</v>
      </c>
      <c r="B117" s="91">
        <v>14125</v>
      </c>
      <c r="C117" s="92" t="s">
        <v>503</v>
      </c>
      <c r="D117" s="92" t="s">
        <v>863</v>
      </c>
      <c r="E117" s="92" t="str">
        <f>VLOOKUP(C117,'TAB 1 Project Information'!B:S,18,FALSE)</f>
        <v>N/A</v>
      </c>
      <c r="F117" s="102">
        <v>24.881</v>
      </c>
      <c r="G117" s="102">
        <v>66.222999999999999</v>
      </c>
      <c r="H117" s="102">
        <v>306.35300000000001</v>
      </c>
      <c r="I117" s="102">
        <v>437.60500000000002</v>
      </c>
      <c r="J117" s="102">
        <v>8088.1030000000001</v>
      </c>
      <c r="K117" s="102">
        <v>-0.01</v>
      </c>
      <c r="L117" s="103">
        <f t="shared" si="13"/>
        <v>8923.1550000000007</v>
      </c>
      <c r="M117" s="106">
        <f>VLOOKUP(C117,'TAB 1 Project Information'!B:I,6,FALSE)</f>
        <v>7</v>
      </c>
      <c r="N117" s="106">
        <f>VLOOKUP(C117,'TAB 1 Project Information'!B:I,7,FALSE)</f>
        <v>0</v>
      </c>
      <c r="O117" s="106">
        <f>VLOOKUP(C117,'TAB 1 Project Information'!B:I,8,FALSE)</f>
        <v>0</v>
      </c>
      <c r="P117" s="108"/>
      <c r="Q117" s="108"/>
      <c r="R117" s="108"/>
      <c r="S117" s="108"/>
      <c r="T117" s="108"/>
      <c r="U117" s="108"/>
      <c r="V117" s="108">
        <f>L117</f>
        <v>8923.1550000000007</v>
      </c>
      <c r="W117" s="108"/>
      <c r="X117" s="108"/>
      <c r="Y117" s="108"/>
    </row>
    <row r="118" spans="1:25" ht="12" customHeight="1" x14ac:dyDescent="0.25">
      <c r="A118" s="90">
        <f t="shared" si="14"/>
        <v>116</v>
      </c>
      <c r="B118" s="91">
        <v>14133</v>
      </c>
      <c r="C118" s="92" t="s">
        <v>506</v>
      </c>
      <c r="D118" s="92" t="s">
        <v>863</v>
      </c>
      <c r="E118" s="92" t="str">
        <f>VLOOKUP(C118,'TAB 1 Project Information'!B:S,18,FALSE)</f>
        <v>N/A</v>
      </c>
      <c r="F118" s="102">
        <v>0</v>
      </c>
      <c r="G118" s="102">
        <v>0</v>
      </c>
      <c r="H118" s="102">
        <v>930.31100000000004</v>
      </c>
      <c r="I118" s="102">
        <v>1898.329</v>
      </c>
      <c r="J118" s="102">
        <v>965.30600000000004</v>
      </c>
      <c r="K118" s="102">
        <v>110.098</v>
      </c>
      <c r="L118" s="103">
        <f t="shared" si="13"/>
        <v>3904.0439999999999</v>
      </c>
      <c r="M118" s="106">
        <f>VLOOKUP(C118,'TAB 1 Project Information'!B:I,6,FALSE)</f>
        <v>6</v>
      </c>
      <c r="N118" s="106">
        <f>VLOOKUP(C118,'TAB 1 Project Information'!B:I,7,FALSE)</f>
        <v>0</v>
      </c>
      <c r="O118" s="106">
        <f>VLOOKUP(C118,'TAB 1 Project Information'!B:I,8,FALSE)</f>
        <v>0</v>
      </c>
      <c r="P118" s="108"/>
      <c r="Q118" s="108"/>
      <c r="R118" s="108"/>
      <c r="S118" s="108"/>
      <c r="T118" s="108"/>
      <c r="U118" s="108">
        <f>L118</f>
        <v>3904.0439999999999</v>
      </c>
      <c r="V118" s="108"/>
      <c r="W118" s="108"/>
      <c r="X118" s="108"/>
      <c r="Y118" s="108"/>
    </row>
    <row r="119" spans="1:25" ht="12" customHeight="1" x14ac:dyDescent="0.25">
      <c r="A119" s="90">
        <f t="shared" si="14"/>
        <v>117</v>
      </c>
      <c r="B119" s="91">
        <v>14140</v>
      </c>
      <c r="C119" s="92" t="s">
        <v>508</v>
      </c>
      <c r="D119" s="92" t="s">
        <v>863</v>
      </c>
      <c r="E119" s="92" t="str">
        <f>VLOOKUP(C119,'TAB 1 Project Information'!B:S,18,FALSE)</f>
        <v>N/A</v>
      </c>
      <c r="F119" s="102">
        <v>0</v>
      </c>
      <c r="G119" s="102">
        <v>0</v>
      </c>
      <c r="H119" s="102">
        <v>0</v>
      </c>
      <c r="I119" s="102">
        <v>0</v>
      </c>
      <c r="J119" s="102">
        <v>77.691999999999993</v>
      </c>
      <c r="K119" s="102">
        <v>326.67099999999999</v>
      </c>
      <c r="L119" s="103">
        <f t="shared" si="13"/>
        <v>404.363</v>
      </c>
      <c r="M119" s="106">
        <f>VLOOKUP(C119,'TAB 1 Project Information'!B:I,6,FALSE)</f>
        <v>8</v>
      </c>
      <c r="N119" s="106">
        <f>VLOOKUP(C119,'TAB 1 Project Information'!B:I,7,FALSE)</f>
        <v>0</v>
      </c>
      <c r="O119" s="106">
        <f>VLOOKUP(C119,'TAB 1 Project Information'!B:I,8,FALSE)</f>
        <v>0</v>
      </c>
      <c r="P119" s="108"/>
      <c r="Q119" s="108"/>
      <c r="R119" s="108"/>
      <c r="S119" s="108"/>
      <c r="T119" s="108"/>
      <c r="U119" s="108"/>
      <c r="V119" s="108"/>
      <c r="W119" s="108">
        <f>L119</f>
        <v>404.363</v>
      </c>
      <c r="X119" s="108"/>
      <c r="Y119" s="108"/>
    </row>
    <row r="120" spans="1:25" ht="12" customHeight="1" x14ac:dyDescent="0.25">
      <c r="A120" s="90">
        <f t="shared" si="14"/>
        <v>118</v>
      </c>
      <c r="B120" s="91">
        <v>15126</v>
      </c>
      <c r="C120" s="92" t="s">
        <v>510</v>
      </c>
      <c r="D120" s="92" t="s">
        <v>863</v>
      </c>
      <c r="E120" s="92" t="str">
        <f>VLOOKUP(C120,'TAB 1 Project Information'!B:S,18,FALSE)</f>
        <v>N/A</v>
      </c>
      <c r="F120" s="102">
        <v>30.26</v>
      </c>
      <c r="G120" s="102">
        <v>88.813999999999993</v>
      </c>
      <c r="H120" s="102">
        <v>46.591999999999999</v>
      </c>
      <c r="I120" s="102">
        <v>658.38300000000004</v>
      </c>
      <c r="J120" s="102">
        <v>16330.995999999999</v>
      </c>
      <c r="K120" s="102">
        <v>31.19</v>
      </c>
      <c r="L120" s="103">
        <f t="shared" si="13"/>
        <v>17186.234999999997</v>
      </c>
      <c r="M120" s="106">
        <f>VLOOKUP(C120,'TAB 1 Project Information'!B:I,6,FALSE)</f>
        <v>7</v>
      </c>
      <c r="N120" s="106">
        <f>VLOOKUP(C120,'TAB 1 Project Information'!B:I,7,FALSE)</f>
        <v>0</v>
      </c>
      <c r="O120" s="106">
        <f>VLOOKUP(C120,'TAB 1 Project Information'!B:I,8,FALSE)</f>
        <v>0</v>
      </c>
      <c r="P120" s="108"/>
      <c r="Q120" s="108"/>
      <c r="R120" s="108"/>
      <c r="S120" s="108"/>
      <c r="T120" s="108"/>
      <c r="U120" s="108"/>
      <c r="V120" s="108">
        <f t="shared" ref="V120:V122" si="24">L120</f>
        <v>17186.234999999997</v>
      </c>
      <c r="W120" s="108"/>
      <c r="X120" s="108"/>
      <c r="Y120" s="108"/>
    </row>
    <row r="121" spans="1:25" ht="12" customHeight="1" x14ac:dyDescent="0.25">
      <c r="A121" s="90">
        <f t="shared" si="14"/>
        <v>119</v>
      </c>
      <c r="B121" s="91">
        <v>16127</v>
      </c>
      <c r="C121" s="92" t="s">
        <v>512</v>
      </c>
      <c r="D121" s="92" t="s">
        <v>863</v>
      </c>
      <c r="E121" s="92" t="str">
        <f>VLOOKUP(C121,'TAB 1 Project Information'!B:S,18,FALSE)</f>
        <v>N/A</v>
      </c>
      <c r="F121" s="102">
        <v>0</v>
      </c>
      <c r="G121" s="102">
        <v>0</v>
      </c>
      <c r="H121" s="102">
        <v>0</v>
      </c>
      <c r="I121" s="102">
        <v>0</v>
      </c>
      <c r="J121" s="102">
        <v>0</v>
      </c>
      <c r="K121" s="102">
        <v>0</v>
      </c>
      <c r="L121" s="103">
        <f t="shared" si="13"/>
        <v>0</v>
      </c>
      <c r="M121" s="106">
        <f>VLOOKUP(C121,'TAB 1 Project Information'!B:I,6,FALSE)</f>
        <v>7</v>
      </c>
      <c r="N121" s="106">
        <f>VLOOKUP(C121,'TAB 1 Project Information'!B:I,7,FALSE)</f>
        <v>0</v>
      </c>
      <c r="O121" s="106">
        <f>VLOOKUP(C121,'TAB 1 Project Information'!B:I,8,FALSE)</f>
        <v>0</v>
      </c>
      <c r="P121" s="108"/>
      <c r="Q121" s="108"/>
      <c r="R121" s="108"/>
      <c r="S121" s="108"/>
      <c r="T121" s="108"/>
      <c r="U121" s="108"/>
      <c r="V121" s="108">
        <f t="shared" si="24"/>
        <v>0</v>
      </c>
      <c r="W121" s="108"/>
      <c r="X121" s="108"/>
      <c r="Y121" s="108"/>
    </row>
    <row r="122" spans="1:25" ht="12" customHeight="1" x14ac:dyDescent="0.25">
      <c r="A122" s="90">
        <f t="shared" si="14"/>
        <v>120</v>
      </c>
      <c r="B122" s="91">
        <v>16129</v>
      </c>
      <c r="C122" s="92" t="s">
        <v>515</v>
      </c>
      <c r="D122" s="92" t="s">
        <v>863</v>
      </c>
      <c r="E122" s="92" t="str">
        <f>VLOOKUP(C122,'TAB 1 Project Information'!B:S,18,FALSE)</f>
        <v>N/A</v>
      </c>
      <c r="F122" s="102">
        <v>0</v>
      </c>
      <c r="G122" s="102">
        <v>0</v>
      </c>
      <c r="H122" s="102">
        <v>0</v>
      </c>
      <c r="I122" s="102">
        <v>0</v>
      </c>
      <c r="J122" s="102">
        <v>0</v>
      </c>
      <c r="K122" s="102">
        <v>0</v>
      </c>
      <c r="L122" s="103">
        <f t="shared" si="13"/>
        <v>0</v>
      </c>
      <c r="M122" s="106">
        <f>VLOOKUP(C122,'TAB 1 Project Information'!B:I,6,FALSE)</f>
        <v>7</v>
      </c>
      <c r="N122" s="106">
        <f>VLOOKUP(C122,'TAB 1 Project Information'!B:I,7,FALSE)</f>
        <v>0</v>
      </c>
      <c r="O122" s="106">
        <f>VLOOKUP(C122,'TAB 1 Project Information'!B:I,8,FALSE)</f>
        <v>0</v>
      </c>
      <c r="P122" s="108"/>
      <c r="Q122" s="108"/>
      <c r="R122" s="108"/>
      <c r="S122" s="108"/>
      <c r="T122" s="108"/>
      <c r="U122" s="108"/>
      <c r="V122" s="108">
        <f t="shared" si="24"/>
        <v>0</v>
      </c>
      <c r="W122" s="108"/>
      <c r="X122" s="108"/>
      <c r="Y122" s="108"/>
    </row>
    <row r="123" spans="1:25" ht="12" customHeight="1" x14ac:dyDescent="0.25">
      <c r="A123" s="90">
        <f t="shared" si="14"/>
        <v>121</v>
      </c>
      <c r="B123" s="91">
        <v>16143</v>
      </c>
      <c r="C123" s="92" t="s">
        <v>518</v>
      </c>
      <c r="D123" s="92" t="s">
        <v>863</v>
      </c>
      <c r="E123" s="92" t="str">
        <f>VLOOKUP(C123,'TAB 1 Project Information'!B:S,18,FALSE)</f>
        <v>2015-2016</v>
      </c>
      <c r="F123" s="102">
        <v>0</v>
      </c>
      <c r="G123" s="102">
        <v>0</v>
      </c>
      <c r="H123" s="102">
        <v>0</v>
      </c>
      <c r="I123" s="102">
        <v>0</v>
      </c>
      <c r="J123" s="102">
        <v>0</v>
      </c>
      <c r="K123" s="102">
        <v>0</v>
      </c>
      <c r="L123" s="103">
        <f t="shared" si="13"/>
        <v>0</v>
      </c>
      <c r="M123" s="106">
        <f>VLOOKUP(C123,'TAB 1 Project Information'!B:I,6,FALSE)</f>
        <v>1</v>
      </c>
      <c r="N123" s="106">
        <f>VLOOKUP(C123,'TAB 1 Project Information'!B:I,7,FALSE)</f>
        <v>0</v>
      </c>
      <c r="O123" s="106">
        <f>VLOOKUP(C123,'TAB 1 Project Information'!B:I,8,FALSE)</f>
        <v>0</v>
      </c>
      <c r="P123" s="107">
        <f t="shared" ref="P123:P124" si="25">L123/2</f>
        <v>0</v>
      </c>
      <c r="Q123" s="108"/>
      <c r="R123" s="108"/>
      <c r="S123" s="108"/>
      <c r="T123" s="108"/>
      <c r="U123" s="108"/>
      <c r="V123" s="108"/>
      <c r="W123" s="108"/>
      <c r="X123" s="108"/>
      <c r="Y123" s="108"/>
    </row>
    <row r="124" spans="1:25" ht="12" customHeight="1" x14ac:dyDescent="0.25">
      <c r="A124" s="90">
        <f t="shared" si="14"/>
        <v>122</v>
      </c>
      <c r="B124" s="91">
        <v>16144</v>
      </c>
      <c r="C124" s="92" t="s">
        <v>521</v>
      </c>
      <c r="D124" s="92" t="s">
        <v>863</v>
      </c>
      <c r="E124" s="92">
        <f>VLOOKUP(C124,'TAB 1 Project Information'!B:S,18,FALSE)</f>
        <v>0</v>
      </c>
      <c r="F124" s="102">
        <v>0</v>
      </c>
      <c r="G124" s="102">
        <v>0</v>
      </c>
      <c r="H124" s="102">
        <v>0</v>
      </c>
      <c r="I124" s="102">
        <v>0</v>
      </c>
      <c r="J124" s="102">
        <v>0</v>
      </c>
      <c r="K124" s="102">
        <v>0</v>
      </c>
      <c r="L124" s="103">
        <f t="shared" si="13"/>
        <v>0</v>
      </c>
      <c r="M124" s="106">
        <f>VLOOKUP(C124,'TAB 1 Project Information'!B:I,6,FALSE)</f>
        <v>1</v>
      </c>
      <c r="N124" s="106">
        <f>VLOOKUP(C124,'TAB 1 Project Information'!B:I,7,FALSE)</f>
        <v>0</v>
      </c>
      <c r="O124" s="106">
        <f>VLOOKUP(C124,'TAB 1 Project Information'!B:I,8,FALSE)</f>
        <v>0</v>
      </c>
      <c r="P124" s="107">
        <f t="shared" si="25"/>
        <v>0</v>
      </c>
      <c r="Q124" s="108"/>
      <c r="R124" s="108"/>
      <c r="S124" s="108"/>
      <c r="T124" s="108"/>
      <c r="U124" s="108"/>
      <c r="V124" s="108"/>
      <c r="W124" s="108"/>
      <c r="X124" s="108"/>
      <c r="Y124" s="108"/>
    </row>
    <row r="125" spans="1:25" ht="12" customHeight="1" x14ac:dyDescent="0.25">
      <c r="A125" s="90">
        <f t="shared" si="14"/>
        <v>123</v>
      </c>
      <c r="B125" s="91">
        <v>16145</v>
      </c>
      <c r="C125" s="92" t="s">
        <v>524</v>
      </c>
      <c r="D125" s="92" t="s">
        <v>863</v>
      </c>
      <c r="E125" s="92" t="str">
        <f>VLOOKUP(C125,'TAB 1 Project Information'!B:S,18,FALSE)</f>
        <v>N/A</v>
      </c>
      <c r="F125" s="102">
        <v>0</v>
      </c>
      <c r="G125" s="102">
        <v>0</v>
      </c>
      <c r="H125" s="102">
        <v>0</v>
      </c>
      <c r="I125" s="102">
        <v>0</v>
      </c>
      <c r="J125" s="102">
        <v>0</v>
      </c>
      <c r="K125" s="102">
        <v>0</v>
      </c>
      <c r="L125" s="103">
        <f t="shared" si="13"/>
        <v>0</v>
      </c>
      <c r="M125" s="106">
        <f>VLOOKUP(C125,'TAB 1 Project Information'!B:I,6,FALSE)</f>
        <v>7</v>
      </c>
      <c r="N125" s="106">
        <f>VLOOKUP(C125,'TAB 1 Project Information'!B:I,7,FALSE)</f>
        <v>0</v>
      </c>
      <c r="O125" s="106">
        <f>VLOOKUP(C125,'TAB 1 Project Information'!B:I,8,FALSE)</f>
        <v>0</v>
      </c>
      <c r="P125" s="108"/>
      <c r="Q125" s="108"/>
      <c r="R125" s="108"/>
      <c r="S125" s="108"/>
      <c r="T125" s="108"/>
      <c r="U125" s="108"/>
      <c r="V125" s="108">
        <f t="shared" ref="V125:V126" si="26">L125</f>
        <v>0</v>
      </c>
      <c r="W125" s="108"/>
      <c r="X125" s="108"/>
      <c r="Y125" s="108"/>
    </row>
    <row r="126" spans="1:25" ht="12" customHeight="1" x14ac:dyDescent="0.25">
      <c r="A126" s="90">
        <f t="shared" si="14"/>
        <v>124</v>
      </c>
      <c r="B126" s="91">
        <v>16146</v>
      </c>
      <c r="C126" s="92" t="s">
        <v>643</v>
      </c>
      <c r="D126" s="92" t="s">
        <v>863</v>
      </c>
      <c r="E126" s="92" t="e">
        <f>VLOOKUP(C126,'TAB 1 Project Information'!B:S,18,FALSE)</f>
        <v>#N/A</v>
      </c>
      <c r="F126" s="102">
        <v>0</v>
      </c>
      <c r="G126" s="102">
        <v>0</v>
      </c>
      <c r="H126" s="102">
        <v>0</v>
      </c>
      <c r="I126" s="102">
        <v>0</v>
      </c>
      <c r="J126" s="102">
        <v>0</v>
      </c>
      <c r="K126" s="102">
        <v>0</v>
      </c>
      <c r="L126" s="103">
        <f t="shared" si="13"/>
        <v>0</v>
      </c>
      <c r="M126" s="106">
        <v>7</v>
      </c>
      <c r="N126" s="106">
        <v>0</v>
      </c>
      <c r="O126" s="106">
        <v>0</v>
      </c>
      <c r="P126" s="108"/>
      <c r="Q126" s="108"/>
      <c r="R126" s="108"/>
      <c r="S126" s="108"/>
      <c r="T126" s="108"/>
      <c r="U126" s="108"/>
      <c r="V126" s="108">
        <f t="shared" si="26"/>
        <v>0</v>
      </c>
      <c r="W126" s="108"/>
      <c r="X126" s="108"/>
      <c r="Y126" s="108"/>
    </row>
    <row r="127" spans="1:25" ht="12" customHeight="1" x14ac:dyDescent="0.25">
      <c r="A127" s="90">
        <f t="shared" si="14"/>
        <v>125</v>
      </c>
      <c r="B127" s="91">
        <v>16147</v>
      </c>
      <c r="C127" s="92" t="s">
        <v>527</v>
      </c>
      <c r="D127" s="92" t="s">
        <v>863</v>
      </c>
      <c r="E127" s="92" t="str">
        <f>VLOOKUP(C127,'TAB 1 Project Information'!B:S,18,FALSE)</f>
        <v>2013-2014</v>
      </c>
      <c r="F127" s="102">
        <v>0</v>
      </c>
      <c r="G127" s="102">
        <v>0</v>
      </c>
      <c r="H127" s="102">
        <v>0</v>
      </c>
      <c r="I127" s="102">
        <v>0</v>
      </c>
      <c r="J127" s="102">
        <v>0</v>
      </c>
      <c r="K127" s="102">
        <v>0</v>
      </c>
      <c r="L127" s="103">
        <f t="shared" si="13"/>
        <v>0</v>
      </c>
      <c r="M127" s="106">
        <f>VLOOKUP(C127,'TAB 1 Project Information'!B:I,6,FALSE)</f>
        <v>1</v>
      </c>
      <c r="N127" s="106">
        <f>VLOOKUP(C127,'TAB 1 Project Information'!B:I,7,FALSE)</f>
        <v>0</v>
      </c>
      <c r="O127" s="106">
        <f>VLOOKUP(C127,'TAB 1 Project Information'!B:I,8,FALSE)</f>
        <v>0</v>
      </c>
      <c r="P127" s="107">
        <f t="shared" ref="P127:P128" si="27">L127/2</f>
        <v>0</v>
      </c>
      <c r="Q127" s="108"/>
      <c r="R127" s="108"/>
      <c r="S127" s="108"/>
      <c r="T127" s="108"/>
      <c r="U127" s="108"/>
      <c r="V127" s="108"/>
      <c r="W127" s="108"/>
      <c r="X127" s="108"/>
      <c r="Y127" s="108"/>
    </row>
    <row r="128" spans="1:25" ht="12" customHeight="1" x14ac:dyDescent="0.25">
      <c r="A128" s="90">
        <f t="shared" si="14"/>
        <v>126</v>
      </c>
      <c r="B128" s="91">
        <v>16148</v>
      </c>
      <c r="C128" s="92" t="s">
        <v>531</v>
      </c>
      <c r="D128" s="92" t="s">
        <v>863</v>
      </c>
      <c r="E128" s="92" t="str">
        <f>VLOOKUP(C128,'TAB 1 Project Information'!B:S,18,FALSE)</f>
        <v>2013-2014</v>
      </c>
      <c r="F128" s="102">
        <v>0</v>
      </c>
      <c r="G128" s="102">
        <v>0</v>
      </c>
      <c r="H128" s="102">
        <v>0</v>
      </c>
      <c r="I128" s="102">
        <v>0</v>
      </c>
      <c r="J128" s="102">
        <v>0</v>
      </c>
      <c r="K128" s="102">
        <v>0</v>
      </c>
      <c r="L128" s="103">
        <f t="shared" si="13"/>
        <v>0</v>
      </c>
      <c r="M128" s="106">
        <f>VLOOKUP(C128,'TAB 1 Project Information'!B:I,6,FALSE)</f>
        <v>1</v>
      </c>
      <c r="N128" s="106">
        <f>VLOOKUP(C128,'TAB 1 Project Information'!B:I,7,FALSE)</f>
        <v>0</v>
      </c>
      <c r="O128" s="106">
        <f>VLOOKUP(C128,'TAB 1 Project Information'!B:I,8,FALSE)</f>
        <v>0</v>
      </c>
      <c r="P128" s="107">
        <f t="shared" si="27"/>
        <v>0</v>
      </c>
      <c r="Q128" s="108"/>
      <c r="R128" s="108"/>
      <c r="S128" s="108"/>
      <c r="T128" s="108"/>
      <c r="U128" s="108"/>
      <c r="V128" s="108"/>
      <c r="W128" s="108"/>
      <c r="X128" s="108"/>
      <c r="Y128" s="108"/>
    </row>
    <row r="129" spans="1:25" ht="12" customHeight="1" x14ac:dyDescent="0.25">
      <c r="A129" s="90">
        <f t="shared" si="14"/>
        <v>127</v>
      </c>
      <c r="B129" s="91">
        <v>16150</v>
      </c>
      <c r="C129" s="92" t="s">
        <v>535</v>
      </c>
      <c r="D129" s="92" t="s">
        <v>864</v>
      </c>
      <c r="E129" s="92">
        <f>VLOOKUP(C129,'TAB 1 Project Information'!B:S,18,FALSE)</f>
        <v>0</v>
      </c>
      <c r="F129" s="102">
        <v>402.86</v>
      </c>
      <c r="G129" s="102">
        <v>38.070999999999998</v>
      </c>
      <c r="H129" s="102">
        <v>82.87</v>
      </c>
      <c r="I129" s="102">
        <v>52.64</v>
      </c>
      <c r="J129" s="102">
        <v>-405.68200000000002</v>
      </c>
      <c r="K129" s="102">
        <v>118.029</v>
      </c>
      <c r="L129" s="103">
        <f t="shared" si="13"/>
        <v>288.78800000000001</v>
      </c>
      <c r="M129" s="106">
        <f>VLOOKUP(C129,'TAB 1 Project Information'!B:I,6,FALSE)</f>
        <v>8</v>
      </c>
      <c r="N129" s="106">
        <f>VLOOKUP(C129,'TAB 1 Project Information'!B:I,7,FALSE)</f>
        <v>0</v>
      </c>
      <c r="O129" s="106">
        <f>VLOOKUP(C129,'TAB 1 Project Information'!B:I,8,FALSE)</f>
        <v>0</v>
      </c>
      <c r="P129" s="108"/>
      <c r="Q129" s="108"/>
      <c r="R129" s="108"/>
      <c r="S129" s="108"/>
      <c r="T129" s="108"/>
      <c r="U129" s="108"/>
      <c r="V129" s="108"/>
      <c r="W129" s="108">
        <f>L129</f>
        <v>288.78800000000001</v>
      </c>
      <c r="X129" s="108"/>
      <c r="Y129" s="108"/>
    </row>
    <row r="130" spans="1:25" ht="12" customHeight="1" x14ac:dyDescent="0.25">
      <c r="A130" s="90">
        <f t="shared" si="14"/>
        <v>128</v>
      </c>
      <c r="B130" s="91">
        <v>16151</v>
      </c>
      <c r="C130" s="92" t="s">
        <v>537</v>
      </c>
      <c r="D130" s="92" t="s">
        <v>863</v>
      </c>
      <c r="E130" s="92" t="str">
        <f>VLOOKUP(C130,'TAB 1 Project Information'!B:S,18,FALSE)</f>
        <v>N/A</v>
      </c>
      <c r="F130" s="102">
        <v>0</v>
      </c>
      <c r="G130" s="102">
        <v>0</v>
      </c>
      <c r="H130" s="102">
        <v>0</v>
      </c>
      <c r="I130" s="102">
        <v>0</v>
      </c>
      <c r="J130" s="102">
        <v>0</v>
      </c>
      <c r="K130" s="102">
        <v>44.496000000000002</v>
      </c>
      <c r="L130" s="103">
        <f t="shared" si="13"/>
        <v>44.496000000000002</v>
      </c>
      <c r="M130" s="106">
        <f>VLOOKUP(C130,'TAB 1 Project Information'!B:I,6,FALSE)</f>
        <v>7</v>
      </c>
      <c r="N130" s="106">
        <f>VLOOKUP(C130,'TAB 1 Project Information'!B:I,7,FALSE)</f>
        <v>0</v>
      </c>
      <c r="O130" s="106">
        <f>VLOOKUP(C130,'TAB 1 Project Information'!B:I,8,FALSE)</f>
        <v>0</v>
      </c>
      <c r="P130" s="108"/>
      <c r="Q130" s="108"/>
      <c r="R130" s="108"/>
      <c r="S130" s="108"/>
      <c r="T130" s="108"/>
      <c r="U130" s="108"/>
      <c r="V130" s="108">
        <f>L130</f>
        <v>44.496000000000002</v>
      </c>
      <c r="W130" s="108"/>
      <c r="X130" s="108"/>
      <c r="Y130" s="108"/>
    </row>
    <row r="131" spans="1:25" ht="12" customHeight="1" x14ac:dyDescent="0.25">
      <c r="A131" s="90">
        <f t="shared" si="14"/>
        <v>129</v>
      </c>
      <c r="B131" s="91">
        <v>16158</v>
      </c>
      <c r="C131" s="92" t="s">
        <v>538</v>
      </c>
      <c r="D131" s="92" t="s">
        <v>863</v>
      </c>
      <c r="E131" s="92" t="str">
        <f>VLOOKUP(C131,'TAB 1 Project Information'!B:S,18,FALSE)</f>
        <v>2015-2016</v>
      </c>
      <c r="F131" s="102">
        <v>0</v>
      </c>
      <c r="G131" s="102">
        <v>0</v>
      </c>
      <c r="H131" s="102">
        <v>0</v>
      </c>
      <c r="I131" s="102">
        <v>0</v>
      </c>
      <c r="J131" s="102">
        <v>0</v>
      </c>
      <c r="K131" s="102">
        <v>1.7809999999999999</v>
      </c>
      <c r="L131" s="103">
        <f t="shared" si="13"/>
        <v>1.7809999999999999</v>
      </c>
      <c r="M131" s="106">
        <f>VLOOKUP(C131,'TAB 1 Project Information'!B:I,6,FALSE)</f>
        <v>1</v>
      </c>
      <c r="N131" s="106">
        <f>VLOOKUP(C131,'TAB 1 Project Information'!B:I,7,FALSE)</f>
        <v>0</v>
      </c>
      <c r="O131" s="106">
        <f>VLOOKUP(C131,'TAB 1 Project Information'!B:I,8,FALSE)</f>
        <v>0</v>
      </c>
      <c r="P131" s="107">
        <f>L131</f>
        <v>1.7809999999999999</v>
      </c>
      <c r="Q131" s="108"/>
      <c r="R131" s="108"/>
      <c r="S131" s="108"/>
      <c r="T131" s="108"/>
      <c r="U131" s="108"/>
      <c r="V131" s="108"/>
      <c r="W131" s="108"/>
      <c r="X131" s="108"/>
      <c r="Y131" s="108"/>
    </row>
    <row r="132" spans="1:25" ht="12" customHeight="1" x14ac:dyDescent="0.25">
      <c r="A132" s="90">
        <f t="shared" si="14"/>
        <v>130</v>
      </c>
      <c r="B132" s="91">
        <v>17125</v>
      </c>
      <c r="C132" s="92" t="s">
        <v>541</v>
      </c>
      <c r="D132" s="92" t="s">
        <v>863</v>
      </c>
      <c r="E132" s="92" t="str">
        <f>VLOOKUP(C132,'TAB 1 Project Information'!B:S,18,FALSE)</f>
        <v>2014-2015</v>
      </c>
      <c r="F132" s="102">
        <v>0</v>
      </c>
      <c r="G132" s="102">
        <v>0</v>
      </c>
      <c r="H132" s="102">
        <v>0</v>
      </c>
      <c r="I132" s="102">
        <v>0</v>
      </c>
      <c r="J132" s="102">
        <v>0</v>
      </c>
      <c r="K132" s="102">
        <v>21.835999999999999</v>
      </c>
      <c r="L132" s="103">
        <f t="shared" ref="L132:L162" si="28">SUM(F132:K132)</f>
        <v>21.835999999999999</v>
      </c>
      <c r="M132" s="106">
        <f>VLOOKUP(C132,'TAB 1 Project Information'!B:I,6,FALSE)</f>
        <v>1</v>
      </c>
      <c r="N132" s="106">
        <f>VLOOKUP(C132,'TAB 1 Project Information'!B:I,7,FALSE)</f>
        <v>0</v>
      </c>
      <c r="O132" s="106">
        <f>VLOOKUP(C132,'TAB 1 Project Information'!B:I,8,FALSE)</f>
        <v>0</v>
      </c>
      <c r="P132" s="107">
        <f>L132</f>
        <v>21.835999999999999</v>
      </c>
      <c r="Q132" s="108"/>
      <c r="R132" s="108"/>
      <c r="S132" s="108"/>
      <c r="T132" s="108"/>
      <c r="U132" s="108"/>
      <c r="V132" s="108"/>
      <c r="W132" s="108"/>
      <c r="X132" s="108"/>
      <c r="Y132" s="108"/>
    </row>
    <row r="133" spans="1:25" ht="12" customHeight="1" x14ac:dyDescent="0.25">
      <c r="A133" s="90">
        <f t="shared" ref="A133:A162" si="29">(A132+1)</f>
        <v>131</v>
      </c>
      <c r="B133" s="91">
        <v>17126</v>
      </c>
      <c r="C133" s="92" t="s">
        <v>545</v>
      </c>
      <c r="D133" s="92" t="s">
        <v>863</v>
      </c>
      <c r="E133" s="92" t="str">
        <f>VLOOKUP(C133,'TAB 1 Project Information'!B:S,18,FALSE)</f>
        <v>N/A</v>
      </c>
      <c r="F133" s="102">
        <v>0</v>
      </c>
      <c r="G133" s="102">
        <v>0</v>
      </c>
      <c r="H133" s="102">
        <v>0</v>
      </c>
      <c r="I133" s="102">
        <v>0</v>
      </c>
      <c r="J133" s="102">
        <v>0</v>
      </c>
      <c r="K133" s="102">
        <v>0</v>
      </c>
      <c r="L133" s="103">
        <f t="shared" si="28"/>
        <v>0</v>
      </c>
      <c r="M133" s="106">
        <f>VLOOKUP(C133,'TAB 1 Project Information'!B:I,6,FALSE)</f>
        <v>7</v>
      </c>
      <c r="N133" s="106">
        <f>VLOOKUP(C133,'TAB 1 Project Information'!B:I,7,FALSE)</f>
        <v>0</v>
      </c>
      <c r="O133" s="106">
        <f>VLOOKUP(C133,'TAB 1 Project Information'!B:I,8,FALSE)</f>
        <v>0</v>
      </c>
      <c r="P133" s="108"/>
      <c r="Q133" s="108"/>
      <c r="R133" s="108"/>
      <c r="S133" s="108"/>
      <c r="T133" s="108"/>
      <c r="U133" s="108"/>
      <c r="V133" s="108">
        <f>L133</f>
        <v>0</v>
      </c>
      <c r="W133" s="108"/>
      <c r="X133" s="108"/>
      <c r="Y133" s="108"/>
    </row>
    <row r="134" spans="1:25" ht="12" customHeight="1" x14ac:dyDescent="0.25">
      <c r="A134" s="90">
        <f t="shared" si="29"/>
        <v>132</v>
      </c>
      <c r="B134" s="91">
        <v>17127</v>
      </c>
      <c r="C134" s="92" t="s">
        <v>547</v>
      </c>
      <c r="D134" s="92" t="s">
        <v>863</v>
      </c>
      <c r="E134" s="92">
        <f>VLOOKUP(C134,'TAB 1 Project Information'!B:S,18,FALSE)</f>
        <v>0</v>
      </c>
      <c r="F134" s="102">
        <v>0</v>
      </c>
      <c r="G134" s="102">
        <v>0</v>
      </c>
      <c r="H134" s="102">
        <v>0</v>
      </c>
      <c r="I134" s="102">
        <v>0</v>
      </c>
      <c r="J134" s="102">
        <v>0</v>
      </c>
      <c r="K134" s="102">
        <v>0</v>
      </c>
      <c r="L134" s="103">
        <f t="shared" si="28"/>
        <v>0</v>
      </c>
      <c r="M134" s="106">
        <f>VLOOKUP(C134,'TAB 1 Project Information'!B:I,6,FALSE)</f>
        <v>6</v>
      </c>
      <c r="N134" s="106">
        <f>VLOOKUP(C134,'TAB 1 Project Information'!B:I,7,FALSE)</f>
        <v>0</v>
      </c>
      <c r="O134" s="106">
        <f>VLOOKUP(C134,'TAB 1 Project Information'!B:I,8,FALSE)</f>
        <v>0</v>
      </c>
      <c r="P134" s="108"/>
      <c r="Q134" s="108"/>
      <c r="R134" s="108"/>
      <c r="S134" s="108"/>
      <c r="T134" s="108"/>
      <c r="U134" s="108">
        <f>L134</f>
        <v>0</v>
      </c>
      <c r="V134" s="108"/>
      <c r="W134" s="108"/>
      <c r="X134" s="108"/>
      <c r="Y134" s="108"/>
    </row>
    <row r="135" spans="1:25" ht="12" customHeight="1" x14ac:dyDescent="0.25">
      <c r="A135" s="90">
        <f t="shared" si="29"/>
        <v>133</v>
      </c>
      <c r="B135" s="91">
        <v>17129</v>
      </c>
      <c r="C135" s="92" t="s">
        <v>549</v>
      </c>
      <c r="D135" s="92" t="s">
        <v>863</v>
      </c>
      <c r="E135" s="92" t="str">
        <f>VLOOKUP(C135,'TAB 1 Project Information'!B:S,18,FALSE)</f>
        <v>2012-2013</v>
      </c>
      <c r="F135" s="102">
        <v>0</v>
      </c>
      <c r="G135" s="102">
        <v>0</v>
      </c>
      <c r="H135" s="102">
        <v>0</v>
      </c>
      <c r="I135" s="102">
        <v>0</v>
      </c>
      <c r="J135" s="102">
        <v>0</v>
      </c>
      <c r="K135" s="102">
        <v>129.41399999999999</v>
      </c>
      <c r="L135" s="103">
        <f t="shared" si="28"/>
        <v>129.41399999999999</v>
      </c>
      <c r="M135" s="106">
        <f>VLOOKUP(C135,'TAB 1 Project Information'!B:I,6,FALSE)</f>
        <v>1</v>
      </c>
      <c r="N135" s="106">
        <f>VLOOKUP(C135,'TAB 1 Project Information'!B:I,7,FALSE)</f>
        <v>0</v>
      </c>
      <c r="O135" s="106">
        <f>VLOOKUP(C135,'TAB 1 Project Information'!B:I,8,FALSE)</f>
        <v>0</v>
      </c>
      <c r="P135" s="107">
        <f>L135</f>
        <v>129.41399999999999</v>
      </c>
      <c r="Q135" s="108"/>
      <c r="R135" s="108"/>
      <c r="S135" s="108"/>
      <c r="T135" s="108"/>
      <c r="U135" s="108"/>
      <c r="V135" s="108"/>
      <c r="W135" s="108"/>
      <c r="X135" s="108"/>
      <c r="Y135" s="108"/>
    </row>
    <row r="136" spans="1:25" ht="12" customHeight="1" x14ac:dyDescent="0.25">
      <c r="A136" s="90">
        <f t="shared" si="29"/>
        <v>134</v>
      </c>
      <c r="B136" s="91">
        <v>17131</v>
      </c>
      <c r="C136" s="92" t="s">
        <v>551</v>
      </c>
      <c r="D136" s="92" t="s">
        <v>863</v>
      </c>
      <c r="E136" s="92" t="e">
        <f>VLOOKUP(C136,'TAB 1 Project Information'!B:S,18,FALSE)</f>
        <v>#N/A</v>
      </c>
      <c r="F136" s="102">
        <v>0</v>
      </c>
      <c r="G136" s="102">
        <v>0</v>
      </c>
      <c r="H136" s="102">
        <v>0</v>
      </c>
      <c r="I136" s="102">
        <v>0</v>
      </c>
      <c r="J136" s="102">
        <v>0</v>
      </c>
      <c r="K136" s="102">
        <v>-4</v>
      </c>
      <c r="L136" s="103">
        <f t="shared" si="28"/>
        <v>-4</v>
      </c>
      <c r="M136" s="106">
        <v>7</v>
      </c>
      <c r="N136" s="106">
        <v>0</v>
      </c>
      <c r="O136" s="106">
        <v>0</v>
      </c>
      <c r="P136" s="108"/>
      <c r="Q136" s="108"/>
      <c r="R136" s="108"/>
      <c r="S136" s="108"/>
      <c r="T136" s="108"/>
      <c r="U136" s="108"/>
      <c r="V136" s="108">
        <f t="shared" ref="V136:V140" si="30">L136</f>
        <v>-4</v>
      </c>
      <c r="W136" s="108"/>
      <c r="X136" s="108"/>
      <c r="Y136" s="108"/>
    </row>
    <row r="137" spans="1:25" ht="12" customHeight="1" x14ac:dyDescent="0.25">
      <c r="A137" s="90">
        <f t="shared" si="29"/>
        <v>135</v>
      </c>
      <c r="B137" s="91">
        <v>17132</v>
      </c>
      <c r="C137" s="92" t="s">
        <v>553</v>
      </c>
      <c r="D137" s="92" t="s">
        <v>863</v>
      </c>
      <c r="E137" s="92" t="str">
        <f>VLOOKUP(C137,'TAB 1 Project Information'!B:S,18,FALSE)</f>
        <v>N/A</v>
      </c>
      <c r="F137" s="102">
        <v>0</v>
      </c>
      <c r="G137" s="102">
        <v>0</v>
      </c>
      <c r="H137" s="102">
        <v>0</v>
      </c>
      <c r="I137" s="102">
        <v>11.430999999999999</v>
      </c>
      <c r="J137" s="102">
        <v>21.706</v>
      </c>
      <c r="K137" s="102">
        <v>1931.1569999999999</v>
      </c>
      <c r="L137" s="103">
        <f t="shared" si="28"/>
        <v>1964.2939999999999</v>
      </c>
      <c r="M137" s="106">
        <f>VLOOKUP(C137,'TAB 1 Project Information'!B:I,6,FALSE)</f>
        <v>7</v>
      </c>
      <c r="N137" s="106">
        <f>VLOOKUP(C137,'TAB 1 Project Information'!B:I,7,FALSE)</f>
        <v>0</v>
      </c>
      <c r="O137" s="106">
        <f>VLOOKUP(C137,'TAB 1 Project Information'!B:I,8,FALSE)</f>
        <v>0</v>
      </c>
      <c r="P137" s="108"/>
      <c r="Q137" s="108"/>
      <c r="R137" s="108"/>
      <c r="S137" s="108"/>
      <c r="T137" s="108"/>
      <c r="U137" s="108"/>
      <c r="V137" s="108">
        <f t="shared" si="30"/>
        <v>1964.2939999999999</v>
      </c>
      <c r="W137" s="108"/>
      <c r="X137" s="108"/>
      <c r="Y137" s="108"/>
    </row>
    <row r="138" spans="1:25" ht="12" customHeight="1" x14ac:dyDescent="0.25">
      <c r="A138" s="90">
        <f t="shared" si="29"/>
        <v>136</v>
      </c>
      <c r="B138" s="91">
        <v>17134</v>
      </c>
      <c r="C138" s="92" t="s">
        <v>555</v>
      </c>
      <c r="D138" s="92" t="s">
        <v>863</v>
      </c>
      <c r="E138" s="92" t="str">
        <f>VLOOKUP(C138,'TAB 1 Project Information'!B:S,18,FALSE)</f>
        <v>N/A</v>
      </c>
      <c r="F138" s="102">
        <v>0</v>
      </c>
      <c r="G138" s="102">
        <v>0</v>
      </c>
      <c r="H138" s="102">
        <v>0</v>
      </c>
      <c r="I138" s="102">
        <v>0</v>
      </c>
      <c r="J138" s="102">
        <v>0</v>
      </c>
      <c r="K138" s="102">
        <v>3.0139999999999998</v>
      </c>
      <c r="L138" s="103">
        <f t="shared" si="28"/>
        <v>3.0139999999999998</v>
      </c>
      <c r="M138" s="106">
        <f>VLOOKUP(C138,'TAB 1 Project Information'!B:I,6,FALSE)</f>
        <v>7</v>
      </c>
      <c r="N138" s="106">
        <f>VLOOKUP(C138,'TAB 1 Project Information'!B:I,7,FALSE)</f>
        <v>0</v>
      </c>
      <c r="O138" s="106">
        <f>VLOOKUP(C138,'TAB 1 Project Information'!B:I,8,FALSE)</f>
        <v>0</v>
      </c>
      <c r="P138" s="108"/>
      <c r="Q138" s="108"/>
      <c r="R138" s="108"/>
      <c r="S138" s="108"/>
      <c r="T138" s="108"/>
      <c r="U138" s="108"/>
      <c r="V138" s="108">
        <f t="shared" si="30"/>
        <v>3.0139999999999998</v>
      </c>
      <c r="W138" s="108"/>
      <c r="X138" s="108"/>
      <c r="Y138" s="108"/>
    </row>
    <row r="139" spans="1:25" ht="12" customHeight="1" x14ac:dyDescent="0.25">
      <c r="A139" s="90">
        <f t="shared" si="29"/>
        <v>137</v>
      </c>
      <c r="B139" s="91">
        <v>17135</v>
      </c>
      <c r="C139" s="92" t="s">
        <v>559</v>
      </c>
      <c r="D139" s="92" t="s">
        <v>863</v>
      </c>
      <c r="E139" s="92">
        <f>VLOOKUP(C139,'TAB 1 Project Information'!B:S,18,FALSE)</f>
        <v>0</v>
      </c>
      <c r="F139" s="102">
        <v>0</v>
      </c>
      <c r="G139" s="102">
        <v>0</v>
      </c>
      <c r="H139" s="102">
        <v>0</v>
      </c>
      <c r="I139" s="102">
        <v>0</v>
      </c>
      <c r="J139" s="102">
        <v>0</v>
      </c>
      <c r="K139" s="102">
        <v>0</v>
      </c>
      <c r="L139" s="103">
        <f t="shared" si="28"/>
        <v>0</v>
      </c>
      <c r="M139" s="106">
        <f>VLOOKUP(C139,'TAB 1 Project Information'!B:I,6,FALSE)</f>
        <v>7</v>
      </c>
      <c r="N139" s="106">
        <f>VLOOKUP(C139,'TAB 1 Project Information'!B:I,7,FALSE)</f>
        <v>0</v>
      </c>
      <c r="O139" s="106">
        <f>VLOOKUP(C139,'TAB 1 Project Information'!B:I,8,FALSE)</f>
        <v>0</v>
      </c>
      <c r="P139" s="108"/>
      <c r="Q139" s="108"/>
      <c r="R139" s="108"/>
      <c r="S139" s="108"/>
      <c r="T139" s="108"/>
      <c r="U139" s="108"/>
      <c r="V139" s="108">
        <f t="shared" si="30"/>
        <v>0</v>
      </c>
      <c r="W139" s="108"/>
      <c r="X139" s="108"/>
      <c r="Y139" s="108"/>
    </row>
    <row r="140" spans="1:25" ht="12" customHeight="1" x14ac:dyDescent="0.25">
      <c r="A140" s="90">
        <f t="shared" si="29"/>
        <v>138</v>
      </c>
      <c r="B140" s="91">
        <v>17136</v>
      </c>
      <c r="C140" s="92" t="s">
        <v>562</v>
      </c>
      <c r="D140" s="92" t="s">
        <v>864</v>
      </c>
      <c r="E140" s="92" t="str">
        <f>VLOOKUP(C140,'TAB 1 Project Information'!B:S,18,FALSE)</f>
        <v>N/A</v>
      </c>
      <c r="F140" s="102">
        <v>0</v>
      </c>
      <c r="G140" s="102">
        <v>0</v>
      </c>
      <c r="H140" s="102">
        <v>0</v>
      </c>
      <c r="I140" s="102">
        <v>0</v>
      </c>
      <c r="J140" s="102">
        <v>0</v>
      </c>
      <c r="K140" s="102">
        <v>1.847</v>
      </c>
      <c r="L140" s="103">
        <f t="shared" si="28"/>
        <v>1.847</v>
      </c>
      <c r="M140" s="106">
        <f>VLOOKUP(C140,'TAB 1 Project Information'!B:I,6,FALSE)</f>
        <v>7</v>
      </c>
      <c r="N140" s="106">
        <f>VLOOKUP(C140,'TAB 1 Project Information'!B:I,7,FALSE)</f>
        <v>0</v>
      </c>
      <c r="O140" s="106">
        <f>VLOOKUP(C140,'TAB 1 Project Information'!B:I,8,FALSE)</f>
        <v>0</v>
      </c>
      <c r="P140" s="108"/>
      <c r="Q140" s="108"/>
      <c r="R140" s="108"/>
      <c r="S140" s="108"/>
      <c r="T140" s="108"/>
      <c r="U140" s="108"/>
      <c r="V140" s="108">
        <f t="shared" si="30"/>
        <v>1.847</v>
      </c>
      <c r="W140" s="108"/>
      <c r="X140" s="108"/>
      <c r="Y140" s="108"/>
    </row>
    <row r="141" spans="1:25" ht="12" customHeight="1" x14ac:dyDescent="0.25">
      <c r="A141" s="90">
        <f t="shared" si="29"/>
        <v>139</v>
      </c>
      <c r="B141" s="91">
        <v>17137</v>
      </c>
      <c r="C141" s="92" t="s">
        <v>567</v>
      </c>
      <c r="D141" s="92" t="s">
        <v>863</v>
      </c>
      <c r="E141" s="92" t="str">
        <f>VLOOKUP(C141,'TAB 1 Project Information'!B:S,18,FALSE)</f>
        <v>N/A</v>
      </c>
      <c r="F141" s="102">
        <v>0</v>
      </c>
      <c r="G141" s="102">
        <v>0</v>
      </c>
      <c r="H141" s="102">
        <v>0</v>
      </c>
      <c r="I141" s="102">
        <v>0</v>
      </c>
      <c r="J141" s="102">
        <v>0</v>
      </c>
      <c r="K141" s="102">
        <v>0</v>
      </c>
      <c r="L141" s="103">
        <f t="shared" si="28"/>
        <v>0</v>
      </c>
      <c r="M141" s="106">
        <f>VLOOKUP(C141,'TAB 1 Project Information'!B:I,6,FALSE)</f>
        <v>8</v>
      </c>
      <c r="N141" s="106">
        <f>VLOOKUP(C141,'TAB 1 Project Information'!B:I,7,FALSE)</f>
        <v>0</v>
      </c>
      <c r="O141" s="106">
        <f>VLOOKUP(C141,'TAB 1 Project Information'!B:I,8,FALSE)</f>
        <v>0</v>
      </c>
      <c r="P141" s="108"/>
      <c r="Q141" s="108"/>
      <c r="R141" s="108"/>
      <c r="S141" s="108"/>
      <c r="T141" s="108"/>
      <c r="U141" s="108"/>
      <c r="V141" s="108"/>
      <c r="W141" s="108">
        <f>L141</f>
        <v>0</v>
      </c>
      <c r="X141" s="108"/>
      <c r="Y141" s="108"/>
    </row>
    <row r="142" spans="1:25" ht="12" customHeight="1" x14ac:dyDescent="0.25">
      <c r="A142" s="90">
        <f t="shared" si="29"/>
        <v>140</v>
      </c>
      <c r="B142" s="91">
        <v>17142</v>
      </c>
      <c r="C142" s="92" t="s">
        <v>569</v>
      </c>
      <c r="D142" s="92" t="s">
        <v>863</v>
      </c>
      <c r="E142" s="92" t="str">
        <f>VLOOKUP(C142,'TAB 1 Project Information'!B:S,18,FALSE)</f>
        <v>N/A</v>
      </c>
      <c r="F142" s="102">
        <v>0</v>
      </c>
      <c r="G142" s="102">
        <v>0</v>
      </c>
      <c r="H142" s="102">
        <v>0</v>
      </c>
      <c r="I142" s="102">
        <v>0</v>
      </c>
      <c r="J142" s="102">
        <v>0</v>
      </c>
      <c r="K142" s="102">
        <v>58.737000000000002</v>
      </c>
      <c r="L142" s="103">
        <f t="shared" si="28"/>
        <v>58.737000000000002</v>
      </c>
      <c r="M142" s="106">
        <f>VLOOKUP(C142,'TAB 1 Project Information'!B:I,6,FALSE)</f>
        <v>6</v>
      </c>
      <c r="N142" s="106">
        <f>VLOOKUP(C142,'TAB 1 Project Information'!B:I,7,FALSE)</f>
        <v>0</v>
      </c>
      <c r="O142" s="106">
        <f>VLOOKUP(C142,'TAB 1 Project Information'!B:I,8,FALSE)</f>
        <v>0</v>
      </c>
      <c r="P142" s="108"/>
      <c r="Q142" s="108"/>
      <c r="R142" s="108"/>
      <c r="S142" s="108"/>
      <c r="T142" s="108"/>
      <c r="U142" s="108">
        <f>L142</f>
        <v>58.737000000000002</v>
      </c>
      <c r="V142" s="108"/>
      <c r="W142" s="108"/>
      <c r="X142" s="108"/>
      <c r="Y142" s="108"/>
    </row>
    <row r="143" spans="1:25" ht="12" customHeight="1" x14ac:dyDescent="0.25">
      <c r="A143" s="90">
        <f t="shared" si="29"/>
        <v>141</v>
      </c>
      <c r="B143" s="91">
        <v>17143</v>
      </c>
      <c r="C143" s="92" t="s">
        <v>571</v>
      </c>
      <c r="D143" s="92" t="s">
        <v>863</v>
      </c>
      <c r="E143" s="92" t="str">
        <f>VLOOKUP(C143,'TAB 1 Project Information'!B:S,18,FALSE)</f>
        <v>N/A</v>
      </c>
      <c r="F143" s="102">
        <v>0</v>
      </c>
      <c r="G143" s="102">
        <v>0</v>
      </c>
      <c r="H143" s="102">
        <v>0</v>
      </c>
      <c r="I143" s="102">
        <v>0</v>
      </c>
      <c r="J143" s="102">
        <v>0</v>
      </c>
      <c r="K143" s="102">
        <v>22.052</v>
      </c>
      <c r="L143" s="103">
        <f t="shared" si="28"/>
        <v>22.052</v>
      </c>
      <c r="M143" s="106">
        <f>VLOOKUP(C143,'TAB 1 Project Information'!B:I,6,FALSE)</f>
        <v>7</v>
      </c>
      <c r="N143" s="106">
        <f>VLOOKUP(C143,'TAB 1 Project Information'!B:I,7,FALSE)</f>
        <v>0</v>
      </c>
      <c r="O143" s="106">
        <f>VLOOKUP(C143,'TAB 1 Project Information'!B:I,8,FALSE)</f>
        <v>0</v>
      </c>
      <c r="P143" s="108"/>
      <c r="Q143" s="108"/>
      <c r="R143" s="108"/>
      <c r="S143" s="108"/>
      <c r="T143" s="108"/>
      <c r="U143" s="108"/>
      <c r="V143" s="108">
        <f>L143</f>
        <v>22.052</v>
      </c>
      <c r="W143" s="108"/>
      <c r="X143" s="108"/>
      <c r="Y143" s="108"/>
    </row>
    <row r="144" spans="1:25" ht="12" customHeight="1" x14ac:dyDescent="0.25">
      <c r="A144" s="90">
        <f t="shared" si="29"/>
        <v>142</v>
      </c>
      <c r="B144" s="91">
        <v>17144</v>
      </c>
      <c r="C144" s="92" t="s">
        <v>573</v>
      </c>
      <c r="D144" s="92" t="s">
        <v>863</v>
      </c>
      <c r="E144" s="92" t="str">
        <f>VLOOKUP(C144,'TAB 1 Project Information'!B:S,18,FALSE)</f>
        <v>N/A</v>
      </c>
      <c r="F144" s="102">
        <v>0</v>
      </c>
      <c r="G144" s="102">
        <v>0</v>
      </c>
      <c r="H144" s="102">
        <v>0</v>
      </c>
      <c r="I144" s="102">
        <v>0</v>
      </c>
      <c r="J144" s="102">
        <v>0</v>
      </c>
      <c r="K144" s="102">
        <v>0</v>
      </c>
      <c r="L144" s="103">
        <f t="shared" si="28"/>
        <v>0</v>
      </c>
      <c r="M144" s="106">
        <f>VLOOKUP(C144,'TAB 1 Project Information'!B:I,6,FALSE)</f>
        <v>6</v>
      </c>
      <c r="N144" s="106">
        <f>VLOOKUP(C144,'TAB 1 Project Information'!B:I,7,FALSE)</f>
        <v>0</v>
      </c>
      <c r="O144" s="106">
        <f>VLOOKUP(C144,'TAB 1 Project Information'!B:I,8,FALSE)</f>
        <v>0</v>
      </c>
      <c r="P144" s="108"/>
      <c r="Q144" s="108"/>
      <c r="R144" s="108"/>
      <c r="S144" s="108"/>
      <c r="T144" s="108"/>
      <c r="U144" s="108">
        <f t="shared" ref="U144:U147" si="31">L144</f>
        <v>0</v>
      </c>
      <c r="V144" s="108"/>
      <c r="W144" s="108"/>
      <c r="X144" s="108"/>
      <c r="Y144" s="108"/>
    </row>
    <row r="145" spans="1:25" ht="12" customHeight="1" x14ac:dyDescent="0.25">
      <c r="A145" s="90">
        <f t="shared" si="29"/>
        <v>143</v>
      </c>
      <c r="B145" s="91">
        <v>17145</v>
      </c>
      <c r="C145" s="92" t="s">
        <v>575</v>
      </c>
      <c r="D145" s="92" t="s">
        <v>863</v>
      </c>
      <c r="E145" s="92" t="str">
        <f>VLOOKUP(C145,'TAB 1 Project Information'!B:S,18,FALSE)</f>
        <v>N/A</v>
      </c>
      <c r="F145" s="102">
        <v>0</v>
      </c>
      <c r="G145" s="102">
        <v>0</v>
      </c>
      <c r="H145" s="102">
        <v>0</v>
      </c>
      <c r="I145" s="102">
        <v>0</v>
      </c>
      <c r="J145" s="102">
        <v>0</v>
      </c>
      <c r="K145" s="102">
        <v>26.036999999999999</v>
      </c>
      <c r="L145" s="103">
        <f t="shared" si="28"/>
        <v>26.036999999999999</v>
      </c>
      <c r="M145" s="106">
        <f>VLOOKUP(C145,'TAB 1 Project Information'!B:I,6,FALSE)</f>
        <v>6</v>
      </c>
      <c r="N145" s="106">
        <f>VLOOKUP(C145,'TAB 1 Project Information'!B:I,7,FALSE)</f>
        <v>0</v>
      </c>
      <c r="O145" s="106">
        <f>VLOOKUP(C145,'TAB 1 Project Information'!B:I,8,FALSE)</f>
        <v>0</v>
      </c>
      <c r="P145" s="108"/>
      <c r="Q145" s="108"/>
      <c r="R145" s="108"/>
      <c r="S145" s="108"/>
      <c r="T145" s="108"/>
      <c r="U145" s="108">
        <f t="shared" si="31"/>
        <v>26.036999999999999</v>
      </c>
      <c r="V145" s="108"/>
      <c r="W145" s="108"/>
      <c r="X145" s="108"/>
      <c r="Y145" s="108"/>
    </row>
    <row r="146" spans="1:25" ht="12" customHeight="1" x14ac:dyDescent="0.25">
      <c r="A146" s="90">
        <f t="shared" si="29"/>
        <v>144</v>
      </c>
      <c r="B146" s="91">
        <v>17146</v>
      </c>
      <c r="C146" s="92" t="s">
        <v>576</v>
      </c>
      <c r="D146" s="92" t="s">
        <v>863</v>
      </c>
      <c r="E146" s="92" t="str">
        <f>VLOOKUP(C146,'TAB 1 Project Information'!B:S,18,FALSE)</f>
        <v>N/A</v>
      </c>
      <c r="F146" s="102">
        <v>0</v>
      </c>
      <c r="G146" s="102">
        <v>0</v>
      </c>
      <c r="H146" s="102">
        <v>0</v>
      </c>
      <c r="I146" s="102">
        <v>0</v>
      </c>
      <c r="J146" s="102">
        <v>0</v>
      </c>
      <c r="K146" s="102">
        <v>0</v>
      </c>
      <c r="L146" s="103">
        <f t="shared" si="28"/>
        <v>0</v>
      </c>
      <c r="M146" s="106">
        <f>VLOOKUP(C146,'TAB 1 Project Information'!B:I,6,FALSE)</f>
        <v>6</v>
      </c>
      <c r="N146" s="106">
        <f>VLOOKUP(C146,'TAB 1 Project Information'!B:I,7,FALSE)</f>
        <v>0</v>
      </c>
      <c r="O146" s="106">
        <f>VLOOKUP(C146,'TAB 1 Project Information'!B:I,8,FALSE)</f>
        <v>0</v>
      </c>
      <c r="P146" s="108"/>
      <c r="Q146" s="108"/>
      <c r="R146" s="108"/>
      <c r="S146" s="108"/>
      <c r="T146" s="108"/>
      <c r="U146" s="108">
        <f t="shared" si="31"/>
        <v>0</v>
      </c>
      <c r="V146" s="108"/>
      <c r="W146" s="108"/>
      <c r="X146" s="108"/>
      <c r="Y146" s="108"/>
    </row>
    <row r="147" spans="1:25" ht="12" customHeight="1" x14ac:dyDescent="0.25">
      <c r="A147" s="90">
        <f t="shared" si="29"/>
        <v>145</v>
      </c>
      <c r="B147" s="91">
        <v>17147</v>
      </c>
      <c r="C147" s="92" t="s">
        <v>578</v>
      </c>
      <c r="D147" s="92" t="s">
        <v>863</v>
      </c>
      <c r="E147" s="92" t="str">
        <f>VLOOKUP(C147,'TAB 1 Project Information'!B:S,18,FALSE)</f>
        <v>N/A</v>
      </c>
      <c r="F147" s="102">
        <v>0</v>
      </c>
      <c r="G147" s="102">
        <v>0</v>
      </c>
      <c r="H147" s="102">
        <v>0</v>
      </c>
      <c r="I147" s="102">
        <v>0</v>
      </c>
      <c r="J147" s="102">
        <v>0</v>
      </c>
      <c r="K147" s="102">
        <v>26.405000000000001</v>
      </c>
      <c r="L147" s="103">
        <f t="shared" si="28"/>
        <v>26.405000000000001</v>
      </c>
      <c r="M147" s="106">
        <f>VLOOKUP(C147,'TAB 1 Project Information'!B:I,6,FALSE)</f>
        <v>6</v>
      </c>
      <c r="N147" s="106">
        <f>VLOOKUP(C147,'TAB 1 Project Information'!B:I,7,FALSE)</f>
        <v>0</v>
      </c>
      <c r="O147" s="106">
        <f>VLOOKUP(C147,'TAB 1 Project Information'!B:I,8,FALSE)</f>
        <v>0</v>
      </c>
      <c r="P147" s="108"/>
      <c r="Q147" s="108"/>
      <c r="R147" s="108"/>
      <c r="S147" s="108"/>
      <c r="T147" s="108"/>
      <c r="U147" s="108">
        <f t="shared" si="31"/>
        <v>26.405000000000001</v>
      </c>
      <c r="V147" s="108"/>
      <c r="W147" s="108"/>
      <c r="X147" s="108"/>
      <c r="Y147" s="108"/>
    </row>
    <row r="148" spans="1:25" ht="12" customHeight="1" x14ac:dyDescent="0.25">
      <c r="A148" s="90">
        <f t="shared" si="29"/>
        <v>146</v>
      </c>
      <c r="B148" s="91">
        <v>17149</v>
      </c>
      <c r="C148" s="92" t="s">
        <v>579</v>
      </c>
      <c r="D148" s="92" t="s">
        <v>863</v>
      </c>
      <c r="E148" s="92" t="str">
        <f>VLOOKUP(C148,'TAB 1 Project Information'!B:S,18,FALSE)</f>
        <v>2014-2015</v>
      </c>
      <c r="F148" s="102">
        <v>0</v>
      </c>
      <c r="G148" s="102">
        <v>0</v>
      </c>
      <c r="H148" s="102">
        <v>0</v>
      </c>
      <c r="I148" s="102">
        <v>0</v>
      </c>
      <c r="J148" s="102">
        <v>0</v>
      </c>
      <c r="K148" s="102">
        <v>119.95</v>
      </c>
      <c r="L148" s="103">
        <f t="shared" si="28"/>
        <v>119.95</v>
      </c>
      <c r="M148" s="106">
        <v>1</v>
      </c>
      <c r="N148" s="106">
        <f>VLOOKUP(C148,'TAB 1 Project Information'!B:I,7,FALSE)</f>
        <v>0</v>
      </c>
      <c r="O148" s="106">
        <f>VLOOKUP(C148,'TAB 1 Project Information'!B:I,8,FALSE)</f>
        <v>0</v>
      </c>
      <c r="P148" s="107">
        <f>L148</f>
        <v>119.95</v>
      </c>
      <c r="Q148" s="108"/>
      <c r="R148" s="108"/>
      <c r="S148" s="108"/>
      <c r="T148" s="108"/>
      <c r="U148" s="108"/>
      <c r="V148" s="108"/>
      <c r="W148" s="108"/>
      <c r="X148" s="108"/>
      <c r="Y148" s="108"/>
    </row>
    <row r="149" spans="1:25" ht="12" customHeight="1" x14ac:dyDescent="0.25">
      <c r="A149" s="90">
        <f t="shared" si="29"/>
        <v>147</v>
      </c>
      <c r="B149" s="95" t="s">
        <v>581</v>
      </c>
      <c r="C149" s="104" t="s">
        <v>582</v>
      </c>
      <c r="D149" s="104" t="s">
        <v>863</v>
      </c>
      <c r="E149" s="92" t="e">
        <f>VLOOKUP(C149,'TAB 1 Project Information'!B:S,18,FALSE)</f>
        <v>#N/A</v>
      </c>
      <c r="F149" s="102"/>
      <c r="G149" s="102"/>
      <c r="H149" s="102"/>
      <c r="I149" s="102"/>
      <c r="J149" s="102"/>
      <c r="K149" s="102"/>
      <c r="L149" s="103">
        <f t="shared" si="28"/>
        <v>0</v>
      </c>
      <c r="M149" s="106">
        <v>1</v>
      </c>
      <c r="N149" s="106">
        <v>0</v>
      </c>
      <c r="O149" s="106">
        <v>0</v>
      </c>
      <c r="P149" s="107">
        <f t="shared" ref="P149" si="32">L149/2</f>
        <v>0</v>
      </c>
      <c r="Q149" s="108"/>
      <c r="R149" s="108"/>
      <c r="S149" s="108"/>
      <c r="T149" s="108"/>
      <c r="U149" s="108"/>
      <c r="V149" s="108"/>
      <c r="W149" s="108"/>
      <c r="X149" s="108"/>
      <c r="Y149" s="108"/>
    </row>
    <row r="150" spans="1:25" ht="12" customHeight="1" x14ac:dyDescent="0.25">
      <c r="A150" s="90">
        <f t="shared" si="29"/>
        <v>148</v>
      </c>
      <c r="B150" s="95" t="s">
        <v>584</v>
      </c>
      <c r="C150" s="92" t="s">
        <v>585</v>
      </c>
      <c r="D150" s="92" t="s">
        <v>863</v>
      </c>
      <c r="E150" s="92" t="str">
        <f>VLOOKUP(C150,'TAB 1 Project Information'!B:S,18,FALSE)</f>
        <v>N/A</v>
      </c>
      <c r="F150" s="102"/>
      <c r="G150" s="102"/>
      <c r="H150" s="102"/>
      <c r="I150" s="102"/>
      <c r="J150" s="102"/>
      <c r="K150" s="102"/>
      <c r="L150" s="103">
        <f t="shared" si="28"/>
        <v>0</v>
      </c>
      <c r="M150" s="106">
        <f>VLOOKUP(C150,'TAB 1 Project Information'!B:I,6,FALSE)</f>
        <v>6</v>
      </c>
      <c r="N150" s="106">
        <f>VLOOKUP(C150,'TAB 1 Project Information'!B:I,7,FALSE)</f>
        <v>0</v>
      </c>
      <c r="O150" s="106">
        <f>VLOOKUP(C150,'TAB 1 Project Information'!B:I,8,FALSE)</f>
        <v>0</v>
      </c>
      <c r="P150" s="108"/>
      <c r="Q150" s="108"/>
      <c r="R150" s="108"/>
      <c r="S150" s="108"/>
      <c r="T150" s="108"/>
      <c r="U150" s="108">
        <f>L150</f>
        <v>0</v>
      </c>
      <c r="V150" s="108"/>
      <c r="W150" s="108"/>
      <c r="X150" s="108"/>
      <c r="Y150" s="108"/>
    </row>
    <row r="151" spans="1:25" ht="12" customHeight="1" x14ac:dyDescent="0.25">
      <c r="A151" s="90">
        <f t="shared" si="29"/>
        <v>149</v>
      </c>
      <c r="B151" s="95" t="s">
        <v>588</v>
      </c>
      <c r="C151" s="92" t="s">
        <v>589</v>
      </c>
      <c r="D151" s="92" t="s">
        <v>863</v>
      </c>
      <c r="E151" s="92" t="str">
        <f>VLOOKUP(C151,'TAB 1 Project Information'!B:S,18,FALSE)</f>
        <v>2012-2013</v>
      </c>
      <c r="F151" s="102"/>
      <c r="G151" s="102"/>
      <c r="H151" s="102"/>
      <c r="I151" s="102"/>
      <c r="J151" s="102"/>
      <c r="K151" s="102"/>
      <c r="L151" s="103">
        <f t="shared" si="28"/>
        <v>0</v>
      </c>
      <c r="M151" s="106">
        <f>VLOOKUP(C151,'TAB 1 Project Information'!B:I,6,FALSE)</f>
        <v>1</v>
      </c>
      <c r="N151" s="106">
        <f>VLOOKUP(C151,'TAB 1 Project Information'!B:I,7,FALSE)</f>
        <v>0</v>
      </c>
      <c r="O151" s="106">
        <f>VLOOKUP(C151,'TAB 1 Project Information'!B:I,8,FALSE)</f>
        <v>0</v>
      </c>
      <c r="P151" s="107">
        <f>L151/2</f>
        <v>0</v>
      </c>
      <c r="Q151" s="108"/>
      <c r="R151" s="108"/>
      <c r="S151" s="108"/>
      <c r="T151" s="108"/>
      <c r="U151" s="108"/>
      <c r="V151" s="108"/>
      <c r="W151" s="108"/>
      <c r="X151" s="108"/>
      <c r="Y151" s="108"/>
    </row>
    <row r="152" spans="1:25" ht="12" customHeight="1" x14ac:dyDescent="0.25">
      <c r="A152" s="90">
        <f t="shared" si="29"/>
        <v>150</v>
      </c>
      <c r="B152" s="91">
        <v>12129</v>
      </c>
      <c r="C152" s="92" t="s">
        <v>592</v>
      </c>
      <c r="D152" s="92" t="s">
        <v>863</v>
      </c>
      <c r="E152" s="92" t="str">
        <f>VLOOKUP(C152,'TAB 1 Project Information'!B:S,18,FALSE)</f>
        <v>N/A</v>
      </c>
      <c r="F152" s="102">
        <v>28.113</v>
      </c>
      <c r="G152" s="102">
        <v>44.250999999999998</v>
      </c>
      <c r="H152" s="102">
        <v>183.95500000000001</v>
      </c>
      <c r="I152" s="102">
        <v>441.93</v>
      </c>
      <c r="J152" s="102">
        <v>357.18099999999998</v>
      </c>
      <c r="K152" s="102">
        <v>233</v>
      </c>
      <c r="L152" s="103">
        <f t="shared" si="28"/>
        <v>1288.43</v>
      </c>
      <c r="M152" s="106">
        <f>VLOOKUP(C152,'TAB 1 Project Information'!B:I,6,FALSE)</f>
        <v>9</v>
      </c>
      <c r="N152" s="106">
        <f>VLOOKUP(C152,'TAB 1 Project Information'!B:I,7,FALSE)</f>
        <v>0</v>
      </c>
      <c r="O152" s="106">
        <f>VLOOKUP(C152,'TAB 1 Project Information'!B:I,8,FALSE)</f>
        <v>0</v>
      </c>
      <c r="P152" s="108"/>
      <c r="Q152" s="108"/>
      <c r="R152" s="108"/>
      <c r="S152" s="108"/>
      <c r="T152" s="108"/>
      <c r="U152" s="108"/>
      <c r="V152" s="108"/>
      <c r="W152" s="108"/>
      <c r="X152" s="108">
        <f>L152</f>
        <v>1288.43</v>
      </c>
      <c r="Y152" s="108"/>
    </row>
    <row r="153" spans="1:25" ht="12" customHeight="1" x14ac:dyDescent="0.25">
      <c r="A153" s="90">
        <f t="shared" si="29"/>
        <v>151</v>
      </c>
      <c r="B153" s="95">
        <v>12155</v>
      </c>
      <c r="C153" s="92" t="s">
        <v>593</v>
      </c>
      <c r="D153" s="92" t="s">
        <v>863</v>
      </c>
      <c r="E153" s="92" t="str">
        <f>VLOOKUP(C153,'TAB 1 Project Information'!B:S,18,FALSE)</f>
        <v>N/A</v>
      </c>
      <c r="F153" s="102">
        <v>40.402000000000001</v>
      </c>
      <c r="G153" s="102">
        <v>1776.059</v>
      </c>
      <c r="H153" s="102">
        <v>2029.0940000000001</v>
      </c>
      <c r="I153" s="102">
        <v>442.709</v>
      </c>
      <c r="J153" s="102">
        <v>-2.1999999999999999E-2</v>
      </c>
      <c r="K153" s="102">
        <v>0</v>
      </c>
      <c r="L153" s="103">
        <f t="shared" si="28"/>
        <v>4288.2420000000002</v>
      </c>
      <c r="M153" s="106">
        <f>VLOOKUP(C153,'TAB 1 Project Information'!B:I,6,FALSE)</f>
        <v>6</v>
      </c>
      <c r="N153" s="106">
        <f>VLOOKUP(C153,'TAB 1 Project Information'!B:I,7,FALSE)</f>
        <v>0</v>
      </c>
      <c r="O153" s="106">
        <f>VLOOKUP(C153,'TAB 1 Project Information'!B:I,8,FALSE)</f>
        <v>0</v>
      </c>
      <c r="P153" s="108"/>
      <c r="Q153" s="108"/>
      <c r="R153" s="108"/>
      <c r="S153" s="108"/>
      <c r="T153" s="108"/>
      <c r="U153" s="108">
        <f t="shared" ref="U153:U154" si="33">L153</f>
        <v>4288.2420000000002</v>
      </c>
      <c r="V153" s="108"/>
      <c r="W153" s="108"/>
      <c r="X153" s="108"/>
      <c r="Y153" s="108"/>
    </row>
    <row r="154" spans="1:25" ht="12" customHeight="1" x14ac:dyDescent="0.25">
      <c r="A154" s="90">
        <f t="shared" si="29"/>
        <v>152</v>
      </c>
      <c r="B154" s="95">
        <v>12160</v>
      </c>
      <c r="C154" s="92" t="s">
        <v>596</v>
      </c>
      <c r="D154" s="92" t="s">
        <v>864</v>
      </c>
      <c r="E154" s="92" t="str">
        <f>VLOOKUP(C154,'TAB 1 Project Information'!B:S,18,FALSE)</f>
        <v>N/A</v>
      </c>
      <c r="F154" s="102">
        <v>0</v>
      </c>
      <c r="G154" s="102">
        <v>9451.1010000000006</v>
      </c>
      <c r="H154" s="102">
        <v>-3866.0140000000001</v>
      </c>
      <c r="I154" s="102">
        <v>0</v>
      </c>
      <c r="J154" s="102">
        <v>0</v>
      </c>
      <c r="K154" s="102">
        <v>0</v>
      </c>
      <c r="L154" s="103">
        <f t="shared" si="28"/>
        <v>5585.0870000000004</v>
      </c>
      <c r="M154" s="106">
        <f>VLOOKUP(C154,'TAB 1 Project Information'!B:I,6,FALSE)</f>
        <v>6</v>
      </c>
      <c r="N154" s="106">
        <f>VLOOKUP(C154,'TAB 1 Project Information'!B:I,7,FALSE)</f>
        <v>0</v>
      </c>
      <c r="O154" s="106">
        <f>VLOOKUP(C154,'TAB 1 Project Information'!B:I,8,FALSE)</f>
        <v>0</v>
      </c>
      <c r="P154" s="108"/>
      <c r="Q154" s="108"/>
      <c r="R154" s="108"/>
      <c r="S154" s="108"/>
      <c r="T154" s="108"/>
      <c r="U154" s="108">
        <f t="shared" si="33"/>
        <v>5585.0870000000004</v>
      </c>
      <c r="V154" s="108"/>
      <c r="W154" s="108"/>
      <c r="X154" s="108"/>
      <c r="Y154" s="108"/>
    </row>
    <row r="155" spans="1:25" ht="12" customHeight="1" x14ac:dyDescent="0.25">
      <c r="A155" s="90">
        <f t="shared" si="29"/>
        <v>153</v>
      </c>
      <c r="B155" s="91">
        <v>13132</v>
      </c>
      <c r="C155" s="92" t="s">
        <v>597</v>
      </c>
      <c r="D155" s="92" t="s">
        <v>864</v>
      </c>
      <c r="E155" s="92" t="str">
        <f>VLOOKUP(C155,'TAB 1 Project Information'!B:S,18,FALSE)</f>
        <v>N/A</v>
      </c>
      <c r="F155" s="102">
        <v>0</v>
      </c>
      <c r="G155" s="102">
        <v>9.7379999999999995</v>
      </c>
      <c r="H155" s="102">
        <v>197.27199999999999</v>
      </c>
      <c r="I155" s="102">
        <v>26905.227999999999</v>
      </c>
      <c r="J155" s="102">
        <v>32076.776999999998</v>
      </c>
      <c r="K155" s="102">
        <v>23786.917000000001</v>
      </c>
      <c r="L155" s="103">
        <f t="shared" si="28"/>
        <v>82975.932000000001</v>
      </c>
      <c r="M155" s="106">
        <f>VLOOKUP(C155,'TAB 1 Project Information'!B:I,6,FALSE)</f>
        <v>1</v>
      </c>
      <c r="N155" s="106">
        <f>VLOOKUP(C155,'TAB 1 Project Information'!B:I,7,FALSE)</f>
        <v>0</v>
      </c>
      <c r="O155" s="106">
        <f>VLOOKUP(C155,'TAB 1 Project Information'!B:I,8,FALSE)</f>
        <v>0</v>
      </c>
      <c r="P155" s="107">
        <f>L155</f>
        <v>82975.932000000001</v>
      </c>
      <c r="Q155" s="108"/>
      <c r="R155" s="108"/>
      <c r="S155" s="108"/>
      <c r="T155" s="108"/>
      <c r="U155" s="108"/>
      <c r="V155" s="108"/>
      <c r="W155" s="108"/>
      <c r="X155" s="108"/>
      <c r="Y155" s="108"/>
    </row>
    <row r="156" spans="1:25" ht="12" customHeight="1" x14ac:dyDescent="0.25">
      <c r="A156" s="90">
        <f t="shared" si="29"/>
        <v>154</v>
      </c>
      <c r="B156" s="91">
        <v>13139</v>
      </c>
      <c r="C156" s="92" t="s">
        <v>598</v>
      </c>
      <c r="D156" s="92" t="s">
        <v>864</v>
      </c>
      <c r="E156" s="92" t="str">
        <f>VLOOKUP(C156,'TAB 1 Project Information'!B:S,18,FALSE)</f>
        <v>N/A</v>
      </c>
      <c r="F156" s="102">
        <v>0</v>
      </c>
      <c r="G156" s="102">
        <v>26.756</v>
      </c>
      <c r="H156" s="102">
        <v>1954.597</v>
      </c>
      <c r="I156" s="102">
        <v>3207.5210000000002</v>
      </c>
      <c r="J156" s="102">
        <v>2032.595</v>
      </c>
      <c r="K156" s="102">
        <v>1378.68</v>
      </c>
      <c r="L156" s="103">
        <f t="shared" si="28"/>
        <v>8600.1489999999994</v>
      </c>
      <c r="M156" s="106">
        <f>VLOOKUP(C156,'TAB 1 Project Information'!B:I,6,FALSE)</f>
        <v>6</v>
      </c>
      <c r="N156" s="106">
        <f>VLOOKUP(C156,'TAB 1 Project Information'!B:I,7,FALSE)</f>
        <v>0</v>
      </c>
      <c r="O156" s="106">
        <f>VLOOKUP(C156,'TAB 1 Project Information'!B:I,8,FALSE)</f>
        <v>0</v>
      </c>
      <c r="P156" s="108"/>
      <c r="Q156" s="108"/>
      <c r="R156" s="108"/>
      <c r="S156" s="108"/>
      <c r="T156" s="108"/>
      <c r="U156" s="108">
        <f t="shared" ref="U156:U157" si="34">L156</f>
        <v>8600.1489999999994</v>
      </c>
      <c r="V156" s="108"/>
      <c r="W156" s="108"/>
      <c r="X156" s="108"/>
      <c r="Y156" s="108"/>
    </row>
    <row r="157" spans="1:25" ht="12" customHeight="1" x14ac:dyDescent="0.25">
      <c r="A157" s="90">
        <f t="shared" si="29"/>
        <v>155</v>
      </c>
      <c r="B157" s="95">
        <v>14134</v>
      </c>
      <c r="C157" s="92" t="s">
        <v>599</v>
      </c>
      <c r="D157" s="92" t="s">
        <v>863</v>
      </c>
      <c r="E157" s="92" t="str">
        <f>VLOOKUP(C157,'TAB 1 Project Information'!B:S,18,FALSE)</f>
        <v>N/A</v>
      </c>
      <c r="F157" s="102">
        <v>0</v>
      </c>
      <c r="G157" s="102">
        <v>0</v>
      </c>
      <c r="H157" s="102">
        <v>21540.421999999999</v>
      </c>
      <c r="I157" s="102">
        <v>1.518</v>
      </c>
      <c r="J157" s="102">
        <v>0</v>
      </c>
      <c r="K157" s="102">
        <v>0</v>
      </c>
      <c r="L157" s="103">
        <f t="shared" si="28"/>
        <v>21541.94</v>
      </c>
      <c r="M157" s="106">
        <f>VLOOKUP(C157,'TAB 1 Project Information'!B:I,6,FALSE)</f>
        <v>6</v>
      </c>
      <c r="N157" s="106">
        <f>VLOOKUP(C157,'TAB 1 Project Information'!B:I,7,FALSE)</f>
        <v>0</v>
      </c>
      <c r="O157" s="106">
        <f>VLOOKUP(C157,'TAB 1 Project Information'!B:I,8,FALSE)</f>
        <v>0</v>
      </c>
      <c r="P157" s="108"/>
      <c r="Q157" s="108"/>
      <c r="R157" s="108"/>
      <c r="S157" s="108"/>
      <c r="T157" s="108"/>
      <c r="U157" s="108">
        <f t="shared" si="34"/>
        <v>21541.94</v>
      </c>
      <c r="V157" s="108"/>
      <c r="W157" s="108"/>
      <c r="X157" s="108"/>
      <c r="Y157" s="108"/>
    </row>
    <row r="158" spans="1:25" ht="12" customHeight="1" x14ac:dyDescent="0.25">
      <c r="A158" s="90">
        <f t="shared" si="29"/>
        <v>156</v>
      </c>
      <c r="B158" s="99">
        <v>13132</v>
      </c>
      <c r="C158" s="92" t="s">
        <v>600</v>
      </c>
      <c r="D158" s="92" t="s">
        <v>864</v>
      </c>
      <c r="E158" s="92" t="str">
        <f>VLOOKUP(C158,'TAB 1 Project Information'!B:S,18,FALSE)</f>
        <v>2012-2013</v>
      </c>
      <c r="F158" s="102">
        <v>0</v>
      </c>
      <c r="G158" s="102">
        <v>9.7379999999999995</v>
      </c>
      <c r="H158" s="102">
        <v>197.27199999999999</v>
      </c>
      <c r="I158" s="102">
        <v>26905.227999999999</v>
      </c>
      <c r="J158" s="102">
        <v>32076.776999999998</v>
      </c>
      <c r="K158" s="102">
        <v>23786.917000000001</v>
      </c>
      <c r="L158" s="103">
        <f t="shared" si="28"/>
        <v>82975.932000000001</v>
      </c>
      <c r="M158" s="106">
        <f>VLOOKUP(C158,'TAB 1 Project Information'!B:I,6,FALSE)</f>
        <v>1</v>
      </c>
      <c r="N158" s="106">
        <f>VLOOKUP(C158,'TAB 1 Project Information'!B:I,7,FALSE)</f>
        <v>0</v>
      </c>
      <c r="O158" s="106">
        <f>VLOOKUP(C158,'TAB 1 Project Information'!B:I,8,FALSE)</f>
        <v>0</v>
      </c>
      <c r="P158" s="107">
        <f>L158</f>
        <v>82975.932000000001</v>
      </c>
      <c r="Q158" s="108"/>
      <c r="R158" s="108"/>
      <c r="S158" s="108"/>
      <c r="T158" s="108"/>
      <c r="U158" s="108"/>
      <c r="V158" s="108"/>
      <c r="W158" s="108"/>
      <c r="X158" s="108"/>
      <c r="Y158" s="108"/>
    </row>
    <row r="159" spans="1:25" ht="12" customHeight="1" x14ac:dyDescent="0.25">
      <c r="A159" s="90">
        <f t="shared" si="29"/>
        <v>157</v>
      </c>
      <c r="B159" s="99"/>
      <c r="C159" s="92" t="s">
        <v>605</v>
      </c>
      <c r="D159" s="92" t="s">
        <v>863</v>
      </c>
      <c r="E159" s="92" t="str">
        <f>VLOOKUP(C159,'TAB 1 Project Information'!B:S,18,FALSE)</f>
        <v>N/A</v>
      </c>
      <c r="F159" s="102"/>
      <c r="G159" s="102"/>
      <c r="H159" s="102"/>
      <c r="I159" s="102"/>
      <c r="J159" s="102"/>
      <c r="K159" s="102"/>
      <c r="L159" s="103">
        <f t="shared" si="28"/>
        <v>0</v>
      </c>
      <c r="M159" s="106">
        <f>VLOOKUP(C159,'TAB 1 Project Information'!B:I,6,FALSE)</f>
        <v>8</v>
      </c>
      <c r="N159" s="106">
        <f>VLOOKUP(C159,'TAB 1 Project Information'!B:I,7,FALSE)</f>
        <v>0</v>
      </c>
      <c r="O159" s="106">
        <f>VLOOKUP(C159,'TAB 1 Project Information'!B:I,8,FALSE)</f>
        <v>0</v>
      </c>
      <c r="P159" s="108"/>
      <c r="Q159" s="108"/>
      <c r="R159" s="108"/>
      <c r="S159" s="108"/>
      <c r="T159" s="108"/>
      <c r="U159" s="108"/>
      <c r="V159" s="108"/>
      <c r="W159" s="108">
        <f>L159</f>
        <v>0</v>
      </c>
      <c r="X159" s="108"/>
      <c r="Y159" s="108"/>
    </row>
    <row r="160" spans="1:25" ht="12" customHeight="1" x14ac:dyDescent="0.25">
      <c r="A160" s="90">
        <f t="shared" si="29"/>
        <v>158</v>
      </c>
      <c r="B160" s="99">
        <v>16103</v>
      </c>
      <c r="C160" s="92" t="s">
        <v>611</v>
      </c>
      <c r="D160" s="92" t="s">
        <v>863</v>
      </c>
      <c r="E160" s="92">
        <f>VLOOKUP(C160,'TAB 1 Project Information'!B:S,18,FALSE)</f>
        <v>0</v>
      </c>
      <c r="F160" s="102"/>
      <c r="G160" s="102"/>
      <c r="H160" s="102"/>
      <c r="I160" s="102"/>
      <c r="J160" s="102"/>
      <c r="K160" s="102"/>
      <c r="L160" s="103">
        <f t="shared" si="28"/>
        <v>0</v>
      </c>
      <c r="M160" s="106">
        <f>VLOOKUP(C160,'TAB 1 Project Information'!B:I,6,FALSE)</f>
        <v>6</v>
      </c>
      <c r="N160" s="106">
        <f>VLOOKUP(C160,'TAB 1 Project Information'!B:I,7,FALSE)</f>
        <v>0</v>
      </c>
      <c r="O160" s="106">
        <f>VLOOKUP(C160,'TAB 1 Project Information'!B:I,8,FALSE)</f>
        <v>0</v>
      </c>
      <c r="P160" s="108"/>
      <c r="Q160" s="108"/>
      <c r="R160" s="108"/>
      <c r="S160" s="108"/>
      <c r="T160" s="108"/>
      <c r="U160" s="108">
        <f>L160</f>
        <v>0</v>
      </c>
      <c r="V160" s="108"/>
      <c r="W160" s="108"/>
      <c r="X160" s="108"/>
      <c r="Y160" s="108"/>
    </row>
    <row r="161" spans="1:25" ht="12" customHeight="1" x14ac:dyDescent="0.25">
      <c r="A161" s="90">
        <f t="shared" si="29"/>
        <v>159</v>
      </c>
      <c r="B161" s="99">
        <v>16128</v>
      </c>
      <c r="C161" s="92" t="s">
        <v>619</v>
      </c>
      <c r="D161" s="92" t="s">
        <v>863</v>
      </c>
      <c r="E161" s="92" t="str">
        <f>VLOOKUP(C161,'TAB 1 Project Information'!B:S,18,FALSE)</f>
        <v>2015-2016</v>
      </c>
      <c r="F161" s="102"/>
      <c r="G161" s="102"/>
      <c r="H161" s="102"/>
      <c r="I161" s="102"/>
      <c r="J161" s="102"/>
      <c r="K161" s="102"/>
      <c r="L161" s="103">
        <f t="shared" si="28"/>
        <v>0</v>
      </c>
      <c r="M161" s="106">
        <f>VLOOKUP(C161,'TAB 1 Project Information'!B:I,6,FALSE)</f>
        <v>1</v>
      </c>
      <c r="N161" s="106">
        <f>VLOOKUP(C161,'TAB 1 Project Information'!B:I,7,FALSE)</f>
        <v>0</v>
      </c>
      <c r="O161" s="106">
        <f>VLOOKUP(C161,'TAB 1 Project Information'!B:I,8,FALSE)</f>
        <v>0</v>
      </c>
      <c r="P161" s="107">
        <f t="shared" ref="P161:P162" si="35">L161/2</f>
        <v>0</v>
      </c>
      <c r="Q161" s="108"/>
      <c r="R161" s="108"/>
      <c r="S161" s="108"/>
      <c r="T161" s="108"/>
      <c r="U161" s="108"/>
      <c r="V161" s="108"/>
      <c r="W161" s="108"/>
      <c r="X161" s="108"/>
      <c r="Y161" s="108"/>
    </row>
    <row r="162" spans="1:25" ht="12" customHeight="1" x14ac:dyDescent="0.25">
      <c r="A162" s="90">
        <f t="shared" si="29"/>
        <v>160</v>
      </c>
      <c r="B162" s="99">
        <v>15132</v>
      </c>
      <c r="C162" s="92" t="s">
        <v>623</v>
      </c>
      <c r="D162" s="92" t="s">
        <v>863</v>
      </c>
      <c r="E162" s="92" t="str">
        <f>VLOOKUP(C162,'TAB 1 Project Information'!B:S,18,FALSE)</f>
        <v>2013-2014</v>
      </c>
      <c r="F162" s="102"/>
      <c r="G162" s="102"/>
      <c r="H162" s="102"/>
      <c r="I162" s="102"/>
      <c r="J162" s="102"/>
      <c r="K162" s="102"/>
      <c r="L162" s="103">
        <f t="shared" si="28"/>
        <v>0</v>
      </c>
      <c r="M162" s="106">
        <f>VLOOKUP(C162,'TAB 1 Project Information'!B:I,6,FALSE)</f>
        <v>1</v>
      </c>
      <c r="N162" s="106">
        <f>VLOOKUP(C162,'TAB 1 Project Information'!B:I,7,FALSE)</f>
        <v>0</v>
      </c>
      <c r="O162" s="106">
        <f>VLOOKUP(C162,'TAB 1 Project Information'!B:I,8,FALSE)</f>
        <v>0</v>
      </c>
      <c r="P162" s="107">
        <f t="shared" si="35"/>
        <v>0</v>
      </c>
      <c r="Q162" s="108"/>
      <c r="R162" s="108"/>
      <c r="S162" s="108"/>
      <c r="T162" s="108"/>
      <c r="U162" s="108"/>
      <c r="V162" s="108"/>
      <c r="W162" s="108"/>
      <c r="X162" s="108"/>
      <c r="Y162" s="108"/>
    </row>
    <row r="163" spans="1:25" x14ac:dyDescent="0.25">
      <c r="A163" s="24"/>
      <c r="B163" s="25"/>
      <c r="C163" s="1"/>
      <c r="D163" s="1"/>
      <c r="E163" s="1"/>
      <c r="F163" s="28"/>
      <c r="G163" s="28"/>
      <c r="H163" s="28"/>
      <c r="I163" s="28"/>
      <c r="J163" s="28"/>
      <c r="L163" s="109"/>
    </row>
    <row r="164" spans="1:25" x14ac:dyDescent="0.25">
      <c r="A164" s="24"/>
      <c r="B164" s="25"/>
      <c r="C164" s="1"/>
      <c r="D164" s="1"/>
      <c r="E164" s="1"/>
      <c r="F164" s="28"/>
      <c r="G164" s="28"/>
      <c r="H164" s="28"/>
      <c r="I164" s="28"/>
      <c r="J164" s="28"/>
    </row>
    <row r="165" spans="1:25" x14ac:dyDescent="0.25">
      <c r="A165" s="24"/>
      <c r="B165" s="25"/>
      <c r="C165" s="1"/>
      <c r="D165" s="1"/>
      <c r="E165" s="1"/>
      <c r="F165" s="28"/>
      <c r="G165" s="28"/>
      <c r="H165" s="28"/>
      <c r="I165" s="28"/>
      <c r="J165" s="28"/>
    </row>
    <row r="166" spans="1:25" x14ac:dyDescent="0.25">
      <c r="A166" s="24"/>
      <c r="B166" s="25"/>
      <c r="C166" s="1"/>
      <c r="D166" s="1"/>
      <c r="E166" s="1"/>
      <c r="F166" s="28"/>
      <c r="G166" s="28"/>
      <c r="H166" s="28"/>
      <c r="I166" s="28"/>
      <c r="J166" s="28"/>
    </row>
    <row r="167" spans="1:25" x14ac:dyDescent="0.25">
      <c r="A167" s="24"/>
      <c r="B167" s="25"/>
      <c r="C167" s="1"/>
      <c r="D167" s="1"/>
      <c r="E167" s="1"/>
      <c r="F167" s="28"/>
      <c r="G167" s="28"/>
      <c r="H167" s="28"/>
      <c r="I167" s="28"/>
      <c r="J167" s="28"/>
    </row>
    <row r="168" spans="1:25" x14ac:dyDescent="0.25">
      <c r="A168" s="24"/>
      <c r="B168" s="25"/>
      <c r="C168" s="1"/>
      <c r="D168" s="1"/>
      <c r="E168" s="1"/>
      <c r="F168" s="28"/>
      <c r="G168" s="28"/>
      <c r="H168" s="28"/>
      <c r="I168" s="28"/>
      <c r="J168" s="28"/>
    </row>
    <row r="169" spans="1:25" x14ac:dyDescent="0.25">
      <c r="A169" s="24"/>
      <c r="B169" s="25"/>
      <c r="C169" s="1"/>
      <c r="D169" s="1"/>
      <c r="E169" s="1"/>
      <c r="F169" s="28"/>
      <c r="G169" s="28"/>
      <c r="H169" s="28"/>
      <c r="I169" s="28"/>
      <c r="J169" s="28"/>
    </row>
    <row r="170" spans="1:25" x14ac:dyDescent="0.25">
      <c r="A170" s="24"/>
      <c r="B170" s="25"/>
      <c r="C170" s="1"/>
      <c r="D170" s="1"/>
      <c r="E170" s="1"/>
      <c r="F170" s="28"/>
      <c r="G170" s="28"/>
      <c r="H170" s="28"/>
      <c r="I170" s="28"/>
      <c r="J170" s="28"/>
    </row>
    <row r="171" spans="1:25" x14ac:dyDescent="0.25">
      <c r="A171" s="24"/>
      <c r="B171" s="25"/>
      <c r="C171" s="1"/>
      <c r="D171" s="1"/>
      <c r="E171" s="1"/>
      <c r="F171" s="28"/>
      <c r="G171" s="28"/>
      <c r="H171" s="28"/>
      <c r="I171" s="28"/>
      <c r="J171" s="28"/>
    </row>
    <row r="172" spans="1:25" x14ac:dyDescent="0.25">
      <c r="A172" s="24"/>
      <c r="B172" s="25"/>
      <c r="C172" s="1"/>
      <c r="D172" s="1"/>
      <c r="E172" s="1"/>
      <c r="F172" s="28"/>
      <c r="G172" s="28"/>
      <c r="H172" s="28"/>
      <c r="I172" s="28"/>
      <c r="J172" s="28"/>
    </row>
    <row r="173" spans="1:25" x14ac:dyDescent="0.25">
      <c r="A173" s="24"/>
      <c r="B173" s="25"/>
      <c r="C173" s="1"/>
      <c r="D173" s="1"/>
      <c r="E173" s="1"/>
      <c r="F173" s="28"/>
      <c r="G173" s="28"/>
      <c r="H173" s="28"/>
      <c r="I173" s="28"/>
      <c r="J173" s="28"/>
    </row>
    <row r="174" spans="1:25" x14ac:dyDescent="0.25">
      <c r="A174" s="24"/>
      <c r="B174" s="25"/>
      <c r="C174" s="1"/>
      <c r="D174" s="1"/>
      <c r="E174" s="1"/>
      <c r="F174" s="28"/>
      <c r="G174" s="28"/>
      <c r="H174" s="28"/>
      <c r="I174" s="28"/>
      <c r="J174" s="28"/>
    </row>
    <row r="175" spans="1:25" x14ac:dyDescent="0.25">
      <c r="A175" s="24"/>
      <c r="B175" s="25"/>
      <c r="C175" s="1"/>
      <c r="D175" s="1"/>
      <c r="E175" s="1"/>
      <c r="F175" s="28"/>
      <c r="G175" s="28"/>
      <c r="H175" s="28"/>
      <c r="I175" s="28"/>
      <c r="J175" s="28"/>
    </row>
    <row r="176" spans="1:25" x14ac:dyDescent="0.25">
      <c r="A176" s="24"/>
      <c r="B176" s="25"/>
      <c r="C176" s="1"/>
      <c r="D176" s="1"/>
      <c r="E176" s="1"/>
      <c r="F176" s="28"/>
      <c r="G176" s="28"/>
      <c r="H176" s="28"/>
      <c r="I176" s="28"/>
      <c r="J176" s="28"/>
    </row>
    <row r="177" spans="1:10" x14ac:dyDescent="0.25">
      <c r="A177" s="24"/>
      <c r="B177" s="25"/>
      <c r="C177" s="1"/>
      <c r="D177" s="1"/>
      <c r="E177" s="1"/>
      <c r="F177" s="28"/>
      <c r="G177" s="28"/>
      <c r="H177" s="28"/>
      <c r="I177" s="28"/>
      <c r="J177" s="28"/>
    </row>
    <row r="178" spans="1:10" x14ac:dyDescent="0.25">
      <c r="A178" s="24"/>
      <c r="B178" s="25"/>
      <c r="C178" s="1"/>
      <c r="D178" s="1"/>
      <c r="E178" s="1"/>
      <c r="F178" s="28"/>
      <c r="G178" s="28"/>
      <c r="H178" s="28"/>
      <c r="I178" s="28"/>
      <c r="J178" s="28"/>
    </row>
    <row r="179" spans="1:10" x14ac:dyDescent="0.25">
      <c r="A179" s="24"/>
      <c r="B179" s="25"/>
      <c r="C179" s="1"/>
      <c r="D179" s="1"/>
      <c r="E179" s="1"/>
      <c r="F179" s="28"/>
      <c r="G179" s="28"/>
      <c r="H179" s="28"/>
      <c r="I179" s="28"/>
      <c r="J179" s="28"/>
    </row>
    <row r="180" spans="1:10" x14ac:dyDescent="0.25">
      <c r="A180" s="24"/>
      <c r="B180" s="25"/>
      <c r="C180" s="1"/>
      <c r="D180" s="1"/>
      <c r="E180" s="1"/>
      <c r="F180" s="28"/>
      <c r="G180" s="28"/>
      <c r="H180" s="28"/>
      <c r="I180" s="28"/>
      <c r="J180" s="28"/>
    </row>
    <row r="181" spans="1:10" x14ac:dyDescent="0.25">
      <c r="A181" s="24"/>
      <c r="B181" s="25"/>
      <c r="C181" s="1"/>
      <c r="D181" s="1"/>
      <c r="E181" s="1"/>
      <c r="F181" s="28"/>
      <c r="G181" s="28"/>
      <c r="H181" s="28"/>
      <c r="I181" s="28"/>
      <c r="J181" s="28"/>
    </row>
    <row r="182" spans="1:10" x14ac:dyDescent="0.25">
      <c r="A182" s="24"/>
      <c r="B182" s="25"/>
      <c r="C182" s="1"/>
      <c r="D182" s="1"/>
      <c r="E182" s="1"/>
      <c r="F182" s="28"/>
      <c r="G182" s="28"/>
      <c r="H182" s="28"/>
      <c r="I182" s="28"/>
      <c r="J182" s="28"/>
    </row>
    <row r="183" spans="1:10" x14ac:dyDescent="0.25">
      <c r="A183" s="24"/>
      <c r="B183" s="26"/>
      <c r="C183" s="1"/>
      <c r="D183" s="1"/>
      <c r="E183" s="1"/>
      <c r="F183" s="28"/>
      <c r="G183" s="28"/>
      <c r="H183" s="28"/>
      <c r="I183" s="28"/>
      <c r="J183" s="28"/>
    </row>
    <row r="184" spans="1:10" x14ac:dyDescent="0.25">
      <c r="A184" s="24"/>
      <c r="B184" s="26"/>
      <c r="C184" s="1"/>
      <c r="D184" s="1"/>
      <c r="E184" s="1"/>
      <c r="F184" s="28"/>
      <c r="G184" s="28"/>
      <c r="H184" s="28"/>
      <c r="I184" s="28"/>
      <c r="J184" s="28"/>
    </row>
    <row r="185" spans="1:10" x14ac:dyDescent="0.25">
      <c r="A185" s="24"/>
      <c r="B185" s="26"/>
      <c r="C185" s="1"/>
      <c r="D185" s="1"/>
      <c r="E185" s="1"/>
      <c r="F185" s="28"/>
      <c r="G185" s="28"/>
      <c r="H185" s="28"/>
      <c r="I185" s="28"/>
      <c r="J185" s="28"/>
    </row>
    <row r="186" spans="1:10" x14ac:dyDescent="0.25">
      <c r="A186" s="24"/>
      <c r="B186" s="26"/>
      <c r="C186" s="1"/>
      <c r="D186" s="1"/>
      <c r="E186" s="1"/>
      <c r="F186" s="28"/>
      <c r="G186" s="28"/>
      <c r="H186" s="28"/>
      <c r="I186" s="28"/>
      <c r="J186" s="28"/>
    </row>
    <row r="187" spans="1:10" x14ac:dyDescent="0.25">
      <c r="A187" s="24"/>
      <c r="B187" s="25"/>
      <c r="C187" s="1"/>
      <c r="D187" s="1"/>
      <c r="E187" s="1"/>
      <c r="F187" s="28"/>
      <c r="G187" s="28"/>
      <c r="H187" s="28"/>
      <c r="I187" s="28"/>
      <c r="J187" s="28"/>
    </row>
    <row r="188" spans="1:10" x14ac:dyDescent="0.25">
      <c r="A188" s="24"/>
      <c r="B188" s="26"/>
      <c r="C188" s="1"/>
      <c r="D188" s="1"/>
      <c r="E188" s="1"/>
      <c r="F188" s="28"/>
      <c r="G188" s="28"/>
      <c r="H188" s="28"/>
      <c r="I188" s="28"/>
      <c r="J188" s="28"/>
    </row>
    <row r="189" spans="1:10" x14ac:dyDescent="0.25">
      <c r="A189" s="24"/>
      <c r="B189" s="26"/>
      <c r="C189" s="1"/>
      <c r="D189" s="1"/>
      <c r="E189" s="1"/>
      <c r="F189" s="28"/>
      <c r="G189" s="28"/>
      <c r="H189" s="28"/>
      <c r="I189" s="28"/>
      <c r="J189" s="28"/>
    </row>
    <row r="190" spans="1:10" x14ac:dyDescent="0.25">
      <c r="A190" s="24"/>
      <c r="B190" s="26"/>
      <c r="C190" s="1"/>
      <c r="D190" s="1"/>
      <c r="E190" s="1"/>
      <c r="F190" s="28"/>
      <c r="G190" s="28"/>
      <c r="H190" s="28"/>
      <c r="I190" s="28"/>
      <c r="J190" s="28"/>
    </row>
    <row r="191" spans="1:10" x14ac:dyDescent="0.25">
      <c r="A191" s="24"/>
      <c r="B191" s="25"/>
      <c r="C191" s="1"/>
      <c r="D191" s="1"/>
      <c r="E191" s="1"/>
      <c r="F191" s="28"/>
      <c r="G191" s="28"/>
      <c r="H191" s="28"/>
      <c r="I191" s="28"/>
      <c r="J191" s="28"/>
    </row>
    <row r="192" spans="1:10" x14ac:dyDescent="0.25">
      <c r="A192" s="24"/>
      <c r="B192" s="25"/>
      <c r="C192" s="1"/>
      <c r="D192" s="1"/>
      <c r="E192" s="1"/>
      <c r="F192" s="28"/>
      <c r="G192" s="28"/>
      <c r="H192" s="28"/>
      <c r="I192" s="28"/>
      <c r="J192" s="28"/>
    </row>
    <row r="193" spans="1:10" x14ac:dyDescent="0.25">
      <c r="A193" s="24"/>
      <c r="B193" s="25"/>
      <c r="C193" s="1"/>
      <c r="D193" s="1"/>
      <c r="E193" s="1"/>
      <c r="F193" s="28"/>
      <c r="G193" s="28"/>
      <c r="H193" s="28"/>
      <c r="I193" s="28"/>
      <c r="J193" s="28"/>
    </row>
    <row r="194" spans="1:10" x14ac:dyDescent="0.25">
      <c r="A194" s="24"/>
      <c r="B194" s="26"/>
      <c r="C194" s="1"/>
      <c r="D194" s="1"/>
      <c r="E194" s="1"/>
      <c r="F194" s="28"/>
      <c r="G194" s="28"/>
      <c r="H194" s="28"/>
      <c r="I194" s="28"/>
      <c r="J194" s="28"/>
    </row>
    <row r="195" spans="1:10" x14ac:dyDescent="0.25">
      <c r="A195" s="24"/>
      <c r="B195" s="25"/>
      <c r="C195" s="1"/>
      <c r="D195" s="1"/>
      <c r="E195" s="1"/>
      <c r="F195" s="28"/>
      <c r="G195" s="28"/>
      <c r="H195" s="28"/>
      <c r="I195" s="28"/>
      <c r="J195" s="28"/>
    </row>
    <row r="196" spans="1:10" x14ac:dyDescent="0.25">
      <c r="A196" s="24"/>
      <c r="B196" s="25"/>
      <c r="C196" s="1"/>
      <c r="D196" s="1"/>
      <c r="E196" s="1"/>
      <c r="F196" s="28"/>
      <c r="G196" s="28"/>
      <c r="H196" s="28"/>
      <c r="I196" s="28"/>
      <c r="J196" s="28"/>
    </row>
    <row r="197" spans="1:10" x14ac:dyDescent="0.25">
      <c r="A197" s="24"/>
      <c r="B197" s="25"/>
      <c r="C197" s="1"/>
      <c r="D197" s="1"/>
      <c r="E197" s="1"/>
      <c r="F197" s="28"/>
      <c r="G197" s="28"/>
      <c r="H197" s="28"/>
      <c r="I197" s="28"/>
      <c r="J197" s="28"/>
    </row>
    <row r="198" spans="1:10" x14ac:dyDescent="0.25">
      <c r="A198" s="24"/>
      <c r="B198" s="27"/>
      <c r="C198" s="1"/>
      <c r="D198" s="1"/>
      <c r="E198" s="1"/>
      <c r="F198" s="28"/>
      <c r="G198" s="28"/>
      <c r="H198" s="28"/>
      <c r="I198" s="28"/>
      <c r="J198" s="28"/>
    </row>
    <row r="199" spans="1:10" x14ac:dyDescent="0.25">
      <c r="A199" s="24"/>
      <c r="B199" s="27"/>
      <c r="C199" s="1"/>
      <c r="D199" s="1"/>
      <c r="E199" s="1"/>
      <c r="F199" s="28"/>
      <c r="G199" s="28"/>
      <c r="H199" s="28"/>
      <c r="I199" s="28"/>
      <c r="J199" s="28"/>
    </row>
    <row r="200" spans="1:10" x14ac:dyDescent="0.25">
      <c r="A200" s="24"/>
      <c r="B200" s="27"/>
      <c r="C200" s="1"/>
      <c r="D200" s="1"/>
      <c r="E200" s="1"/>
      <c r="F200" s="28"/>
      <c r="G200" s="28"/>
      <c r="H200" s="28"/>
      <c r="I200" s="28"/>
      <c r="J200" s="28"/>
    </row>
    <row r="201" spans="1:10" x14ac:dyDescent="0.25">
      <c r="A201" s="24"/>
      <c r="B201" s="27"/>
      <c r="C201" s="1"/>
      <c r="D201" s="1"/>
      <c r="E201" s="1"/>
      <c r="F201" s="28"/>
      <c r="G201" s="28"/>
      <c r="H201" s="28"/>
      <c r="I201" s="28"/>
      <c r="J201" s="28"/>
    </row>
    <row r="202" spans="1:10" x14ac:dyDescent="0.25">
      <c r="A202" s="24"/>
      <c r="B202" s="27"/>
      <c r="C202" s="1"/>
      <c r="D202" s="1"/>
      <c r="E202" s="1"/>
      <c r="F202" s="28"/>
      <c r="G202" s="28"/>
      <c r="H202" s="28"/>
      <c r="I202" s="28"/>
      <c r="J202" s="28"/>
    </row>
    <row r="203" spans="1:10" x14ac:dyDescent="0.25">
      <c r="A203" s="28"/>
      <c r="B203" s="28"/>
      <c r="C203" s="1"/>
      <c r="D203" s="1"/>
      <c r="E203" s="1"/>
      <c r="F203" s="28"/>
      <c r="G203" s="28"/>
      <c r="H203" s="28"/>
      <c r="I203" s="28"/>
      <c r="J203" s="28"/>
    </row>
    <row r="204" spans="1:10" x14ac:dyDescent="0.25">
      <c r="A204" s="28"/>
      <c r="B204" s="28"/>
      <c r="C204" s="1"/>
      <c r="D204" s="1"/>
      <c r="E204" s="1"/>
      <c r="F204" s="28"/>
      <c r="G204" s="28"/>
      <c r="H204" s="28"/>
      <c r="I204" s="28"/>
      <c r="J204" s="28"/>
    </row>
    <row r="205" spans="1:10" x14ac:dyDescent="0.25">
      <c r="A205" s="28"/>
      <c r="B205" s="28"/>
      <c r="C205" s="1"/>
      <c r="D205" s="1"/>
      <c r="E205" s="1"/>
      <c r="F205" s="28"/>
      <c r="G205" s="28"/>
      <c r="H205" s="28"/>
      <c r="I205" s="28"/>
      <c r="J205" s="28"/>
    </row>
    <row r="206" spans="1:10" x14ac:dyDescent="0.25">
      <c r="A206" s="28"/>
      <c r="B206" s="28"/>
      <c r="C206" s="1"/>
      <c r="D206" s="1"/>
      <c r="E206" s="1"/>
      <c r="F206" s="28"/>
      <c r="G206" s="28"/>
      <c r="H206" s="28"/>
      <c r="I206" s="28"/>
      <c r="J206" s="28"/>
    </row>
    <row r="207" spans="1:10" x14ac:dyDescent="0.25">
      <c r="A207" s="28"/>
      <c r="B207" s="28"/>
      <c r="C207" s="1"/>
      <c r="D207" s="1"/>
      <c r="E207" s="1"/>
      <c r="F207" s="28"/>
      <c r="G207" s="28"/>
      <c r="H207" s="28"/>
      <c r="I207" s="28"/>
      <c r="J207" s="28"/>
    </row>
    <row r="208" spans="1:10" x14ac:dyDescent="0.25">
      <c r="A208" s="28"/>
      <c r="B208" s="28"/>
      <c r="C208" s="1"/>
      <c r="D208" s="1"/>
      <c r="E208" s="1"/>
      <c r="F208" s="28"/>
      <c r="G208" s="28"/>
      <c r="H208" s="28"/>
      <c r="I208" s="28"/>
      <c r="J208" s="28"/>
    </row>
    <row r="209" spans="1:10" x14ac:dyDescent="0.25">
      <c r="A209" s="28"/>
      <c r="B209" s="28"/>
      <c r="C209" s="1"/>
      <c r="D209" s="1"/>
      <c r="E209" s="1"/>
      <c r="F209" s="28"/>
      <c r="G209" s="28"/>
      <c r="H209" s="28"/>
      <c r="I209" s="28"/>
      <c r="J209" s="28"/>
    </row>
    <row r="210" spans="1:10" x14ac:dyDescent="0.25">
      <c r="A210" s="28"/>
      <c r="B210" s="28"/>
      <c r="C210" s="1"/>
      <c r="D210" s="1"/>
      <c r="E210" s="1"/>
      <c r="F210" s="28"/>
      <c r="G210" s="28"/>
      <c r="H210" s="28"/>
      <c r="I210" s="28"/>
      <c r="J210" s="28"/>
    </row>
    <row r="211" spans="1:10" x14ac:dyDescent="0.25">
      <c r="A211" s="28"/>
      <c r="B211" s="28"/>
      <c r="C211" s="1"/>
      <c r="D211" s="1"/>
      <c r="E211" s="1"/>
      <c r="F211" s="28"/>
      <c r="G211" s="28"/>
      <c r="H211" s="28"/>
      <c r="I211" s="28"/>
      <c r="J211" s="28"/>
    </row>
    <row r="212" spans="1:10" x14ac:dyDescent="0.25">
      <c r="A212" s="28"/>
      <c r="B212" s="28"/>
      <c r="C212" s="1"/>
      <c r="D212" s="1"/>
      <c r="E212" s="1"/>
      <c r="F212" s="28"/>
      <c r="G212" s="28"/>
      <c r="H212" s="28"/>
      <c r="I212" s="28"/>
      <c r="J212" s="28"/>
    </row>
    <row r="213" spans="1:10" x14ac:dyDescent="0.25">
      <c r="A213" s="28"/>
      <c r="B213" s="28"/>
      <c r="C213" s="1"/>
      <c r="D213" s="1"/>
      <c r="E213" s="1"/>
      <c r="F213" s="28"/>
      <c r="G213" s="28"/>
      <c r="H213" s="28"/>
      <c r="I213" s="28"/>
      <c r="J213" s="28"/>
    </row>
    <row r="214" spans="1:10" x14ac:dyDescent="0.25">
      <c r="A214" s="28"/>
      <c r="B214" s="28"/>
      <c r="C214" s="1"/>
      <c r="D214" s="1"/>
      <c r="E214" s="1"/>
      <c r="F214" s="28"/>
      <c r="G214" s="28"/>
      <c r="H214" s="28"/>
      <c r="I214" s="28"/>
      <c r="J214" s="28"/>
    </row>
  </sheetData>
  <autoFilter ref="A2:Y214" xr:uid="{2BB25D22-5D3B-44B5-8212-4E79ABF7CD11}"/>
  <mergeCells count="1">
    <mergeCell ref="A1:C1"/>
  </mergeCells>
  <phoneticPr fontId="1" type="noConversion"/>
  <pageMargins left="0.75" right="0.75" top="1" bottom="1" header="0.5" footer="0.5"/>
  <pageSetup paperSize="17" fitToHeight="0" orientation="landscape"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C1A6-E9BD-4BDA-8309-8063CD4C7C93}">
  <sheetPr published="0"/>
  <dimension ref="A1:Y162"/>
  <sheetViews>
    <sheetView workbookViewId="0">
      <selection sqref="A1:C1"/>
    </sheetView>
  </sheetViews>
  <sheetFormatPr defaultRowHeight="12.75" x14ac:dyDescent="0.2"/>
  <cols>
    <col min="1" max="1" width="7.85546875" style="101" bestFit="1" customWidth="1"/>
    <col min="2" max="2" width="7.42578125" style="101" bestFit="1" customWidth="1"/>
    <col min="3" max="3" width="45" style="101" bestFit="1" customWidth="1"/>
    <col min="4" max="4" width="7" style="101" bestFit="1" customWidth="1"/>
    <col min="5" max="5" width="9.5703125" style="101" bestFit="1" customWidth="1"/>
    <col min="6" max="8" width="8.85546875" style="101" bestFit="1" customWidth="1"/>
    <col min="9" max="9" width="8.5703125" style="101" bestFit="1" customWidth="1"/>
    <col min="10" max="12" width="7.5703125" style="101" bestFit="1" customWidth="1"/>
    <col min="13" max="18" width="8.5703125" style="101" bestFit="1" customWidth="1"/>
    <col min="19" max="20" width="9.5703125" style="101" bestFit="1" customWidth="1"/>
    <col min="21" max="21" width="8.5703125" style="101" bestFit="1" customWidth="1"/>
    <col min="22" max="22" width="7.5703125" style="101" bestFit="1" customWidth="1"/>
    <col min="23" max="16384" width="9.140625" style="101"/>
  </cols>
  <sheetData>
    <row r="1" spans="1:25" s="2" customFormat="1" ht="66.75" customHeight="1" x14ac:dyDescent="0.25">
      <c r="A1" s="142"/>
      <c r="B1" s="142"/>
      <c r="C1" s="142"/>
      <c r="D1" s="3"/>
      <c r="E1" s="3"/>
      <c r="L1" s="111"/>
      <c r="P1" s="110"/>
      <c r="Q1" s="110"/>
      <c r="R1" s="110"/>
      <c r="S1" s="110"/>
      <c r="T1" s="110"/>
      <c r="U1" s="110"/>
      <c r="V1" s="110"/>
      <c r="W1" s="110"/>
      <c r="X1" s="110"/>
      <c r="Y1" s="110"/>
    </row>
    <row r="2" spans="1:25" ht="114.75" x14ac:dyDescent="0.2">
      <c r="A2" s="100" t="s">
        <v>631</v>
      </c>
      <c r="B2" s="100" t="s">
        <v>632</v>
      </c>
      <c r="C2" s="100" t="s">
        <v>633</v>
      </c>
      <c r="D2" s="100" t="s">
        <v>862</v>
      </c>
      <c r="E2" s="100" t="s">
        <v>856</v>
      </c>
      <c r="F2" s="100" t="s">
        <v>771</v>
      </c>
      <c r="G2" s="100" t="s">
        <v>772</v>
      </c>
      <c r="H2" s="100" t="s">
        <v>773</v>
      </c>
      <c r="I2" s="90" t="s">
        <v>869</v>
      </c>
      <c r="J2" s="90" t="s">
        <v>857</v>
      </c>
      <c r="K2" s="90" t="s">
        <v>858</v>
      </c>
      <c r="L2" s="90" t="s">
        <v>859</v>
      </c>
      <c r="M2" s="105" t="s">
        <v>874</v>
      </c>
      <c r="N2" s="105" t="s">
        <v>875</v>
      </c>
      <c r="O2" s="105" t="s">
        <v>876</v>
      </c>
      <c r="P2" s="105" t="s">
        <v>873</v>
      </c>
      <c r="Q2" s="105" t="s">
        <v>877</v>
      </c>
      <c r="R2" s="105" t="s">
        <v>878</v>
      </c>
      <c r="S2" s="105" t="s">
        <v>879</v>
      </c>
      <c r="T2" s="105" t="s">
        <v>880</v>
      </c>
      <c r="U2" s="105" t="s">
        <v>881</v>
      </c>
      <c r="V2" s="105" t="s">
        <v>882</v>
      </c>
    </row>
    <row r="3" spans="1:25" x14ac:dyDescent="0.2">
      <c r="A3" s="90">
        <v>1</v>
      </c>
      <c r="B3" s="91">
        <v>2252</v>
      </c>
      <c r="C3" s="92" t="s">
        <v>37</v>
      </c>
      <c r="D3" s="92" t="s">
        <v>863</v>
      </c>
      <c r="E3" s="92" t="str">
        <f>VLOOKUP(C3,'TAB 1 Project Information'!B:S,18,FALSE)</f>
        <v>N/A</v>
      </c>
      <c r="F3" s="102">
        <v>679.90700000000004</v>
      </c>
      <c r="G3" s="102">
        <v>50.954000000000001</v>
      </c>
      <c r="H3" s="102">
        <v>-3.4000000000000002E-2</v>
      </c>
      <c r="I3" s="103">
        <f t="shared" ref="I3:I34" si="0">SUM(F3:H3)</f>
        <v>730.827</v>
      </c>
      <c r="J3" s="106">
        <f>VLOOKUP(C3,'TAB 1 Project Information'!B:I,6,FALSE)</f>
        <v>1</v>
      </c>
      <c r="K3" s="106">
        <f>VLOOKUP(C3,'TAB 1 Project Information'!B:I,7,FALSE)</f>
        <v>3</v>
      </c>
      <c r="L3" s="106">
        <f>VLOOKUP(C3,'TAB 1 Project Information'!B:I,8,FALSE)</f>
        <v>0</v>
      </c>
      <c r="M3" s="107">
        <f>I3/2</f>
        <v>365.4135</v>
      </c>
      <c r="N3" s="108"/>
      <c r="O3" s="108">
        <f>M3</f>
        <v>365.4135</v>
      </c>
      <c r="P3" s="108"/>
      <c r="Q3" s="108"/>
      <c r="R3" s="108"/>
      <c r="S3" s="108"/>
      <c r="T3" s="108"/>
      <c r="U3" s="108"/>
      <c r="V3" s="108"/>
    </row>
    <row r="4" spans="1:25" x14ac:dyDescent="0.2">
      <c r="A4" s="90">
        <f>(A3+1)</f>
        <v>2</v>
      </c>
      <c r="B4" s="91">
        <v>2258</v>
      </c>
      <c r="C4" s="93" t="s">
        <v>56</v>
      </c>
      <c r="D4" s="93" t="s">
        <v>863</v>
      </c>
      <c r="E4" s="92" t="str">
        <f>VLOOKUP(C4,'TAB 1 Project Information'!B:S,18,FALSE)</f>
        <v>2013-2014</v>
      </c>
      <c r="F4" s="102">
        <v>1871.0530000000001</v>
      </c>
      <c r="G4" s="102">
        <v>18275.712</v>
      </c>
      <c r="H4" s="102">
        <v>15879.401</v>
      </c>
      <c r="I4" s="103">
        <f t="shared" si="0"/>
        <v>36026.165999999997</v>
      </c>
      <c r="J4" s="106">
        <f>VLOOKUP(C4,'TAB 1 Project Information'!B:I,6,FALSE)</f>
        <v>1</v>
      </c>
      <c r="K4" s="106">
        <f>VLOOKUP(C4,'TAB 1 Project Information'!B:I,7,FALSE)</f>
        <v>3</v>
      </c>
      <c r="L4" s="106">
        <f>VLOOKUP(C4,'TAB 1 Project Information'!B:I,8,FALSE)</f>
        <v>0</v>
      </c>
      <c r="M4" s="107">
        <f>I4/2</f>
        <v>18013.082999999999</v>
      </c>
      <c r="N4" s="108"/>
      <c r="O4" s="108">
        <f>M4</f>
        <v>18013.082999999999</v>
      </c>
      <c r="P4" s="108"/>
      <c r="Q4" s="108"/>
      <c r="R4" s="108"/>
      <c r="S4" s="108"/>
      <c r="T4" s="108"/>
      <c r="U4" s="108"/>
      <c r="V4" s="108"/>
    </row>
    <row r="5" spans="1:25" x14ac:dyDescent="0.2">
      <c r="A5" s="90">
        <f t="shared" ref="A5:A68" si="1">(A4+1)</f>
        <v>3</v>
      </c>
      <c r="B5" s="91">
        <v>4138</v>
      </c>
      <c r="C5" s="92" t="s">
        <v>66</v>
      </c>
      <c r="D5" s="92" t="s">
        <v>864</v>
      </c>
      <c r="E5" s="92">
        <f>VLOOKUP(C5,'TAB 1 Project Information'!B:S,18,FALSE)</f>
        <v>0</v>
      </c>
      <c r="F5" s="102">
        <v>65992.774000000005</v>
      </c>
      <c r="G5" s="102">
        <v>-1329.6120000000001</v>
      </c>
      <c r="H5" s="102">
        <v>0.73</v>
      </c>
      <c r="I5" s="103">
        <f t="shared" si="0"/>
        <v>64663.892000000007</v>
      </c>
      <c r="J5" s="106">
        <f>VLOOKUP(C5,'TAB 1 Project Information'!B:I,6,FALSE)</f>
        <v>4</v>
      </c>
      <c r="K5" s="106">
        <f>VLOOKUP(C5,'TAB 1 Project Information'!B:I,7,FALSE)</f>
        <v>5</v>
      </c>
      <c r="L5" s="106">
        <v>1</v>
      </c>
      <c r="M5" s="108">
        <f>0.5*I5</f>
        <v>32331.946000000004</v>
      </c>
      <c r="N5" s="108"/>
      <c r="O5" s="108"/>
      <c r="P5" s="108">
        <f>0.1*I5</f>
        <v>6466.3892000000014</v>
      </c>
      <c r="Q5" s="108">
        <f>0.4*I5</f>
        <v>25865.556800000006</v>
      </c>
      <c r="R5" s="108"/>
      <c r="S5" s="108"/>
      <c r="T5" s="108"/>
      <c r="U5" s="108"/>
      <c r="V5" s="108"/>
    </row>
    <row r="6" spans="1:25" x14ac:dyDescent="0.2">
      <c r="A6" s="90">
        <f t="shared" si="1"/>
        <v>4</v>
      </c>
      <c r="B6" s="91">
        <v>5253</v>
      </c>
      <c r="C6" s="93" t="s">
        <v>77</v>
      </c>
      <c r="D6" s="93" t="s">
        <v>863</v>
      </c>
      <c r="E6" s="92" t="str">
        <f>VLOOKUP(C6,'TAB 1 Project Information'!B:S,18,FALSE)</f>
        <v>2015-2016</v>
      </c>
      <c r="F6" s="102">
        <v>1003.951</v>
      </c>
      <c r="G6" s="102">
        <v>1228.021</v>
      </c>
      <c r="H6" s="102">
        <v>1692.0709999999999</v>
      </c>
      <c r="I6" s="103">
        <f t="shared" si="0"/>
        <v>3924.0429999999997</v>
      </c>
      <c r="J6" s="106">
        <f>VLOOKUP(C6,'TAB 1 Project Information'!B:I,6,FALSE)</f>
        <v>1</v>
      </c>
      <c r="K6" s="106">
        <f>VLOOKUP(C6,'TAB 1 Project Information'!B:I,7,FALSE)</f>
        <v>0</v>
      </c>
      <c r="L6" s="106">
        <f>VLOOKUP(C6,'TAB 1 Project Information'!B:I,8,FALSE)</f>
        <v>0</v>
      </c>
      <c r="M6" s="107">
        <f>I6</f>
        <v>3924.0429999999997</v>
      </c>
      <c r="N6" s="108"/>
      <c r="O6" s="108"/>
      <c r="P6" s="108"/>
      <c r="Q6" s="108"/>
      <c r="R6" s="108"/>
      <c r="S6" s="108"/>
      <c r="T6" s="108"/>
      <c r="U6" s="108"/>
      <c r="V6" s="108"/>
    </row>
    <row r="7" spans="1:25" x14ac:dyDescent="0.2">
      <c r="A7" s="90">
        <f t="shared" si="1"/>
        <v>5</v>
      </c>
      <c r="B7" s="91">
        <v>6129</v>
      </c>
      <c r="C7" s="92" t="s">
        <v>87</v>
      </c>
      <c r="D7" s="92" t="s">
        <v>864</v>
      </c>
      <c r="E7" s="92" t="str">
        <f>VLOOKUP(C7,'TAB 1 Project Information'!B:S,18,FALSE)</f>
        <v>2010-2011</v>
      </c>
      <c r="F7" s="102">
        <v>6695.268</v>
      </c>
      <c r="G7" s="102">
        <v>11761.027</v>
      </c>
      <c r="H7" s="102">
        <v>12837.906999999999</v>
      </c>
      <c r="I7" s="103">
        <f t="shared" si="0"/>
        <v>31294.201999999997</v>
      </c>
      <c r="J7" s="106">
        <f>VLOOKUP(C7,'TAB 1 Project Information'!B:I,6,FALSE)</f>
        <v>1</v>
      </c>
      <c r="K7" s="106">
        <f>VLOOKUP(C7,'TAB 1 Project Information'!B:I,7,FALSE)</f>
        <v>6</v>
      </c>
      <c r="L7" s="106">
        <f>VLOOKUP(C7,'TAB 1 Project Information'!B:I,8,FALSE)</f>
        <v>0</v>
      </c>
      <c r="M7" s="107">
        <f t="shared" ref="M7" si="2">I7/2</f>
        <v>15647.100999999999</v>
      </c>
      <c r="N7" s="108"/>
      <c r="O7" s="108"/>
      <c r="P7" s="108"/>
      <c r="Q7" s="108"/>
      <c r="R7" s="108">
        <f>M7</f>
        <v>15647.100999999999</v>
      </c>
      <c r="S7" s="108"/>
      <c r="T7" s="108"/>
      <c r="U7" s="108"/>
      <c r="V7" s="108"/>
    </row>
    <row r="8" spans="1:25" x14ac:dyDescent="0.2">
      <c r="A8" s="90">
        <f t="shared" si="1"/>
        <v>6</v>
      </c>
      <c r="B8" s="91">
        <v>6132</v>
      </c>
      <c r="C8" s="92" t="s">
        <v>101</v>
      </c>
      <c r="D8" s="92" t="s">
        <v>864</v>
      </c>
      <c r="E8" s="92" t="str">
        <f>VLOOKUP(C8,'TAB 1 Project Information'!B:S,18,FALSE)</f>
        <v>2009-2010</v>
      </c>
      <c r="F8" s="102">
        <v>61022.946000000004</v>
      </c>
      <c r="G8" s="102">
        <v>42324.012000000002</v>
      </c>
      <c r="H8" s="102">
        <v>1055.539</v>
      </c>
      <c r="I8" s="103">
        <f t="shared" si="0"/>
        <v>104402.49700000002</v>
      </c>
      <c r="J8" s="106">
        <f>VLOOKUP(C8,'TAB 1 Project Information'!B:I,6,FALSE)</f>
        <v>7</v>
      </c>
      <c r="K8" s="106">
        <f>VLOOKUP(C8,'TAB 1 Project Information'!B:I,7,FALSE)</f>
        <v>0</v>
      </c>
      <c r="L8" s="106">
        <f>VLOOKUP(C8,'TAB 1 Project Information'!B:I,8,FALSE)</f>
        <v>0</v>
      </c>
      <c r="M8" s="108"/>
      <c r="N8" s="108"/>
      <c r="O8" s="108"/>
      <c r="P8" s="108"/>
      <c r="Q8" s="108"/>
      <c r="R8" s="108"/>
      <c r="S8" s="108">
        <f>I8</f>
        <v>104402.49700000002</v>
      </c>
      <c r="T8" s="108"/>
      <c r="U8" s="108"/>
      <c r="V8" s="108"/>
    </row>
    <row r="9" spans="1:25" x14ac:dyDescent="0.2">
      <c r="A9" s="90">
        <f t="shared" si="1"/>
        <v>7</v>
      </c>
      <c r="B9" s="91">
        <v>7139</v>
      </c>
      <c r="C9" s="92" t="s">
        <v>112</v>
      </c>
      <c r="D9" s="92" t="s">
        <v>864</v>
      </c>
      <c r="E9" s="92" t="str">
        <f>VLOOKUP(C9,'TAB 1 Project Information'!B:S,18,FALSE)</f>
        <v>N/A</v>
      </c>
      <c r="F9" s="102">
        <v>8759.0429999999997</v>
      </c>
      <c r="G9" s="102">
        <v>1171.2929999999999</v>
      </c>
      <c r="H9" s="102">
        <v>60.042999999999999</v>
      </c>
      <c r="I9" s="103">
        <f t="shared" si="0"/>
        <v>9990.378999999999</v>
      </c>
      <c r="J9" s="106">
        <f>VLOOKUP(C9,'TAB 1 Project Information'!B:I,6,FALSE)</f>
        <v>5</v>
      </c>
      <c r="K9" s="106">
        <f>VLOOKUP(C9,'TAB 1 Project Information'!B:I,7,FALSE)</f>
        <v>0</v>
      </c>
      <c r="L9" s="106">
        <f>VLOOKUP(C9,'TAB 1 Project Information'!B:I,8,FALSE)</f>
        <v>0</v>
      </c>
      <c r="M9" s="108"/>
      <c r="N9" s="108"/>
      <c r="O9" s="108"/>
      <c r="P9" s="108"/>
      <c r="Q9" s="108">
        <f>I9</f>
        <v>9990.378999999999</v>
      </c>
      <c r="R9" s="108"/>
      <c r="S9" s="108"/>
      <c r="T9" s="108"/>
      <c r="U9" s="108"/>
      <c r="V9" s="108"/>
    </row>
    <row r="10" spans="1:25" x14ac:dyDescent="0.2">
      <c r="A10" s="90">
        <f t="shared" si="1"/>
        <v>8</v>
      </c>
      <c r="B10" s="91">
        <v>8165</v>
      </c>
      <c r="C10" s="92" t="s">
        <v>122</v>
      </c>
      <c r="D10" s="92" t="s">
        <v>863</v>
      </c>
      <c r="E10" s="92" t="str">
        <f>VLOOKUP(C10,'TAB 1 Project Information'!B:S,18,FALSE)</f>
        <v>N/A</v>
      </c>
      <c r="F10" s="102">
        <v>10519.425999999999</v>
      </c>
      <c r="G10" s="102">
        <v>84800.131999999998</v>
      </c>
      <c r="H10" s="102">
        <v>89254.137000000002</v>
      </c>
      <c r="I10" s="103">
        <f t="shared" si="0"/>
        <v>184573.69500000001</v>
      </c>
      <c r="J10" s="106">
        <f>VLOOKUP(C10,'TAB 1 Project Information'!B:I,6,FALSE)</f>
        <v>8</v>
      </c>
      <c r="K10" s="106">
        <f>VLOOKUP(C10,'TAB 1 Project Information'!B:I,7,FALSE)</f>
        <v>0</v>
      </c>
      <c r="L10" s="106">
        <f>VLOOKUP(C10,'TAB 1 Project Information'!B:I,8,FALSE)</f>
        <v>0</v>
      </c>
      <c r="M10" s="108"/>
      <c r="N10" s="108"/>
      <c r="O10" s="108"/>
      <c r="P10" s="108"/>
      <c r="Q10" s="108"/>
      <c r="R10" s="108"/>
      <c r="S10" s="108"/>
      <c r="T10" s="108">
        <f>I10</f>
        <v>184573.69500000001</v>
      </c>
      <c r="U10" s="108"/>
      <c r="V10" s="108"/>
    </row>
    <row r="11" spans="1:25" x14ac:dyDescent="0.2">
      <c r="A11" s="90">
        <f t="shared" si="1"/>
        <v>9</v>
      </c>
      <c r="B11" s="91">
        <v>9125</v>
      </c>
      <c r="C11" s="92" t="s">
        <v>129</v>
      </c>
      <c r="D11" s="92" t="s">
        <v>863</v>
      </c>
      <c r="E11" s="92" t="str">
        <f>VLOOKUP(C11,'TAB 1 Project Information'!B:S,18,FALSE)</f>
        <v>N/A</v>
      </c>
      <c r="F11" s="102">
        <v>1882.942</v>
      </c>
      <c r="G11" s="102">
        <v>8.93</v>
      </c>
      <c r="H11" s="102">
        <v>0</v>
      </c>
      <c r="I11" s="103">
        <f t="shared" si="0"/>
        <v>1891.8720000000001</v>
      </c>
      <c r="J11" s="106">
        <f>VLOOKUP(C11,'TAB 1 Project Information'!B:I,6,FALSE)</f>
        <v>8</v>
      </c>
      <c r="K11" s="106">
        <f>VLOOKUP(C11,'TAB 1 Project Information'!B:I,7,FALSE)</f>
        <v>0</v>
      </c>
      <c r="L11" s="106">
        <f>VLOOKUP(C11,'TAB 1 Project Information'!B:I,8,FALSE)</f>
        <v>0</v>
      </c>
      <c r="M11" s="108"/>
      <c r="N11" s="108"/>
      <c r="O11" s="108"/>
      <c r="P11" s="108"/>
      <c r="Q11" s="108"/>
      <c r="R11" s="108"/>
      <c r="S11" s="108"/>
      <c r="T11" s="108">
        <f t="shared" ref="T11:T14" si="3">I11</f>
        <v>1891.8720000000001</v>
      </c>
      <c r="U11" s="108"/>
      <c r="V11" s="108"/>
    </row>
    <row r="12" spans="1:25" x14ac:dyDescent="0.2">
      <c r="A12" s="90">
        <f t="shared" si="1"/>
        <v>10</v>
      </c>
      <c r="B12" s="91">
        <v>9132</v>
      </c>
      <c r="C12" s="92" t="s">
        <v>130</v>
      </c>
      <c r="D12" s="92" t="s">
        <v>863</v>
      </c>
      <c r="E12" s="92" t="str">
        <f>VLOOKUP(C12,'TAB 1 Project Information'!B:S,18,FALSE)</f>
        <v>N/A</v>
      </c>
      <c r="F12" s="102">
        <v>662.41499999999996</v>
      </c>
      <c r="G12" s="102">
        <v>1036.5619999999999</v>
      </c>
      <c r="H12" s="102">
        <v>785.5</v>
      </c>
      <c r="I12" s="103">
        <f t="shared" si="0"/>
        <v>2484.4769999999999</v>
      </c>
      <c r="J12" s="106">
        <f>VLOOKUP(C12,'TAB 1 Project Information'!B:I,6,FALSE)</f>
        <v>8</v>
      </c>
      <c r="K12" s="106">
        <f>VLOOKUP(C12,'TAB 1 Project Information'!B:I,7,FALSE)</f>
        <v>0</v>
      </c>
      <c r="L12" s="106">
        <f>VLOOKUP(C12,'TAB 1 Project Information'!B:I,8,FALSE)</f>
        <v>0</v>
      </c>
      <c r="M12" s="108"/>
      <c r="N12" s="108"/>
      <c r="O12" s="108"/>
      <c r="P12" s="108"/>
      <c r="Q12" s="108"/>
      <c r="R12" s="108"/>
      <c r="S12" s="108"/>
      <c r="T12" s="108">
        <f t="shared" si="3"/>
        <v>2484.4769999999999</v>
      </c>
      <c r="U12" s="108"/>
      <c r="V12" s="108"/>
    </row>
    <row r="13" spans="1:25" x14ac:dyDescent="0.2">
      <c r="A13" s="90">
        <f t="shared" si="1"/>
        <v>11</v>
      </c>
      <c r="B13" s="91">
        <v>9137</v>
      </c>
      <c r="C13" s="92" t="s">
        <v>135</v>
      </c>
      <c r="D13" s="92" t="s">
        <v>863</v>
      </c>
      <c r="E13" s="92" t="str">
        <f>VLOOKUP(C13,'TAB 1 Project Information'!B:S,18,FALSE)</f>
        <v>N/A</v>
      </c>
      <c r="F13" s="102">
        <v>924.59199999999998</v>
      </c>
      <c r="G13" s="102">
        <v>975.39099999999996</v>
      </c>
      <c r="H13" s="102">
        <v>675.322</v>
      </c>
      <c r="I13" s="103">
        <f t="shared" si="0"/>
        <v>2575.3049999999998</v>
      </c>
      <c r="J13" s="106">
        <f>VLOOKUP(C13,'TAB 1 Project Information'!B:I,6,FALSE)</f>
        <v>8</v>
      </c>
      <c r="K13" s="106">
        <f>VLOOKUP(C13,'TAB 1 Project Information'!B:I,7,FALSE)</f>
        <v>0</v>
      </c>
      <c r="L13" s="106">
        <f>VLOOKUP(C13,'TAB 1 Project Information'!B:I,8,FALSE)</f>
        <v>0</v>
      </c>
      <c r="M13" s="108"/>
      <c r="N13" s="108"/>
      <c r="O13" s="108"/>
      <c r="P13" s="108"/>
      <c r="Q13" s="108"/>
      <c r="R13" s="108"/>
      <c r="S13" s="108"/>
      <c r="T13" s="108">
        <f t="shared" si="3"/>
        <v>2575.3049999999998</v>
      </c>
      <c r="U13" s="108"/>
      <c r="V13" s="108"/>
    </row>
    <row r="14" spans="1:25" ht="38.25" x14ac:dyDescent="0.2">
      <c r="A14" s="90">
        <f t="shared" si="1"/>
        <v>12</v>
      </c>
      <c r="B14" s="91">
        <v>9142</v>
      </c>
      <c r="C14" s="94" t="s">
        <v>140</v>
      </c>
      <c r="D14" s="94" t="s">
        <v>863</v>
      </c>
      <c r="E14" s="92" t="str">
        <f>VLOOKUP(C14,'TAB 1 Project Information'!B:S,18,FALSE)</f>
        <v>N/A</v>
      </c>
      <c r="F14" s="102">
        <v>106.97499999999999</v>
      </c>
      <c r="G14" s="102">
        <v>100.19</v>
      </c>
      <c r="H14" s="102">
        <v>100.42400000000001</v>
      </c>
      <c r="I14" s="103">
        <f t="shared" si="0"/>
        <v>307.589</v>
      </c>
      <c r="J14" s="106">
        <f>VLOOKUP(C14,'TAB 1 Project Information'!B:I,6,FALSE)</f>
        <v>8</v>
      </c>
      <c r="K14" s="106">
        <f>VLOOKUP(C14,'TAB 1 Project Information'!B:I,7,FALSE)</f>
        <v>0</v>
      </c>
      <c r="L14" s="106">
        <f>VLOOKUP(C14,'TAB 1 Project Information'!B:I,8,FALSE)</f>
        <v>0</v>
      </c>
      <c r="M14" s="108"/>
      <c r="N14" s="108"/>
      <c r="O14" s="108"/>
      <c r="P14" s="108"/>
      <c r="Q14" s="108"/>
      <c r="R14" s="108"/>
      <c r="S14" s="108"/>
      <c r="T14" s="108">
        <f t="shared" si="3"/>
        <v>307.589</v>
      </c>
      <c r="U14" s="108"/>
      <c r="V14" s="108"/>
    </row>
    <row r="15" spans="1:25" x14ac:dyDescent="0.2">
      <c r="A15" s="90">
        <f t="shared" si="1"/>
        <v>13</v>
      </c>
      <c r="B15" s="91">
        <v>9166</v>
      </c>
      <c r="C15" s="92" t="s">
        <v>144</v>
      </c>
      <c r="D15" s="92" t="s">
        <v>863</v>
      </c>
      <c r="E15" s="92" t="str">
        <f>VLOOKUP(C15,'TAB 1 Project Information'!B:S,18,FALSE)</f>
        <v>2009-2010</v>
      </c>
      <c r="F15" s="102">
        <v>27752.576000000001</v>
      </c>
      <c r="G15" s="102">
        <v>14294.963</v>
      </c>
      <c r="H15" s="102">
        <v>-122.51900000000001</v>
      </c>
      <c r="I15" s="103">
        <f t="shared" si="0"/>
        <v>41925.020000000004</v>
      </c>
      <c r="J15" s="106">
        <f>VLOOKUP(C15,'TAB 1 Project Information'!B:I,6,FALSE)</f>
        <v>1</v>
      </c>
      <c r="K15" s="106">
        <f>VLOOKUP(C15,'TAB 1 Project Information'!B:I,7,FALSE)</f>
        <v>0</v>
      </c>
      <c r="L15" s="106">
        <f>VLOOKUP(C15,'TAB 1 Project Information'!B:I,8,FALSE)</f>
        <v>0</v>
      </c>
      <c r="M15" s="107">
        <f>I15</f>
        <v>41925.020000000004</v>
      </c>
      <c r="N15" s="108"/>
      <c r="O15" s="108"/>
      <c r="P15" s="108"/>
      <c r="Q15" s="108"/>
      <c r="R15" s="108"/>
      <c r="S15" s="108"/>
      <c r="T15" s="108"/>
      <c r="U15" s="108"/>
      <c r="V15" s="108"/>
    </row>
    <row r="16" spans="1:25" x14ac:dyDescent="0.2">
      <c r="A16" s="90">
        <f t="shared" si="1"/>
        <v>14</v>
      </c>
      <c r="B16" s="91">
        <v>9276</v>
      </c>
      <c r="C16" s="93" t="s">
        <v>151</v>
      </c>
      <c r="D16" s="93" t="s">
        <v>863</v>
      </c>
      <c r="E16" s="92" t="str">
        <f>VLOOKUP(C16,'TAB 1 Project Information'!B:S,18,FALSE)</f>
        <v>N/A</v>
      </c>
      <c r="F16" s="102">
        <v>-603.36199999999997</v>
      </c>
      <c r="G16" s="102">
        <v>0.73299999999999998</v>
      </c>
      <c r="H16" s="102">
        <v>0</v>
      </c>
      <c r="I16" s="103">
        <f t="shared" si="0"/>
        <v>-602.62900000000002</v>
      </c>
      <c r="J16" s="106">
        <f>VLOOKUP(C16,'TAB 1 Project Information'!B:I,6,FALSE)</f>
        <v>3</v>
      </c>
      <c r="K16" s="106">
        <f>VLOOKUP(C16,'TAB 1 Project Information'!B:I,7,FALSE)</f>
        <v>0</v>
      </c>
      <c r="L16" s="106">
        <f>VLOOKUP(C16,'TAB 1 Project Information'!B:I,8,FALSE)</f>
        <v>0</v>
      </c>
      <c r="M16" s="108"/>
      <c r="N16" s="108"/>
      <c r="O16" s="108">
        <f>I16</f>
        <v>-602.62900000000002</v>
      </c>
      <c r="P16" s="108"/>
      <c r="Q16" s="108"/>
      <c r="R16" s="108"/>
      <c r="S16" s="108"/>
      <c r="T16" s="108"/>
      <c r="U16" s="108"/>
      <c r="V16" s="108"/>
    </row>
    <row r="17" spans="1:22" x14ac:dyDescent="0.2">
      <c r="A17" s="90">
        <f t="shared" si="1"/>
        <v>15</v>
      </c>
      <c r="B17" s="95">
        <v>10143</v>
      </c>
      <c r="C17" s="92" t="s">
        <v>158</v>
      </c>
      <c r="D17" s="92" t="s">
        <v>863</v>
      </c>
      <c r="E17" s="92" t="str">
        <f>VLOOKUP(C17,'TAB 1 Project Information'!B:S,18,FALSE)</f>
        <v>2013-2014</v>
      </c>
      <c r="F17" s="102">
        <v>328.25400000000002</v>
      </c>
      <c r="G17" s="102">
        <v>414.77</v>
      </c>
      <c r="H17" s="102">
        <v>678.01800000000003</v>
      </c>
      <c r="I17" s="103">
        <f t="shared" si="0"/>
        <v>1421.0419999999999</v>
      </c>
      <c r="J17" s="106">
        <f>VLOOKUP(C17,'TAB 1 Project Information'!B:I,6,FALSE)</f>
        <v>8</v>
      </c>
      <c r="K17" s="106">
        <f>VLOOKUP(C17,'TAB 1 Project Information'!B:I,7,FALSE)</f>
        <v>1</v>
      </c>
      <c r="L17" s="106">
        <f>VLOOKUP(C17,'TAB 1 Project Information'!B:I,8,FALSE)</f>
        <v>0</v>
      </c>
      <c r="M17" s="108">
        <f>I17/2</f>
        <v>710.52099999999996</v>
      </c>
      <c r="N17" s="108"/>
      <c r="O17" s="108"/>
      <c r="P17" s="108"/>
      <c r="Q17" s="108"/>
      <c r="R17" s="108"/>
      <c r="S17" s="108"/>
      <c r="T17" s="108">
        <f>M17</f>
        <v>710.52099999999996</v>
      </c>
      <c r="U17" s="108"/>
      <c r="V17" s="108"/>
    </row>
    <row r="18" spans="1:22" x14ac:dyDescent="0.2">
      <c r="A18" s="90">
        <f t="shared" si="1"/>
        <v>16</v>
      </c>
      <c r="B18" s="91">
        <v>10144</v>
      </c>
      <c r="C18" s="92" t="s">
        <v>166</v>
      </c>
      <c r="D18" s="92" t="s">
        <v>863</v>
      </c>
      <c r="E18" s="92" t="str">
        <f>VLOOKUP(C18,'TAB 1 Project Information'!B:S,18,FALSE)</f>
        <v>N/A</v>
      </c>
      <c r="F18" s="102">
        <v>119.76600000000001</v>
      </c>
      <c r="G18" s="102">
        <v>1206.0050000000001</v>
      </c>
      <c r="H18" s="102">
        <v>875.47</v>
      </c>
      <c r="I18" s="103">
        <f t="shared" si="0"/>
        <v>2201.241</v>
      </c>
      <c r="J18" s="106">
        <f>VLOOKUP(C18,'TAB 1 Project Information'!B:I,6,FALSE)</f>
        <v>8</v>
      </c>
      <c r="K18" s="106">
        <f>VLOOKUP(C18,'TAB 1 Project Information'!B:I,7,FALSE)</f>
        <v>0</v>
      </c>
      <c r="L18" s="106">
        <f>VLOOKUP(C18,'TAB 1 Project Information'!B:I,8,FALSE)</f>
        <v>0</v>
      </c>
      <c r="M18" s="108"/>
      <c r="N18" s="108"/>
      <c r="O18" s="108"/>
      <c r="P18" s="108"/>
      <c r="Q18" s="108"/>
      <c r="R18" s="108"/>
      <c r="S18" s="108"/>
      <c r="T18" s="108">
        <f>I18</f>
        <v>2201.241</v>
      </c>
      <c r="U18" s="108"/>
      <c r="V18" s="108"/>
    </row>
    <row r="19" spans="1:22" x14ac:dyDescent="0.2">
      <c r="A19" s="90">
        <f t="shared" si="1"/>
        <v>17</v>
      </c>
      <c r="B19" s="95">
        <v>10146</v>
      </c>
      <c r="C19" s="92" t="s">
        <v>168</v>
      </c>
      <c r="D19" s="92" t="s">
        <v>863</v>
      </c>
      <c r="E19" s="92" t="str">
        <f>VLOOKUP(C19,'TAB 1 Project Information'!B:S,18,FALSE)</f>
        <v>2011-2012</v>
      </c>
      <c r="F19" s="102">
        <v>1215.066</v>
      </c>
      <c r="G19" s="102">
        <v>934.41700000000003</v>
      </c>
      <c r="H19" s="102">
        <v>1069.644</v>
      </c>
      <c r="I19" s="103">
        <f t="shared" si="0"/>
        <v>3219.1270000000004</v>
      </c>
      <c r="J19" s="106">
        <f>VLOOKUP(C19,'TAB 1 Project Information'!B:I,6,FALSE)</f>
        <v>1</v>
      </c>
      <c r="K19" s="106">
        <f>VLOOKUP(C19,'TAB 1 Project Information'!B:I,7,FALSE)</f>
        <v>8</v>
      </c>
      <c r="L19" s="106">
        <f>VLOOKUP(C19,'TAB 1 Project Information'!B:I,8,FALSE)</f>
        <v>0</v>
      </c>
      <c r="M19" s="107">
        <f>I19/2</f>
        <v>1609.5635000000002</v>
      </c>
      <c r="N19" s="108"/>
      <c r="O19" s="108"/>
      <c r="P19" s="108"/>
      <c r="Q19" s="108"/>
      <c r="R19" s="108"/>
      <c r="S19" s="108"/>
      <c r="T19" s="108">
        <f>M19</f>
        <v>1609.5635000000002</v>
      </c>
      <c r="U19" s="108"/>
      <c r="V19" s="108"/>
    </row>
    <row r="20" spans="1:22" x14ac:dyDescent="0.2">
      <c r="A20" s="90">
        <f t="shared" si="1"/>
        <v>18</v>
      </c>
      <c r="B20" s="95">
        <v>10147</v>
      </c>
      <c r="C20" s="92" t="s">
        <v>172</v>
      </c>
      <c r="D20" s="92" t="s">
        <v>863</v>
      </c>
      <c r="E20" s="92" t="str">
        <f>VLOOKUP(C20,'TAB 1 Project Information'!B:S,18,FALSE)</f>
        <v>N/A</v>
      </c>
      <c r="F20" s="102">
        <v>59.838000000000001</v>
      </c>
      <c r="G20" s="102">
        <v>605.09500000000003</v>
      </c>
      <c r="H20" s="102">
        <v>1006.364</v>
      </c>
      <c r="I20" s="103">
        <f t="shared" si="0"/>
        <v>1671.297</v>
      </c>
      <c r="J20" s="106">
        <f>VLOOKUP(C20,'TAB 1 Project Information'!B:I,6,FALSE)</f>
        <v>8</v>
      </c>
      <c r="K20" s="106">
        <f>VLOOKUP(C20,'TAB 1 Project Information'!B:I,7,FALSE)</f>
        <v>1</v>
      </c>
      <c r="L20" s="106">
        <f>VLOOKUP(C20,'TAB 1 Project Information'!B:I,8,FALSE)</f>
        <v>0</v>
      </c>
      <c r="M20" s="108">
        <f>I20/2</f>
        <v>835.64850000000001</v>
      </c>
      <c r="N20" s="108"/>
      <c r="O20" s="108"/>
      <c r="P20" s="108"/>
      <c r="Q20" s="108"/>
      <c r="R20" s="108"/>
      <c r="S20" s="108"/>
      <c r="T20" s="108">
        <f>M20</f>
        <v>835.64850000000001</v>
      </c>
      <c r="U20" s="108"/>
      <c r="V20" s="108"/>
    </row>
    <row r="21" spans="1:22" x14ac:dyDescent="0.2">
      <c r="A21" s="90">
        <f t="shared" si="1"/>
        <v>19</v>
      </c>
      <c r="B21" s="95">
        <v>10149</v>
      </c>
      <c r="C21" s="92" t="s">
        <v>175</v>
      </c>
      <c r="D21" s="92" t="s">
        <v>863</v>
      </c>
      <c r="E21" s="92" t="str">
        <f>VLOOKUP(C21,'TAB 1 Project Information'!B:S,18,FALSE)</f>
        <v>N/A</v>
      </c>
      <c r="F21" s="102">
        <v>34.493000000000002</v>
      </c>
      <c r="G21" s="102">
        <v>542.90700000000004</v>
      </c>
      <c r="H21" s="102">
        <v>760.08</v>
      </c>
      <c r="I21" s="103">
        <f t="shared" si="0"/>
        <v>1337.48</v>
      </c>
      <c r="J21" s="106">
        <f>VLOOKUP(C21,'TAB 1 Project Information'!B:I,6,FALSE)</f>
        <v>1</v>
      </c>
      <c r="K21" s="106">
        <f>VLOOKUP(C21,'TAB 1 Project Information'!B:I,7,FALSE)</f>
        <v>8</v>
      </c>
      <c r="L21" s="106">
        <f>VLOOKUP(C21,'TAB 1 Project Information'!B:I,8,FALSE)</f>
        <v>0</v>
      </c>
      <c r="M21" s="107">
        <f>I21/2</f>
        <v>668.74</v>
      </c>
      <c r="N21" s="108"/>
      <c r="O21" s="108"/>
      <c r="P21" s="108"/>
      <c r="Q21" s="108"/>
      <c r="R21" s="108"/>
      <c r="S21" s="108"/>
      <c r="T21" s="108">
        <f>M21</f>
        <v>668.74</v>
      </c>
      <c r="U21" s="108"/>
      <c r="V21" s="108"/>
    </row>
    <row r="22" spans="1:22" x14ac:dyDescent="0.2">
      <c r="A22" s="90">
        <f t="shared" si="1"/>
        <v>20</v>
      </c>
      <c r="B22" s="91">
        <v>11146</v>
      </c>
      <c r="C22" s="92" t="s">
        <v>178</v>
      </c>
      <c r="D22" s="92" t="s">
        <v>863</v>
      </c>
      <c r="E22" s="92" t="str">
        <f>VLOOKUP(C22,'TAB 1 Project Information'!B:S,18,FALSE)</f>
        <v>N/A</v>
      </c>
      <c r="F22" s="102">
        <v>7.1520000000000001</v>
      </c>
      <c r="G22" s="102">
        <v>221.84200000000001</v>
      </c>
      <c r="H22" s="102">
        <v>1.0169999999999999</v>
      </c>
      <c r="I22" s="103">
        <f t="shared" si="0"/>
        <v>230.011</v>
      </c>
      <c r="J22" s="106">
        <f>VLOOKUP(C22,'TAB 1 Project Information'!B:I,6,FALSE)</f>
        <v>2</v>
      </c>
      <c r="K22" s="106">
        <f>VLOOKUP(C22,'TAB 1 Project Information'!B:I,7,FALSE)</f>
        <v>0</v>
      </c>
      <c r="L22" s="106">
        <f>VLOOKUP(C22,'TAB 1 Project Information'!B:I,8,FALSE)</f>
        <v>0</v>
      </c>
      <c r="M22" s="108"/>
      <c r="N22" s="108">
        <f>I22</f>
        <v>230.011</v>
      </c>
      <c r="O22" s="108"/>
      <c r="P22" s="108"/>
      <c r="Q22" s="108"/>
      <c r="R22" s="108"/>
      <c r="S22" s="108"/>
      <c r="T22" s="108"/>
      <c r="U22" s="108"/>
      <c r="V22" s="108"/>
    </row>
    <row r="23" spans="1:22" x14ac:dyDescent="0.2">
      <c r="A23" s="90">
        <f t="shared" si="1"/>
        <v>21</v>
      </c>
      <c r="B23" s="91">
        <v>11149</v>
      </c>
      <c r="C23" s="92" t="s">
        <v>180</v>
      </c>
      <c r="D23" s="92" t="s">
        <v>863</v>
      </c>
      <c r="E23" s="92" t="str">
        <f>VLOOKUP(C23,'TAB 1 Project Information'!B:S,18,FALSE)</f>
        <v>N/A</v>
      </c>
      <c r="F23" s="102">
        <v>63.27</v>
      </c>
      <c r="G23" s="102">
        <v>-25.896999999999998</v>
      </c>
      <c r="H23" s="102">
        <v>-118.401</v>
      </c>
      <c r="I23" s="103">
        <f t="shared" si="0"/>
        <v>-81.027999999999992</v>
      </c>
      <c r="J23" s="106">
        <f>VLOOKUP(C23,'TAB 1 Project Information'!B:I,6,FALSE)</f>
        <v>2</v>
      </c>
      <c r="K23" s="106">
        <f>VLOOKUP(C23,'TAB 1 Project Information'!B:I,7,FALSE)</f>
        <v>0</v>
      </c>
      <c r="L23" s="106">
        <f>VLOOKUP(C23,'TAB 1 Project Information'!B:I,8,FALSE)</f>
        <v>0</v>
      </c>
      <c r="M23" s="108"/>
      <c r="N23" s="108">
        <f t="shared" ref="N23:N24" si="4">I23</f>
        <v>-81.027999999999992</v>
      </c>
      <c r="O23" s="108"/>
      <c r="P23" s="108"/>
      <c r="Q23" s="108"/>
      <c r="R23" s="108"/>
      <c r="S23" s="108"/>
      <c r="T23" s="108"/>
      <c r="U23" s="108"/>
      <c r="V23" s="108"/>
    </row>
    <row r="24" spans="1:22" x14ac:dyDescent="0.2">
      <c r="A24" s="90">
        <f t="shared" si="1"/>
        <v>22</v>
      </c>
      <c r="B24" s="91">
        <v>11150</v>
      </c>
      <c r="C24" s="92" t="s">
        <v>182</v>
      </c>
      <c r="D24" s="92" t="s">
        <v>863</v>
      </c>
      <c r="E24" s="92" t="str">
        <f>VLOOKUP(C24,'TAB 1 Project Information'!B:S,18,FALSE)</f>
        <v>N/A</v>
      </c>
      <c r="F24" s="102">
        <v>264.786</v>
      </c>
      <c r="G24" s="102">
        <v>281.435</v>
      </c>
      <c r="H24" s="102">
        <v>-579.87599999999998</v>
      </c>
      <c r="I24" s="103">
        <f t="shared" si="0"/>
        <v>-33.654999999999973</v>
      </c>
      <c r="J24" s="106">
        <f>VLOOKUP(C24,'TAB 1 Project Information'!B:I,6,FALSE)</f>
        <v>2</v>
      </c>
      <c r="K24" s="106">
        <f>VLOOKUP(C24,'TAB 1 Project Information'!B:I,7,FALSE)</f>
        <v>0</v>
      </c>
      <c r="L24" s="106">
        <f>VLOOKUP(C24,'TAB 1 Project Information'!B:I,8,FALSE)</f>
        <v>0</v>
      </c>
      <c r="M24" s="108"/>
      <c r="N24" s="108">
        <f t="shared" si="4"/>
        <v>-33.654999999999973</v>
      </c>
      <c r="O24" s="108"/>
      <c r="P24" s="108"/>
      <c r="Q24" s="108"/>
      <c r="R24" s="108"/>
      <c r="S24" s="108"/>
      <c r="T24" s="108"/>
      <c r="U24" s="108"/>
      <c r="V24" s="108"/>
    </row>
    <row r="25" spans="1:22" x14ac:dyDescent="0.2">
      <c r="A25" s="90">
        <f t="shared" si="1"/>
        <v>23</v>
      </c>
      <c r="B25" s="91">
        <v>12140</v>
      </c>
      <c r="C25" s="92" t="s">
        <v>183</v>
      </c>
      <c r="D25" s="92" t="s">
        <v>863</v>
      </c>
      <c r="E25" s="92" t="str">
        <f>VLOOKUP(C25,'TAB 1 Project Information'!B:S,18,FALSE)</f>
        <v>N/A</v>
      </c>
      <c r="F25" s="102">
        <v>829.31899999999996</v>
      </c>
      <c r="G25" s="102">
        <v>940.274</v>
      </c>
      <c r="H25" s="102">
        <v>152.56200000000001</v>
      </c>
      <c r="I25" s="103">
        <f t="shared" si="0"/>
        <v>1922.1549999999997</v>
      </c>
      <c r="J25" s="106">
        <f>VLOOKUP(C25,'TAB 1 Project Information'!B:I,6,FALSE)</f>
        <v>7</v>
      </c>
      <c r="K25" s="106">
        <f>VLOOKUP(C25,'TAB 1 Project Information'!B:I,7,FALSE)</f>
        <v>0</v>
      </c>
      <c r="L25" s="106">
        <f>VLOOKUP(C25,'TAB 1 Project Information'!B:I,8,FALSE)</f>
        <v>0</v>
      </c>
      <c r="M25" s="108"/>
      <c r="N25" s="108"/>
      <c r="O25" s="108"/>
      <c r="P25" s="108"/>
      <c r="Q25" s="108"/>
      <c r="R25" s="108"/>
      <c r="S25" s="108">
        <f>I25</f>
        <v>1922.1549999999997</v>
      </c>
      <c r="T25" s="108"/>
      <c r="U25" s="108"/>
      <c r="V25" s="108"/>
    </row>
    <row r="26" spans="1:22" x14ac:dyDescent="0.2">
      <c r="A26" s="90">
        <f t="shared" si="1"/>
        <v>24</v>
      </c>
      <c r="B26" s="95">
        <v>12142</v>
      </c>
      <c r="C26" s="92" t="s">
        <v>185</v>
      </c>
      <c r="D26" s="92" t="s">
        <v>863</v>
      </c>
      <c r="E26" s="92" t="str">
        <f>VLOOKUP(C26,'TAB 1 Project Information'!B:S,18,FALSE)</f>
        <v>N/A</v>
      </c>
      <c r="F26" s="102">
        <v>0</v>
      </c>
      <c r="G26" s="102">
        <v>0</v>
      </c>
      <c r="H26" s="102">
        <v>0</v>
      </c>
      <c r="I26" s="103">
        <f t="shared" si="0"/>
        <v>0</v>
      </c>
      <c r="J26" s="106">
        <f>VLOOKUP(C26,'TAB 1 Project Information'!B:I,6,FALSE)</f>
        <v>2</v>
      </c>
      <c r="K26" s="106">
        <f>VLOOKUP(C26,'TAB 1 Project Information'!B:I,7,FALSE)</f>
        <v>0</v>
      </c>
      <c r="L26" s="106">
        <f>VLOOKUP(C26,'TAB 1 Project Information'!B:I,8,FALSE)</f>
        <v>0</v>
      </c>
      <c r="M26" s="108"/>
      <c r="N26" s="108">
        <f t="shared" ref="N26:N27" si="5">I26</f>
        <v>0</v>
      </c>
      <c r="O26" s="108"/>
      <c r="P26" s="108"/>
      <c r="Q26" s="108"/>
      <c r="R26" s="108"/>
      <c r="S26" s="108"/>
      <c r="T26" s="108"/>
      <c r="U26" s="108"/>
      <c r="V26" s="108"/>
    </row>
    <row r="27" spans="1:22" x14ac:dyDescent="0.2">
      <c r="A27" s="90">
        <f t="shared" si="1"/>
        <v>25</v>
      </c>
      <c r="B27" s="95">
        <v>12158</v>
      </c>
      <c r="C27" s="92" t="s">
        <v>186</v>
      </c>
      <c r="D27" s="92" t="s">
        <v>863</v>
      </c>
      <c r="E27" s="92" t="str">
        <f>VLOOKUP(C27,'TAB 1 Project Information'!B:S,18,FALSE)</f>
        <v>N/A</v>
      </c>
      <c r="F27" s="102">
        <v>6527.6080000000002</v>
      </c>
      <c r="G27" s="102">
        <v>334.15699999999998</v>
      </c>
      <c r="H27" s="102">
        <v>-21.997</v>
      </c>
      <c r="I27" s="103">
        <f t="shared" si="0"/>
        <v>6839.768</v>
      </c>
      <c r="J27" s="106">
        <f>VLOOKUP(C27,'TAB 1 Project Information'!B:I,6,FALSE)</f>
        <v>2</v>
      </c>
      <c r="K27" s="106">
        <f>VLOOKUP(C27,'TAB 1 Project Information'!B:I,7,FALSE)</f>
        <v>0</v>
      </c>
      <c r="L27" s="106">
        <f>VLOOKUP(C27,'TAB 1 Project Information'!B:I,8,FALSE)</f>
        <v>0</v>
      </c>
      <c r="M27" s="108"/>
      <c r="N27" s="108">
        <f t="shared" si="5"/>
        <v>6839.768</v>
      </c>
      <c r="O27" s="108"/>
      <c r="P27" s="108"/>
      <c r="Q27" s="108"/>
      <c r="R27" s="108"/>
      <c r="S27" s="108"/>
      <c r="T27" s="108"/>
      <c r="U27" s="108"/>
      <c r="V27" s="108"/>
    </row>
    <row r="28" spans="1:22" x14ac:dyDescent="0.2">
      <c r="A28" s="90">
        <f t="shared" si="1"/>
        <v>26</v>
      </c>
      <c r="B28" s="95">
        <v>13128</v>
      </c>
      <c r="C28" s="92" t="s">
        <v>190</v>
      </c>
      <c r="D28" s="92" t="s">
        <v>864</v>
      </c>
      <c r="E28" s="92" t="str">
        <f>VLOOKUP(C28,'TAB 1 Project Information'!B:S,18,FALSE)</f>
        <v>2012-2013</v>
      </c>
      <c r="F28" s="102">
        <v>20979.044000000002</v>
      </c>
      <c r="G28" s="102">
        <v>38685.580999999998</v>
      </c>
      <c r="H28" s="102">
        <v>66148.081000000006</v>
      </c>
      <c r="I28" s="103">
        <f t="shared" si="0"/>
        <v>125812.70600000001</v>
      </c>
      <c r="J28" s="106">
        <f>VLOOKUP(C28,'TAB 1 Project Information'!B:I,6,FALSE)</f>
        <v>1</v>
      </c>
      <c r="K28" s="106">
        <f>VLOOKUP(C28,'TAB 1 Project Information'!B:I,7,FALSE)</f>
        <v>5</v>
      </c>
      <c r="L28" s="106">
        <f>VLOOKUP(C28,'TAB 1 Project Information'!B:I,8,FALSE)</f>
        <v>0</v>
      </c>
      <c r="M28" s="107">
        <f>I28/2</f>
        <v>62906.353000000003</v>
      </c>
      <c r="N28" s="108"/>
      <c r="O28" s="108"/>
      <c r="P28" s="108"/>
      <c r="Q28" s="108">
        <f>M28</f>
        <v>62906.353000000003</v>
      </c>
      <c r="R28" s="108"/>
      <c r="S28" s="108"/>
      <c r="T28" s="108"/>
      <c r="U28" s="108"/>
      <c r="V28" s="108"/>
    </row>
    <row r="29" spans="1:22" x14ac:dyDescent="0.2">
      <c r="A29" s="90">
        <f t="shared" si="1"/>
        <v>27</v>
      </c>
      <c r="B29" s="95">
        <v>13129</v>
      </c>
      <c r="C29" s="92" t="s">
        <v>198</v>
      </c>
      <c r="D29" s="92" t="s">
        <v>864</v>
      </c>
      <c r="E29" s="92">
        <f>VLOOKUP(C29,'TAB 1 Project Information'!B:S,18,FALSE)</f>
        <v>0</v>
      </c>
      <c r="F29" s="102">
        <v>1.962</v>
      </c>
      <c r="G29" s="102">
        <v>0</v>
      </c>
      <c r="H29" s="102">
        <v>0</v>
      </c>
      <c r="I29" s="103">
        <f t="shared" si="0"/>
        <v>1.962</v>
      </c>
      <c r="J29" s="106">
        <f>VLOOKUP(C29,'TAB 1 Project Information'!B:I,6,FALSE)</f>
        <v>4</v>
      </c>
      <c r="K29" s="106">
        <f>VLOOKUP(C29,'TAB 1 Project Information'!B:I,7,FALSE)</f>
        <v>0</v>
      </c>
      <c r="L29" s="106">
        <f>VLOOKUP(C29,'TAB 1 Project Information'!B:I,8,FALSE)</f>
        <v>0</v>
      </c>
      <c r="M29" s="108"/>
      <c r="N29" s="108"/>
      <c r="O29" s="108"/>
      <c r="P29" s="108">
        <f>I29</f>
        <v>1.962</v>
      </c>
      <c r="Q29" s="108"/>
      <c r="R29" s="108"/>
      <c r="S29" s="108"/>
      <c r="T29" s="108"/>
      <c r="U29" s="108"/>
      <c r="V29" s="108"/>
    </row>
    <row r="30" spans="1:22" x14ac:dyDescent="0.2">
      <c r="A30" s="90">
        <f t="shared" si="1"/>
        <v>28</v>
      </c>
      <c r="B30" s="95">
        <v>13130</v>
      </c>
      <c r="C30" s="92" t="s">
        <v>207</v>
      </c>
      <c r="D30" s="92" t="s">
        <v>863</v>
      </c>
      <c r="E30" s="92" t="str">
        <f>VLOOKUP(C30,'TAB 1 Project Information'!B:S,18,FALSE)</f>
        <v>2012-2013</v>
      </c>
      <c r="F30" s="102">
        <v>94.25</v>
      </c>
      <c r="G30" s="102">
        <v>381.41399999999999</v>
      </c>
      <c r="H30" s="102">
        <v>763.58299999999997</v>
      </c>
      <c r="I30" s="103">
        <f t="shared" si="0"/>
        <v>1239.2469999999998</v>
      </c>
      <c r="J30" s="106">
        <f>VLOOKUP(C30,'TAB 1 Project Information'!B:I,6,FALSE)</f>
        <v>7</v>
      </c>
      <c r="K30" s="106">
        <f>VLOOKUP(C30,'TAB 1 Project Information'!B:I,7,FALSE)</f>
        <v>0</v>
      </c>
      <c r="L30" s="106">
        <f>VLOOKUP(C30,'TAB 1 Project Information'!B:I,8,FALSE)</f>
        <v>0</v>
      </c>
      <c r="M30" s="108"/>
      <c r="N30" s="108"/>
      <c r="O30" s="108"/>
      <c r="P30" s="108"/>
      <c r="Q30" s="108"/>
      <c r="R30" s="108"/>
      <c r="S30" s="108">
        <f>I30</f>
        <v>1239.2469999999998</v>
      </c>
      <c r="T30" s="108"/>
      <c r="U30" s="108"/>
      <c r="V30" s="108"/>
    </row>
    <row r="31" spans="1:22" x14ac:dyDescent="0.2">
      <c r="A31" s="90">
        <f t="shared" si="1"/>
        <v>29</v>
      </c>
      <c r="B31" s="95">
        <v>13131</v>
      </c>
      <c r="C31" s="92" t="s">
        <v>217</v>
      </c>
      <c r="D31" s="92" t="s">
        <v>864</v>
      </c>
      <c r="E31" s="92" t="str">
        <f>VLOOKUP(C31,'TAB 1 Project Information'!B:S,18,FALSE)</f>
        <v>2012-2013</v>
      </c>
      <c r="F31" s="102">
        <v>26537.707999999999</v>
      </c>
      <c r="G31" s="102">
        <v>4497.0720000000001</v>
      </c>
      <c r="H31" s="102">
        <v>63.363999999999997</v>
      </c>
      <c r="I31" s="103">
        <f t="shared" si="0"/>
        <v>31098.144</v>
      </c>
      <c r="J31" s="106">
        <f>VLOOKUP(C31,'TAB 1 Project Information'!B:I,6,FALSE)</f>
        <v>1</v>
      </c>
      <c r="K31" s="106">
        <f>VLOOKUP(C31,'TAB 1 Project Information'!B:I,7,FALSE)</f>
        <v>0</v>
      </c>
      <c r="L31" s="106">
        <f>VLOOKUP(C31,'TAB 1 Project Information'!B:I,8,FALSE)</f>
        <v>0</v>
      </c>
      <c r="M31" s="107">
        <f>I31</f>
        <v>31098.144</v>
      </c>
      <c r="N31" s="108"/>
      <c r="O31" s="108"/>
      <c r="P31" s="108"/>
      <c r="Q31" s="108"/>
      <c r="R31" s="108"/>
      <c r="S31" s="108"/>
      <c r="T31" s="108"/>
      <c r="U31" s="108"/>
      <c r="V31" s="108"/>
    </row>
    <row r="32" spans="1:22" x14ac:dyDescent="0.2">
      <c r="A32" s="90">
        <f t="shared" si="1"/>
        <v>30</v>
      </c>
      <c r="B32" s="91">
        <v>13140</v>
      </c>
      <c r="C32" s="92" t="s">
        <v>219</v>
      </c>
      <c r="D32" s="92" t="s">
        <v>863</v>
      </c>
      <c r="E32" s="92" t="str">
        <f>VLOOKUP(C32,'TAB 1 Project Information'!B:S,18,FALSE)</f>
        <v>N/A</v>
      </c>
      <c r="F32" s="102">
        <v>-497.43</v>
      </c>
      <c r="G32" s="102">
        <v>15.417999999999999</v>
      </c>
      <c r="H32" s="102">
        <v>0</v>
      </c>
      <c r="I32" s="103">
        <f t="shared" si="0"/>
        <v>-482.012</v>
      </c>
      <c r="J32" s="106">
        <f>VLOOKUP(C32,'TAB 1 Project Information'!B:I,6,FALSE)</f>
        <v>2</v>
      </c>
      <c r="K32" s="106">
        <f>VLOOKUP(C32,'TAB 1 Project Information'!B:I,7,FALSE)</f>
        <v>0</v>
      </c>
      <c r="L32" s="106">
        <f>VLOOKUP(C32,'TAB 1 Project Information'!B:I,8,FALSE)</f>
        <v>0</v>
      </c>
      <c r="M32" s="108"/>
      <c r="N32" s="108">
        <f>I32</f>
        <v>-482.012</v>
      </c>
      <c r="O32" s="108"/>
      <c r="P32" s="108"/>
      <c r="Q32" s="108"/>
      <c r="R32" s="108"/>
      <c r="S32" s="108"/>
      <c r="T32" s="108"/>
      <c r="U32" s="108"/>
      <c r="V32" s="108"/>
    </row>
    <row r="33" spans="1:22" x14ac:dyDescent="0.2">
      <c r="A33" s="90">
        <f t="shared" si="1"/>
        <v>31</v>
      </c>
      <c r="B33" s="91">
        <v>13243</v>
      </c>
      <c r="C33" s="93" t="s">
        <v>220</v>
      </c>
      <c r="D33" s="93" t="s">
        <v>863</v>
      </c>
      <c r="E33" s="92" t="str">
        <f>VLOOKUP(C33,'TAB 1 Project Information'!B:S,18,FALSE)</f>
        <v>2014-2015</v>
      </c>
      <c r="F33" s="102">
        <v>1750.74</v>
      </c>
      <c r="G33" s="102">
        <v>9591.1610000000001</v>
      </c>
      <c r="H33" s="102">
        <v>17343.795999999998</v>
      </c>
      <c r="I33" s="103">
        <f t="shared" si="0"/>
        <v>28685.697</v>
      </c>
      <c r="J33" s="106">
        <f>VLOOKUP(C33,'TAB 1 Project Information'!B:I,6,FALSE)</f>
        <v>1</v>
      </c>
      <c r="K33" s="106">
        <f>VLOOKUP(C33,'TAB 1 Project Information'!B:I,7,FALSE)</f>
        <v>3</v>
      </c>
      <c r="L33" s="106">
        <f>VLOOKUP(C33,'TAB 1 Project Information'!B:I,8,FALSE)</f>
        <v>0</v>
      </c>
      <c r="M33" s="107">
        <f>I33/2</f>
        <v>14342.8485</v>
      </c>
      <c r="N33" s="108"/>
      <c r="O33" s="108">
        <f>M33</f>
        <v>14342.8485</v>
      </c>
      <c r="P33" s="108"/>
      <c r="Q33" s="108"/>
      <c r="R33" s="108"/>
      <c r="S33" s="108"/>
      <c r="T33" s="108"/>
      <c r="U33" s="108"/>
      <c r="V33" s="108"/>
    </row>
    <row r="34" spans="1:22" x14ac:dyDescent="0.2">
      <c r="A34" s="90">
        <f t="shared" si="1"/>
        <v>32</v>
      </c>
      <c r="B34" s="91">
        <v>14127</v>
      </c>
      <c r="C34" s="92" t="s">
        <v>227</v>
      </c>
      <c r="D34" s="92" t="s">
        <v>864</v>
      </c>
      <c r="E34" s="92" t="str">
        <f>VLOOKUP(C34,'TAB 1 Project Information'!B:S,18,FALSE)</f>
        <v>2013-2014</v>
      </c>
      <c r="F34" s="102">
        <v>11075.008</v>
      </c>
      <c r="G34" s="102">
        <v>26993.784</v>
      </c>
      <c r="H34" s="102">
        <v>11291.793</v>
      </c>
      <c r="I34" s="103">
        <f t="shared" si="0"/>
        <v>49360.584999999999</v>
      </c>
      <c r="J34" s="106">
        <f>VLOOKUP(C34,'TAB 1 Project Information'!B:I,6,FALSE)</f>
        <v>4</v>
      </c>
      <c r="K34" s="106">
        <f>VLOOKUP(C34,'TAB 1 Project Information'!B:I,7,FALSE)</f>
        <v>0</v>
      </c>
      <c r="L34" s="106">
        <f>VLOOKUP(C34,'TAB 1 Project Information'!B:I,8,FALSE)</f>
        <v>0</v>
      </c>
      <c r="M34" s="108"/>
      <c r="N34" s="108"/>
      <c r="O34" s="108"/>
      <c r="P34" s="108">
        <f>I34</f>
        <v>49360.584999999999</v>
      </c>
      <c r="Q34" s="108"/>
      <c r="R34" s="108"/>
      <c r="S34" s="108"/>
      <c r="T34" s="108"/>
      <c r="U34" s="108"/>
      <c r="V34" s="108"/>
    </row>
    <row r="35" spans="1:22" x14ac:dyDescent="0.2">
      <c r="A35" s="90">
        <f t="shared" si="1"/>
        <v>33</v>
      </c>
      <c r="B35" s="91">
        <v>14128</v>
      </c>
      <c r="C35" s="92" t="s">
        <v>233</v>
      </c>
      <c r="D35" s="92" t="s">
        <v>864</v>
      </c>
      <c r="E35" s="92" t="str">
        <f>VLOOKUP(C35,'TAB 1 Project Information'!B:S,18,FALSE)</f>
        <v>2013-2014</v>
      </c>
      <c r="F35" s="102">
        <v>1428.528</v>
      </c>
      <c r="G35" s="102">
        <v>1250.991</v>
      </c>
      <c r="H35" s="102">
        <v>812.76700000000005</v>
      </c>
      <c r="I35" s="103">
        <f t="shared" ref="I35:I66" si="6">SUM(F35:H35)</f>
        <v>3492.2860000000001</v>
      </c>
      <c r="J35" s="106">
        <f>VLOOKUP(C35,'TAB 1 Project Information'!B:I,6,FALSE)</f>
        <v>1</v>
      </c>
      <c r="K35" s="106">
        <f>VLOOKUP(C35,'TAB 1 Project Information'!B:I,7,FALSE)</f>
        <v>0</v>
      </c>
      <c r="L35" s="106">
        <f>VLOOKUP(C35,'TAB 1 Project Information'!B:I,8,FALSE)</f>
        <v>0</v>
      </c>
      <c r="M35" s="107">
        <f>I35</f>
        <v>3492.2860000000001</v>
      </c>
      <c r="N35" s="108"/>
      <c r="O35" s="108"/>
      <c r="P35" s="108"/>
      <c r="Q35" s="108"/>
      <c r="R35" s="108"/>
      <c r="S35" s="108"/>
      <c r="T35" s="108"/>
      <c r="U35" s="108"/>
      <c r="V35" s="108"/>
    </row>
    <row r="36" spans="1:22" x14ac:dyDescent="0.2">
      <c r="A36" s="90">
        <f t="shared" si="1"/>
        <v>34</v>
      </c>
      <c r="B36" s="91">
        <v>14130</v>
      </c>
      <c r="C36" s="92" t="s">
        <v>236</v>
      </c>
      <c r="D36" s="92" t="s">
        <v>864</v>
      </c>
      <c r="E36" s="92" t="str">
        <f>VLOOKUP(C36,'TAB 1 Project Information'!B:S,18,FALSE)</f>
        <v>2013-2014</v>
      </c>
      <c r="F36" s="102">
        <v>66571.721000000005</v>
      </c>
      <c r="G36" s="102">
        <v>55837.773000000001</v>
      </c>
      <c r="H36" s="102">
        <v>19502.987000000001</v>
      </c>
      <c r="I36" s="103">
        <f t="shared" si="6"/>
        <v>141912.481</v>
      </c>
      <c r="J36" s="106">
        <f>VLOOKUP(C36,'TAB 1 Project Information'!B:I,6,FALSE)</f>
        <v>1</v>
      </c>
      <c r="K36" s="106">
        <f>VLOOKUP(C36,'TAB 1 Project Information'!B:I,7,FALSE)</f>
        <v>5</v>
      </c>
      <c r="L36" s="106">
        <f>VLOOKUP(C36,'TAB 1 Project Information'!B:I,8,FALSE)</f>
        <v>0</v>
      </c>
      <c r="M36" s="107">
        <f>I36/2</f>
        <v>70956.2405</v>
      </c>
      <c r="N36" s="108"/>
      <c r="O36" s="108"/>
      <c r="P36" s="108"/>
      <c r="Q36" s="108">
        <f>M36</f>
        <v>70956.2405</v>
      </c>
      <c r="R36" s="108"/>
      <c r="S36" s="108"/>
      <c r="T36" s="108"/>
      <c r="U36" s="108"/>
      <c r="V36" s="108"/>
    </row>
    <row r="37" spans="1:22" x14ac:dyDescent="0.2">
      <c r="A37" s="90">
        <f t="shared" si="1"/>
        <v>35</v>
      </c>
      <c r="B37" s="95">
        <v>14131</v>
      </c>
      <c r="C37" s="92" t="s">
        <v>242</v>
      </c>
      <c r="D37" s="92" t="s">
        <v>864</v>
      </c>
      <c r="E37" s="92" t="str">
        <f>VLOOKUP(C37,'TAB 1 Project Information'!B:S,18,FALSE)</f>
        <v>2013-2014</v>
      </c>
      <c r="F37" s="102">
        <v>4546.09</v>
      </c>
      <c r="G37" s="102">
        <v>32559.167000000001</v>
      </c>
      <c r="H37" s="102">
        <v>18926.502</v>
      </c>
      <c r="I37" s="103">
        <f t="shared" si="6"/>
        <v>56031.758999999998</v>
      </c>
      <c r="J37" s="106">
        <f>VLOOKUP(C37,'TAB 1 Project Information'!B:I,6,FALSE)</f>
        <v>1</v>
      </c>
      <c r="K37" s="106">
        <f>VLOOKUP(C37,'TAB 1 Project Information'!B:I,7,FALSE)</f>
        <v>0</v>
      </c>
      <c r="L37" s="106">
        <f>VLOOKUP(C37,'TAB 1 Project Information'!B:I,8,FALSE)</f>
        <v>0</v>
      </c>
      <c r="M37" s="107">
        <f>I37</f>
        <v>56031.758999999998</v>
      </c>
      <c r="N37" s="108"/>
      <c r="O37" s="108"/>
      <c r="P37" s="108"/>
      <c r="Q37" s="108"/>
      <c r="R37" s="108"/>
      <c r="S37" s="108"/>
      <c r="T37" s="108"/>
      <c r="U37" s="108"/>
      <c r="V37" s="108"/>
    </row>
    <row r="38" spans="1:22" x14ac:dyDescent="0.2">
      <c r="A38" s="90">
        <f t="shared" si="1"/>
        <v>36</v>
      </c>
      <c r="B38" s="91">
        <v>14137</v>
      </c>
      <c r="C38" s="92" t="s">
        <v>246</v>
      </c>
      <c r="D38" s="92" t="s">
        <v>863</v>
      </c>
      <c r="E38" s="92" t="str">
        <f>VLOOKUP(C38,'TAB 1 Project Information'!B:S,18,FALSE)</f>
        <v>2013-2014</v>
      </c>
      <c r="F38" s="102">
        <v>691.75599999999997</v>
      </c>
      <c r="G38" s="102">
        <v>1119.5920000000001</v>
      </c>
      <c r="H38" s="102">
        <v>573.60400000000004</v>
      </c>
      <c r="I38" s="103">
        <f t="shared" si="6"/>
        <v>2384.9520000000002</v>
      </c>
      <c r="J38" s="106">
        <f>VLOOKUP(C38,'TAB 1 Project Information'!B:I,6,FALSE)</f>
        <v>1</v>
      </c>
      <c r="K38" s="106">
        <f>VLOOKUP(C38,'TAB 1 Project Information'!B:I,7,FALSE)</f>
        <v>0</v>
      </c>
      <c r="L38" s="106">
        <f>VLOOKUP(C38,'TAB 1 Project Information'!B:I,8,FALSE)</f>
        <v>0</v>
      </c>
      <c r="M38" s="107">
        <f>I38</f>
        <v>2384.9520000000002</v>
      </c>
      <c r="N38" s="108"/>
      <c r="O38" s="108"/>
      <c r="P38" s="108"/>
      <c r="Q38" s="108"/>
      <c r="R38" s="108"/>
      <c r="S38" s="108"/>
      <c r="T38" s="108"/>
      <c r="U38" s="108"/>
      <c r="V38" s="108"/>
    </row>
    <row r="39" spans="1:22" x14ac:dyDescent="0.2">
      <c r="A39" s="90">
        <f t="shared" si="1"/>
        <v>37</v>
      </c>
      <c r="B39" s="91">
        <v>14138</v>
      </c>
      <c r="C39" s="92" t="s">
        <v>252</v>
      </c>
      <c r="D39" s="92" t="s">
        <v>863</v>
      </c>
      <c r="E39" s="92" t="str">
        <f>VLOOKUP(C39,'TAB 1 Project Information'!B:S,18,FALSE)</f>
        <v>N/A</v>
      </c>
      <c r="F39" s="102">
        <v>10.718</v>
      </c>
      <c r="G39" s="102">
        <v>164.858</v>
      </c>
      <c r="H39" s="102">
        <v>221.94399999999999</v>
      </c>
      <c r="I39" s="103">
        <f t="shared" si="6"/>
        <v>397.52</v>
      </c>
      <c r="J39" s="106">
        <f>VLOOKUP(C39,'TAB 1 Project Information'!B:I,6,FALSE)</f>
        <v>1</v>
      </c>
      <c r="K39" s="106">
        <f>VLOOKUP(C39,'TAB 1 Project Information'!B:I,7,FALSE)</f>
        <v>8</v>
      </c>
      <c r="L39" s="106">
        <f>VLOOKUP(C39,'TAB 1 Project Information'!B:I,8,FALSE)</f>
        <v>0</v>
      </c>
      <c r="M39" s="107">
        <f t="shared" ref="M39" si="7">I39/2</f>
        <v>198.76</v>
      </c>
      <c r="N39" s="108"/>
      <c r="O39" s="108"/>
      <c r="P39" s="108"/>
      <c r="Q39" s="108"/>
      <c r="R39" s="108"/>
      <c r="S39" s="108"/>
      <c r="T39" s="108">
        <f>M39</f>
        <v>198.76</v>
      </c>
      <c r="U39" s="108"/>
      <c r="V39" s="108"/>
    </row>
    <row r="40" spans="1:22" x14ac:dyDescent="0.2">
      <c r="A40" s="90">
        <f t="shared" si="1"/>
        <v>38</v>
      </c>
      <c r="B40" s="95">
        <v>15129</v>
      </c>
      <c r="C40" s="92" t="s">
        <v>258</v>
      </c>
      <c r="D40" s="92" t="s">
        <v>863</v>
      </c>
      <c r="E40" s="92" t="str">
        <f>VLOOKUP(C40,'TAB 1 Project Information'!B:S,18,FALSE)</f>
        <v>N/A</v>
      </c>
      <c r="F40" s="102">
        <v>87.281000000000006</v>
      </c>
      <c r="G40" s="102">
        <v>837.31399999999996</v>
      </c>
      <c r="H40" s="102">
        <v>2074.9070000000002</v>
      </c>
      <c r="I40" s="103">
        <f t="shared" si="6"/>
        <v>2999.5020000000004</v>
      </c>
      <c r="J40" s="106">
        <f>VLOOKUP(C40,'TAB 1 Project Information'!B:I,6,FALSE)</f>
        <v>2</v>
      </c>
      <c r="K40" s="106">
        <f>VLOOKUP(C40,'TAB 1 Project Information'!B:I,7,FALSE)</f>
        <v>0</v>
      </c>
      <c r="L40" s="106">
        <f>VLOOKUP(C40,'TAB 1 Project Information'!B:I,8,FALSE)</f>
        <v>0</v>
      </c>
      <c r="M40" s="108"/>
      <c r="N40" s="108">
        <f t="shared" ref="N40:N41" si="8">I40</f>
        <v>2999.5020000000004</v>
      </c>
      <c r="O40" s="108"/>
      <c r="P40" s="108"/>
      <c r="Q40" s="108"/>
      <c r="R40" s="108"/>
      <c r="S40" s="108"/>
      <c r="T40" s="108"/>
      <c r="U40" s="108"/>
      <c r="V40" s="108"/>
    </row>
    <row r="41" spans="1:22" x14ac:dyDescent="0.2">
      <c r="A41" s="90">
        <f t="shared" si="1"/>
        <v>39</v>
      </c>
      <c r="B41" s="91">
        <v>15133</v>
      </c>
      <c r="C41" s="92" t="s">
        <v>263</v>
      </c>
      <c r="D41" s="92" t="s">
        <v>863</v>
      </c>
      <c r="E41" s="92" t="str">
        <f>VLOOKUP(C41,'TAB 1 Project Information'!B:S,18,FALSE)</f>
        <v>N/A</v>
      </c>
      <c r="F41" s="102">
        <v>6.63</v>
      </c>
      <c r="G41" s="102">
        <v>103.68600000000001</v>
      </c>
      <c r="H41" s="102">
        <v>541.26800000000003</v>
      </c>
      <c r="I41" s="103">
        <f t="shared" si="6"/>
        <v>651.58400000000006</v>
      </c>
      <c r="J41" s="106">
        <f>VLOOKUP(C41,'TAB 1 Project Information'!B:I,6,FALSE)</f>
        <v>2</v>
      </c>
      <c r="K41" s="106">
        <f>VLOOKUP(C41,'TAB 1 Project Information'!B:I,7,FALSE)</f>
        <v>0</v>
      </c>
      <c r="L41" s="106">
        <f>VLOOKUP(C41,'TAB 1 Project Information'!B:I,8,FALSE)</f>
        <v>0</v>
      </c>
      <c r="M41" s="108"/>
      <c r="N41" s="108">
        <f t="shared" si="8"/>
        <v>651.58400000000006</v>
      </c>
      <c r="O41" s="108"/>
      <c r="P41" s="108"/>
      <c r="Q41" s="108"/>
      <c r="R41" s="108"/>
      <c r="S41" s="108"/>
      <c r="T41" s="108"/>
      <c r="U41" s="108"/>
      <c r="V41" s="108"/>
    </row>
    <row r="42" spans="1:22" x14ac:dyDescent="0.2">
      <c r="A42" s="90">
        <f t="shared" si="1"/>
        <v>40</v>
      </c>
      <c r="B42" s="91">
        <v>15258</v>
      </c>
      <c r="C42" s="93" t="s">
        <v>265</v>
      </c>
      <c r="D42" s="93" t="s">
        <v>863</v>
      </c>
      <c r="E42" s="92" t="str">
        <f>VLOOKUP(C42,'TAB 1 Project Information'!B:S,18,FALSE)</f>
        <v>N/A</v>
      </c>
      <c r="F42" s="102">
        <v>-267.19600000000003</v>
      </c>
      <c r="G42" s="102">
        <v>7700.6949999999997</v>
      </c>
      <c r="H42" s="102">
        <v>17231.571</v>
      </c>
      <c r="I42" s="103">
        <f t="shared" si="6"/>
        <v>24665.07</v>
      </c>
      <c r="J42" s="106">
        <f>VLOOKUP(C42,'TAB 1 Project Information'!B:I,6,FALSE)</f>
        <v>7</v>
      </c>
      <c r="K42" s="106">
        <f>VLOOKUP(C42,'TAB 1 Project Information'!B:I,7,FALSE)</f>
        <v>0</v>
      </c>
      <c r="L42" s="106">
        <f>VLOOKUP(C42,'TAB 1 Project Information'!B:I,8,FALSE)</f>
        <v>0</v>
      </c>
      <c r="M42" s="108"/>
      <c r="N42" s="108"/>
      <c r="O42" s="108"/>
      <c r="P42" s="108"/>
      <c r="Q42" s="108"/>
      <c r="R42" s="108"/>
      <c r="S42" s="108">
        <f>I42</f>
        <v>24665.07</v>
      </c>
      <c r="T42" s="108"/>
      <c r="U42" s="108"/>
      <c r="V42" s="108"/>
    </row>
    <row r="43" spans="1:22" x14ac:dyDescent="0.2">
      <c r="A43" s="90">
        <f t="shared" si="1"/>
        <v>41</v>
      </c>
      <c r="B43" s="95">
        <v>16132</v>
      </c>
      <c r="C43" s="92" t="s">
        <v>274</v>
      </c>
      <c r="D43" s="92" t="s">
        <v>863</v>
      </c>
      <c r="E43" s="92" t="str">
        <f>VLOOKUP(C43,'TAB 1 Project Information'!B:S,18,FALSE)</f>
        <v>2013-2014</v>
      </c>
      <c r="F43" s="102">
        <v>0</v>
      </c>
      <c r="G43" s="102">
        <v>681.78399999999999</v>
      </c>
      <c r="H43" s="102">
        <v>712.00300000000004</v>
      </c>
      <c r="I43" s="103">
        <f t="shared" si="6"/>
        <v>1393.787</v>
      </c>
      <c r="J43" s="106">
        <f>VLOOKUP(C43,'TAB 1 Project Information'!B:I,6,FALSE)</f>
        <v>1</v>
      </c>
      <c r="K43" s="106">
        <f>VLOOKUP(C43,'TAB 1 Project Information'!B:I,7,FALSE)</f>
        <v>8</v>
      </c>
      <c r="L43" s="106">
        <f>VLOOKUP(C43,'TAB 1 Project Information'!B:I,8,FALSE)</f>
        <v>0</v>
      </c>
      <c r="M43" s="107">
        <f>I43/2</f>
        <v>696.89350000000002</v>
      </c>
      <c r="N43" s="108"/>
      <c r="O43" s="108"/>
      <c r="P43" s="108"/>
      <c r="Q43" s="108"/>
      <c r="R43" s="108"/>
      <c r="S43" s="108"/>
      <c r="T43" s="108">
        <f>M43</f>
        <v>696.89350000000002</v>
      </c>
      <c r="U43" s="108"/>
      <c r="V43" s="108"/>
    </row>
    <row r="44" spans="1:22" x14ac:dyDescent="0.2">
      <c r="A44" s="90">
        <f t="shared" si="1"/>
        <v>42</v>
      </c>
      <c r="B44" s="91">
        <v>16134</v>
      </c>
      <c r="C44" s="92" t="s">
        <v>276</v>
      </c>
      <c r="D44" s="92" t="s">
        <v>863</v>
      </c>
      <c r="E44" s="92" t="str">
        <f>VLOOKUP(C44,'TAB 1 Project Information'!B:S,18,FALSE)</f>
        <v>N/A</v>
      </c>
      <c r="F44" s="102">
        <v>0</v>
      </c>
      <c r="G44" s="102">
        <v>697.697</v>
      </c>
      <c r="H44" s="102">
        <v>660.33</v>
      </c>
      <c r="I44" s="103">
        <f t="shared" si="6"/>
        <v>1358.027</v>
      </c>
      <c r="J44" s="106">
        <f>VLOOKUP(C44,'TAB 1 Project Information'!B:I,6,FALSE)</f>
        <v>2</v>
      </c>
      <c r="K44" s="106">
        <f>VLOOKUP(C44,'TAB 1 Project Information'!B:I,7,FALSE)</f>
        <v>0</v>
      </c>
      <c r="L44" s="106">
        <f>VLOOKUP(C44,'TAB 1 Project Information'!B:I,8,FALSE)</f>
        <v>0</v>
      </c>
      <c r="M44" s="108"/>
      <c r="N44" s="108">
        <f t="shared" ref="N44:N45" si="9">I44</f>
        <v>1358.027</v>
      </c>
      <c r="O44" s="108"/>
      <c r="P44" s="108"/>
      <c r="Q44" s="108"/>
      <c r="R44" s="108"/>
      <c r="S44" s="108"/>
      <c r="T44" s="108"/>
      <c r="U44" s="108"/>
      <c r="V44" s="108"/>
    </row>
    <row r="45" spans="1:22" x14ac:dyDescent="0.2">
      <c r="A45" s="90">
        <f t="shared" si="1"/>
        <v>43</v>
      </c>
      <c r="B45" s="91">
        <v>16137</v>
      </c>
      <c r="C45" s="92" t="s">
        <v>280</v>
      </c>
      <c r="D45" s="92" t="s">
        <v>863</v>
      </c>
      <c r="E45" s="92" t="str">
        <f>VLOOKUP(C45,'TAB 1 Project Information'!B:S,18,FALSE)</f>
        <v>N/A</v>
      </c>
      <c r="F45" s="102">
        <v>0</v>
      </c>
      <c r="G45" s="102">
        <v>0</v>
      </c>
      <c r="H45" s="102">
        <v>421.53800000000001</v>
      </c>
      <c r="I45" s="103">
        <f t="shared" si="6"/>
        <v>421.53800000000001</v>
      </c>
      <c r="J45" s="106">
        <f>VLOOKUP(C45,'TAB 1 Project Information'!B:I,6,FALSE)</f>
        <v>2</v>
      </c>
      <c r="K45" s="106">
        <f>VLOOKUP(C45,'TAB 1 Project Information'!B:I,7,FALSE)</f>
        <v>0</v>
      </c>
      <c r="L45" s="106">
        <f>VLOOKUP(C45,'TAB 1 Project Information'!B:I,8,FALSE)</f>
        <v>0</v>
      </c>
      <c r="M45" s="108"/>
      <c r="N45" s="108">
        <f t="shared" si="9"/>
        <v>421.53800000000001</v>
      </c>
      <c r="O45" s="108"/>
      <c r="P45" s="108"/>
      <c r="Q45" s="108"/>
      <c r="R45" s="108"/>
      <c r="S45" s="108"/>
      <c r="T45" s="108"/>
      <c r="U45" s="108"/>
      <c r="V45" s="108"/>
    </row>
    <row r="46" spans="1:22" x14ac:dyDescent="0.2">
      <c r="A46" s="90">
        <f t="shared" si="1"/>
        <v>44</v>
      </c>
      <c r="B46" s="91">
        <v>16157</v>
      </c>
      <c r="C46" s="92" t="s">
        <v>282</v>
      </c>
      <c r="D46" s="92" t="s">
        <v>864</v>
      </c>
      <c r="E46" s="92" t="str">
        <f>VLOOKUP(C46,'TAB 1 Project Information'!B:S,18,FALSE)</f>
        <v>2015-2016</v>
      </c>
      <c r="F46" s="102">
        <v>0</v>
      </c>
      <c r="G46" s="102">
        <v>0</v>
      </c>
      <c r="H46" s="102">
        <v>262.34399999999999</v>
      </c>
      <c r="I46" s="103">
        <f t="shared" si="6"/>
        <v>262.34399999999999</v>
      </c>
      <c r="J46" s="106">
        <f>VLOOKUP(C46,'TAB 1 Project Information'!B:I,6,FALSE)</f>
        <v>1</v>
      </c>
      <c r="K46" s="106">
        <f>VLOOKUP(C46,'TAB 1 Project Information'!B:I,7,FALSE)</f>
        <v>0</v>
      </c>
      <c r="L46" s="106">
        <f>VLOOKUP(C46,'TAB 1 Project Information'!B:I,8,FALSE)</f>
        <v>0</v>
      </c>
      <c r="M46" s="107">
        <f>I46</f>
        <v>262.34399999999999</v>
      </c>
      <c r="N46" s="108"/>
      <c r="O46" s="108"/>
      <c r="P46" s="108"/>
      <c r="Q46" s="108"/>
      <c r="R46" s="108"/>
      <c r="S46" s="108"/>
      <c r="T46" s="108"/>
      <c r="U46" s="108"/>
      <c r="V46" s="108"/>
    </row>
    <row r="47" spans="1:22" x14ac:dyDescent="0.2">
      <c r="A47" s="90">
        <f t="shared" si="1"/>
        <v>45</v>
      </c>
      <c r="B47" s="91">
        <v>16249</v>
      </c>
      <c r="C47" s="93" t="s">
        <v>288</v>
      </c>
      <c r="D47" s="93" t="s">
        <v>863</v>
      </c>
      <c r="E47" s="92" t="str">
        <f>VLOOKUP(C47,'TAB 1 Project Information'!B:S,18,FALSE)</f>
        <v>N/A</v>
      </c>
      <c r="F47" s="102">
        <v>0</v>
      </c>
      <c r="G47" s="102">
        <v>56625.127999999997</v>
      </c>
      <c r="H47" s="102">
        <v>34947.807000000001</v>
      </c>
      <c r="I47" s="103">
        <f t="shared" si="6"/>
        <v>91572.934999999998</v>
      </c>
      <c r="J47" s="106">
        <f>VLOOKUP(C47,'TAB 1 Project Information'!B:I,6,FALSE)</f>
        <v>2</v>
      </c>
      <c r="K47" s="106">
        <f>VLOOKUP(C47,'TAB 1 Project Information'!B:I,7,FALSE)</f>
        <v>0</v>
      </c>
      <c r="L47" s="106">
        <f>VLOOKUP(C47,'TAB 1 Project Information'!B:I,8,FALSE)</f>
        <v>0</v>
      </c>
      <c r="M47" s="108"/>
      <c r="N47" s="108">
        <f>I47</f>
        <v>91572.934999999998</v>
      </c>
      <c r="O47" s="108"/>
      <c r="P47" s="108"/>
      <c r="Q47" s="108"/>
      <c r="R47" s="108"/>
      <c r="S47" s="108"/>
      <c r="T47" s="108"/>
      <c r="U47" s="108"/>
      <c r="V47" s="108"/>
    </row>
    <row r="48" spans="1:22" x14ac:dyDescent="0.2">
      <c r="A48" s="90">
        <f t="shared" si="1"/>
        <v>46</v>
      </c>
      <c r="B48" s="91">
        <v>17130</v>
      </c>
      <c r="C48" s="92" t="s">
        <v>293</v>
      </c>
      <c r="D48" s="92" t="s">
        <v>863</v>
      </c>
      <c r="E48" s="92" t="str">
        <f>VLOOKUP(C48,'TAB 1 Project Information'!B:S,18,FALSE)</f>
        <v>2013-2014</v>
      </c>
      <c r="F48" s="102">
        <v>0</v>
      </c>
      <c r="G48" s="102"/>
      <c r="H48" s="102"/>
      <c r="I48" s="103">
        <f t="shared" si="6"/>
        <v>0</v>
      </c>
      <c r="J48" s="106">
        <f>VLOOKUP(C48,'TAB 1 Project Information'!B:I,6,FALSE)</f>
        <v>1</v>
      </c>
      <c r="K48" s="106">
        <f>VLOOKUP(C48,'TAB 1 Project Information'!B:I,7,FALSE)</f>
        <v>8</v>
      </c>
      <c r="L48" s="106">
        <f>VLOOKUP(C48,'TAB 1 Project Information'!B:I,8,FALSE)</f>
        <v>7</v>
      </c>
      <c r="M48" s="107"/>
      <c r="N48" s="108"/>
      <c r="O48" s="108"/>
      <c r="P48" s="108"/>
      <c r="Q48" s="108"/>
      <c r="R48" s="108"/>
      <c r="S48" s="108"/>
      <c r="T48" s="108"/>
      <c r="U48" s="108"/>
      <c r="V48" s="108"/>
    </row>
    <row r="49" spans="1:22" x14ac:dyDescent="0.2">
      <c r="A49" s="90">
        <f t="shared" si="1"/>
        <v>47</v>
      </c>
      <c r="B49" s="95">
        <v>10138</v>
      </c>
      <c r="C49" s="92" t="s">
        <v>298</v>
      </c>
      <c r="D49" s="92" t="s">
        <v>864</v>
      </c>
      <c r="E49" s="92" t="str">
        <f>VLOOKUP(C49,'TAB 1 Project Information'!B:S,18,FALSE)</f>
        <v>N/A</v>
      </c>
      <c r="F49" s="102">
        <v>2571.9259999999999</v>
      </c>
      <c r="G49" s="102">
        <v>2364.2420000000002</v>
      </c>
      <c r="H49" s="102">
        <v>1831.5920000000001</v>
      </c>
      <c r="I49" s="103">
        <f t="shared" si="6"/>
        <v>6767.76</v>
      </c>
      <c r="J49" s="106">
        <f>VLOOKUP(C49,'TAB 1 Project Information'!B:I,6,FALSE)</f>
        <v>9</v>
      </c>
      <c r="K49" s="106">
        <f>VLOOKUP(C49,'TAB 1 Project Information'!B:I,7,FALSE)</f>
        <v>0</v>
      </c>
      <c r="L49" s="106">
        <f>VLOOKUP(C49,'TAB 1 Project Information'!B:I,8,FALSE)</f>
        <v>0</v>
      </c>
      <c r="M49" s="108"/>
      <c r="N49" s="108"/>
      <c r="O49" s="108"/>
      <c r="P49" s="108"/>
      <c r="Q49" s="108"/>
      <c r="R49" s="108"/>
      <c r="S49" s="108"/>
      <c r="T49" s="108"/>
      <c r="U49" s="108">
        <f>I49</f>
        <v>6767.76</v>
      </c>
      <c r="V49" s="108"/>
    </row>
    <row r="50" spans="1:22" x14ac:dyDescent="0.2">
      <c r="A50" s="90">
        <f t="shared" si="1"/>
        <v>48</v>
      </c>
      <c r="B50" s="91">
        <v>6133</v>
      </c>
      <c r="C50" s="92" t="s">
        <v>300</v>
      </c>
      <c r="D50" s="92" t="s">
        <v>864</v>
      </c>
      <c r="E50" s="92">
        <f>VLOOKUP(C50,'TAB 1 Project Information'!B:S,18,FALSE)</f>
        <v>0</v>
      </c>
      <c r="F50" s="102">
        <v>0</v>
      </c>
      <c r="G50" s="102">
        <v>0</v>
      </c>
      <c r="H50" s="102">
        <v>0</v>
      </c>
      <c r="I50" s="103">
        <f t="shared" si="6"/>
        <v>0</v>
      </c>
      <c r="J50" s="106">
        <f>VLOOKUP(C50,'TAB 1 Project Information'!B:I,6,FALSE)</f>
        <v>6</v>
      </c>
      <c r="K50" s="106">
        <f>VLOOKUP(C50,'TAB 1 Project Information'!B:I,7,FALSE)</f>
        <v>7</v>
      </c>
      <c r="L50" s="106">
        <f>VLOOKUP(C50,'TAB 1 Project Information'!B:I,8,FALSE)</f>
        <v>0</v>
      </c>
      <c r="M50" s="108"/>
      <c r="N50" s="108"/>
      <c r="O50" s="108"/>
      <c r="P50" s="108"/>
      <c r="Q50" s="108"/>
      <c r="R50" s="108">
        <f>I50/2</f>
        <v>0</v>
      </c>
      <c r="S50" s="108">
        <f>R50</f>
        <v>0</v>
      </c>
      <c r="T50" s="108"/>
      <c r="U50" s="108"/>
      <c r="V50" s="108"/>
    </row>
    <row r="51" spans="1:22" x14ac:dyDescent="0.2">
      <c r="A51" s="90">
        <f t="shared" si="1"/>
        <v>49</v>
      </c>
      <c r="B51" s="91">
        <v>6251</v>
      </c>
      <c r="C51" s="93" t="s">
        <v>307</v>
      </c>
      <c r="D51" s="93" t="s">
        <v>864</v>
      </c>
      <c r="E51" s="92">
        <f>VLOOKUP(C51,'TAB 1 Project Information'!B:S,18,FALSE)</f>
        <v>0</v>
      </c>
      <c r="F51" s="102">
        <v>0</v>
      </c>
      <c r="G51" s="102">
        <v>0</v>
      </c>
      <c r="H51" s="102">
        <v>0</v>
      </c>
      <c r="I51" s="103">
        <f t="shared" si="6"/>
        <v>0</v>
      </c>
      <c r="J51" s="106">
        <f>VLOOKUP(C51,'TAB 1 Project Information'!B:I,6,FALSE)</f>
        <v>6</v>
      </c>
      <c r="K51" s="106">
        <f>VLOOKUP(C51,'TAB 1 Project Information'!B:I,7,FALSE)</f>
        <v>0</v>
      </c>
      <c r="L51" s="106">
        <f>VLOOKUP(C51,'TAB 1 Project Information'!B:I,8,FALSE)</f>
        <v>0</v>
      </c>
      <c r="M51" s="108"/>
      <c r="N51" s="108"/>
      <c r="O51" s="108"/>
      <c r="P51" s="108"/>
      <c r="Q51" s="108"/>
      <c r="R51" s="108">
        <f>I51</f>
        <v>0</v>
      </c>
      <c r="S51" s="108"/>
      <c r="T51" s="108"/>
      <c r="U51" s="108"/>
      <c r="V51" s="108"/>
    </row>
    <row r="52" spans="1:22" x14ac:dyDescent="0.2">
      <c r="A52" s="90">
        <f t="shared" si="1"/>
        <v>50</v>
      </c>
      <c r="B52" s="91">
        <v>8162</v>
      </c>
      <c r="C52" s="92" t="s">
        <v>310</v>
      </c>
      <c r="D52" s="92" t="s">
        <v>864</v>
      </c>
      <c r="E52" s="92" t="str">
        <f>VLOOKUP(C52,'TAB 1 Project Information'!B:S,18,FALSE)</f>
        <v>N/A</v>
      </c>
      <c r="F52" s="102">
        <v>10203.138999999999</v>
      </c>
      <c r="G52" s="102">
        <v>5900.7709999999997</v>
      </c>
      <c r="H52" s="102">
        <v>143.23500000000001</v>
      </c>
      <c r="I52" s="103">
        <f t="shared" si="6"/>
        <v>16247.145</v>
      </c>
      <c r="J52" s="106">
        <f>VLOOKUP(C52,'TAB 1 Project Information'!B:I,6,FALSE)</f>
        <v>9</v>
      </c>
      <c r="K52" s="106">
        <f>VLOOKUP(C52,'TAB 1 Project Information'!B:I,7,FALSE)</f>
        <v>0</v>
      </c>
      <c r="L52" s="106">
        <f>VLOOKUP(C52,'TAB 1 Project Information'!B:I,8,FALSE)</f>
        <v>0</v>
      </c>
      <c r="M52" s="108"/>
      <c r="N52" s="108"/>
      <c r="O52" s="108"/>
      <c r="P52" s="108"/>
      <c r="Q52" s="108"/>
      <c r="R52" s="108"/>
      <c r="S52" s="108"/>
      <c r="T52" s="108"/>
      <c r="U52" s="108">
        <f>I52</f>
        <v>16247.145</v>
      </c>
      <c r="V52" s="108"/>
    </row>
    <row r="53" spans="1:22" x14ac:dyDescent="0.2">
      <c r="A53" s="90">
        <f t="shared" si="1"/>
        <v>51</v>
      </c>
      <c r="B53" s="96">
        <v>8163</v>
      </c>
      <c r="C53" s="94" t="s">
        <v>313</v>
      </c>
      <c r="D53" s="94" t="s">
        <v>864</v>
      </c>
      <c r="E53" s="92">
        <f>VLOOKUP(C53,'TAB 1 Project Information'!B:S,18,FALSE)</f>
        <v>0</v>
      </c>
      <c r="F53" s="102">
        <v>37.194000000000003</v>
      </c>
      <c r="G53" s="102">
        <v>6.673</v>
      </c>
      <c r="H53" s="102">
        <v>0.69299999999999995</v>
      </c>
      <c r="I53" s="103">
        <f t="shared" si="6"/>
        <v>44.56</v>
      </c>
      <c r="J53" s="106">
        <f>VLOOKUP(C53,'TAB 1 Project Information'!B:I,6,FALSE)</f>
        <v>2</v>
      </c>
      <c r="K53" s="106">
        <f>VLOOKUP(C53,'TAB 1 Project Information'!B:I,7,FALSE)</f>
        <v>6</v>
      </c>
      <c r="L53" s="106">
        <f>VLOOKUP(C53,'TAB 1 Project Information'!B:I,8,FALSE)</f>
        <v>0</v>
      </c>
      <c r="M53" s="108"/>
      <c r="N53" s="108">
        <f>I53/2</f>
        <v>22.28</v>
      </c>
      <c r="O53" s="108"/>
      <c r="P53" s="108"/>
      <c r="Q53" s="108"/>
      <c r="R53" s="108">
        <f>N53</f>
        <v>22.28</v>
      </c>
      <c r="S53" s="108"/>
      <c r="T53" s="108"/>
      <c r="U53" s="108"/>
      <c r="V53" s="108"/>
    </row>
    <row r="54" spans="1:22" x14ac:dyDescent="0.2">
      <c r="A54" s="90">
        <f t="shared" si="1"/>
        <v>52</v>
      </c>
      <c r="B54" s="96">
        <v>9168</v>
      </c>
      <c r="C54" s="94" t="s">
        <v>635</v>
      </c>
      <c r="D54" s="94" t="s">
        <v>863</v>
      </c>
      <c r="E54" s="92" t="e">
        <f>VLOOKUP(C54,'TAB 1 Project Information'!B:S,18,FALSE)</f>
        <v>#N/A</v>
      </c>
      <c r="F54" s="102">
        <v>34.594999999999999</v>
      </c>
      <c r="G54" s="102">
        <v>0</v>
      </c>
      <c r="H54" s="102">
        <v>0</v>
      </c>
      <c r="I54" s="103">
        <f t="shared" si="6"/>
        <v>34.594999999999999</v>
      </c>
      <c r="J54" s="106">
        <v>1</v>
      </c>
      <c r="K54" s="106">
        <v>10</v>
      </c>
      <c r="L54" s="106">
        <v>0</v>
      </c>
      <c r="M54" s="107">
        <f>I54/2</f>
        <v>17.297499999999999</v>
      </c>
      <c r="N54" s="108"/>
      <c r="O54" s="108"/>
      <c r="P54" s="108"/>
      <c r="Q54" s="108"/>
      <c r="R54" s="108"/>
      <c r="S54" s="108"/>
      <c r="T54" s="108"/>
      <c r="U54" s="108"/>
      <c r="V54" s="108">
        <f>M54</f>
        <v>17.297499999999999</v>
      </c>
    </row>
    <row r="55" spans="1:22" x14ac:dyDescent="0.2">
      <c r="A55" s="90">
        <f t="shared" si="1"/>
        <v>53</v>
      </c>
      <c r="B55" s="96">
        <v>9170</v>
      </c>
      <c r="C55" s="94" t="s">
        <v>636</v>
      </c>
      <c r="D55" s="94" t="s">
        <v>864</v>
      </c>
      <c r="E55" s="92" t="e">
        <f>VLOOKUP(C55,'TAB 1 Project Information'!B:S,18,FALSE)</f>
        <v>#N/A</v>
      </c>
      <c r="F55" s="102">
        <v>3233.68</v>
      </c>
      <c r="G55" s="102">
        <v>1358.6969999999999</v>
      </c>
      <c r="H55" s="102">
        <v>165.49</v>
      </c>
      <c r="I55" s="103">
        <f t="shared" si="6"/>
        <v>4757.8669999999993</v>
      </c>
      <c r="J55" s="106">
        <v>10</v>
      </c>
      <c r="K55" s="106">
        <v>6</v>
      </c>
      <c r="L55" s="106">
        <v>0</v>
      </c>
      <c r="M55" s="108"/>
      <c r="N55" s="108"/>
      <c r="O55" s="108"/>
      <c r="P55" s="108"/>
      <c r="Q55" s="108"/>
      <c r="R55" s="108">
        <f>I55/2</f>
        <v>2378.9334999999996</v>
      </c>
      <c r="S55" s="108"/>
      <c r="T55" s="108"/>
      <c r="U55" s="108"/>
      <c r="V55" s="108">
        <f>R55</f>
        <v>2378.9334999999996</v>
      </c>
    </row>
    <row r="56" spans="1:22" x14ac:dyDescent="0.2">
      <c r="A56" s="90">
        <f t="shared" si="1"/>
        <v>54</v>
      </c>
      <c r="B56" s="96">
        <v>10135</v>
      </c>
      <c r="C56" s="94" t="s">
        <v>327</v>
      </c>
      <c r="D56" s="94" t="s">
        <v>863</v>
      </c>
      <c r="E56" s="92" t="str">
        <f>VLOOKUP(C56,'TAB 1 Project Information'!B:S,18,FALSE)</f>
        <v>N/A</v>
      </c>
      <c r="F56" s="102">
        <v>25759.863000000001</v>
      </c>
      <c r="G56" s="102">
        <v>18152.156999999999</v>
      </c>
      <c r="H56" s="102">
        <v>8956.4660000000003</v>
      </c>
      <c r="I56" s="103">
        <f t="shared" si="6"/>
        <v>52868.486000000004</v>
      </c>
      <c r="J56" s="106">
        <f>VLOOKUP(C56,'TAB 1 Project Information'!B:I,6,FALSE)</f>
        <v>6</v>
      </c>
      <c r="K56" s="106">
        <f>VLOOKUP(C56,'TAB 1 Project Information'!B:I,7,FALSE)</f>
        <v>0</v>
      </c>
      <c r="L56" s="106">
        <f>VLOOKUP(C56,'TAB 1 Project Information'!B:I,8,FALSE)</f>
        <v>0</v>
      </c>
      <c r="M56" s="108"/>
      <c r="N56" s="108"/>
      <c r="O56" s="108"/>
      <c r="P56" s="108"/>
      <c r="Q56" s="108"/>
      <c r="R56" s="108">
        <f t="shared" ref="R56:R57" si="10">I56</f>
        <v>52868.486000000004</v>
      </c>
      <c r="S56" s="108"/>
      <c r="T56" s="108"/>
      <c r="U56" s="108"/>
      <c r="V56" s="108"/>
    </row>
    <row r="57" spans="1:22" x14ac:dyDescent="0.2">
      <c r="A57" s="90">
        <f t="shared" si="1"/>
        <v>55</v>
      </c>
      <c r="B57" s="96">
        <v>12125</v>
      </c>
      <c r="C57" s="94" t="s">
        <v>333</v>
      </c>
      <c r="D57" s="94" t="s">
        <v>863</v>
      </c>
      <c r="E57" s="92" t="str">
        <f>VLOOKUP(C57,'TAB 1 Project Information'!B:S,18,FALSE)</f>
        <v>N/A</v>
      </c>
      <c r="F57" s="102">
        <v>4861.5200000000004</v>
      </c>
      <c r="G57" s="102">
        <v>202.03299999999999</v>
      </c>
      <c r="H57" s="102">
        <v>-2.169</v>
      </c>
      <c r="I57" s="103">
        <f t="shared" si="6"/>
        <v>5061.3840000000009</v>
      </c>
      <c r="J57" s="106">
        <f>VLOOKUP(C57,'TAB 1 Project Information'!B:I,6,FALSE)</f>
        <v>6</v>
      </c>
      <c r="K57" s="106">
        <f>VLOOKUP(C57,'TAB 1 Project Information'!B:I,7,FALSE)</f>
        <v>0</v>
      </c>
      <c r="L57" s="106">
        <f>VLOOKUP(C57,'TAB 1 Project Information'!B:I,8,FALSE)</f>
        <v>0</v>
      </c>
      <c r="M57" s="108"/>
      <c r="N57" s="108"/>
      <c r="O57" s="108"/>
      <c r="P57" s="108"/>
      <c r="Q57" s="108"/>
      <c r="R57" s="108">
        <f t="shared" si="10"/>
        <v>5061.3840000000009</v>
      </c>
      <c r="S57" s="108"/>
      <c r="T57" s="108"/>
      <c r="U57" s="108"/>
      <c r="V57" s="108"/>
    </row>
    <row r="58" spans="1:22" x14ac:dyDescent="0.2">
      <c r="A58" s="90">
        <f t="shared" si="1"/>
        <v>56</v>
      </c>
      <c r="B58" s="96">
        <v>12132</v>
      </c>
      <c r="C58" s="94" t="s">
        <v>637</v>
      </c>
      <c r="D58" s="94" t="s">
        <v>864</v>
      </c>
      <c r="E58" s="92" t="e">
        <f>VLOOKUP(C58,'TAB 1 Project Information'!B:S,18,FALSE)</f>
        <v>#N/A</v>
      </c>
      <c r="F58" s="102">
        <v>545.74900000000002</v>
      </c>
      <c r="G58" s="102">
        <v>1870.345</v>
      </c>
      <c r="H58" s="102">
        <v>917.84699999999998</v>
      </c>
      <c r="I58" s="103">
        <f t="shared" si="6"/>
        <v>3333.9409999999998</v>
      </c>
      <c r="J58" s="106">
        <v>9</v>
      </c>
      <c r="K58" s="106">
        <v>0</v>
      </c>
      <c r="L58" s="106">
        <v>0</v>
      </c>
      <c r="M58" s="108"/>
      <c r="N58" s="108"/>
      <c r="O58" s="108"/>
      <c r="P58" s="108"/>
      <c r="Q58" s="108"/>
      <c r="R58" s="108"/>
      <c r="S58" s="108"/>
      <c r="T58" s="108"/>
      <c r="U58" s="108">
        <f>I58</f>
        <v>3333.9409999999998</v>
      </c>
      <c r="V58" s="108"/>
    </row>
    <row r="59" spans="1:22" x14ac:dyDescent="0.2">
      <c r="A59" s="90">
        <f t="shared" si="1"/>
        <v>57</v>
      </c>
      <c r="B59" s="97">
        <v>12134</v>
      </c>
      <c r="C59" s="94" t="s">
        <v>338</v>
      </c>
      <c r="D59" s="94" t="s">
        <v>864</v>
      </c>
      <c r="E59" s="92">
        <f>VLOOKUP(C59,'TAB 1 Project Information'!B:S,18,FALSE)</f>
        <v>0</v>
      </c>
      <c r="F59" s="102">
        <v>-2.5840000000000001</v>
      </c>
      <c r="G59" s="102">
        <v>0</v>
      </c>
      <c r="H59" s="102">
        <v>0</v>
      </c>
      <c r="I59" s="103">
        <f t="shared" si="6"/>
        <v>-2.5840000000000001</v>
      </c>
      <c r="J59" s="106">
        <f>VLOOKUP(C59,'TAB 1 Project Information'!B:I,6,FALSE)</f>
        <v>1</v>
      </c>
      <c r="K59" s="106">
        <f>VLOOKUP(C59,'TAB 1 Project Information'!B:I,7,FALSE)</f>
        <v>0</v>
      </c>
      <c r="L59" s="106">
        <f>VLOOKUP(C59,'TAB 1 Project Information'!B:I,8,FALSE)</f>
        <v>0</v>
      </c>
      <c r="M59" s="107">
        <f>I59</f>
        <v>-2.5840000000000001</v>
      </c>
      <c r="N59" s="108"/>
      <c r="O59" s="108"/>
      <c r="P59" s="108"/>
      <c r="Q59" s="108"/>
      <c r="R59" s="108"/>
      <c r="S59" s="108"/>
      <c r="T59" s="108"/>
      <c r="U59" s="108"/>
      <c r="V59" s="108"/>
    </row>
    <row r="60" spans="1:22" x14ac:dyDescent="0.2">
      <c r="A60" s="90">
        <f t="shared" si="1"/>
        <v>58</v>
      </c>
      <c r="B60" s="97">
        <v>12157</v>
      </c>
      <c r="C60" s="94" t="s">
        <v>342</v>
      </c>
      <c r="D60" s="94" t="s">
        <v>863</v>
      </c>
      <c r="E60" s="92">
        <f>VLOOKUP(C60,'TAB 1 Project Information'!B:S,18,FALSE)</f>
        <v>0</v>
      </c>
      <c r="F60" s="102">
        <v>0.90600000000000003</v>
      </c>
      <c r="G60" s="102">
        <v>0</v>
      </c>
      <c r="H60" s="102">
        <v>0</v>
      </c>
      <c r="I60" s="103">
        <f t="shared" si="6"/>
        <v>0.90600000000000003</v>
      </c>
      <c r="J60" s="106">
        <f>VLOOKUP(C60,'TAB 1 Project Information'!B:I,6,FALSE)</f>
        <v>10</v>
      </c>
      <c r="K60" s="106">
        <f>VLOOKUP(C60,'TAB 1 Project Information'!B:I,7,FALSE)</f>
        <v>0</v>
      </c>
      <c r="L60" s="106">
        <f>VLOOKUP(C60,'TAB 1 Project Information'!B:I,8,FALSE)</f>
        <v>0</v>
      </c>
      <c r="M60" s="108"/>
      <c r="N60" s="108"/>
      <c r="O60" s="108"/>
      <c r="P60" s="108"/>
      <c r="Q60" s="108"/>
      <c r="R60" s="108"/>
      <c r="S60" s="108"/>
      <c r="T60" s="108"/>
      <c r="U60" s="108"/>
      <c r="V60" s="108">
        <f>I60</f>
        <v>0.90600000000000003</v>
      </c>
    </row>
    <row r="61" spans="1:22" x14ac:dyDescent="0.2">
      <c r="A61" s="90">
        <f t="shared" si="1"/>
        <v>59</v>
      </c>
      <c r="B61" s="97">
        <v>13126</v>
      </c>
      <c r="C61" s="94" t="s">
        <v>346</v>
      </c>
      <c r="D61" s="94" t="s">
        <v>863</v>
      </c>
      <c r="E61" s="92" t="str">
        <f>VLOOKUP(C61,'TAB 1 Project Information'!B:S,18,FALSE)</f>
        <v>N/A</v>
      </c>
      <c r="F61" s="102">
        <v>0.17899999999999999</v>
      </c>
      <c r="G61" s="102">
        <v>0</v>
      </c>
      <c r="H61" s="102">
        <v>0</v>
      </c>
      <c r="I61" s="103">
        <f t="shared" si="6"/>
        <v>0.17899999999999999</v>
      </c>
      <c r="J61" s="106">
        <f>VLOOKUP(C61,'TAB 1 Project Information'!B:I,6,FALSE)</f>
        <v>6</v>
      </c>
      <c r="K61" s="106">
        <f>VLOOKUP(C61,'TAB 1 Project Information'!B:I,7,FALSE)</f>
        <v>0</v>
      </c>
      <c r="L61" s="106">
        <f>VLOOKUP(C61,'TAB 1 Project Information'!B:I,8,FALSE)</f>
        <v>0</v>
      </c>
      <c r="M61" s="108"/>
      <c r="N61" s="108"/>
      <c r="O61" s="108"/>
      <c r="P61" s="108"/>
      <c r="Q61" s="108"/>
      <c r="R61" s="108">
        <f t="shared" ref="R61:R62" si="11">I61</f>
        <v>0.17899999999999999</v>
      </c>
      <c r="S61" s="108"/>
      <c r="T61" s="108"/>
      <c r="U61" s="108"/>
      <c r="V61" s="108"/>
    </row>
    <row r="62" spans="1:22" x14ac:dyDescent="0.2">
      <c r="A62" s="90">
        <f t="shared" si="1"/>
        <v>60</v>
      </c>
      <c r="B62" s="97">
        <v>13127</v>
      </c>
      <c r="C62" s="94" t="s">
        <v>348</v>
      </c>
      <c r="D62" s="94" t="s">
        <v>864</v>
      </c>
      <c r="E62" s="92" t="str">
        <f>VLOOKUP(C62,'TAB 1 Project Information'!B:S,18,FALSE)</f>
        <v>N/A</v>
      </c>
      <c r="F62" s="102">
        <v>-3642</v>
      </c>
      <c r="G62" s="102">
        <v>0</v>
      </c>
      <c r="H62" s="102">
        <v>-0.76700000000000002</v>
      </c>
      <c r="I62" s="103">
        <f t="shared" si="6"/>
        <v>-3642.7669999999998</v>
      </c>
      <c r="J62" s="106">
        <f>VLOOKUP(C62,'TAB 1 Project Information'!B:I,6,FALSE)</f>
        <v>6</v>
      </c>
      <c r="K62" s="106">
        <f>VLOOKUP(C62,'TAB 1 Project Information'!B:I,7,FALSE)</f>
        <v>0</v>
      </c>
      <c r="L62" s="106">
        <f>VLOOKUP(C62,'TAB 1 Project Information'!B:I,8,FALSE)</f>
        <v>0</v>
      </c>
      <c r="M62" s="108"/>
      <c r="N62" s="108"/>
      <c r="O62" s="108"/>
      <c r="P62" s="108"/>
      <c r="Q62" s="108"/>
      <c r="R62" s="108">
        <f t="shared" si="11"/>
        <v>-3642.7669999999998</v>
      </c>
      <c r="S62" s="108"/>
      <c r="T62" s="108"/>
      <c r="U62" s="108"/>
      <c r="V62" s="108"/>
    </row>
    <row r="63" spans="1:22" x14ac:dyDescent="0.2">
      <c r="A63" s="90">
        <f t="shared" si="1"/>
        <v>61</v>
      </c>
      <c r="B63" s="97">
        <v>13133</v>
      </c>
      <c r="C63" s="94" t="s">
        <v>352</v>
      </c>
      <c r="D63" s="94" t="s">
        <v>864</v>
      </c>
      <c r="E63" s="92" t="str">
        <f>VLOOKUP(C63,'TAB 1 Project Information'!B:S,18,FALSE)</f>
        <v>N/A</v>
      </c>
      <c r="F63" s="102">
        <v>688.52599999999995</v>
      </c>
      <c r="G63" s="102">
        <v>12.821</v>
      </c>
      <c r="H63" s="102">
        <v>74.417000000000002</v>
      </c>
      <c r="I63" s="103">
        <f t="shared" si="6"/>
        <v>775.76400000000001</v>
      </c>
      <c r="J63" s="106">
        <f>VLOOKUP(C63,'TAB 1 Project Information'!B:I,6,FALSE)</f>
        <v>10</v>
      </c>
      <c r="K63" s="106">
        <f>VLOOKUP(C63,'TAB 1 Project Information'!B:I,7,FALSE)</f>
        <v>0</v>
      </c>
      <c r="L63" s="106">
        <f>VLOOKUP(C63,'TAB 1 Project Information'!B:I,8,FALSE)</f>
        <v>0</v>
      </c>
      <c r="M63" s="108"/>
      <c r="N63" s="108"/>
      <c r="O63" s="108"/>
      <c r="P63" s="108"/>
      <c r="Q63" s="108"/>
      <c r="R63" s="108"/>
      <c r="S63" s="108"/>
      <c r="T63" s="108"/>
      <c r="U63" s="108"/>
      <c r="V63" s="108">
        <f>I63</f>
        <v>775.76400000000001</v>
      </c>
    </row>
    <row r="64" spans="1:22" x14ac:dyDescent="0.2">
      <c r="A64" s="90">
        <f t="shared" si="1"/>
        <v>62</v>
      </c>
      <c r="B64" s="97">
        <v>13134</v>
      </c>
      <c r="C64" s="94" t="s">
        <v>355</v>
      </c>
      <c r="D64" s="94" t="s">
        <v>863</v>
      </c>
      <c r="E64" s="92">
        <f>VLOOKUP(C64,'TAB 1 Project Information'!B:S,18,FALSE)</f>
        <v>0</v>
      </c>
      <c r="F64" s="102">
        <v>3.6890000000000001</v>
      </c>
      <c r="G64" s="102">
        <v>778.18600000000004</v>
      </c>
      <c r="H64" s="102">
        <v>279.73</v>
      </c>
      <c r="I64" s="103">
        <f t="shared" si="6"/>
        <v>1061.605</v>
      </c>
      <c r="J64" s="106">
        <f>VLOOKUP(C64,'TAB 1 Project Information'!B:I,6,FALSE)</f>
        <v>6</v>
      </c>
      <c r="K64" s="106">
        <f>VLOOKUP(C64,'TAB 1 Project Information'!B:I,7,FALSE)</f>
        <v>0</v>
      </c>
      <c r="L64" s="106">
        <f>VLOOKUP(C64,'TAB 1 Project Information'!B:I,8,FALSE)</f>
        <v>0</v>
      </c>
      <c r="M64" s="108"/>
      <c r="N64" s="108"/>
      <c r="O64" s="108"/>
      <c r="P64" s="108"/>
      <c r="Q64" s="108"/>
      <c r="R64" s="108">
        <f t="shared" ref="R64:R65" si="12">I64</f>
        <v>1061.605</v>
      </c>
      <c r="S64" s="108"/>
      <c r="T64" s="108"/>
      <c r="U64" s="108"/>
      <c r="V64" s="108"/>
    </row>
    <row r="65" spans="1:22" x14ac:dyDescent="0.2">
      <c r="A65" s="90">
        <f t="shared" si="1"/>
        <v>63</v>
      </c>
      <c r="B65" s="97">
        <v>13136</v>
      </c>
      <c r="C65" s="94" t="s">
        <v>360</v>
      </c>
      <c r="D65" s="94" t="s">
        <v>863</v>
      </c>
      <c r="E65" s="92" t="str">
        <f>VLOOKUP(C65,'TAB 1 Project Information'!B:S,18,FALSE)</f>
        <v>N/A</v>
      </c>
      <c r="F65" s="102">
        <v>2211.4349999999999</v>
      </c>
      <c r="G65" s="102">
        <v>622.92899999999997</v>
      </c>
      <c r="H65" s="102">
        <v>-10.51</v>
      </c>
      <c r="I65" s="103">
        <f t="shared" si="6"/>
        <v>2823.8539999999998</v>
      </c>
      <c r="J65" s="106">
        <f>VLOOKUP(C65,'TAB 1 Project Information'!B:I,6,FALSE)</f>
        <v>6</v>
      </c>
      <c r="K65" s="106">
        <f>VLOOKUP(C65,'TAB 1 Project Information'!B:I,7,FALSE)</f>
        <v>0</v>
      </c>
      <c r="L65" s="106">
        <f>VLOOKUP(C65,'TAB 1 Project Information'!B:I,8,FALSE)</f>
        <v>0</v>
      </c>
      <c r="M65" s="108"/>
      <c r="N65" s="108"/>
      <c r="O65" s="108"/>
      <c r="P65" s="108"/>
      <c r="Q65" s="108"/>
      <c r="R65" s="108">
        <f t="shared" si="12"/>
        <v>2823.8539999999998</v>
      </c>
      <c r="S65" s="108"/>
      <c r="T65" s="108"/>
      <c r="U65" s="108"/>
      <c r="V65" s="108"/>
    </row>
    <row r="66" spans="1:22" x14ac:dyDescent="0.2">
      <c r="A66" s="90">
        <f t="shared" si="1"/>
        <v>64</v>
      </c>
      <c r="B66" s="96">
        <v>13242</v>
      </c>
      <c r="C66" s="98" t="s">
        <v>364</v>
      </c>
      <c r="D66" s="98" t="s">
        <v>863</v>
      </c>
      <c r="E66" s="92" t="str">
        <f>VLOOKUP(C66,'TAB 1 Project Information'!B:S,18,FALSE)</f>
        <v>N/A</v>
      </c>
      <c r="F66" s="102">
        <v>206.56</v>
      </c>
      <c r="G66" s="102">
        <v>4846.38</v>
      </c>
      <c r="H66" s="102">
        <v>2491.0680000000002</v>
      </c>
      <c r="I66" s="103">
        <f t="shared" si="6"/>
        <v>7544.0080000000007</v>
      </c>
      <c r="J66" s="106">
        <f>VLOOKUP(C66,'TAB 1 Project Information'!B:I,6,FALSE)</f>
        <v>7</v>
      </c>
      <c r="K66" s="106">
        <f>VLOOKUP(C66,'TAB 1 Project Information'!B:I,7,FALSE)</f>
        <v>0</v>
      </c>
      <c r="L66" s="106">
        <f>VLOOKUP(C66,'TAB 1 Project Information'!B:I,8,FALSE)</f>
        <v>0</v>
      </c>
      <c r="M66" s="108"/>
      <c r="N66" s="108"/>
      <c r="O66" s="108"/>
      <c r="P66" s="108"/>
      <c r="Q66" s="108"/>
      <c r="R66" s="108"/>
      <c r="S66" s="108">
        <f t="shared" ref="S66:S67" si="13">I66</f>
        <v>7544.0080000000007</v>
      </c>
      <c r="T66" s="108"/>
      <c r="U66" s="108"/>
      <c r="V66" s="108"/>
    </row>
    <row r="67" spans="1:22" x14ac:dyDescent="0.2">
      <c r="A67" s="90">
        <f t="shared" si="1"/>
        <v>65</v>
      </c>
      <c r="B67" s="96">
        <v>14129</v>
      </c>
      <c r="C67" s="94" t="s">
        <v>366</v>
      </c>
      <c r="D67" s="94" t="s">
        <v>864</v>
      </c>
      <c r="E67" s="92" t="str">
        <f>VLOOKUP(C67,'TAB 1 Project Information'!B:S,18,FALSE)</f>
        <v>N/A</v>
      </c>
      <c r="F67" s="102">
        <v>1394.2529999999999</v>
      </c>
      <c r="G67" s="102">
        <v>345.15199999999999</v>
      </c>
      <c r="H67" s="102">
        <v>0.43099999999999999</v>
      </c>
      <c r="I67" s="103">
        <f t="shared" ref="I67:I98" si="14">SUM(F67:H67)</f>
        <v>1739.836</v>
      </c>
      <c r="J67" s="106">
        <f>VLOOKUP(C67,'TAB 1 Project Information'!B:I,6,FALSE)</f>
        <v>7</v>
      </c>
      <c r="K67" s="106">
        <f>VLOOKUP(C67,'TAB 1 Project Information'!B:I,7,FALSE)</f>
        <v>0</v>
      </c>
      <c r="L67" s="106">
        <f>VLOOKUP(C67,'TAB 1 Project Information'!B:I,8,FALSE)</f>
        <v>0</v>
      </c>
      <c r="M67" s="108"/>
      <c r="N67" s="108"/>
      <c r="O67" s="108"/>
      <c r="P67" s="108"/>
      <c r="Q67" s="108"/>
      <c r="R67" s="108"/>
      <c r="S67" s="108">
        <f t="shared" si="13"/>
        <v>1739.836</v>
      </c>
      <c r="T67" s="108"/>
      <c r="U67" s="108"/>
      <c r="V67" s="108"/>
    </row>
    <row r="68" spans="1:22" x14ac:dyDescent="0.2">
      <c r="A68" s="90">
        <f t="shared" si="1"/>
        <v>66</v>
      </c>
      <c r="B68" s="96">
        <v>14132</v>
      </c>
      <c r="C68" s="94" t="s">
        <v>367</v>
      </c>
      <c r="D68" s="94" t="s">
        <v>864</v>
      </c>
      <c r="E68" s="92" t="str">
        <f>VLOOKUP(C68,'TAB 1 Project Information'!B:S,18,FALSE)</f>
        <v>N/A</v>
      </c>
      <c r="F68" s="102">
        <v>4538.4629999999997</v>
      </c>
      <c r="G68" s="102">
        <v>1070.913</v>
      </c>
      <c r="H68" s="102">
        <v>1282.5250000000001</v>
      </c>
      <c r="I68" s="103">
        <f t="shared" si="14"/>
        <v>6891.9009999999998</v>
      </c>
      <c r="J68" s="106">
        <f>VLOOKUP(C68,'TAB 1 Project Information'!B:I,6,FALSE)</f>
        <v>9</v>
      </c>
      <c r="K68" s="106">
        <f>VLOOKUP(C68,'TAB 1 Project Information'!B:I,7,FALSE)</f>
        <v>0</v>
      </c>
      <c r="L68" s="106">
        <f>VLOOKUP(C68,'TAB 1 Project Information'!B:I,8,FALSE)</f>
        <v>0</v>
      </c>
      <c r="M68" s="108"/>
      <c r="N68" s="108"/>
      <c r="O68" s="108"/>
      <c r="P68" s="108"/>
      <c r="Q68" s="108"/>
      <c r="R68" s="108"/>
      <c r="S68" s="108"/>
      <c r="T68" s="108"/>
      <c r="U68" s="108">
        <f>I68</f>
        <v>6891.9009999999998</v>
      </c>
      <c r="V68" s="108"/>
    </row>
    <row r="69" spans="1:22" x14ac:dyDescent="0.2">
      <c r="A69" s="90">
        <f t="shared" ref="A69:A132" si="15">(A68+1)</f>
        <v>67</v>
      </c>
      <c r="B69" s="96">
        <v>14142</v>
      </c>
      <c r="C69" s="94" t="s">
        <v>369</v>
      </c>
      <c r="D69" s="94" t="s">
        <v>864</v>
      </c>
      <c r="E69" s="92">
        <f>VLOOKUP(C69,'TAB 1 Project Information'!B:S,18,FALSE)</f>
        <v>0</v>
      </c>
      <c r="F69" s="102">
        <v>8542.3790000000008</v>
      </c>
      <c r="G69" s="102">
        <v>3184.625</v>
      </c>
      <c r="H69" s="102">
        <v>8.1</v>
      </c>
      <c r="I69" s="103">
        <f t="shared" si="14"/>
        <v>11735.104000000001</v>
      </c>
      <c r="J69" s="106">
        <f>VLOOKUP(C69,'TAB 1 Project Information'!B:I,6,FALSE)</f>
        <v>6</v>
      </c>
      <c r="K69" s="106">
        <f>VLOOKUP(C69,'TAB 1 Project Information'!B:I,7,FALSE)</f>
        <v>0</v>
      </c>
      <c r="L69" s="106">
        <f>VLOOKUP(C69,'TAB 1 Project Information'!B:I,8,FALSE)</f>
        <v>0</v>
      </c>
      <c r="M69" s="108"/>
      <c r="N69" s="108"/>
      <c r="O69" s="108"/>
      <c r="P69" s="108"/>
      <c r="Q69" s="108"/>
      <c r="R69" s="108">
        <f t="shared" ref="R69:R70" si="16">I69</f>
        <v>11735.104000000001</v>
      </c>
      <c r="S69" s="108"/>
      <c r="T69" s="108"/>
      <c r="U69" s="108"/>
      <c r="V69" s="108"/>
    </row>
    <row r="70" spans="1:22" x14ac:dyDescent="0.2">
      <c r="A70" s="90">
        <f t="shared" si="15"/>
        <v>68</v>
      </c>
      <c r="B70" s="96">
        <v>14143</v>
      </c>
      <c r="C70" s="94" t="s">
        <v>638</v>
      </c>
      <c r="D70" s="94" t="s">
        <v>863</v>
      </c>
      <c r="E70" s="92" t="e">
        <f>VLOOKUP(C70,'TAB 1 Project Information'!B:S,18,FALSE)</f>
        <v>#N/A</v>
      </c>
      <c r="F70" s="102">
        <v>2636.5590000000002</v>
      </c>
      <c r="G70" s="102">
        <v>6635.2030000000004</v>
      </c>
      <c r="H70" s="102">
        <v>3089.5279999999998</v>
      </c>
      <c r="I70" s="103">
        <f t="shared" si="14"/>
        <v>12361.29</v>
      </c>
      <c r="J70" s="106">
        <v>6</v>
      </c>
      <c r="K70" s="106">
        <v>0</v>
      </c>
      <c r="L70" s="106">
        <v>0</v>
      </c>
      <c r="M70" s="108"/>
      <c r="N70" s="108"/>
      <c r="O70" s="108"/>
      <c r="P70" s="108"/>
      <c r="Q70" s="108"/>
      <c r="R70" s="108">
        <f t="shared" si="16"/>
        <v>12361.29</v>
      </c>
      <c r="S70" s="108"/>
      <c r="T70" s="108"/>
      <c r="U70" s="108"/>
      <c r="V70" s="108"/>
    </row>
    <row r="71" spans="1:22" x14ac:dyDescent="0.2">
      <c r="A71" s="90">
        <f t="shared" si="15"/>
        <v>69</v>
      </c>
      <c r="B71" s="96">
        <v>15128</v>
      </c>
      <c r="C71" s="94" t="s">
        <v>374</v>
      </c>
      <c r="D71" s="94" t="s">
        <v>864</v>
      </c>
      <c r="E71" s="92" t="str">
        <f>VLOOKUP(C71,'TAB 1 Project Information'!B:S,18,FALSE)</f>
        <v>N/A</v>
      </c>
      <c r="F71" s="102">
        <v>1750.7159999999999</v>
      </c>
      <c r="G71" s="102">
        <v>485.41500000000002</v>
      </c>
      <c r="H71" s="102">
        <v>54.38</v>
      </c>
      <c r="I71" s="103">
        <f t="shared" si="14"/>
        <v>2290.511</v>
      </c>
      <c r="J71" s="106">
        <f>VLOOKUP(C71,'TAB 1 Project Information'!B:I,6,FALSE)</f>
        <v>1</v>
      </c>
      <c r="K71" s="106">
        <f>VLOOKUP(C71,'TAB 1 Project Information'!B:I,7,FALSE)</f>
        <v>0</v>
      </c>
      <c r="L71" s="106">
        <f>VLOOKUP(C71,'TAB 1 Project Information'!B:I,8,FALSE)</f>
        <v>0</v>
      </c>
      <c r="M71" s="107">
        <f>I71</f>
        <v>2290.511</v>
      </c>
      <c r="N71" s="108"/>
      <c r="O71" s="108"/>
      <c r="P71" s="108"/>
      <c r="Q71" s="108"/>
      <c r="R71" s="108"/>
      <c r="S71" s="108"/>
      <c r="T71" s="108"/>
      <c r="U71" s="108"/>
      <c r="V71" s="108"/>
    </row>
    <row r="72" spans="1:22" x14ac:dyDescent="0.2">
      <c r="A72" s="90">
        <f t="shared" si="15"/>
        <v>70</v>
      </c>
      <c r="B72" s="97">
        <v>15130</v>
      </c>
      <c r="C72" s="94" t="s">
        <v>378</v>
      </c>
      <c r="D72" s="94" t="s">
        <v>864</v>
      </c>
      <c r="E72" s="92" t="str">
        <f>VLOOKUP(C72,'TAB 1 Project Information'!B:S,18,FALSE)</f>
        <v>N/A</v>
      </c>
      <c r="F72" s="102">
        <v>854.37400000000002</v>
      </c>
      <c r="G72" s="102">
        <v>2555.335</v>
      </c>
      <c r="H72" s="102">
        <v>323.642</v>
      </c>
      <c r="I72" s="103">
        <f t="shared" si="14"/>
        <v>3733.3509999999997</v>
      </c>
      <c r="J72" s="106">
        <f>VLOOKUP(C72,'TAB 1 Project Information'!B:I,6,FALSE)</f>
        <v>6</v>
      </c>
      <c r="K72" s="106">
        <f>VLOOKUP(C72,'TAB 1 Project Information'!B:I,7,FALSE)</f>
        <v>0</v>
      </c>
      <c r="L72" s="106">
        <f>VLOOKUP(C72,'TAB 1 Project Information'!B:I,8,FALSE)</f>
        <v>0</v>
      </c>
      <c r="M72" s="108"/>
      <c r="N72" s="108"/>
      <c r="O72" s="108"/>
      <c r="P72" s="108"/>
      <c r="Q72" s="108"/>
      <c r="R72" s="108">
        <f t="shared" ref="R72:R73" si="17">I72</f>
        <v>3733.3509999999997</v>
      </c>
      <c r="S72" s="108"/>
      <c r="T72" s="108"/>
      <c r="U72" s="108"/>
      <c r="V72" s="108"/>
    </row>
    <row r="73" spans="1:22" x14ac:dyDescent="0.2">
      <c r="A73" s="90">
        <f t="shared" si="15"/>
        <v>71</v>
      </c>
      <c r="B73" s="96">
        <v>15132</v>
      </c>
      <c r="C73" s="94" t="s">
        <v>380</v>
      </c>
      <c r="D73" s="94" t="s">
        <v>864</v>
      </c>
      <c r="E73" s="92">
        <f>VLOOKUP(C73,'TAB 1 Project Information'!B:S,18,FALSE)</f>
        <v>0</v>
      </c>
      <c r="F73" s="102">
        <v>0</v>
      </c>
      <c r="G73" s="102">
        <v>2098.1689999999999</v>
      </c>
      <c r="H73" s="102">
        <v>1352.433</v>
      </c>
      <c r="I73" s="103">
        <f t="shared" si="14"/>
        <v>3450.6019999999999</v>
      </c>
      <c r="J73" s="106">
        <f>VLOOKUP(C73,'TAB 1 Project Information'!B:I,6,FALSE)</f>
        <v>6</v>
      </c>
      <c r="K73" s="106">
        <f>VLOOKUP(C73,'TAB 1 Project Information'!B:I,7,FALSE)</f>
        <v>0</v>
      </c>
      <c r="L73" s="106">
        <f>VLOOKUP(C73,'TAB 1 Project Information'!B:I,8,FALSE)</f>
        <v>0</v>
      </c>
      <c r="M73" s="108"/>
      <c r="N73" s="108"/>
      <c r="O73" s="108"/>
      <c r="P73" s="108"/>
      <c r="Q73" s="108"/>
      <c r="R73" s="108">
        <f t="shared" si="17"/>
        <v>3450.6019999999999</v>
      </c>
      <c r="S73" s="108"/>
      <c r="T73" s="108"/>
      <c r="U73" s="108"/>
      <c r="V73" s="108"/>
    </row>
    <row r="74" spans="1:22" x14ac:dyDescent="0.2">
      <c r="A74" s="90">
        <f t="shared" si="15"/>
        <v>72</v>
      </c>
      <c r="B74" s="96">
        <v>15246</v>
      </c>
      <c r="C74" s="98" t="s">
        <v>639</v>
      </c>
      <c r="D74" s="98" t="s">
        <v>863</v>
      </c>
      <c r="E74" s="92" t="e">
        <f>VLOOKUP(C74,'TAB 1 Project Information'!B:S,18,FALSE)</f>
        <v>#N/A</v>
      </c>
      <c r="F74" s="102">
        <v>0</v>
      </c>
      <c r="G74" s="102">
        <v>638.71799999999996</v>
      </c>
      <c r="H74" s="102">
        <v>1712.4259999999999</v>
      </c>
      <c r="I74" s="103">
        <f t="shared" si="14"/>
        <v>2351.1439999999998</v>
      </c>
      <c r="J74" s="106">
        <v>8</v>
      </c>
      <c r="K74" s="106">
        <v>0</v>
      </c>
      <c r="L74" s="106">
        <v>0</v>
      </c>
      <c r="M74" s="108"/>
      <c r="N74" s="108"/>
      <c r="O74" s="108"/>
      <c r="P74" s="108"/>
      <c r="Q74" s="108"/>
      <c r="R74" s="108"/>
      <c r="S74" s="108"/>
      <c r="T74" s="108">
        <f>I74</f>
        <v>2351.1439999999998</v>
      </c>
      <c r="U74" s="108"/>
      <c r="V74" s="108"/>
    </row>
    <row r="75" spans="1:22" x14ac:dyDescent="0.2">
      <c r="A75" s="90">
        <f t="shared" si="15"/>
        <v>73</v>
      </c>
      <c r="B75" s="97">
        <v>16128</v>
      </c>
      <c r="C75" s="94" t="s">
        <v>384</v>
      </c>
      <c r="D75" s="94" t="s">
        <v>863</v>
      </c>
      <c r="E75" s="92" t="str">
        <f>VLOOKUP(C75,'TAB 1 Project Information'!B:S,18,FALSE)</f>
        <v>2015-2016</v>
      </c>
      <c r="F75" s="102">
        <v>0</v>
      </c>
      <c r="G75" s="102">
        <v>2037.3219999999999</v>
      </c>
      <c r="H75" s="102">
        <v>1882.7249999999999</v>
      </c>
      <c r="I75" s="103">
        <f t="shared" si="14"/>
        <v>3920.0469999999996</v>
      </c>
      <c r="J75" s="106">
        <f>VLOOKUP(C75,'TAB 1 Project Information'!B:I,6,FALSE)</f>
        <v>6</v>
      </c>
      <c r="K75" s="106">
        <f>VLOOKUP(C75,'TAB 1 Project Information'!B:I,7,FALSE)</f>
        <v>0</v>
      </c>
      <c r="L75" s="106">
        <f>VLOOKUP(C75,'TAB 1 Project Information'!B:I,8,FALSE)</f>
        <v>0</v>
      </c>
      <c r="M75" s="108"/>
      <c r="N75" s="108"/>
      <c r="O75" s="108"/>
      <c r="P75" s="108"/>
      <c r="Q75" s="108"/>
      <c r="R75" s="108">
        <f t="shared" ref="R75:R77" si="18">I75</f>
        <v>3920.0469999999996</v>
      </c>
      <c r="S75" s="108"/>
      <c r="T75" s="108"/>
      <c r="U75" s="108"/>
      <c r="V75" s="108"/>
    </row>
    <row r="76" spans="1:22" ht="25.5" x14ac:dyDescent="0.2">
      <c r="A76" s="90">
        <f t="shared" si="15"/>
        <v>74</v>
      </c>
      <c r="B76" s="97">
        <v>16130</v>
      </c>
      <c r="C76" s="94" t="s">
        <v>390</v>
      </c>
      <c r="D76" s="94" t="s">
        <v>863</v>
      </c>
      <c r="E76" s="92" t="str">
        <f>VLOOKUP(C76,'TAB 1 Project Information'!B:S,18,FALSE)</f>
        <v>N/A</v>
      </c>
      <c r="F76" s="102">
        <v>0</v>
      </c>
      <c r="G76" s="102">
        <v>1178.1880000000001</v>
      </c>
      <c r="H76" s="102">
        <v>1402.0640000000001</v>
      </c>
      <c r="I76" s="103">
        <f t="shared" si="14"/>
        <v>2580.2520000000004</v>
      </c>
      <c r="J76" s="106">
        <f>VLOOKUP(C76,'TAB 1 Project Information'!B:I,6,FALSE)</f>
        <v>6</v>
      </c>
      <c r="K76" s="106">
        <f>VLOOKUP(C76,'TAB 1 Project Information'!B:I,7,FALSE)</f>
        <v>0</v>
      </c>
      <c r="L76" s="106">
        <f>VLOOKUP(C76,'TAB 1 Project Information'!B:I,8,FALSE)</f>
        <v>0</v>
      </c>
      <c r="M76" s="108"/>
      <c r="N76" s="108"/>
      <c r="O76" s="108"/>
      <c r="P76" s="108"/>
      <c r="Q76" s="108"/>
      <c r="R76" s="108">
        <f t="shared" si="18"/>
        <v>2580.2520000000004</v>
      </c>
      <c r="S76" s="108"/>
      <c r="T76" s="108"/>
      <c r="U76" s="108"/>
      <c r="V76" s="108"/>
    </row>
    <row r="77" spans="1:22" ht="25.5" x14ac:dyDescent="0.2">
      <c r="A77" s="90">
        <f t="shared" si="15"/>
        <v>75</v>
      </c>
      <c r="B77" s="96">
        <v>16131</v>
      </c>
      <c r="C77" s="94" t="s">
        <v>393</v>
      </c>
      <c r="D77" s="94" t="s">
        <v>863</v>
      </c>
      <c r="E77" s="92" t="str">
        <f>VLOOKUP(C77,'TAB 1 Project Information'!B:S,18,FALSE)</f>
        <v>N/A</v>
      </c>
      <c r="F77" s="102">
        <v>152.578</v>
      </c>
      <c r="G77" s="102">
        <v>1258.8309999999999</v>
      </c>
      <c r="H77" s="102">
        <v>1419.0050000000001</v>
      </c>
      <c r="I77" s="103">
        <f t="shared" si="14"/>
        <v>2830.4139999999998</v>
      </c>
      <c r="J77" s="106">
        <f>VLOOKUP(C77,'TAB 1 Project Information'!B:I,6,FALSE)</f>
        <v>6</v>
      </c>
      <c r="K77" s="106">
        <f>VLOOKUP(C77,'TAB 1 Project Information'!B:I,7,FALSE)</f>
        <v>0</v>
      </c>
      <c r="L77" s="106">
        <f>VLOOKUP(C77,'TAB 1 Project Information'!B:I,8,FALSE)</f>
        <v>0</v>
      </c>
      <c r="M77" s="108"/>
      <c r="N77" s="108"/>
      <c r="O77" s="108"/>
      <c r="P77" s="108"/>
      <c r="Q77" s="108"/>
      <c r="R77" s="108">
        <f t="shared" si="18"/>
        <v>2830.4139999999998</v>
      </c>
      <c r="S77" s="108"/>
      <c r="T77" s="108"/>
      <c r="U77" s="108"/>
      <c r="V77" s="108"/>
    </row>
    <row r="78" spans="1:22" x14ac:dyDescent="0.2">
      <c r="A78" s="90">
        <f t="shared" si="15"/>
        <v>76</v>
      </c>
      <c r="B78" s="96">
        <v>16133</v>
      </c>
      <c r="C78" s="94" t="s">
        <v>640</v>
      </c>
      <c r="D78" s="94" t="s">
        <v>863</v>
      </c>
      <c r="E78" s="92" t="e">
        <f>VLOOKUP(C78,'TAB 1 Project Information'!B:S,18,FALSE)</f>
        <v>#N/A</v>
      </c>
      <c r="F78" s="102">
        <v>0</v>
      </c>
      <c r="G78" s="102">
        <v>1154.354</v>
      </c>
      <c r="H78" s="102">
        <v>469.81</v>
      </c>
      <c r="I78" s="103">
        <f t="shared" si="14"/>
        <v>1624.164</v>
      </c>
      <c r="J78" s="106">
        <v>9</v>
      </c>
      <c r="K78" s="106">
        <v>0</v>
      </c>
      <c r="L78" s="106">
        <v>0</v>
      </c>
      <c r="M78" s="108"/>
      <c r="N78" s="108"/>
      <c r="O78" s="108"/>
      <c r="P78" s="108"/>
      <c r="Q78" s="108"/>
      <c r="R78" s="108"/>
      <c r="S78" s="108"/>
      <c r="T78" s="108"/>
      <c r="U78" s="108">
        <f>I78</f>
        <v>1624.164</v>
      </c>
      <c r="V78" s="108"/>
    </row>
    <row r="79" spans="1:22" x14ac:dyDescent="0.2">
      <c r="A79" s="90">
        <f t="shared" si="15"/>
        <v>77</v>
      </c>
      <c r="B79" s="96">
        <v>16159</v>
      </c>
      <c r="C79" s="94" t="s">
        <v>396</v>
      </c>
      <c r="D79" s="94" t="s">
        <v>864</v>
      </c>
      <c r="E79" s="92">
        <f>VLOOKUP(C79,'TAB 1 Project Information'!B:S,18,FALSE)</f>
        <v>0</v>
      </c>
      <c r="F79" s="102">
        <v>0</v>
      </c>
      <c r="G79" s="102">
        <v>0</v>
      </c>
      <c r="H79" s="102">
        <v>1084.1600000000001</v>
      </c>
      <c r="I79" s="103">
        <f t="shared" si="14"/>
        <v>1084.1600000000001</v>
      </c>
      <c r="J79" s="106">
        <f>VLOOKUP(C79,'TAB 1 Project Information'!B:I,6,FALSE)</f>
        <v>4</v>
      </c>
      <c r="K79" s="106">
        <f>VLOOKUP(C79,'TAB 1 Project Information'!B:I,7,FALSE)</f>
        <v>0</v>
      </c>
      <c r="L79" s="106">
        <f>VLOOKUP(C79,'TAB 1 Project Information'!B:I,8,FALSE)</f>
        <v>0</v>
      </c>
      <c r="M79" s="108"/>
      <c r="N79" s="108"/>
      <c r="O79" s="108"/>
      <c r="P79" s="108">
        <f>I79</f>
        <v>1084.1600000000001</v>
      </c>
      <c r="Q79" s="108"/>
      <c r="R79" s="108"/>
      <c r="S79" s="108"/>
      <c r="T79" s="108"/>
      <c r="U79" s="108"/>
      <c r="V79" s="108"/>
    </row>
    <row r="80" spans="1:22" x14ac:dyDescent="0.2">
      <c r="A80" s="90">
        <f t="shared" si="15"/>
        <v>78</v>
      </c>
      <c r="B80" s="97" t="s">
        <v>399</v>
      </c>
      <c r="C80" s="94" t="s">
        <v>400</v>
      </c>
      <c r="D80" s="94" t="s">
        <v>864</v>
      </c>
      <c r="E80" s="92">
        <f>VLOOKUP(C80,'TAB 1 Project Information'!B:S,18,FALSE)</f>
        <v>0</v>
      </c>
      <c r="F80" s="102"/>
      <c r="G80" s="102"/>
      <c r="H80" s="102"/>
      <c r="I80" s="103">
        <f t="shared" si="14"/>
        <v>0</v>
      </c>
      <c r="J80" s="106">
        <f>VLOOKUP(C80,'TAB 1 Project Information'!B:I,6,FALSE)</f>
        <v>6</v>
      </c>
      <c r="K80" s="106">
        <f>VLOOKUP(C80,'TAB 1 Project Information'!B:I,7,FALSE)</f>
        <v>0</v>
      </c>
      <c r="L80" s="106">
        <f>VLOOKUP(C80,'TAB 1 Project Information'!B:I,8,FALSE)</f>
        <v>0</v>
      </c>
      <c r="M80" s="108"/>
      <c r="N80" s="108"/>
      <c r="O80" s="108"/>
      <c r="P80" s="108"/>
      <c r="Q80" s="108"/>
      <c r="R80" s="108">
        <f t="shared" ref="R80:R81" si="19">I80</f>
        <v>0</v>
      </c>
      <c r="S80" s="108"/>
      <c r="T80" s="108"/>
      <c r="U80" s="108"/>
      <c r="V80" s="108"/>
    </row>
    <row r="81" spans="1:22" x14ac:dyDescent="0.2">
      <c r="A81" s="90">
        <f t="shared" si="15"/>
        <v>79</v>
      </c>
      <c r="B81" s="97" t="s">
        <v>402</v>
      </c>
      <c r="C81" s="94" t="s">
        <v>403</v>
      </c>
      <c r="D81" s="94" t="s">
        <v>863</v>
      </c>
      <c r="E81" s="92" t="str">
        <f>VLOOKUP(C81,'TAB 1 Project Information'!B:S,18,FALSE)</f>
        <v>N/A</v>
      </c>
      <c r="F81" s="102"/>
      <c r="G81" s="102"/>
      <c r="H81" s="102"/>
      <c r="I81" s="103">
        <f t="shared" si="14"/>
        <v>0</v>
      </c>
      <c r="J81" s="106">
        <f>VLOOKUP(C81,'TAB 1 Project Information'!B:I,6,FALSE)</f>
        <v>6</v>
      </c>
      <c r="K81" s="106">
        <f>VLOOKUP(C81,'TAB 1 Project Information'!B:I,7,FALSE)</f>
        <v>0</v>
      </c>
      <c r="L81" s="106">
        <f>VLOOKUP(C81,'TAB 1 Project Information'!B:I,8,FALSE)</f>
        <v>0</v>
      </c>
      <c r="M81" s="108"/>
      <c r="N81" s="108"/>
      <c r="O81" s="108"/>
      <c r="P81" s="108"/>
      <c r="Q81" s="108"/>
      <c r="R81" s="108">
        <f t="shared" si="19"/>
        <v>0</v>
      </c>
      <c r="S81" s="108"/>
      <c r="T81" s="108"/>
      <c r="U81" s="108"/>
      <c r="V81" s="108"/>
    </row>
    <row r="82" spans="1:22" x14ac:dyDescent="0.2">
      <c r="A82" s="90">
        <f t="shared" si="15"/>
        <v>80</v>
      </c>
      <c r="B82" s="91">
        <v>7138</v>
      </c>
      <c r="C82" s="92" t="s">
        <v>405</v>
      </c>
      <c r="D82" s="92" t="s">
        <v>863</v>
      </c>
      <c r="E82" s="92" t="str">
        <f>VLOOKUP(C82,'TAB 1 Project Information'!B:S,18,FALSE)</f>
        <v>N/A</v>
      </c>
      <c r="F82" s="102">
        <v>0</v>
      </c>
      <c r="G82" s="102">
        <v>0</v>
      </c>
      <c r="H82" s="102">
        <v>0</v>
      </c>
      <c r="I82" s="103">
        <f t="shared" si="14"/>
        <v>0</v>
      </c>
      <c r="J82" s="106">
        <f>VLOOKUP(C82,'TAB 1 Project Information'!B:I,6,FALSE)</f>
        <v>8</v>
      </c>
      <c r="K82" s="106">
        <f>VLOOKUP(C82,'TAB 1 Project Information'!B:I,7,FALSE)</f>
        <v>0</v>
      </c>
      <c r="L82" s="106">
        <f>VLOOKUP(C82,'TAB 1 Project Information'!B:I,8,FALSE)</f>
        <v>0</v>
      </c>
      <c r="M82" s="108"/>
      <c r="N82" s="108"/>
      <c r="O82" s="108"/>
      <c r="P82" s="108"/>
      <c r="Q82" s="108"/>
      <c r="R82" s="108"/>
      <c r="S82" s="108"/>
      <c r="T82" s="108">
        <f t="shared" ref="T82:T85" si="20">I82</f>
        <v>0</v>
      </c>
      <c r="U82" s="108"/>
      <c r="V82" s="108"/>
    </row>
    <row r="83" spans="1:22" x14ac:dyDescent="0.2">
      <c r="A83" s="90">
        <f t="shared" si="15"/>
        <v>81</v>
      </c>
      <c r="B83" s="91">
        <v>9134</v>
      </c>
      <c r="C83" s="92" t="s">
        <v>412</v>
      </c>
      <c r="D83" s="92" t="s">
        <v>863</v>
      </c>
      <c r="E83" s="92" t="str">
        <f>VLOOKUP(C83,'TAB 1 Project Information'!B:S,18,FALSE)</f>
        <v>N/A</v>
      </c>
      <c r="F83" s="102">
        <v>8.5000000000000006E-2</v>
      </c>
      <c r="G83" s="102">
        <v>0</v>
      </c>
      <c r="H83" s="102">
        <v>0</v>
      </c>
      <c r="I83" s="103">
        <f t="shared" si="14"/>
        <v>8.5000000000000006E-2</v>
      </c>
      <c r="J83" s="106">
        <f>VLOOKUP(C83,'TAB 1 Project Information'!B:I,6,FALSE)</f>
        <v>8</v>
      </c>
      <c r="K83" s="106">
        <f>VLOOKUP(C83,'TAB 1 Project Information'!B:I,7,FALSE)</f>
        <v>0</v>
      </c>
      <c r="L83" s="106">
        <f>VLOOKUP(C83,'TAB 1 Project Information'!B:I,8,FALSE)</f>
        <v>0</v>
      </c>
      <c r="M83" s="108"/>
      <c r="N83" s="108"/>
      <c r="O83" s="108"/>
      <c r="P83" s="108"/>
      <c r="Q83" s="108"/>
      <c r="R83" s="108"/>
      <c r="S83" s="108"/>
      <c r="T83" s="108">
        <f t="shared" si="20"/>
        <v>8.5000000000000006E-2</v>
      </c>
      <c r="U83" s="108"/>
      <c r="V83" s="108"/>
    </row>
    <row r="84" spans="1:22" x14ac:dyDescent="0.2">
      <c r="A84" s="90">
        <f t="shared" si="15"/>
        <v>82</v>
      </c>
      <c r="B84" s="91">
        <v>9135</v>
      </c>
      <c r="C84" s="92" t="s">
        <v>415</v>
      </c>
      <c r="D84" s="92" t="s">
        <v>863</v>
      </c>
      <c r="E84" s="92" t="str">
        <f>VLOOKUP(C84,'TAB 1 Project Information'!B:S,18,FALSE)</f>
        <v>N/A</v>
      </c>
      <c r="F84" s="102">
        <v>86.888999999999996</v>
      </c>
      <c r="G84" s="102">
        <v>0</v>
      </c>
      <c r="H84" s="102">
        <v>0</v>
      </c>
      <c r="I84" s="103">
        <f t="shared" si="14"/>
        <v>86.888999999999996</v>
      </c>
      <c r="J84" s="106">
        <f>VLOOKUP(C84,'TAB 1 Project Information'!B:I,6,FALSE)</f>
        <v>8</v>
      </c>
      <c r="K84" s="106">
        <f>VLOOKUP(C84,'TAB 1 Project Information'!B:I,7,FALSE)</f>
        <v>0</v>
      </c>
      <c r="L84" s="106">
        <f>VLOOKUP(C84,'TAB 1 Project Information'!B:I,8,FALSE)</f>
        <v>0</v>
      </c>
      <c r="M84" s="108"/>
      <c r="N84" s="108"/>
      <c r="O84" s="108"/>
      <c r="P84" s="108"/>
      <c r="Q84" s="108"/>
      <c r="R84" s="108"/>
      <c r="S84" s="108"/>
      <c r="T84" s="108">
        <f t="shared" si="20"/>
        <v>86.888999999999996</v>
      </c>
      <c r="U84" s="108"/>
      <c r="V84" s="108"/>
    </row>
    <row r="85" spans="1:22" x14ac:dyDescent="0.2">
      <c r="A85" s="90">
        <f t="shared" si="15"/>
        <v>83</v>
      </c>
      <c r="B85" s="91">
        <v>9136</v>
      </c>
      <c r="C85" s="92" t="s">
        <v>418</v>
      </c>
      <c r="D85" s="92" t="s">
        <v>863</v>
      </c>
      <c r="E85" s="92" t="str">
        <f>VLOOKUP(C85,'TAB 1 Project Information'!B:S,18,FALSE)</f>
        <v>N/A</v>
      </c>
      <c r="F85" s="102">
        <v>13961.846</v>
      </c>
      <c r="G85" s="102">
        <v>102.58499999999999</v>
      </c>
      <c r="H85" s="102">
        <v>67.805000000000007</v>
      </c>
      <c r="I85" s="103">
        <f t="shared" si="14"/>
        <v>14132.235999999999</v>
      </c>
      <c r="J85" s="106">
        <f>VLOOKUP(C85,'TAB 1 Project Information'!B:I,6,FALSE)</f>
        <v>8</v>
      </c>
      <c r="K85" s="106">
        <f>VLOOKUP(C85,'TAB 1 Project Information'!B:I,7,FALSE)</f>
        <v>0</v>
      </c>
      <c r="L85" s="106">
        <f>VLOOKUP(C85,'TAB 1 Project Information'!B:I,8,FALSE)</f>
        <v>0</v>
      </c>
      <c r="M85" s="108"/>
      <c r="N85" s="108"/>
      <c r="O85" s="108"/>
      <c r="P85" s="108"/>
      <c r="Q85" s="108"/>
      <c r="R85" s="108"/>
      <c r="S85" s="108"/>
      <c r="T85" s="108">
        <f t="shared" si="20"/>
        <v>14132.235999999999</v>
      </c>
      <c r="U85" s="108"/>
      <c r="V85" s="108"/>
    </row>
    <row r="86" spans="1:22" x14ac:dyDescent="0.2">
      <c r="A86" s="90">
        <f t="shared" si="15"/>
        <v>84</v>
      </c>
      <c r="B86" s="91">
        <v>9138</v>
      </c>
      <c r="C86" s="92" t="s">
        <v>422</v>
      </c>
      <c r="D86" s="92" t="s">
        <v>863</v>
      </c>
      <c r="E86" s="92" t="str">
        <f>VLOOKUP(C86,'TAB 1 Project Information'!B:S,18,FALSE)</f>
        <v>N/A</v>
      </c>
      <c r="F86" s="102">
        <v>8.0000000000000002E-3</v>
      </c>
      <c r="G86" s="102">
        <v>4.2000000000000003E-2</v>
      </c>
      <c r="H86" s="102">
        <v>0</v>
      </c>
      <c r="I86" s="103">
        <f t="shared" si="14"/>
        <v>0.05</v>
      </c>
      <c r="J86" s="106">
        <f>VLOOKUP(C86,'TAB 1 Project Information'!B:I,6,FALSE)</f>
        <v>1</v>
      </c>
      <c r="K86" s="106">
        <f>VLOOKUP(C86,'TAB 1 Project Information'!B:I,7,FALSE)</f>
        <v>8</v>
      </c>
      <c r="L86" s="106">
        <f>VLOOKUP(C86,'TAB 1 Project Information'!B:I,8,FALSE)</f>
        <v>0</v>
      </c>
      <c r="M86" s="107">
        <f t="shared" ref="M86" si="21">I86/2</f>
        <v>2.5000000000000001E-2</v>
      </c>
      <c r="N86" s="108"/>
      <c r="O86" s="108"/>
      <c r="P86" s="108"/>
      <c r="Q86" s="108"/>
      <c r="R86" s="108"/>
      <c r="S86" s="108"/>
      <c r="T86" s="108">
        <f>M86</f>
        <v>2.5000000000000001E-2</v>
      </c>
      <c r="U86" s="108"/>
      <c r="V86" s="108"/>
    </row>
    <row r="87" spans="1:22" x14ac:dyDescent="0.2">
      <c r="A87" s="90">
        <f t="shared" si="15"/>
        <v>85</v>
      </c>
      <c r="B87" s="91">
        <v>11151</v>
      </c>
      <c r="C87" s="92" t="s">
        <v>425</v>
      </c>
      <c r="D87" s="92" t="s">
        <v>863</v>
      </c>
      <c r="E87" s="92">
        <f>VLOOKUP(C87,'TAB 1 Project Information'!B:S,18,FALSE)</f>
        <v>0</v>
      </c>
      <c r="F87" s="102">
        <v>1417.0170000000001</v>
      </c>
      <c r="G87" s="102">
        <v>81.447000000000003</v>
      </c>
      <c r="H87" s="102">
        <v>0</v>
      </c>
      <c r="I87" s="103">
        <f t="shared" si="14"/>
        <v>1498.4639999999999</v>
      </c>
      <c r="J87" s="106">
        <f>VLOOKUP(C87,'TAB 1 Project Information'!B:I,6,FALSE)</f>
        <v>1</v>
      </c>
      <c r="K87" s="106">
        <f>VLOOKUP(C87,'TAB 1 Project Information'!B:I,7,FALSE)</f>
        <v>0</v>
      </c>
      <c r="L87" s="106">
        <f>VLOOKUP(C87,'TAB 1 Project Information'!B:I,8,FALSE)</f>
        <v>0</v>
      </c>
      <c r="M87" s="107">
        <f>I87</f>
        <v>1498.4639999999999</v>
      </c>
      <c r="N87" s="108"/>
      <c r="O87" s="108"/>
      <c r="P87" s="108"/>
      <c r="Q87" s="108"/>
      <c r="R87" s="108"/>
      <c r="S87" s="108"/>
      <c r="T87" s="108"/>
      <c r="U87" s="108"/>
      <c r="V87" s="108"/>
    </row>
    <row r="88" spans="1:22" x14ac:dyDescent="0.2">
      <c r="A88" s="90">
        <f t="shared" si="15"/>
        <v>86</v>
      </c>
      <c r="B88" s="91">
        <v>9153</v>
      </c>
      <c r="C88" s="92" t="s">
        <v>428</v>
      </c>
      <c r="D88" s="92" t="s">
        <v>863</v>
      </c>
      <c r="E88" s="92" t="str">
        <f>VLOOKUP(C88,'TAB 1 Project Information'!B:S,18,FALSE)</f>
        <v>2010-2011</v>
      </c>
      <c r="F88" s="102">
        <v>678.75699999999995</v>
      </c>
      <c r="G88" s="102">
        <v>1907.46</v>
      </c>
      <c r="H88" s="102">
        <v>1650.2639999999999</v>
      </c>
      <c r="I88" s="103">
        <f t="shared" si="14"/>
        <v>4236.4809999999998</v>
      </c>
      <c r="J88" s="106">
        <f>VLOOKUP(C88,'TAB 1 Project Information'!B:I,6,FALSE)</f>
        <v>1</v>
      </c>
      <c r="K88" s="106">
        <f>VLOOKUP(C88,'TAB 1 Project Information'!B:I,7,FALSE)</f>
        <v>0</v>
      </c>
      <c r="L88" s="106">
        <f>VLOOKUP(C88,'TAB 1 Project Information'!B:I,8,FALSE)</f>
        <v>0</v>
      </c>
      <c r="M88" s="107">
        <f>I88</f>
        <v>4236.4809999999998</v>
      </c>
      <c r="N88" s="108"/>
      <c r="O88" s="108"/>
      <c r="P88" s="108"/>
      <c r="Q88" s="108"/>
      <c r="R88" s="108"/>
      <c r="S88" s="108"/>
      <c r="T88" s="108"/>
      <c r="U88" s="108"/>
      <c r="V88" s="108"/>
    </row>
    <row r="89" spans="1:22" x14ac:dyDescent="0.2">
      <c r="A89" s="90">
        <f t="shared" si="15"/>
        <v>87</v>
      </c>
      <c r="B89" s="91">
        <v>9160</v>
      </c>
      <c r="C89" s="92" t="s">
        <v>432</v>
      </c>
      <c r="D89" s="92" t="s">
        <v>863</v>
      </c>
      <c r="E89" s="92" t="str">
        <f>VLOOKUP(C89,'TAB 1 Project Information'!B:S,18,FALSE)</f>
        <v>2008-2009</v>
      </c>
      <c r="F89" s="102">
        <v>68.245000000000005</v>
      </c>
      <c r="G89" s="102">
        <v>0</v>
      </c>
      <c r="H89" s="102">
        <v>0</v>
      </c>
      <c r="I89" s="103">
        <f t="shared" si="14"/>
        <v>68.245000000000005</v>
      </c>
      <c r="J89" s="106">
        <v>1</v>
      </c>
      <c r="K89" s="106">
        <f>VLOOKUP(C89,'TAB 1 Project Information'!B:I,7,FALSE)</f>
        <v>0</v>
      </c>
      <c r="L89" s="106">
        <f>VLOOKUP(C89,'TAB 1 Project Information'!B:I,8,FALSE)</f>
        <v>0</v>
      </c>
      <c r="M89" s="108">
        <f>I89</f>
        <v>68.245000000000005</v>
      </c>
      <c r="N89" s="108"/>
      <c r="O89" s="108"/>
      <c r="P89" s="108"/>
      <c r="Q89" s="108"/>
      <c r="R89" s="108"/>
      <c r="S89" s="108"/>
      <c r="T89" s="108"/>
      <c r="U89" s="108"/>
      <c r="V89" s="108"/>
    </row>
    <row r="90" spans="1:22" x14ac:dyDescent="0.2">
      <c r="A90" s="90">
        <f t="shared" si="15"/>
        <v>88</v>
      </c>
      <c r="B90" s="91">
        <v>9174</v>
      </c>
      <c r="C90" s="92" t="s">
        <v>436</v>
      </c>
      <c r="D90" s="92" t="s">
        <v>864</v>
      </c>
      <c r="E90" s="92" t="str">
        <f>VLOOKUP(C90,'TAB 1 Project Information'!B:S,18,FALSE)</f>
        <v>N/A</v>
      </c>
      <c r="F90" s="102">
        <v>2.9169999999999998</v>
      </c>
      <c r="G90" s="102">
        <v>0</v>
      </c>
      <c r="H90" s="102">
        <v>0</v>
      </c>
      <c r="I90" s="103">
        <f t="shared" si="14"/>
        <v>2.9169999999999998</v>
      </c>
      <c r="J90" s="106">
        <f>VLOOKUP(C90,'TAB 1 Project Information'!B:I,6,FALSE)</f>
        <v>9</v>
      </c>
      <c r="K90" s="106">
        <f>VLOOKUP(C90,'TAB 1 Project Information'!B:I,7,FALSE)</f>
        <v>0</v>
      </c>
      <c r="L90" s="106">
        <f>VLOOKUP(C90,'TAB 1 Project Information'!B:I,8,FALSE)</f>
        <v>0</v>
      </c>
      <c r="M90" s="108"/>
      <c r="N90" s="108"/>
      <c r="O90" s="108"/>
      <c r="P90" s="108"/>
      <c r="Q90" s="108"/>
      <c r="R90" s="108"/>
      <c r="S90" s="108"/>
      <c r="T90" s="108"/>
      <c r="U90" s="108">
        <f>I90</f>
        <v>2.9169999999999998</v>
      </c>
      <c r="V90" s="108"/>
    </row>
    <row r="91" spans="1:22" x14ac:dyDescent="0.2">
      <c r="A91" s="90">
        <f t="shared" si="15"/>
        <v>89</v>
      </c>
      <c r="B91" s="95">
        <v>10134</v>
      </c>
      <c r="C91" s="92" t="s">
        <v>437</v>
      </c>
      <c r="D91" s="92" t="s">
        <v>863</v>
      </c>
      <c r="E91" s="92" t="str">
        <f>VLOOKUP(C91,'TAB 1 Project Information'!B:S,18,FALSE)</f>
        <v>N/A</v>
      </c>
      <c r="F91" s="102">
        <v>0.59599999999999997</v>
      </c>
      <c r="G91" s="102">
        <v>0</v>
      </c>
      <c r="H91" s="102">
        <v>0</v>
      </c>
      <c r="I91" s="103">
        <f t="shared" si="14"/>
        <v>0.59599999999999997</v>
      </c>
      <c r="J91" s="106">
        <f>VLOOKUP(C91,'TAB 1 Project Information'!B:I,6,FALSE)</f>
        <v>2</v>
      </c>
      <c r="K91" s="106">
        <f>VLOOKUP(C91,'TAB 1 Project Information'!B:I,7,FALSE)</f>
        <v>0</v>
      </c>
      <c r="L91" s="106">
        <f>VLOOKUP(C91,'TAB 1 Project Information'!B:I,8,FALSE)</f>
        <v>0</v>
      </c>
      <c r="M91" s="108"/>
      <c r="N91" s="108">
        <f>I91</f>
        <v>0.59599999999999997</v>
      </c>
      <c r="O91" s="108"/>
      <c r="P91" s="108"/>
      <c r="Q91" s="108"/>
      <c r="R91" s="108"/>
      <c r="S91" s="108"/>
      <c r="T91" s="108"/>
      <c r="U91" s="108"/>
      <c r="V91" s="108"/>
    </row>
    <row r="92" spans="1:22" x14ac:dyDescent="0.2">
      <c r="A92" s="90">
        <f t="shared" si="15"/>
        <v>90</v>
      </c>
      <c r="B92" s="91">
        <v>10140</v>
      </c>
      <c r="C92" s="92" t="s">
        <v>440</v>
      </c>
      <c r="D92" s="92" t="s">
        <v>863</v>
      </c>
      <c r="E92" s="92" t="str">
        <f>VLOOKUP(C92,'TAB 1 Project Information'!B:S,18,FALSE)</f>
        <v>N/A</v>
      </c>
      <c r="F92" s="102">
        <v>139.655</v>
      </c>
      <c r="G92" s="102">
        <v>6.9409999999999998</v>
      </c>
      <c r="H92" s="102">
        <v>0</v>
      </c>
      <c r="I92" s="103">
        <f t="shared" si="14"/>
        <v>146.596</v>
      </c>
      <c r="J92" s="106">
        <f>VLOOKUP(C92,'TAB 1 Project Information'!B:I,6,FALSE)</f>
        <v>6</v>
      </c>
      <c r="K92" s="106">
        <f>VLOOKUP(C92,'TAB 1 Project Information'!B:I,7,FALSE)</f>
        <v>7</v>
      </c>
      <c r="L92" s="106">
        <f>VLOOKUP(C92,'TAB 1 Project Information'!B:I,8,FALSE)</f>
        <v>0</v>
      </c>
      <c r="M92" s="108"/>
      <c r="N92" s="108"/>
      <c r="O92" s="108"/>
      <c r="P92" s="108"/>
      <c r="Q92" s="108"/>
      <c r="R92" s="108">
        <f>I92/2</f>
        <v>73.298000000000002</v>
      </c>
      <c r="S92" s="108">
        <f>R92</f>
        <v>73.298000000000002</v>
      </c>
      <c r="T92" s="108"/>
      <c r="U92" s="108"/>
      <c r="V92" s="108"/>
    </row>
    <row r="93" spans="1:22" x14ac:dyDescent="0.2">
      <c r="A93" s="90">
        <f t="shared" si="15"/>
        <v>91</v>
      </c>
      <c r="B93" s="95">
        <v>10142</v>
      </c>
      <c r="C93" s="92" t="s">
        <v>443</v>
      </c>
      <c r="D93" s="92" t="s">
        <v>864</v>
      </c>
      <c r="E93" s="92" t="str">
        <f>VLOOKUP(C93,'TAB 1 Project Information'!B:S,18,FALSE)</f>
        <v>N/A</v>
      </c>
      <c r="F93" s="102">
        <v>0.93799999999999994</v>
      </c>
      <c r="G93" s="102">
        <v>0</v>
      </c>
      <c r="H93" s="102">
        <v>0</v>
      </c>
      <c r="I93" s="103">
        <f t="shared" si="14"/>
        <v>0.93799999999999994</v>
      </c>
      <c r="J93" s="106">
        <f>VLOOKUP(C93,'TAB 1 Project Information'!B:I,6,FALSE)</f>
        <v>2</v>
      </c>
      <c r="K93" s="106">
        <f>VLOOKUP(C93,'TAB 1 Project Information'!B:I,7,FALSE)</f>
        <v>0</v>
      </c>
      <c r="L93" s="106">
        <f>VLOOKUP(C93,'TAB 1 Project Information'!B:I,8,FALSE)</f>
        <v>0</v>
      </c>
      <c r="M93" s="108"/>
      <c r="N93" s="108">
        <f>I93</f>
        <v>0.93799999999999994</v>
      </c>
      <c r="O93" s="108"/>
      <c r="P93" s="108"/>
      <c r="Q93" s="108"/>
      <c r="R93" s="108"/>
      <c r="S93" s="108"/>
      <c r="T93" s="108"/>
      <c r="U93" s="108"/>
      <c r="V93" s="108"/>
    </row>
    <row r="94" spans="1:22" x14ac:dyDescent="0.2">
      <c r="A94" s="90">
        <f t="shared" si="15"/>
        <v>92</v>
      </c>
      <c r="B94" s="95">
        <v>10150</v>
      </c>
      <c r="C94" s="92" t="s">
        <v>447</v>
      </c>
      <c r="D94" s="92" t="s">
        <v>863</v>
      </c>
      <c r="E94" s="92" t="str">
        <f>VLOOKUP(C94,'TAB 1 Project Information'!B:S,18,FALSE)</f>
        <v>N/A</v>
      </c>
      <c r="F94" s="102">
        <v>0</v>
      </c>
      <c r="G94" s="102">
        <v>0</v>
      </c>
      <c r="H94" s="102">
        <v>0</v>
      </c>
      <c r="I94" s="103">
        <f t="shared" si="14"/>
        <v>0</v>
      </c>
      <c r="J94" s="106">
        <f>VLOOKUP(C94,'TAB 1 Project Information'!B:I,6,FALSE)</f>
        <v>1</v>
      </c>
      <c r="K94" s="106">
        <f>VLOOKUP(C94,'TAB 1 Project Information'!B:I,7,FALSE)</f>
        <v>0</v>
      </c>
      <c r="L94" s="106">
        <f>VLOOKUP(C94,'TAB 1 Project Information'!B:I,8,FALSE)</f>
        <v>0</v>
      </c>
      <c r="M94" s="107">
        <f>I94</f>
        <v>0</v>
      </c>
      <c r="N94" s="108"/>
      <c r="O94" s="108"/>
      <c r="P94" s="108"/>
      <c r="Q94" s="108"/>
      <c r="R94" s="108"/>
      <c r="S94" s="108"/>
      <c r="T94" s="108"/>
      <c r="U94" s="108"/>
      <c r="V94" s="108"/>
    </row>
    <row r="95" spans="1:22" x14ac:dyDescent="0.2">
      <c r="A95" s="90">
        <f t="shared" si="15"/>
        <v>93</v>
      </c>
      <c r="B95" s="91">
        <v>11126</v>
      </c>
      <c r="C95" s="92" t="s">
        <v>449</v>
      </c>
      <c r="D95" s="92" t="s">
        <v>863</v>
      </c>
      <c r="E95" s="92" t="str">
        <f>VLOOKUP(C95,'TAB 1 Project Information'!B:S,18,FALSE)</f>
        <v>2010-2011</v>
      </c>
      <c r="F95" s="102">
        <v>649.83699999999999</v>
      </c>
      <c r="G95" s="102">
        <v>5038.1509999999998</v>
      </c>
      <c r="H95" s="102">
        <v>1602.7760000000001</v>
      </c>
      <c r="I95" s="103">
        <f t="shared" si="14"/>
        <v>7290.7639999999992</v>
      </c>
      <c r="J95" s="106">
        <f>VLOOKUP(C95,'TAB 1 Project Information'!B:I,6,FALSE)</f>
        <v>1</v>
      </c>
      <c r="K95" s="106">
        <f>VLOOKUP(C95,'TAB 1 Project Information'!B:I,7,FALSE)</f>
        <v>0</v>
      </c>
      <c r="L95" s="106">
        <f>VLOOKUP(C95,'TAB 1 Project Information'!B:I,8,FALSE)</f>
        <v>0</v>
      </c>
      <c r="M95" s="107">
        <f>I95</f>
        <v>7290.7639999999992</v>
      </c>
      <c r="N95" s="108"/>
      <c r="O95" s="108"/>
      <c r="P95" s="108"/>
      <c r="Q95" s="108"/>
      <c r="R95" s="108"/>
      <c r="S95" s="108"/>
      <c r="T95" s="108"/>
      <c r="U95" s="108"/>
      <c r="V95" s="108"/>
    </row>
    <row r="96" spans="1:22" x14ac:dyDescent="0.2">
      <c r="A96" s="90">
        <f t="shared" si="15"/>
        <v>94</v>
      </c>
      <c r="B96" s="91">
        <v>11127</v>
      </c>
      <c r="C96" s="92" t="s">
        <v>452</v>
      </c>
      <c r="D96" s="92" t="s">
        <v>863</v>
      </c>
      <c r="E96" s="92" t="str">
        <f>VLOOKUP(C96,'TAB 1 Project Information'!B:S,18,FALSE)</f>
        <v>2010-2011</v>
      </c>
      <c r="F96" s="102">
        <v>920.81500000000005</v>
      </c>
      <c r="G96" s="102">
        <v>442.03500000000003</v>
      </c>
      <c r="H96" s="102">
        <v>1.5620000000000001</v>
      </c>
      <c r="I96" s="103">
        <f t="shared" si="14"/>
        <v>1364.412</v>
      </c>
      <c r="J96" s="106">
        <f>VLOOKUP(C96,'TAB 1 Project Information'!B:I,6,FALSE)</f>
        <v>1</v>
      </c>
      <c r="K96" s="106">
        <f>VLOOKUP(C96,'TAB 1 Project Information'!B:I,7,FALSE)</f>
        <v>0</v>
      </c>
      <c r="L96" s="106">
        <f>VLOOKUP(C96,'TAB 1 Project Information'!B:I,8,FALSE)</f>
        <v>0</v>
      </c>
      <c r="M96" s="107">
        <f>I96</f>
        <v>1364.412</v>
      </c>
      <c r="N96" s="108"/>
      <c r="O96" s="108"/>
      <c r="P96" s="108"/>
      <c r="Q96" s="108"/>
      <c r="R96" s="108"/>
      <c r="S96" s="108"/>
      <c r="T96" s="108"/>
      <c r="U96" s="108"/>
      <c r="V96" s="108"/>
    </row>
    <row r="97" spans="1:22" x14ac:dyDescent="0.2">
      <c r="A97" s="90">
        <f t="shared" si="15"/>
        <v>95</v>
      </c>
      <c r="B97" s="91">
        <v>11133</v>
      </c>
      <c r="C97" s="92" t="s">
        <v>454</v>
      </c>
      <c r="D97" s="92" t="s">
        <v>863</v>
      </c>
      <c r="E97" s="92" t="str">
        <f>VLOOKUP(C97,'TAB 1 Project Information'!B:S,18,FALSE)</f>
        <v>N/A</v>
      </c>
      <c r="F97" s="102">
        <v>140.43</v>
      </c>
      <c r="G97" s="102">
        <v>1766.2059999999999</v>
      </c>
      <c r="H97" s="102">
        <v>160.136</v>
      </c>
      <c r="I97" s="103">
        <f t="shared" si="14"/>
        <v>2066.7719999999999</v>
      </c>
      <c r="J97" s="106">
        <f>VLOOKUP(C97,'TAB 1 Project Information'!B:I,6,FALSE)</f>
        <v>8</v>
      </c>
      <c r="K97" s="106">
        <f>VLOOKUP(C97,'TAB 1 Project Information'!B:I,7,FALSE)</f>
        <v>0</v>
      </c>
      <c r="L97" s="106">
        <f>VLOOKUP(C97,'TAB 1 Project Information'!B:I,8,FALSE)</f>
        <v>0</v>
      </c>
      <c r="M97" s="108"/>
      <c r="N97" s="108"/>
      <c r="O97" s="108"/>
      <c r="P97" s="108"/>
      <c r="Q97" s="108"/>
      <c r="R97" s="108"/>
      <c r="S97" s="108"/>
      <c r="T97" s="108">
        <f t="shared" ref="T97:T98" si="22">I97</f>
        <v>2066.7719999999999</v>
      </c>
      <c r="U97" s="108"/>
      <c r="V97" s="108"/>
    </row>
    <row r="98" spans="1:22" x14ac:dyDescent="0.2">
      <c r="A98" s="90">
        <f t="shared" si="15"/>
        <v>96</v>
      </c>
      <c r="B98" s="91">
        <v>11138</v>
      </c>
      <c r="C98" s="92" t="s">
        <v>455</v>
      </c>
      <c r="D98" s="92" t="s">
        <v>863</v>
      </c>
      <c r="E98" s="92" t="str">
        <f>VLOOKUP(C98,'TAB 1 Project Information'!B:S,18,FALSE)</f>
        <v>N/A</v>
      </c>
      <c r="F98" s="102">
        <v>0</v>
      </c>
      <c r="G98" s="102">
        <v>0</v>
      </c>
      <c r="H98" s="102">
        <v>0</v>
      </c>
      <c r="I98" s="103">
        <f t="shared" si="14"/>
        <v>0</v>
      </c>
      <c r="J98" s="106">
        <f>VLOOKUP(C98,'TAB 1 Project Information'!B:I,6,FALSE)</f>
        <v>8</v>
      </c>
      <c r="K98" s="106">
        <f>VLOOKUP(C98,'TAB 1 Project Information'!B:I,7,FALSE)</f>
        <v>0</v>
      </c>
      <c r="L98" s="106">
        <f>VLOOKUP(C98,'TAB 1 Project Information'!B:I,8,FALSE)</f>
        <v>0</v>
      </c>
      <c r="M98" s="108"/>
      <c r="N98" s="108"/>
      <c r="O98" s="108"/>
      <c r="P98" s="108"/>
      <c r="Q98" s="108"/>
      <c r="R98" s="108"/>
      <c r="S98" s="108"/>
      <c r="T98" s="108">
        <f t="shared" si="22"/>
        <v>0</v>
      </c>
      <c r="U98" s="108"/>
      <c r="V98" s="108"/>
    </row>
    <row r="99" spans="1:22" x14ac:dyDescent="0.2">
      <c r="A99" s="90">
        <f t="shared" si="15"/>
        <v>97</v>
      </c>
      <c r="B99" s="91">
        <v>11142</v>
      </c>
      <c r="C99" s="92" t="s">
        <v>457</v>
      </c>
      <c r="D99" s="92" t="s">
        <v>863</v>
      </c>
      <c r="E99" s="92" t="str">
        <f>VLOOKUP(C99,'TAB 1 Project Information'!B:S,18,FALSE)</f>
        <v>N/A</v>
      </c>
      <c r="F99" s="102">
        <v>0</v>
      </c>
      <c r="G99" s="102">
        <v>0</v>
      </c>
      <c r="H99" s="102">
        <v>0</v>
      </c>
      <c r="I99" s="103">
        <f t="shared" ref="I99:I130" si="23">SUM(F99:H99)</f>
        <v>0</v>
      </c>
      <c r="J99" s="106">
        <f>VLOOKUP(C99,'TAB 1 Project Information'!B:I,6,FALSE)</f>
        <v>7</v>
      </c>
      <c r="K99" s="106">
        <f>VLOOKUP(C99,'TAB 1 Project Information'!B:I,7,FALSE)</f>
        <v>0</v>
      </c>
      <c r="L99" s="106">
        <f>VLOOKUP(C99,'TAB 1 Project Information'!B:I,8,FALSE)</f>
        <v>0</v>
      </c>
      <c r="M99" s="108"/>
      <c r="N99" s="108"/>
      <c r="O99" s="108"/>
      <c r="P99" s="108"/>
      <c r="Q99" s="108"/>
      <c r="R99" s="108"/>
      <c r="S99" s="108">
        <f>I99</f>
        <v>0</v>
      </c>
      <c r="T99" s="108"/>
      <c r="U99" s="108"/>
      <c r="V99" s="108"/>
    </row>
    <row r="100" spans="1:22" x14ac:dyDescent="0.2">
      <c r="A100" s="90">
        <f t="shared" si="15"/>
        <v>98</v>
      </c>
      <c r="B100" s="91">
        <v>11143</v>
      </c>
      <c r="C100" s="92" t="s">
        <v>460</v>
      </c>
      <c r="D100" s="92" t="s">
        <v>863</v>
      </c>
      <c r="E100" s="92" t="str">
        <f>VLOOKUP(C100,'TAB 1 Project Information'!B:S,18,FALSE)</f>
        <v>N/A</v>
      </c>
      <c r="F100" s="102">
        <v>0</v>
      </c>
      <c r="G100" s="102">
        <v>0</v>
      </c>
      <c r="H100" s="102">
        <v>0</v>
      </c>
      <c r="I100" s="103">
        <f t="shared" si="23"/>
        <v>0</v>
      </c>
      <c r="J100" s="106">
        <f>VLOOKUP(C100,'TAB 1 Project Information'!B:I,6,FALSE)</f>
        <v>6</v>
      </c>
      <c r="K100" s="106">
        <f>VLOOKUP(C100,'TAB 1 Project Information'!B:I,7,FALSE)</f>
        <v>0</v>
      </c>
      <c r="L100" s="106">
        <f>VLOOKUP(C100,'TAB 1 Project Information'!B:I,8,FALSE)</f>
        <v>0</v>
      </c>
      <c r="M100" s="108"/>
      <c r="N100" s="108"/>
      <c r="O100" s="108"/>
      <c r="P100" s="108"/>
      <c r="Q100" s="108"/>
      <c r="R100" s="108">
        <f>I100</f>
        <v>0</v>
      </c>
      <c r="S100" s="108"/>
      <c r="T100" s="108"/>
      <c r="U100" s="108"/>
      <c r="V100" s="108"/>
    </row>
    <row r="101" spans="1:22" x14ac:dyDescent="0.2">
      <c r="A101" s="90">
        <f t="shared" si="15"/>
        <v>99</v>
      </c>
      <c r="B101" s="91">
        <v>11148</v>
      </c>
      <c r="C101" s="92" t="s">
        <v>464</v>
      </c>
      <c r="D101" s="92" t="s">
        <v>863</v>
      </c>
      <c r="E101" s="92" t="str">
        <f>VLOOKUP(C101,'TAB 1 Project Information'!B:S,18,FALSE)</f>
        <v>2010-2011</v>
      </c>
      <c r="F101" s="102">
        <v>0</v>
      </c>
      <c r="G101" s="102">
        <v>0</v>
      </c>
      <c r="H101" s="102">
        <v>0</v>
      </c>
      <c r="I101" s="103">
        <f t="shared" si="23"/>
        <v>0</v>
      </c>
      <c r="J101" s="106">
        <f>VLOOKUP(C101,'TAB 1 Project Information'!B:I,6,FALSE)</f>
        <v>7</v>
      </c>
      <c r="K101" s="106">
        <f>VLOOKUP(C101,'TAB 1 Project Information'!B:I,7,FALSE)</f>
        <v>0</v>
      </c>
      <c r="L101" s="106">
        <f>VLOOKUP(C101,'TAB 1 Project Information'!B:I,8,FALSE)</f>
        <v>0</v>
      </c>
      <c r="M101" s="108"/>
      <c r="N101" s="108"/>
      <c r="O101" s="108"/>
      <c r="P101" s="108"/>
      <c r="Q101" s="108"/>
      <c r="R101" s="108"/>
      <c r="S101" s="108">
        <f>I101</f>
        <v>0</v>
      </c>
      <c r="T101" s="108"/>
      <c r="U101" s="108"/>
      <c r="V101" s="108"/>
    </row>
    <row r="102" spans="1:22" x14ac:dyDescent="0.2">
      <c r="A102" s="90">
        <f t="shared" si="15"/>
        <v>100</v>
      </c>
      <c r="B102" s="91">
        <v>11257</v>
      </c>
      <c r="C102" s="93" t="s">
        <v>467</v>
      </c>
      <c r="D102" s="93" t="s">
        <v>863</v>
      </c>
      <c r="E102" s="92" t="str">
        <f>VLOOKUP(C102,'TAB 1 Project Information'!B:S,18,FALSE)</f>
        <v>N/A</v>
      </c>
      <c r="F102" s="102">
        <v>25.946999999999999</v>
      </c>
      <c r="G102" s="102">
        <v>47.264000000000003</v>
      </c>
      <c r="H102" s="102">
        <v>1.129</v>
      </c>
      <c r="I102" s="103">
        <f t="shared" si="23"/>
        <v>74.34</v>
      </c>
      <c r="J102" s="106">
        <f>VLOOKUP(C102,'TAB 1 Project Information'!B:I,6,FALSE)</f>
        <v>10</v>
      </c>
      <c r="K102" s="106">
        <f>VLOOKUP(C102,'TAB 1 Project Information'!B:I,7,FALSE)</f>
        <v>0</v>
      </c>
      <c r="L102" s="106">
        <f>VLOOKUP(C102,'TAB 1 Project Information'!B:I,8,FALSE)</f>
        <v>0</v>
      </c>
      <c r="M102" s="108"/>
      <c r="N102" s="108"/>
      <c r="O102" s="108"/>
      <c r="P102" s="108"/>
      <c r="Q102" s="108"/>
      <c r="R102" s="108"/>
      <c r="S102" s="108"/>
      <c r="T102" s="108"/>
      <c r="U102" s="108"/>
      <c r="V102" s="108">
        <f>I102</f>
        <v>74.34</v>
      </c>
    </row>
    <row r="103" spans="1:22" x14ac:dyDescent="0.2">
      <c r="A103" s="90">
        <f t="shared" si="15"/>
        <v>101</v>
      </c>
      <c r="B103" s="91">
        <v>12126</v>
      </c>
      <c r="C103" s="92" t="s">
        <v>468</v>
      </c>
      <c r="D103" s="92" t="s">
        <v>863</v>
      </c>
      <c r="E103" s="92" t="str">
        <f>VLOOKUP(C103,'TAB 1 Project Information'!B:S,18,FALSE)</f>
        <v>N/A</v>
      </c>
      <c r="F103" s="102">
        <v>0.84299999999999997</v>
      </c>
      <c r="G103" s="102">
        <v>56.128</v>
      </c>
      <c r="H103" s="102">
        <v>0</v>
      </c>
      <c r="I103" s="103">
        <f t="shared" si="23"/>
        <v>56.971000000000004</v>
      </c>
      <c r="J103" s="106">
        <f>VLOOKUP(C103,'TAB 1 Project Information'!B:I,6,FALSE)</f>
        <v>6</v>
      </c>
      <c r="K103" s="106">
        <f>VLOOKUP(C103,'TAB 1 Project Information'!B:I,7,FALSE)</f>
        <v>0</v>
      </c>
      <c r="L103" s="106">
        <f>VLOOKUP(C103,'TAB 1 Project Information'!B:I,8,FALSE)</f>
        <v>0</v>
      </c>
      <c r="M103" s="108"/>
      <c r="N103" s="108"/>
      <c r="O103" s="108"/>
      <c r="P103" s="108"/>
      <c r="Q103" s="108"/>
      <c r="R103" s="108">
        <f>I103</f>
        <v>56.971000000000004</v>
      </c>
      <c r="S103" s="108"/>
      <c r="T103" s="108"/>
      <c r="U103" s="108"/>
      <c r="V103" s="108"/>
    </row>
    <row r="104" spans="1:22" x14ac:dyDescent="0.2">
      <c r="A104" s="90">
        <f t="shared" si="15"/>
        <v>102</v>
      </c>
      <c r="B104" s="91">
        <v>12127</v>
      </c>
      <c r="C104" s="92" t="s">
        <v>471</v>
      </c>
      <c r="D104" s="92" t="s">
        <v>863</v>
      </c>
      <c r="E104" s="92">
        <f>VLOOKUP(C104,'TAB 1 Project Information'!B:S,18,FALSE)</f>
        <v>0</v>
      </c>
      <c r="F104" s="102">
        <v>7.0000000000000001E-3</v>
      </c>
      <c r="G104" s="102">
        <v>0</v>
      </c>
      <c r="H104" s="102">
        <v>0</v>
      </c>
      <c r="I104" s="103">
        <f t="shared" si="23"/>
        <v>7.0000000000000001E-3</v>
      </c>
      <c r="J104" s="106">
        <f>VLOOKUP(C104,'TAB 1 Project Information'!B:I,6,FALSE)</f>
        <v>1</v>
      </c>
      <c r="K104" s="106">
        <f>VLOOKUP(C104,'TAB 1 Project Information'!B:I,7,FALSE)</f>
        <v>0</v>
      </c>
      <c r="L104" s="106">
        <f>VLOOKUP(C104,'TAB 1 Project Information'!B:I,8,FALSE)</f>
        <v>0</v>
      </c>
      <c r="M104" s="107">
        <f>I104</f>
        <v>7.0000000000000001E-3</v>
      </c>
      <c r="N104" s="108"/>
      <c r="O104" s="108"/>
      <c r="P104" s="108"/>
      <c r="Q104" s="108"/>
      <c r="R104" s="108"/>
      <c r="S104" s="108"/>
      <c r="T104" s="108"/>
      <c r="U104" s="108"/>
      <c r="V104" s="108"/>
    </row>
    <row r="105" spans="1:22" x14ac:dyDescent="0.2">
      <c r="A105" s="90">
        <f t="shared" si="15"/>
        <v>103</v>
      </c>
      <c r="B105" s="91">
        <v>12130</v>
      </c>
      <c r="C105" s="92" t="s">
        <v>476</v>
      </c>
      <c r="D105" s="92" t="s">
        <v>863</v>
      </c>
      <c r="E105" s="92" t="str">
        <f>VLOOKUP(C105,'TAB 1 Project Information'!B:S,18,FALSE)</f>
        <v>N/A</v>
      </c>
      <c r="F105" s="102">
        <v>-149.39500000000001</v>
      </c>
      <c r="G105" s="102">
        <v>0</v>
      </c>
      <c r="H105" s="102">
        <v>0</v>
      </c>
      <c r="I105" s="103">
        <f t="shared" si="23"/>
        <v>-149.39500000000001</v>
      </c>
      <c r="J105" s="106">
        <v>6</v>
      </c>
      <c r="K105" s="106">
        <f>VLOOKUP(C105,'TAB 1 Project Information'!B:I,7,FALSE)</f>
        <v>0</v>
      </c>
      <c r="L105" s="106">
        <f>VLOOKUP(C105,'TAB 1 Project Information'!B:I,8,FALSE)</f>
        <v>0</v>
      </c>
      <c r="M105" s="108"/>
      <c r="N105" s="108"/>
      <c r="O105" s="108"/>
      <c r="P105" s="108"/>
      <c r="Q105" s="108"/>
      <c r="R105" s="108">
        <f>I105</f>
        <v>-149.39500000000001</v>
      </c>
      <c r="S105" s="108"/>
      <c r="T105" s="108"/>
      <c r="U105" s="108"/>
      <c r="V105" s="108"/>
    </row>
    <row r="106" spans="1:22" x14ac:dyDescent="0.2">
      <c r="A106" s="90">
        <f t="shared" si="15"/>
        <v>104</v>
      </c>
      <c r="B106" s="95">
        <v>12133</v>
      </c>
      <c r="C106" s="92" t="s">
        <v>477</v>
      </c>
      <c r="D106" s="92" t="s">
        <v>864</v>
      </c>
      <c r="E106" s="92" t="str">
        <f>VLOOKUP(C106,'TAB 1 Project Information'!B:S,18,FALSE)</f>
        <v>N/A</v>
      </c>
      <c r="F106" s="102">
        <v>0</v>
      </c>
      <c r="G106" s="102">
        <v>0</v>
      </c>
      <c r="H106" s="102">
        <v>0</v>
      </c>
      <c r="I106" s="103">
        <f t="shared" si="23"/>
        <v>0</v>
      </c>
      <c r="J106" s="106">
        <f>VLOOKUP(C106,'TAB 1 Project Information'!B:I,6,FALSE)</f>
        <v>4</v>
      </c>
      <c r="K106" s="106">
        <f>VLOOKUP(C106,'TAB 1 Project Information'!B:I,7,FALSE)</f>
        <v>0</v>
      </c>
      <c r="L106" s="106">
        <f>VLOOKUP(C106,'TAB 1 Project Information'!B:I,8,FALSE)</f>
        <v>0</v>
      </c>
      <c r="M106" s="108"/>
      <c r="N106" s="108"/>
      <c r="O106" s="108"/>
      <c r="P106" s="108">
        <f>I106</f>
        <v>0</v>
      </c>
      <c r="Q106" s="108"/>
      <c r="R106" s="108"/>
      <c r="S106" s="108"/>
      <c r="T106" s="108"/>
      <c r="U106" s="108"/>
      <c r="V106" s="108"/>
    </row>
    <row r="107" spans="1:22" x14ac:dyDescent="0.2">
      <c r="A107" s="90">
        <f t="shared" si="15"/>
        <v>105</v>
      </c>
      <c r="B107" s="95">
        <v>12135</v>
      </c>
      <c r="C107" s="92" t="s">
        <v>479</v>
      </c>
      <c r="D107" s="92" t="s">
        <v>863</v>
      </c>
      <c r="E107" s="92">
        <f>VLOOKUP(C107,'TAB 1 Project Information'!B:S,18,FALSE)</f>
        <v>0</v>
      </c>
      <c r="F107" s="102">
        <v>0</v>
      </c>
      <c r="G107" s="102">
        <v>0</v>
      </c>
      <c r="H107" s="102">
        <v>0</v>
      </c>
      <c r="I107" s="103">
        <f t="shared" si="23"/>
        <v>0</v>
      </c>
      <c r="J107" s="106">
        <f>VLOOKUP(C107,'TAB 1 Project Information'!B:I,6,FALSE)</f>
        <v>6</v>
      </c>
      <c r="K107" s="106">
        <f>VLOOKUP(C107,'TAB 1 Project Information'!B:I,7,FALSE)</f>
        <v>8</v>
      </c>
      <c r="L107" s="106">
        <f>VLOOKUP(C107,'TAB 1 Project Information'!B:I,8,FALSE)</f>
        <v>0</v>
      </c>
      <c r="M107" s="108"/>
      <c r="N107" s="108"/>
      <c r="O107" s="108"/>
      <c r="P107" s="108"/>
      <c r="Q107" s="108"/>
      <c r="R107" s="108">
        <f t="shared" ref="R107:R108" si="24">I107/2</f>
        <v>0</v>
      </c>
      <c r="S107" s="108"/>
      <c r="T107" s="108">
        <f>R107</f>
        <v>0</v>
      </c>
      <c r="U107" s="108"/>
      <c r="V107" s="108"/>
    </row>
    <row r="108" spans="1:22" x14ac:dyDescent="0.2">
      <c r="A108" s="90">
        <f t="shared" si="15"/>
        <v>106</v>
      </c>
      <c r="B108" s="95">
        <v>12138</v>
      </c>
      <c r="C108" s="92" t="s">
        <v>482</v>
      </c>
      <c r="D108" s="92" t="s">
        <v>863</v>
      </c>
      <c r="E108" s="92" t="str">
        <f>VLOOKUP(C108,'TAB 1 Project Information'!B:S,18,FALSE)</f>
        <v>N/A</v>
      </c>
      <c r="F108" s="102">
        <v>370.90899999999999</v>
      </c>
      <c r="G108" s="102">
        <v>576.76900000000001</v>
      </c>
      <c r="H108" s="102">
        <v>1041.4570000000001</v>
      </c>
      <c r="I108" s="103">
        <f t="shared" si="23"/>
        <v>1989.1350000000002</v>
      </c>
      <c r="J108" s="106">
        <f>VLOOKUP(C108,'TAB 1 Project Information'!B:I,6,FALSE)</f>
        <v>6</v>
      </c>
      <c r="K108" s="106">
        <f>VLOOKUP(C108,'TAB 1 Project Information'!B:I,7,FALSE)</f>
        <v>9</v>
      </c>
      <c r="L108" s="106">
        <f>VLOOKUP(C108,'TAB 1 Project Information'!B:I,8,FALSE)</f>
        <v>0</v>
      </c>
      <c r="M108" s="108"/>
      <c r="N108" s="108"/>
      <c r="O108" s="108"/>
      <c r="P108" s="108"/>
      <c r="Q108" s="108"/>
      <c r="R108" s="108">
        <f t="shared" si="24"/>
        <v>994.56750000000011</v>
      </c>
      <c r="S108" s="108"/>
      <c r="T108" s="108"/>
      <c r="U108" s="108">
        <f>R108</f>
        <v>994.56750000000011</v>
      </c>
      <c r="V108" s="108"/>
    </row>
    <row r="109" spans="1:22" x14ac:dyDescent="0.2">
      <c r="A109" s="90">
        <f t="shared" si="15"/>
        <v>107</v>
      </c>
      <c r="B109" s="95">
        <v>12139</v>
      </c>
      <c r="C109" s="92" t="s">
        <v>484</v>
      </c>
      <c r="D109" s="92" t="s">
        <v>863</v>
      </c>
      <c r="E109" s="92" t="str">
        <f>VLOOKUP(C109,'TAB 1 Project Information'!B:S,18,FALSE)</f>
        <v>2011-2012</v>
      </c>
      <c r="F109" s="102">
        <v>805.99900000000002</v>
      </c>
      <c r="G109" s="102">
        <v>3251.8240000000001</v>
      </c>
      <c r="H109" s="102">
        <v>3657.39</v>
      </c>
      <c r="I109" s="103">
        <f t="shared" si="23"/>
        <v>7715.2129999999997</v>
      </c>
      <c r="J109" s="106">
        <f>VLOOKUP(C109,'TAB 1 Project Information'!B:I,6,FALSE)</f>
        <v>1</v>
      </c>
      <c r="K109" s="106">
        <f>VLOOKUP(C109,'TAB 1 Project Information'!B:I,7,FALSE)</f>
        <v>0</v>
      </c>
      <c r="L109" s="106">
        <f>VLOOKUP(C109,'TAB 1 Project Information'!B:I,8,FALSE)</f>
        <v>0</v>
      </c>
      <c r="M109" s="107">
        <f>I109</f>
        <v>7715.2129999999997</v>
      </c>
      <c r="N109" s="108"/>
      <c r="O109" s="108"/>
      <c r="P109" s="108"/>
      <c r="Q109" s="108"/>
      <c r="R109" s="108"/>
      <c r="S109" s="108"/>
      <c r="T109" s="108"/>
      <c r="U109" s="108"/>
      <c r="V109" s="108"/>
    </row>
    <row r="110" spans="1:22" x14ac:dyDescent="0.2">
      <c r="A110" s="90">
        <f t="shared" si="15"/>
        <v>108</v>
      </c>
      <c r="B110" s="91">
        <v>12143</v>
      </c>
      <c r="C110" s="92" t="s">
        <v>487</v>
      </c>
      <c r="D110" s="92" t="s">
        <v>864</v>
      </c>
      <c r="E110" s="92" t="str">
        <f>VLOOKUP(C110,'TAB 1 Project Information'!B:S,18,FALSE)</f>
        <v>N/A</v>
      </c>
      <c r="F110" s="102">
        <v>0</v>
      </c>
      <c r="G110" s="102">
        <v>0</v>
      </c>
      <c r="H110" s="102">
        <v>0</v>
      </c>
      <c r="I110" s="103">
        <f t="shared" si="23"/>
        <v>0</v>
      </c>
      <c r="J110" s="106">
        <f>VLOOKUP(C110,'TAB 1 Project Information'!B:I,6,FALSE)</f>
        <v>6</v>
      </c>
      <c r="K110" s="106">
        <f>VLOOKUP(C110,'TAB 1 Project Information'!B:I,7,FALSE)</f>
        <v>0</v>
      </c>
      <c r="L110" s="106">
        <f>VLOOKUP(C110,'TAB 1 Project Information'!B:I,8,FALSE)</f>
        <v>0</v>
      </c>
      <c r="M110" s="108"/>
      <c r="N110" s="108"/>
      <c r="O110" s="108"/>
      <c r="P110" s="108"/>
      <c r="Q110" s="108"/>
      <c r="R110" s="108">
        <f>I110</f>
        <v>0</v>
      </c>
      <c r="S110" s="108"/>
      <c r="T110" s="108"/>
      <c r="U110" s="108"/>
      <c r="V110" s="108"/>
    </row>
    <row r="111" spans="1:22" x14ac:dyDescent="0.2">
      <c r="A111" s="90">
        <f t="shared" si="15"/>
        <v>109</v>
      </c>
      <c r="B111" s="91">
        <v>12144</v>
      </c>
      <c r="C111" s="92" t="s">
        <v>490</v>
      </c>
      <c r="D111" s="92" t="s">
        <v>863</v>
      </c>
      <c r="E111" s="92" t="str">
        <f>VLOOKUP(C111,'TAB 1 Project Information'!B:S,18,FALSE)</f>
        <v>N/A</v>
      </c>
      <c r="F111" s="102">
        <v>53.09</v>
      </c>
      <c r="G111" s="102">
        <v>15.212</v>
      </c>
      <c r="H111" s="102">
        <v>548.23900000000003</v>
      </c>
      <c r="I111" s="103">
        <f t="shared" si="23"/>
        <v>616.54100000000005</v>
      </c>
      <c r="J111" s="106">
        <f>VLOOKUP(C111,'TAB 1 Project Information'!B:I,6,FALSE)</f>
        <v>8</v>
      </c>
      <c r="K111" s="106">
        <f>VLOOKUP(C111,'TAB 1 Project Information'!B:I,7,FALSE)</f>
        <v>0</v>
      </c>
      <c r="L111" s="106">
        <f>VLOOKUP(C111,'TAB 1 Project Information'!B:I,8,FALSE)</f>
        <v>0</v>
      </c>
      <c r="M111" s="108"/>
      <c r="N111" s="108"/>
      <c r="O111" s="108"/>
      <c r="P111" s="108"/>
      <c r="Q111" s="108"/>
      <c r="R111" s="108"/>
      <c r="S111" s="108"/>
      <c r="T111" s="108">
        <f t="shared" ref="T111:T113" si="25">I111</f>
        <v>616.54100000000005</v>
      </c>
      <c r="U111" s="108"/>
      <c r="V111" s="108"/>
    </row>
    <row r="112" spans="1:22" x14ac:dyDescent="0.2">
      <c r="A112" s="90">
        <f t="shared" si="15"/>
        <v>110</v>
      </c>
      <c r="B112" s="95">
        <v>12147</v>
      </c>
      <c r="C112" s="92" t="s">
        <v>492</v>
      </c>
      <c r="D112" s="92" t="s">
        <v>863</v>
      </c>
      <c r="E112" s="92" t="str">
        <f>VLOOKUP(C112,'TAB 1 Project Information'!B:S,18,FALSE)</f>
        <v>N/A</v>
      </c>
      <c r="F112" s="102">
        <v>1.0999999999999999E-2</v>
      </c>
      <c r="G112" s="102">
        <v>0</v>
      </c>
      <c r="H112" s="102">
        <v>0</v>
      </c>
      <c r="I112" s="103">
        <f t="shared" si="23"/>
        <v>1.0999999999999999E-2</v>
      </c>
      <c r="J112" s="106">
        <f>VLOOKUP(C112,'TAB 1 Project Information'!B:I,6,FALSE)</f>
        <v>8</v>
      </c>
      <c r="K112" s="106">
        <f>VLOOKUP(C112,'TAB 1 Project Information'!B:I,7,FALSE)</f>
        <v>0</v>
      </c>
      <c r="L112" s="106">
        <f>VLOOKUP(C112,'TAB 1 Project Information'!B:I,8,FALSE)</f>
        <v>0</v>
      </c>
      <c r="M112" s="108"/>
      <c r="N112" s="108"/>
      <c r="O112" s="108"/>
      <c r="P112" s="108"/>
      <c r="Q112" s="108"/>
      <c r="R112" s="108"/>
      <c r="S112" s="108"/>
      <c r="T112" s="108">
        <f t="shared" si="25"/>
        <v>1.0999999999999999E-2</v>
      </c>
      <c r="U112" s="108"/>
      <c r="V112" s="108"/>
    </row>
    <row r="113" spans="1:22" x14ac:dyDescent="0.2">
      <c r="A113" s="90">
        <f t="shared" si="15"/>
        <v>111</v>
      </c>
      <c r="B113" s="91">
        <v>12149</v>
      </c>
      <c r="C113" s="92" t="s">
        <v>494</v>
      </c>
      <c r="D113" s="92" t="s">
        <v>863</v>
      </c>
      <c r="E113" s="92" t="str">
        <f>VLOOKUP(C113,'TAB 1 Project Information'!B:S,18,FALSE)</f>
        <v>N/A</v>
      </c>
      <c r="F113" s="102">
        <v>23.422000000000001</v>
      </c>
      <c r="G113" s="102">
        <v>204.11099999999999</v>
      </c>
      <c r="H113" s="102">
        <v>470.41399999999999</v>
      </c>
      <c r="I113" s="103">
        <f t="shared" si="23"/>
        <v>697.947</v>
      </c>
      <c r="J113" s="106">
        <f>VLOOKUP(C113,'TAB 1 Project Information'!B:I,6,FALSE)</f>
        <v>8</v>
      </c>
      <c r="K113" s="106">
        <f>VLOOKUP(C113,'TAB 1 Project Information'!B:I,7,FALSE)</f>
        <v>0</v>
      </c>
      <c r="L113" s="106">
        <f>VLOOKUP(C113,'TAB 1 Project Information'!B:I,8,FALSE)</f>
        <v>0</v>
      </c>
      <c r="M113" s="108"/>
      <c r="N113" s="108"/>
      <c r="O113" s="108"/>
      <c r="P113" s="108"/>
      <c r="Q113" s="108"/>
      <c r="R113" s="108"/>
      <c r="S113" s="108"/>
      <c r="T113" s="108">
        <f t="shared" si="25"/>
        <v>697.947</v>
      </c>
      <c r="U113" s="108"/>
      <c r="V113" s="108"/>
    </row>
    <row r="114" spans="1:22" x14ac:dyDescent="0.2">
      <c r="A114" s="90">
        <f t="shared" si="15"/>
        <v>112</v>
      </c>
      <c r="B114" s="95">
        <v>12154</v>
      </c>
      <c r="C114" s="92" t="s">
        <v>496</v>
      </c>
      <c r="D114" s="92" t="s">
        <v>863</v>
      </c>
      <c r="E114" s="92">
        <f>VLOOKUP(C114,'TAB 1 Project Information'!B:S,18,FALSE)</f>
        <v>0</v>
      </c>
      <c r="F114" s="102">
        <v>18.213999999999999</v>
      </c>
      <c r="G114" s="102">
        <v>4.758</v>
      </c>
      <c r="H114" s="102">
        <v>0</v>
      </c>
      <c r="I114" s="103">
        <f t="shared" si="23"/>
        <v>22.971999999999998</v>
      </c>
      <c r="J114" s="106">
        <f>VLOOKUP(C114,'TAB 1 Project Information'!B:I,6,FALSE)</f>
        <v>1</v>
      </c>
      <c r="K114" s="106">
        <f>VLOOKUP(C114,'TAB 1 Project Information'!B:I,7,FALSE)</f>
        <v>0</v>
      </c>
      <c r="L114" s="106">
        <f>VLOOKUP(C114,'TAB 1 Project Information'!B:I,8,FALSE)</f>
        <v>0</v>
      </c>
      <c r="M114" s="107">
        <f>I114</f>
        <v>22.971999999999998</v>
      </c>
      <c r="N114" s="108"/>
      <c r="O114" s="108"/>
      <c r="P114" s="108"/>
      <c r="Q114" s="108"/>
      <c r="R114" s="108"/>
      <c r="S114" s="108"/>
      <c r="T114" s="108"/>
      <c r="U114" s="108"/>
      <c r="V114" s="108"/>
    </row>
    <row r="115" spans="1:22" x14ac:dyDescent="0.2">
      <c r="A115" s="90">
        <f t="shared" si="15"/>
        <v>113</v>
      </c>
      <c r="B115" s="95">
        <v>12156</v>
      </c>
      <c r="C115" s="92" t="s">
        <v>498</v>
      </c>
      <c r="D115" s="92" t="s">
        <v>863</v>
      </c>
      <c r="E115" s="92" t="str">
        <f>VLOOKUP(C115,'TAB 1 Project Information'!B:S,18,FALSE)</f>
        <v>N/A</v>
      </c>
      <c r="F115" s="102">
        <v>650.91499999999996</v>
      </c>
      <c r="G115" s="102">
        <v>131.791</v>
      </c>
      <c r="H115" s="102">
        <v>150.47200000000001</v>
      </c>
      <c r="I115" s="103">
        <f t="shared" si="23"/>
        <v>933.17799999999988</v>
      </c>
      <c r="J115" s="106">
        <f>VLOOKUP(C115,'TAB 1 Project Information'!B:I,6,FALSE)</f>
        <v>9</v>
      </c>
      <c r="K115" s="106">
        <f>VLOOKUP(C115,'TAB 1 Project Information'!B:I,7,FALSE)</f>
        <v>0</v>
      </c>
      <c r="L115" s="106">
        <f>VLOOKUP(C115,'TAB 1 Project Information'!B:I,8,FALSE)</f>
        <v>0</v>
      </c>
      <c r="M115" s="108"/>
      <c r="N115" s="108"/>
      <c r="O115" s="108"/>
      <c r="P115" s="108"/>
      <c r="Q115" s="108"/>
      <c r="R115" s="108"/>
      <c r="S115" s="108"/>
      <c r="T115" s="108"/>
      <c r="U115" s="108">
        <f>I115</f>
        <v>933.17799999999988</v>
      </c>
      <c r="V115" s="108"/>
    </row>
    <row r="116" spans="1:22" x14ac:dyDescent="0.2">
      <c r="A116" s="90">
        <f t="shared" si="15"/>
        <v>114</v>
      </c>
      <c r="B116" s="95">
        <v>12159</v>
      </c>
      <c r="C116" s="92" t="s">
        <v>642</v>
      </c>
      <c r="D116" s="92" t="s">
        <v>863</v>
      </c>
      <c r="E116" s="92" t="e">
        <f>VLOOKUP(C116,'TAB 1 Project Information'!B:S,18,FALSE)</f>
        <v>#N/A</v>
      </c>
      <c r="F116" s="102">
        <v>918.10599999999999</v>
      </c>
      <c r="G116" s="102">
        <v>1247.0809999999999</v>
      </c>
      <c r="H116" s="102">
        <v>5707.616</v>
      </c>
      <c r="I116" s="103">
        <f t="shared" si="23"/>
        <v>7872.8029999999999</v>
      </c>
      <c r="J116" s="106">
        <v>8</v>
      </c>
      <c r="K116" s="106">
        <v>0</v>
      </c>
      <c r="L116" s="106">
        <v>0</v>
      </c>
      <c r="M116" s="108"/>
      <c r="N116" s="108"/>
      <c r="O116" s="108"/>
      <c r="P116" s="108"/>
      <c r="Q116" s="108"/>
      <c r="R116" s="108"/>
      <c r="S116" s="108"/>
      <c r="T116" s="108">
        <f>I116</f>
        <v>7872.8029999999999</v>
      </c>
      <c r="U116" s="108"/>
      <c r="V116" s="108"/>
    </row>
    <row r="117" spans="1:22" x14ac:dyDescent="0.2">
      <c r="A117" s="90">
        <f t="shared" si="15"/>
        <v>115</v>
      </c>
      <c r="B117" s="91">
        <v>14125</v>
      </c>
      <c r="C117" s="92" t="s">
        <v>503</v>
      </c>
      <c r="D117" s="92" t="s">
        <v>863</v>
      </c>
      <c r="E117" s="92" t="str">
        <f>VLOOKUP(C117,'TAB 1 Project Information'!B:S,18,FALSE)</f>
        <v>N/A</v>
      </c>
      <c r="F117" s="102">
        <v>437.60500000000002</v>
      </c>
      <c r="G117" s="102">
        <v>8088.1030000000001</v>
      </c>
      <c r="H117" s="102">
        <v>-0.01</v>
      </c>
      <c r="I117" s="103">
        <f t="shared" si="23"/>
        <v>8525.6980000000003</v>
      </c>
      <c r="J117" s="106">
        <f>VLOOKUP(C117,'TAB 1 Project Information'!B:I,6,FALSE)</f>
        <v>7</v>
      </c>
      <c r="K117" s="106">
        <f>VLOOKUP(C117,'TAB 1 Project Information'!B:I,7,FALSE)</f>
        <v>0</v>
      </c>
      <c r="L117" s="106">
        <f>VLOOKUP(C117,'TAB 1 Project Information'!B:I,8,FALSE)</f>
        <v>0</v>
      </c>
      <c r="M117" s="108"/>
      <c r="N117" s="108"/>
      <c r="O117" s="108"/>
      <c r="P117" s="108"/>
      <c r="Q117" s="108"/>
      <c r="R117" s="108"/>
      <c r="S117" s="108">
        <f>I117</f>
        <v>8525.6980000000003</v>
      </c>
      <c r="T117" s="108"/>
      <c r="U117" s="108"/>
      <c r="V117" s="108"/>
    </row>
    <row r="118" spans="1:22" x14ac:dyDescent="0.2">
      <c r="A118" s="90">
        <f t="shared" si="15"/>
        <v>116</v>
      </c>
      <c r="B118" s="91">
        <v>14133</v>
      </c>
      <c r="C118" s="92" t="s">
        <v>506</v>
      </c>
      <c r="D118" s="92" t="s">
        <v>863</v>
      </c>
      <c r="E118" s="92" t="str">
        <f>VLOOKUP(C118,'TAB 1 Project Information'!B:S,18,FALSE)</f>
        <v>N/A</v>
      </c>
      <c r="F118" s="102">
        <v>1898.329</v>
      </c>
      <c r="G118" s="102">
        <v>965.30600000000004</v>
      </c>
      <c r="H118" s="102">
        <v>110.098</v>
      </c>
      <c r="I118" s="103">
        <f t="shared" si="23"/>
        <v>2973.7330000000002</v>
      </c>
      <c r="J118" s="106">
        <f>VLOOKUP(C118,'TAB 1 Project Information'!B:I,6,FALSE)</f>
        <v>6</v>
      </c>
      <c r="K118" s="106">
        <f>VLOOKUP(C118,'TAB 1 Project Information'!B:I,7,FALSE)</f>
        <v>0</v>
      </c>
      <c r="L118" s="106">
        <f>VLOOKUP(C118,'TAB 1 Project Information'!B:I,8,FALSE)</f>
        <v>0</v>
      </c>
      <c r="M118" s="108"/>
      <c r="N118" s="108"/>
      <c r="O118" s="108"/>
      <c r="P118" s="108"/>
      <c r="Q118" s="108"/>
      <c r="R118" s="108">
        <f>I118</f>
        <v>2973.7330000000002</v>
      </c>
      <c r="S118" s="108"/>
      <c r="T118" s="108"/>
      <c r="U118" s="108"/>
      <c r="V118" s="108"/>
    </row>
    <row r="119" spans="1:22" x14ac:dyDescent="0.2">
      <c r="A119" s="90">
        <f t="shared" si="15"/>
        <v>117</v>
      </c>
      <c r="B119" s="91">
        <v>14140</v>
      </c>
      <c r="C119" s="92" t="s">
        <v>508</v>
      </c>
      <c r="D119" s="92" t="s">
        <v>863</v>
      </c>
      <c r="E119" s="92" t="str">
        <f>VLOOKUP(C119,'TAB 1 Project Information'!B:S,18,FALSE)</f>
        <v>N/A</v>
      </c>
      <c r="F119" s="102">
        <v>0</v>
      </c>
      <c r="G119" s="102">
        <v>77.691999999999993</v>
      </c>
      <c r="H119" s="102">
        <v>326.67099999999999</v>
      </c>
      <c r="I119" s="103">
        <f t="shared" si="23"/>
        <v>404.363</v>
      </c>
      <c r="J119" s="106">
        <f>VLOOKUP(C119,'TAB 1 Project Information'!B:I,6,FALSE)</f>
        <v>8</v>
      </c>
      <c r="K119" s="106">
        <f>VLOOKUP(C119,'TAB 1 Project Information'!B:I,7,FALSE)</f>
        <v>0</v>
      </c>
      <c r="L119" s="106">
        <f>VLOOKUP(C119,'TAB 1 Project Information'!B:I,8,FALSE)</f>
        <v>0</v>
      </c>
      <c r="M119" s="108"/>
      <c r="N119" s="108"/>
      <c r="O119" s="108"/>
      <c r="P119" s="108"/>
      <c r="Q119" s="108"/>
      <c r="R119" s="108"/>
      <c r="S119" s="108"/>
      <c r="T119" s="108">
        <f>I119</f>
        <v>404.363</v>
      </c>
      <c r="U119" s="108"/>
      <c r="V119" s="108"/>
    </row>
    <row r="120" spans="1:22" x14ac:dyDescent="0.2">
      <c r="A120" s="90">
        <f t="shared" si="15"/>
        <v>118</v>
      </c>
      <c r="B120" s="91">
        <v>15126</v>
      </c>
      <c r="C120" s="92" t="s">
        <v>510</v>
      </c>
      <c r="D120" s="92" t="s">
        <v>863</v>
      </c>
      <c r="E120" s="92" t="str">
        <f>VLOOKUP(C120,'TAB 1 Project Information'!B:S,18,FALSE)</f>
        <v>N/A</v>
      </c>
      <c r="F120" s="102">
        <v>658.38300000000004</v>
      </c>
      <c r="G120" s="102">
        <v>16330.995999999999</v>
      </c>
      <c r="H120" s="102">
        <v>31.19</v>
      </c>
      <c r="I120" s="103">
        <f t="shared" si="23"/>
        <v>17020.569</v>
      </c>
      <c r="J120" s="106">
        <f>VLOOKUP(C120,'TAB 1 Project Information'!B:I,6,FALSE)</f>
        <v>7</v>
      </c>
      <c r="K120" s="106">
        <f>VLOOKUP(C120,'TAB 1 Project Information'!B:I,7,FALSE)</f>
        <v>0</v>
      </c>
      <c r="L120" s="106">
        <f>VLOOKUP(C120,'TAB 1 Project Information'!B:I,8,FALSE)</f>
        <v>0</v>
      </c>
      <c r="M120" s="108"/>
      <c r="N120" s="108"/>
      <c r="O120" s="108"/>
      <c r="P120" s="108"/>
      <c r="Q120" s="108"/>
      <c r="R120" s="108"/>
      <c r="S120" s="108">
        <f t="shared" ref="S120:S122" si="26">I120</f>
        <v>17020.569</v>
      </c>
      <c r="T120" s="108"/>
      <c r="U120" s="108"/>
      <c r="V120" s="108"/>
    </row>
    <row r="121" spans="1:22" x14ac:dyDescent="0.2">
      <c r="A121" s="90">
        <f t="shared" si="15"/>
        <v>119</v>
      </c>
      <c r="B121" s="91">
        <v>16127</v>
      </c>
      <c r="C121" s="92" t="s">
        <v>512</v>
      </c>
      <c r="D121" s="92" t="s">
        <v>863</v>
      </c>
      <c r="E121" s="92" t="str">
        <f>VLOOKUP(C121,'TAB 1 Project Information'!B:S,18,FALSE)</f>
        <v>N/A</v>
      </c>
      <c r="F121" s="102">
        <v>0</v>
      </c>
      <c r="G121" s="102">
        <v>0</v>
      </c>
      <c r="H121" s="102">
        <v>0</v>
      </c>
      <c r="I121" s="103">
        <f t="shared" si="23"/>
        <v>0</v>
      </c>
      <c r="J121" s="106">
        <f>VLOOKUP(C121,'TAB 1 Project Information'!B:I,6,FALSE)</f>
        <v>7</v>
      </c>
      <c r="K121" s="106">
        <f>VLOOKUP(C121,'TAB 1 Project Information'!B:I,7,FALSE)</f>
        <v>0</v>
      </c>
      <c r="L121" s="106">
        <f>VLOOKUP(C121,'TAB 1 Project Information'!B:I,8,FALSE)</f>
        <v>0</v>
      </c>
      <c r="M121" s="108"/>
      <c r="N121" s="108"/>
      <c r="O121" s="108"/>
      <c r="P121" s="108"/>
      <c r="Q121" s="108"/>
      <c r="R121" s="108"/>
      <c r="S121" s="108">
        <f t="shared" si="26"/>
        <v>0</v>
      </c>
      <c r="T121" s="108"/>
      <c r="U121" s="108"/>
      <c r="V121" s="108"/>
    </row>
    <row r="122" spans="1:22" x14ac:dyDescent="0.2">
      <c r="A122" s="90">
        <f t="shared" si="15"/>
        <v>120</v>
      </c>
      <c r="B122" s="91">
        <v>16129</v>
      </c>
      <c r="C122" s="92" t="s">
        <v>515</v>
      </c>
      <c r="D122" s="92" t="s">
        <v>863</v>
      </c>
      <c r="E122" s="92" t="str">
        <f>VLOOKUP(C122,'TAB 1 Project Information'!B:S,18,FALSE)</f>
        <v>N/A</v>
      </c>
      <c r="F122" s="102">
        <v>0</v>
      </c>
      <c r="G122" s="102">
        <v>0</v>
      </c>
      <c r="H122" s="102">
        <v>0</v>
      </c>
      <c r="I122" s="103">
        <f t="shared" si="23"/>
        <v>0</v>
      </c>
      <c r="J122" s="106">
        <f>VLOOKUP(C122,'TAB 1 Project Information'!B:I,6,FALSE)</f>
        <v>7</v>
      </c>
      <c r="K122" s="106">
        <f>VLOOKUP(C122,'TAB 1 Project Information'!B:I,7,FALSE)</f>
        <v>0</v>
      </c>
      <c r="L122" s="106">
        <f>VLOOKUP(C122,'TAB 1 Project Information'!B:I,8,FALSE)</f>
        <v>0</v>
      </c>
      <c r="M122" s="108"/>
      <c r="N122" s="108"/>
      <c r="O122" s="108"/>
      <c r="P122" s="108"/>
      <c r="Q122" s="108"/>
      <c r="R122" s="108"/>
      <c r="S122" s="108">
        <f t="shared" si="26"/>
        <v>0</v>
      </c>
      <c r="T122" s="108"/>
      <c r="U122" s="108"/>
      <c r="V122" s="108"/>
    </row>
    <row r="123" spans="1:22" x14ac:dyDescent="0.2">
      <c r="A123" s="90">
        <f t="shared" si="15"/>
        <v>121</v>
      </c>
      <c r="B123" s="91">
        <v>16143</v>
      </c>
      <c r="C123" s="92" t="s">
        <v>518</v>
      </c>
      <c r="D123" s="92" t="s">
        <v>863</v>
      </c>
      <c r="E123" s="92" t="str">
        <f>VLOOKUP(C123,'TAB 1 Project Information'!B:S,18,FALSE)</f>
        <v>2015-2016</v>
      </c>
      <c r="F123" s="102">
        <v>0</v>
      </c>
      <c r="G123" s="102">
        <v>0</v>
      </c>
      <c r="H123" s="102">
        <v>0</v>
      </c>
      <c r="I123" s="103">
        <f t="shared" si="23"/>
        <v>0</v>
      </c>
      <c r="J123" s="106">
        <f>VLOOKUP(C123,'TAB 1 Project Information'!B:I,6,FALSE)</f>
        <v>1</v>
      </c>
      <c r="K123" s="106">
        <f>VLOOKUP(C123,'TAB 1 Project Information'!B:I,7,FALSE)</f>
        <v>0</v>
      </c>
      <c r="L123" s="106">
        <f>VLOOKUP(C123,'TAB 1 Project Information'!B:I,8,FALSE)</f>
        <v>0</v>
      </c>
      <c r="M123" s="107">
        <f t="shared" ref="M123:M124" si="27">I123/2</f>
        <v>0</v>
      </c>
      <c r="N123" s="108"/>
      <c r="O123" s="108"/>
      <c r="P123" s="108"/>
      <c r="Q123" s="108"/>
      <c r="R123" s="108"/>
      <c r="S123" s="108"/>
      <c r="T123" s="108"/>
      <c r="U123" s="108"/>
      <c r="V123" s="108"/>
    </row>
    <row r="124" spans="1:22" x14ac:dyDescent="0.2">
      <c r="A124" s="90">
        <f t="shared" si="15"/>
        <v>122</v>
      </c>
      <c r="B124" s="91">
        <v>16144</v>
      </c>
      <c r="C124" s="92" t="s">
        <v>521</v>
      </c>
      <c r="D124" s="92" t="s">
        <v>863</v>
      </c>
      <c r="E124" s="92">
        <f>VLOOKUP(C124,'TAB 1 Project Information'!B:S,18,FALSE)</f>
        <v>0</v>
      </c>
      <c r="F124" s="102">
        <v>0</v>
      </c>
      <c r="G124" s="102">
        <v>0</v>
      </c>
      <c r="H124" s="102">
        <v>0</v>
      </c>
      <c r="I124" s="103">
        <f t="shared" si="23"/>
        <v>0</v>
      </c>
      <c r="J124" s="106">
        <f>VLOOKUP(C124,'TAB 1 Project Information'!B:I,6,FALSE)</f>
        <v>1</v>
      </c>
      <c r="K124" s="106">
        <f>VLOOKUP(C124,'TAB 1 Project Information'!B:I,7,FALSE)</f>
        <v>0</v>
      </c>
      <c r="L124" s="106">
        <f>VLOOKUP(C124,'TAB 1 Project Information'!B:I,8,FALSE)</f>
        <v>0</v>
      </c>
      <c r="M124" s="107">
        <f t="shared" si="27"/>
        <v>0</v>
      </c>
      <c r="N124" s="108"/>
      <c r="O124" s="108"/>
      <c r="P124" s="108"/>
      <c r="Q124" s="108"/>
      <c r="R124" s="108"/>
      <c r="S124" s="108"/>
      <c r="T124" s="108"/>
      <c r="U124" s="108"/>
      <c r="V124" s="108"/>
    </row>
    <row r="125" spans="1:22" x14ac:dyDescent="0.2">
      <c r="A125" s="90">
        <f t="shared" si="15"/>
        <v>123</v>
      </c>
      <c r="B125" s="91">
        <v>16145</v>
      </c>
      <c r="C125" s="92" t="s">
        <v>524</v>
      </c>
      <c r="D125" s="92" t="s">
        <v>863</v>
      </c>
      <c r="E125" s="92" t="str">
        <f>VLOOKUP(C125,'TAB 1 Project Information'!B:S,18,FALSE)</f>
        <v>N/A</v>
      </c>
      <c r="F125" s="102">
        <v>0</v>
      </c>
      <c r="G125" s="102">
        <v>0</v>
      </c>
      <c r="H125" s="102">
        <v>0</v>
      </c>
      <c r="I125" s="103">
        <f t="shared" si="23"/>
        <v>0</v>
      </c>
      <c r="J125" s="106">
        <f>VLOOKUP(C125,'TAB 1 Project Information'!B:I,6,FALSE)</f>
        <v>7</v>
      </c>
      <c r="K125" s="106">
        <f>VLOOKUP(C125,'TAB 1 Project Information'!B:I,7,FALSE)</f>
        <v>0</v>
      </c>
      <c r="L125" s="106">
        <f>VLOOKUP(C125,'TAB 1 Project Information'!B:I,8,FALSE)</f>
        <v>0</v>
      </c>
      <c r="M125" s="108"/>
      <c r="N125" s="108"/>
      <c r="O125" s="108"/>
      <c r="P125" s="108"/>
      <c r="Q125" s="108"/>
      <c r="R125" s="108"/>
      <c r="S125" s="108">
        <f t="shared" ref="S125:S126" si="28">I125</f>
        <v>0</v>
      </c>
      <c r="T125" s="108"/>
      <c r="U125" s="108"/>
      <c r="V125" s="108"/>
    </row>
    <row r="126" spans="1:22" x14ac:dyDescent="0.2">
      <c r="A126" s="90">
        <f t="shared" si="15"/>
        <v>124</v>
      </c>
      <c r="B126" s="91">
        <v>16146</v>
      </c>
      <c r="C126" s="92" t="s">
        <v>643</v>
      </c>
      <c r="D126" s="92" t="s">
        <v>863</v>
      </c>
      <c r="E126" s="92" t="e">
        <f>VLOOKUP(C126,'TAB 1 Project Information'!B:S,18,FALSE)</f>
        <v>#N/A</v>
      </c>
      <c r="F126" s="102">
        <v>0</v>
      </c>
      <c r="G126" s="102">
        <v>0</v>
      </c>
      <c r="H126" s="102">
        <v>0</v>
      </c>
      <c r="I126" s="103">
        <f t="shared" si="23"/>
        <v>0</v>
      </c>
      <c r="J126" s="106">
        <v>7</v>
      </c>
      <c r="K126" s="106">
        <v>0</v>
      </c>
      <c r="L126" s="106">
        <v>0</v>
      </c>
      <c r="M126" s="108"/>
      <c r="N126" s="108"/>
      <c r="O126" s="108"/>
      <c r="P126" s="108"/>
      <c r="Q126" s="108"/>
      <c r="R126" s="108"/>
      <c r="S126" s="108">
        <f t="shared" si="28"/>
        <v>0</v>
      </c>
      <c r="T126" s="108"/>
      <c r="U126" s="108"/>
      <c r="V126" s="108"/>
    </row>
    <row r="127" spans="1:22" x14ac:dyDescent="0.2">
      <c r="A127" s="90">
        <f t="shared" si="15"/>
        <v>125</v>
      </c>
      <c r="B127" s="91">
        <v>16147</v>
      </c>
      <c r="C127" s="92" t="s">
        <v>527</v>
      </c>
      <c r="D127" s="92" t="s">
        <v>863</v>
      </c>
      <c r="E127" s="92" t="str">
        <f>VLOOKUP(C127,'TAB 1 Project Information'!B:S,18,FALSE)</f>
        <v>2013-2014</v>
      </c>
      <c r="F127" s="102">
        <v>0</v>
      </c>
      <c r="G127" s="102">
        <v>0</v>
      </c>
      <c r="H127" s="102">
        <v>0</v>
      </c>
      <c r="I127" s="103">
        <f t="shared" si="23"/>
        <v>0</v>
      </c>
      <c r="J127" s="106">
        <f>VLOOKUP(C127,'TAB 1 Project Information'!B:I,6,FALSE)</f>
        <v>1</v>
      </c>
      <c r="K127" s="106">
        <f>VLOOKUP(C127,'TAB 1 Project Information'!B:I,7,FALSE)</f>
        <v>0</v>
      </c>
      <c r="L127" s="106">
        <f>VLOOKUP(C127,'TAB 1 Project Information'!B:I,8,FALSE)</f>
        <v>0</v>
      </c>
      <c r="M127" s="107">
        <f t="shared" ref="M127:M128" si="29">I127/2</f>
        <v>0</v>
      </c>
      <c r="N127" s="108"/>
      <c r="O127" s="108"/>
      <c r="P127" s="108"/>
      <c r="Q127" s="108"/>
      <c r="R127" s="108"/>
      <c r="S127" s="108"/>
      <c r="T127" s="108"/>
      <c r="U127" s="108"/>
      <c r="V127" s="108"/>
    </row>
    <row r="128" spans="1:22" x14ac:dyDescent="0.2">
      <c r="A128" s="90">
        <f t="shared" si="15"/>
        <v>126</v>
      </c>
      <c r="B128" s="91">
        <v>16148</v>
      </c>
      <c r="C128" s="92" t="s">
        <v>531</v>
      </c>
      <c r="D128" s="92" t="s">
        <v>863</v>
      </c>
      <c r="E128" s="92" t="str">
        <f>VLOOKUP(C128,'TAB 1 Project Information'!B:S,18,FALSE)</f>
        <v>2013-2014</v>
      </c>
      <c r="F128" s="102">
        <v>0</v>
      </c>
      <c r="G128" s="102">
        <v>0</v>
      </c>
      <c r="H128" s="102">
        <v>0</v>
      </c>
      <c r="I128" s="103">
        <f t="shared" si="23"/>
        <v>0</v>
      </c>
      <c r="J128" s="106">
        <f>VLOOKUP(C128,'TAB 1 Project Information'!B:I,6,FALSE)</f>
        <v>1</v>
      </c>
      <c r="K128" s="106">
        <f>VLOOKUP(C128,'TAB 1 Project Information'!B:I,7,FALSE)</f>
        <v>0</v>
      </c>
      <c r="L128" s="106">
        <f>VLOOKUP(C128,'TAB 1 Project Information'!B:I,8,FALSE)</f>
        <v>0</v>
      </c>
      <c r="M128" s="107">
        <f t="shared" si="29"/>
        <v>0</v>
      </c>
      <c r="N128" s="108"/>
      <c r="O128" s="108"/>
      <c r="P128" s="108"/>
      <c r="Q128" s="108"/>
      <c r="R128" s="108"/>
      <c r="S128" s="108"/>
      <c r="T128" s="108"/>
      <c r="U128" s="108"/>
      <c r="V128" s="108"/>
    </row>
    <row r="129" spans="1:22" x14ac:dyDescent="0.2">
      <c r="A129" s="90">
        <f t="shared" si="15"/>
        <v>127</v>
      </c>
      <c r="B129" s="91">
        <v>16150</v>
      </c>
      <c r="C129" s="92" t="s">
        <v>535</v>
      </c>
      <c r="D129" s="92" t="s">
        <v>864</v>
      </c>
      <c r="E129" s="92">
        <f>VLOOKUP(C129,'TAB 1 Project Information'!B:S,18,FALSE)</f>
        <v>0</v>
      </c>
      <c r="F129" s="102">
        <v>52.64</v>
      </c>
      <c r="G129" s="102">
        <v>-405.68200000000002</v>
      </c>
      <c r="H129" s="102">
        <v>118.029</v>
      </c>
      <c r="I129" s="103">
        <f t="shared" si="23"/>
        <v>-235.01300000000003</v>
      </c>
      <c r="J129" s="106">
        <f>VLOOKUP(C129,'TAB 1 Project Information'!B:I,6,FALSE)</f>
        <v>8</v>
      </c>
      <c r="K129" s="106">
        <f>VLOOKUP(C129,'TAB 1 Project Information'!B:I,7,FALSE)</f>
        <v>0</v>
      </c>
      <c r="L129" s="106">
        <f>VLOOKUP(C129,'TAB 1 Project Information'!B:I,8,FALSE)</f>
        <v>0</v>
      </c>
      <c r="M129" s="108"/>
      <c r="N129" s="108"/>
      <c r="O129" s="108"/>
      <c r="P129" s="108"/>
      <c r="Q129" s="108"/>
      <c r="R129" s="108"/>
      <c r="S129" s="108"/>
      <c r="T129" s="108">
        <f>I129</f>
        <v>-235.01300000000003</v>
      </c>
      <c r="U129" s="108"/>
      <c r="V129" s="108"/>
    </row>
    <row r="130" spans="1:22" x14ac:dyDescent="0.2">
      <c r="A130" s="90">
        <f t="shared" si="15"/>
        <v>128</v>
      </c>
      <c r="B130" s="91">
        <v>16151</v>
      </c>
      <c r="C130" s="92" t="s">
        <v>537</v>
      </c>
      <c r="D130" s="92" t="s">
        <v>863</v>
      </c>
      <c r="E130" s="92" t="str">
        <f>VLOOKUP(C130,'TAB 1 Project Information'!B:S,18,FALSE)</f>
        <v>N/A</v>
      </c>
      <c r="F130" s="102">
        <v>0</v>
      </c>
      <c r="G130" s="102">
        <v>0</v>
      </c>
      <c r="H130" s="102">
        <v>44.496000000000002</v>
      </c>
      <c r="I130" s="103">
        <f t="shared" si="23"/>
        <v>44.496000000000002</v>
      </c>
      <c r="J130" s="106">
        <f>VLOOKUP(C130,'TAB 1 Project Information'!B:I,6,FALSE)</f>
        <v>7</v>
      </c>
      <c r="K130" s="106">
        <f>VLOOKUP(C130,'TAB 1 Project Information'!B:I,7,FALSE)</f>
        <v>0</v>
      </c>
      <c r="L130" s="106">
        <f>VLOOKUP(C130,'TAB 1 Project Information'!B:I,8,FALSE)</f>
        <v>0</v>
      </c>
      <c r="M130" s="108"/>
      <c r="N130" s="108"/>
      <c r="O130" s="108"/>
      <c r="P130" s="108"/>
      <c r="Q130" s="108"/>
      <c r="R130" s="108"/>
      <c r="S130" s="108">
        <f>I130</f>
        <v>44.496000000000002</v>
      </c>
      <c r="T130" s="108"/>
      <c r="U130" s="108"/>
      <c r="V130" s="108"/>
    </row>
    <row r="131" spans="1:22" x14ac:dyDescent="0.2">
      <c r="A131" s="90">
        <f t="shared" si="15"/>
        <v>129</v>
      </c>
      <c r="B131" s="91">
        <v>16158</v>
      </c>
      <c r="C131" s="92" t="s">
        <v>538</v>
      </c>
      <c r="D131" s="92" t="s">
        <v>863</v>
      </c>
      <c r="E131" s="92" t="str">
        <f>VLOOKUP(C131,'TAB 1 Project Information'!B:S,18,FALSE)</f>
        <v>2015-2016</v>
      </c>
      <c r="F131" s="102">
        <v>0</v>
      </c>
      <c r="G131" s="102">
        <v>0</v>
      </c>
      <c r="H131" s="102">
        <v>1.7809999999999999</v>
      </c>
      <c r="I131" s="103">
        <f t="shared" ref="I131:I162" si="30">SUM(F131:H131)</f>
        <v>1.7809999999999999</v>
      </c>
      <c r="J131" s="106">
        <f>VLOOKUP(C131,'TAB 1 Project Information'!B:I,6,FALSE)</f>
        <v>1</v>
      </c>
      <c r="K131" s="106">
        <f>VLOOKUP(C131,'TAB 1 Project Information'!B:I,7,FALSE)</f>
        <v>0</v>
      </c>
      <c r="L131" s="106">
        <f>VLOOKUP(C131,'TAB 1 Project Information'!B:I,8,FALSE)</f>
        <v>0</v>
      </c>
      <c r="M131" s="107">
        <f>I131</f>
        <v>1.7809999999999999</v>
      </c>
      <c r="N131" s="108"/>
      <c r="O131" s="108"/>
      <c r="P131" s="108"/>
      <c r="Q131" s="108"/>
      <c r="R131" s="108"/>
      <c r="S131" s="108"/>
      <c r="T131" s="108"/>
      <c r="U131" s="108"/>
      <c r="V131" s="108"/>
    </row>
    <row r="132" spans="1:22" x14ac:dyDescent="0.2">
      <c r="A132" s="90">
        <f t="shared" si="15"/>
        <v>130</v>
      </c>
      <c r="B132" s="91">
        <v>17125</v>
      </c>
      <c r="C132" s="92" t="s">
        <v>541</v>
      </c>
      <c r="D132" s="92" t="s">
        <v>863</v>
      </c>
      <c r="E132" s="92" t="str">
        <f>VLOOKUP(C132,'TAB 1 Project Information'!B:S,18,FALSE)</f>
        <v>2014-2015</v>
      </c>
      <c r="F132" s="102">
        <v>0</v>
      </c>
      <c r="G132" s="102">
        <v>0</v>
      </c>
      <c r="H132" s="102">
        <v>21.835999999999999</v>
      </c>
      <c r="I132" s="103">
        <f t="shared" si="30"/>
        <v>21.835999999999999</v>
      </c>
      <c r="J132" s="106">
        <f>VLOOKUP(C132,'TAB 1 Project Information'!B:I,6,FALSE)</f>
        <v>1</v>
      </c>
      <c r="K132" s="106">
        <f>VLOOKUP(C132,'TAB 1 Project Information'!B:I,7,FALSE)</f>
        <v>0</v>
      </c>
      <c r="L132" s="106">
        <f>VLOOKUP(C132,'TAB 1 Project Information'!B:I,8,FALSE)</f>
        <v>0</v>
      </c>
      <c r="M132" s="107">
        <f>I132</f>
        <v>21.835999999999999</v>
      </c>
      <c r="N132" s="108"/>
      <c r="O132" s="108"/>
      <c r="P132" s="108"/>
      <c r="Q132" s="108"/>
      <c r="R132" s="108"/>
      <c r="S132" s="108"/>
      <c r="T132" s="108"/>
      <c r="U132" s="108"/>
      <c r="V132" s="108"/>
    </row>
    <row r="133" spans="1:22" x14ac:dyDescent="0.2">
      <c r="A133" s="90">
        <f t="shared" ref="A133:A162" si="31">(A132+1)</f>
        <v>131</v>
      </c>
      <c r="B133" s="91">
        <v>17126</v>
      </c>
      <c r="C133" s="92" t="s">
        <v>545</v>
      </c>
      <c r="D133" s="92" t="s">
        <v>863</v>
      </c>
      <c r="E133" s="92" t="str">
        <f>VLOOKUP(C133,'TAB 1 Project Information'!B:S,18,FALSE)</f>
        <v>N/A</v>
      </c>
      <c r="F133" s="102">
        <v>0</v>
      </c>
      <c r="G133" s="102">
        <v>0</v>
      </c>
      <c r="H133" s="102">
        <v>0</v>
      </c>
      <c r="I133" s="103">
        <f t="shared" si="30"/>
        <v>0</v>
      </c>
      <c r="J133" s="106">
        <f>VLOOKUP(C133,'TAB 1 Project Information'!B:I,6,FALSE)</f>
        <v>7</v>
      </c>
      <c r="K133" s="106">
        <f>VLOOKUP(C133,'TAB 1 Project Information'!B:I,7,FALSE)</f>
        <v>0</v>
      </c>
      <c r="L133" s="106">
        <f>VLOOKUP(C133,'TAB 1 Project Information'!B:I,8,FALSE)</f>
        <v>0</v>
      </c>
      <c r="M133" s="108"/>
      <c r="N133" s="108"/>
      <c r="O133" s="108"/>
      <c r="P133" s="108"/>
      <c r="Q133" s="108"/>
      <c r="R133" s="108"/>
      <c r="S133" s="108">
        <f>I133</f>
        <v>0</v>
      </c>
      <c r="T133" s="108"/>
      <c r="U133" s="108"/>
      <c r="V133" s="108"/>
    </row>
    <row r="134" spans="1:22" x14ac:dyDescent="0.2">
      <c r="A134" s="90">
        <f t="shared" si="31"/>
        <v>132</v>
      </c>
      <c r="B134" s="91">
        <v>17127</v>
      </c>
      <c r="C134" s="92" t="s">
        <v>547</v>
      </c>
      <c r="D134" s="92" t="s">
        <v>863</v>
      </c>
      <c r="E134" s="92">
        <f>VLOOKUP(C134,'TAB 1 Project Information'!B:S,18,FALSE)</f>
        <v>0</v>
      </c>
      <c r="F134" s="102">
        <v>0</v>
      </c>
      <c r="G134" s="102">
        <v>0</v>
      </c>
      <c r="H134" s="102">
        <v>0</v>
      </c>
      <c r="I134" s="103">
        <f t="shared" si="30"/>
        <v>0</v>
      </c>
      <c r="J134" s="106">
        <f>VLOOKUP(C134,'TAB 1 Project Information'!B:I,6,FALSE)</f>
        <v>6</v>
      </c>
      <c r="K134" s="106">
        <f>VLOOKUP(C134,'TAB 1 Project Information'!B:I,7,FALSE)</f>
        <v>0</v>
      </c>
      <c r="L134" s="106">
        <f>VLOOKUP(C134,'TAB 1 Project Information'!B:I,8,FALSE)</f>
        <v>0</v>
      </c>
      <c r="M134" s="108"/>
      <c r="N134" s="108"/>
      <c r="O134" s="108"/>
      <c r="P134" s="108"/>
      <c r="Q134" s="108"/>
      <c r="R134" s="108">
        <f>I134</f>
        <v>0</v>
      </c>
      <c r="S134" s="108"/>
      <c r="T134" s="108"/>
      <c r="U134" s="108"/>
      <c r="V134" s="108"/>
    </row>
    <row r="135" spans="1:22" x14ac:dyDescent="0.2">
      <c r="A135" s="90">
        <f t="shared" si="31"/>
        <v>133</v>
      </c>
      <c r="B135" s="91">
        <v>17129</v>
      </c>
      <c r="C135" s="92" t="s">
        <v>549</v>
      </c>
      <c r="D135" s="92" t="s">
        <v>863</v>
      </c>
      <c r="E135" s="92" t="str">
        <f>VLOOKUP(C135,'TAB 1 Project Information'!B:S,18,FALSE)</f>
        <v>2012-2013</v>
      </c>
      <c r="F135" s="102">
        <v>0</v>
      </c>
      <c r="G135" s="102">
        <v>0</v>
      </c>
      <c r="H135" s="102">
        <v>129.41399999999999</v>
      </c>
      <c r="I135" s="103">
        <f t="shared" si="30"/>
        <v>129.41399999999999</v>
      </c>
      <c r="J135" s="106">
        <f>VLOOKUP(C135,'TAB 1 Project Information'!B:I,6,FALSE)</f>
        <v>1</v>
      </c>
      <c r="K135" s="106">
        <f>VLOOKUP(C135,'TAB 1 Project Information'!B:I,7,FALSE)</f>
        <v>0</v>
      </c>
      <c r="L135" s="106">
        <f>VLOOKUP(C135,'TAB 1 Project Information'!B:I,8,FALSE)</f>
        <v>0</v>
      </c>
      <c r="M135" s="107">
        <f>I135</f>
        <v>129.41399999999999</v>
      </c>
      <c r="N135" s="108"/>
      <c r="O135" s="108"/>
      <c r="P135" s="108"/>
      <c r="Q135" s="108"/>
      <c r="R135" s="108"/>
      <c r="S135" s="108"/>
      <c r="T135" s="108"/>
      <c r="U135" s="108"/>
      <c r="V135" s="108"/>
    </row>
    <row r="136" spans="1:22" x14ac:dyDescent="0.2">
      <c r="A136" s="90">
        <f t="shared" si="31"/>
        <v>134</v>
      </c>
      <c r="B136" s="91">
        <v>17131</v>
      </c>
      <c r="C136" s="92" t="s">
        <v>551</v>
      </c>
      <c r="D136" s="92" t="s">
        <v>863</v>
      </c>
      <c r="E136" s="92" t="e">
        <f>VLOOKUP(C136,'TAB 1 Project Information'!B:S,18,FALSE)</f>
        <v>#N/A</v>
      </c>
      <c r="F136" s="102">
        <v>0</v>
      </c>
      <c r="G136" s="102">
        <v>0</v>
      </c>
      <c r="H136" s="102">
        <v>-4</v>
      </c>
      <c r="I136" s="103">
        <f t="shared" si="30"/>
        <v>-4</v>
      </c>
      <c r="J136" s="106">
        <v>7</v>
      </c>
      <c r="K136" s="106">
        <v>0</v>
      </c>
      <c r="L136" s="106">
        <v>0</v>
      </c>
      <c r="M136" s="108"/>
      <c r="N136" s="108"/>
      <c r="O136" s="108"/>
      <c r="P136" s="108"/>
      <c r="Q136" s="108"/>
      <c r="R136" s="108"/>
      <c r="S136" s="108">
        <f t="shared" ref="S136:S140" si="32">I136</f>
        <v>-4</v>
      </c>
      <c r="T136" s="108"/>
      <c r="U136" s="108"/>
      <c r="V136" s="108"/>
    </row>
    <row r="137" spans="1:22" x14ac:dyDescent="0.2">
      <c r="A137" s="90">
        <f t="shared" si="31"/>
        <v>135</v>
      </c>
      <c r="B137" s="91">
        <v>17132</v>
      </c>
      <c r="C137" s="92" t="s">
        <v>553</v>
      </c>
      <c r="D137" s="92" t="s">
        <v>863</v>
      </c>
      <c r="E137" s="92" t="str">
        <f>VLOOKUP(C137,'TAB 1 Project Information'!B:S,18,FALSE)</f>
        <v>N/A</v>
      </c>
      <c r="F137" s="102">
        <v>11.430999999999999</v>
      </c>
      <c r="G137" s="102">
        <v>21.706</v>
      </c>
      <c r="H137" s="102">
        <v>1931.1569999999999</v>
      </c>
      <c r="I137" s="103">
        <f t="shared" si="30"/>
        <v>1964.2939999999999</v>
      </c>
      <c r="J137" s="106">
        <f>VLOOKUP(C137,'TAB 1 Project Information'!B:I,6,FALSE)</f>
        <v>7</v>
      </c>
      <c r="K137" s="106">
        <f>VLOOKUP(C137,'TAB 1 Project Information'!B:I,7,FALSE)</f>
        <v>0</v>
      </c>
      <c r="L137" s="106">
        <f>VLOOKUP(C137,'TAB 1 Project Information'!B:I,8,FALSE)</f>
        <v>0</v>
      </c>
      <c r="M137" s="108"/>
      <c r="N137" s="108"/>
      <c r="O137" s="108"/>
      <c r="P137" s="108"/>
      <c r="Q137" s="108"/>
      <c r="R137" s="108"/>
      <c r="S137" s="108">
        <f t="shared" si="32"/>
        <v>1964.2939999999999</v>
      </c>
      <c r="T137" s="108"/>
      <c r="U137" s="108"/>
      <c r="V137" s="108"/>
    </row>
    <row r="138" spans="1:22" x14ac:dyDescent="0.2">
      <c r="A138" s="90">
        <f t="shared" si="31"/>
        <v>136</v>
      </c>
      <c r="B138" s="91">
        <v>17134</v>
      </c>
      <c r="C138" s="92" t="s">
        <v>555</v>
      </c>
      <c r="D138" s="92" t="s">
        <v>863</v>
      </c>
      <c r="E138" s="92" t="str">
        <f>VLOOKUP(C138,'TAB 1 Project Information'!B:S,18,FALSE)</f>
        <v>N/A</v>
      </c>
      <c r="F138" s="102">
        <v>0</v>
      </c>
      <c r="G138" s="102">
        <v>0</v>
      </c>
      <c r="H138" s="102">
        <v>3.0139999999999998</v>
      </c>
      <c r="I138" s="103">
        <f t="shared" si="30"/>
        <v>3.0139999999999998</v>
      </c>
      <c r="J138" s="106">
        <f>VLOOKUP(C138,'TAB 1 Project Information'!B:I,6,FALSE)</f>
        <v>7</v>
      </c>
      <c r="K138" s="106">
        <f>VLOOKUP(C138,'TAB 1 Project Information'!B:I,7,FALSE)</f>
        <v>0</v>
      </c>
      <c r="L138" s="106">
        <f>VLOOKUP(C138,'TAB 1 Project Information'!B:I,8,FALSE)</f>
        <v>0</v>
      </c>
      <c r="M138" s="108"/>
      <c r="N138" s="108"/>
      <c r="O138" s="108"/>
      <c r="P138" s="108"/>
      <c r="Q138" s="108"/>
      <c r="R138" s="108"/>
      <c r="S138" s="108">
        <f t="shared" si="32"/>
        <v>3.0139999999999998</v>
      </c>
      <c r="T138" s="108"/>
      <c r="U138" s="108"/>
      <c r="V138" s="108"/>
    </row>
    <row r="139" spans="1:22" x14ac:dyDescent="0.2">
      <c r="A139" s="90">
        <f t="shared" si="31"/>
        <v>137</v>
      </c>
      <c r="B139" s="91">
        <v>17135</v>
      </c>
      <c r="C139" s="92" t="s">
        <v>559</v>
      </c>
      <c r="D139" s="92" t="s">
        <v>863</v>
      </c>
      <c r="E139" s="92">
        <f>VLOOKUP(C139,'TAB 1 Project Information'!B:S,18,FALSE)</f>
        <v>0</v>
      </c>
      <c r="F139" s="102">
        <v>0</v>
      </c>
      <c r="G139" s="102">
        <v>0</v>
      </c>
      <c r="H139" s="102">
        <v>0</v>
      </c>
      <c r="I139" s="103">
        <f t="shared" si="30"/>
        <v>0</v>
      </c>
      <c r="J139" s="106">
        <f>VLOOKUP(C139,'TAB 1 Project Information'!B:I,6,FALSE)</f>
        <v>7</v>
      </c>
      <c r="K139" s="106">
        <f>VLOOKUP(C139,'TAB 1 Project Information'!B:I,7,FALSE)</f>
        <v>0</v>
      </c>
      <c r="L139" s="106">
        <f>VLOOKUP(C139,'TAB 1 Project Information'!B:I,8,FALSE)</f>
        <v>0</v>
      </c>
      <c r="M139" s="108"/>
      <c r="N139" s="108"/>
      <c r="O139" s="108"/>
      <c r="P139" s="108"/>
      <c r="Q139" s="108"/>
      <c r="R139" s="108"/>
      <c r="S139" s="108">
        <f t="shared" si="32"/>
        <v>0</v>
      </c>
      <c r="T139" s="108"/>
      <c r="U139" s="108"/>
      <c r="V139" s="108"/>
    </row>
    <row r="140" spans="1:22" x14ac:dyDescent="0.2">
      <c r="A140" s="90">
        <f t="shared" si="31"/>
        <v>138</v>
      </c>
      <c r="B140" s="91">
        <v>17136</v>
      </c>
      <c r="C140" s="92" t="s">
        <v>562</v>
      </c>
      <c r="D140" s="92" t="s">
        <v>864</v>
      </c>
      <c r="E140" s="92" t="str">
        <f>VLOOKUP(C140,'TAB 1 Project Information'!B:S,18,FALSE)</f>
        <v>N/A</v>
      </c>
      <c r="F140" s="102">
        <v>0</v>
      </c>
      <c r="G140" s="102">
        <v>0</v>
      </c>
      <c r="H140" s="102">
        <v>1.847</v>
      </c>
      <c r="I140" s="103">
        <f t="shared" si="30"/>
        <v>1.847</v>
      </c>
      <c r="J140" s="106">
        <f>VLOOKUP(C140,'TAB 1 Project Information'!B:I,6,FALSE)</f>
        <v>7</v>
      </c>
      <c r="K140" s="106">
        <f>VLOOKUP(C140,'TAB 1 Project Information'!B:I,7,FALSE)</f>
        <v>0</v>
      </c>
      <c r="L140" s="106">
        <f>VLOOKUP(C140,'TAB 1 Project Information'!B:I,8,FALSE)</f>
        <v>0</v>
      </c>
      <c r="M140" s="108"/>
      <c r="N140" s="108"/>
      <c r="O140" s="108"/>
      <c r="P140" s="108"/>
      <c r="Q140" s="108"/>
      <c r="R140" s="108"/>
      <c r="S140" s="108">
        <f t="shared" si="32"/>
        <v>1.847</v>
      </c>
      <c r="T140" s="108"/>
      <c r="U140" s="108"/>
      <c r="V140" s="108"/>
    </row>
    <row r="141" spans="1:22" x14ac:dyDescent="0.2">
      <c r="A141" s="90">
        <f t="shared" si="31"/>
        <v>139</v>
      </c>
      <c r="B141" s="91">
        <v>17137</v>
      </c>
      <c r="C141" s="92" t="s">
        <v>567</v>
      </c>
      <c r="D141" s="92" t="s">
        <v>863</v>
      </c>
      <c r="E141" s="92" t="str">
        <f>VLOOKUP(C141,'TAB 1 Project Information'!B:S,18,FALSE)</f>
        <v>N/A</v>
      </c>
      <c r="F141" s="102">
        <v>0</v>
      </c>
      <c r="G141" s="102">
        <v>0</v>
      </c>
      <c r="H141" s="102">
        <v>0</v>
      </c>
      <c r="I141" s="103">
        <f t="shared" si="30"/>
        <v>0</v>
      </c>
      <c r="J141" s="106">
        <f>VLOOKUP(C141,'TAB 1 Project Information'!B:I,6,FALSE)</f>
        <v>8</v>
      </c>
      <c r="K141" s="106">
        <f>VLOOKUP(C141,'TAB 1 Project Information'!B:I,7,FALSE)</f>
        <v>0</v>
      </c>
      <c r="L141" s="106">
        <f>VLOOKUP(C141,'TAB 1 Project Information'!B:I,8,FALSE)</f>
        <v>0</v>
      </c>
      <c r="M141" s="108"/>
      <c r="N141" s="108"/>
      <c r="O141" s="108"/>
      <c r="P141" s="108"/>
      <c r="Q141" s="108"/>
      <c r="R141" s="108"/>
      <c r="S141" s="108"/>
      <c r="T141" s="108">
        <f>I141</f>
        <v>0</v>
      </c>
      <c r="U141" s="108"/>
      <c r="V141" s="108"/>
    </row>
    <row r="142" spans="1:22" x14ac:dyDescent="0.2">
      <c r="A142" s="90">
        <f t="shared" si="31"/>
        <v>140</v>
      </c>
      <c r="B142" s="91">
        <v>17142</v>
      </c>
      <c r="C142" s="92" t="s">
        <v>569</v>
      </c>
      <c r="D142" s="92" t="s">
        <v>863</v>
      </c>
      <c r="E142" s="92" t="str">
        <f>VLOOKUP(C142,'TAB 1 Project Information'!B:S,18,FALSE)</f>
        <v>N/A</v>
      </c>
      <c r="F142" s="102">
        <v>0</v>
      </c>
      <c r="G142" s="102">
        <v>0</v>
      </c>
      <c r="H142" s="102">
        <v>58.737000000000002</v>
      </c>
      <c r="I142" s="103">
        <f t="shared" si="30"/>
        <v>58.737000000000002</v>
      </c>
      <c r="J142" s="106">
        <f>VLOOKUP(C142,'TAB 1 Project Information'!B:I,6,FALSE)</f>
        <v>6</v>
      </c>
      <c r="K142" s="106">
        <f>VLOOKUP(C142,'TAB 1 Project Information'!B:I,7,FALSE)</f>
        <v>0</v>
      </c>
      <c r="L142" s="106">
        <f>VLOOKUP(C142,'TAB 1 Project Information'!B:I,8,FALSE)</f>
        <v>0</v>
      </c>
      <c r="M142" s="108"/>
      <c r="N142" s="108"/>
      <c r="O142" s="108"/>
      <c r="P142" s="108"/>
      <c r="Q142" s="108"/>
      <c r="R142" s="108">
        <f>I142</f>
        <v>58.737000000000002</v>
      </c>
      <c r="S142" s="108"/>
      <c r="T142" s="108"/>
      <c r="U142" s="108"/>
      <c r="V142" s="108"/>
    </row>
    <row r="143" spans="1:22" x14ac:dyDescent="0.2">
      <c r="A143" s="90">
        <f t="shared" si="31"/>
        <v>141</v>
      </c>
      <c r="B143" s="91">
        <v>17143</v>
      </c>
      <c r="C143" s="92" t="s">
        <v>571</v>
      </c>
      <c r="D143" s="92" t="s">
        <v>863</v>
      </c>
      <c r="E143" s="92" t="str">
        <f>VLOOKUP(C143,'TAB 1 Project Information'!B:S,18,FALSE)</f>
        <v>N/A</v>
      </c>
      <c r="F143" s="102">
        <v>0</v>
      </c>
      <c r="G143" s="102">
        <v>0</v>
      </c>
      <c r="H143" s="102">
        <v>22.052</v>
      </c>
      <c r="I143" s="103">
        <f t="shared" si="30"/>
        <v>22.052</v>
      </c>
      <c r="J143" s="106">
        <f>VLOOKUP(C143,'TAB 1 Project Information'!B:I,6,FALSE)</f>
        <v>7</v>
      </c>
      <c r="K143" s="106">
        <f>VLOOKUP(C143,'TAB 1 Project Information'!B:I,7,FALSE)</f>
        <v>0</v>
      </c>
      <c r="L143" s="106">
        <f>VLOOKUP(C143,'TAB 1 Project Information'!B:I,8,FALSE)</f>
        <v>0</v>
      </c>
      <c r="M143" s="108"/>
      <c r="N143" s="108"/>
      <c r="O143" s="108"/>
      <c r="P143" s="108"/>
      <c r="Q143" s="108"/>
      <c r="R143" s="108"/>
      <c r="S143" s="108">
        <f>I143</f>
        <v>22.052</v>
      </c>
      <c r="T143" s="108"/>
      <c r="U143" s="108"/>
      <c r="V143" s="108"/>
    </row>
    <row r="144" spans="1:22" x14ac:dyDescent="0.2">
      <c r="A144" s="90">
        <f t="shared" si="31"/>
        <v>142</v>
      </c>
      <c r="B144" s="91">
        <v>17144</v>
      </c>
      <c r="C144" s="92" t="s">
        <v>573</v>
      </c>
      <c r="D144" s="92" t="s">
        <v>863</v>
      </c>
      <c r="E144" s="92" t="str">
        <f>VLOOKUP(C144,'TAB 1 Project Information'!B:S,18,FALSE)</f>
        <v>N/A</v>
      </c>
      <c r="F144" s="102">
        <v>0</v>
      </c>
      <c r="G144" s="102">
        <v>0</v>
      </c>
      <c r="H144" s="102">
        <v>0</v>
      </c>
      <c r="I144" s="103">
        <f t="shared" si="30"/>
        <v>0</v>
      </c>
      <c r="J144" s="106">
        <f>VLOOKUP(C144,'TAB 1 Project Information'!B:I,6,FALSE)</f>
        <v>6</v>
      </c>
      <c r="K144" s="106">
        <f>VLOOKUP(C144,'TAB 1 Project Information'!B:I,7,FALSE)</f>
        <v>0</v>
      </c>
      <c r="L144" s="106">
        <f>VLOOKUP(C144,'TAB 1 Project Information'!B:I,8,FALSE)</f>
        <v>0</v>
      </c>
      <c r="M144" s="108"/>
      <c r="N144" s="108"/>
      <c r="O144" s="108"/>
      <c r="P144" s="108"/>
      <c r="Q144" s="108"/>
      <c r="R144" s="108">
        <f t="shared" ref="R144:R147" si="33">I144</f>
        <v>0</v>
      </c>
      <c r="S144" s="108"/>
      <c r="T144" s="108"/>
      <c r="U144" s="108"/>
      <c r="V144" s="108"/>
    </row>
    <row r="145" spans="1:22" x14ac:dyDescent="0.2">
      <c r="A145" s="90">
        <f t="shared" si="31"/>
        <v>143</v>
      </c>
      <c r="B145" s="91">
        <v>17145</v>
      </c>
      <c r="C145" s="92" t="s">
        <v>575</v>
      </c>
      <c r="D145" s="92" t="s">
        <v>863</v>
      </c>
      <c r="E145" s="92" t="str">
        <f>VLOOKUP(C145,'TAB 1 Project Information'!B:S,18,FALSE)</f>
        <v>N/A</v>
      </c>
      <c r="F145" s="102">
        <v>0</v>
      </c>
      <c r="G145" s="102">
        <v>0</v>
      </c>
      <c r="H145" s="102">
        <v>26.036999999999999</v>
      </c>
      <c r="I145" s="103">
        <f t="shared" si="30"/>
        <v>26.036999999999999</v>
      </c>
      <c r="J145" s="106">
        <f>VLOOKUP(C145,'TAB 1 Project Information'!B:I,6,FALSE)</f>
        <v>6</v>
      </c>
      <c r="K145" s="106">
        <f>VLOOKUP(C145,'TAB 1 Project Information'!B:I,7,FALSE)</f>
        <v>0</v>
      </c>
      <c r="L145" s="106">
        <f>VLOOKUP(C145,'TAB 1 Project Information'!B:I,8,FALSE)</f>
        <v>0</v>
      </c>
      <c r="M145" s="108"/>
      <c r="N145" s="108"/>
      <c r="O145" s="108"/>
      <c r="P145" s="108"/>
      <c r="Q145" s="108"/>
      <c r="R145" s="108">
        <f t="shared" si="33"/>
        <v>26.036999999999999</v>
      </c>
      <c r="S145" s="108"/>
      <c r="T145" s="108"/>
      <c r="U145" s="108"/>
      <c r="V145" s="108"/>
    </row>
    <row r="146" spans="1:22" x14ac:dyDescent="0.2">
      <c r="A146" s="90">
        <f t="shared" si="31"/>
        <v>144</v>
      </c>
      <c r="B146" s="91">
        <v>17146</v>
      </c>
      <c r="C146" s="92" t="s">
        <v>576</v>
      </c>
      <c r="D146" s="92" t="s">
        <v>863</v>
      </c>
      <c r="E146" s="92" t="str">
        <f>VLOOKUP(C146,'TAB 1 Project Information'!B:S,18,FALSE)</f>
        <v>N/A</v>
      </c>
      <c r="F146" s="102">
        <v>0</v>
      </c>
      <c r="G146" s="102">
        <v>0</v>
      </c>
      <c r="H146" s="102">
        <v>0</v>
      </c>
      <c r="I146" s="103">
        <f t="shared" si="30"/>
        <v>0</v>
      </c>
      <c r="J146" s="106">
        <f>VLOOKUP(C146,'TAB 1 Project Information'!B:I,6,FALSE)</f>
        <v>6</v>
      </c>
      <c r="K146" s="106">
        <f>VLOOKUP(C146,'TAB 1 Project Information'!B:I,7,FALSE)</f>
        <v>0</v>
      </c>
      <c r="L146" s="106">
        <f>VLOOKUP(C146,'TAB 1 Project Information'!B:I,8,FALSE)</f>
        <v>0</v>
      </c>
      <c r="M146" s="108"/>
      <c r="N146" s="108"/>
      <c r="O146" s="108"/>
      <c r="P146" s="108"/>
      <c r="Q146" s="108"/>
      <c r="R146" s="108">
        <f t="shared" si="33"/>
        <v>0</v>
      </c>
      <c r="S146" s="108"/>
      <c r="T146" s="108"/>
      <c r="U146" s="108"/>
      <c r="V146" s="108"/>
    </row>
    <row r="147" spans="1:22" x14ac:dyDescent="0.2">
      <c r="A147" s="90">
        <f t="shared" si="31"/>
        <v>145</v>
      </c>
      <c r="B147" s="91">
        <v>17147</v>
      </c>
      <c r="C147" s="92" t="s">
        <v>578</v>
      </c>
      <c r="D147" s="92" t="s">
        <v>863</v>
      </c>
      <c r="E147" s="92" t="str">
        <f>VLOOKUP(C147,'TAB 1 Project Information'!B:S,18,FALSE)</f>
        <v>N/A</v>
      </c>
      <c r="F147" s="102">
        <v>0</v>
      </c>
      <c r="G147" s="102">
        <v>0</v>
      </c>
      <c r="H147" s="102">
        <v>26.405000000000001</v>
      </c>
      <c r="I147" s="103">
        <f t="shared" si="30"/>
        <v>26.405000000000001</v>
      </c>
      <c r="J147" s="106">
        <f>VLOOKUP(C147,'TAB 1 Project Information'!B:I,6,FALSE)</f>
        <v>6</v>
      </c>
      <c r="K147" s="106">
        <f>VLOOKUP(C147,'TAB 1 Project Information'!B:I,7,FALSE)</f>
        <v>0</v>
      </c>
      <c r="L147" s="106">
        <f>VLOOKUP(C147,'TAB 1 Project Information'!B:I,8,FALSE)</f>
        <v>0</v>
      </c>
      <c r="M147" s="108"/>
      <c r="N147" s="108"/>
      <c r="O147" s="108"/>
      <c r="P147" s="108"/>
      <c r="Q147" s="108"/>
      <c r="R147" s="108">
        <f t="shared" si="33"/>
        <v>26.405000000000001</v>
      </c>
      <c r="S147" s="108"/>
      <c r="T147" s="108"/>
      <c r="U147" s="108"/>
      <c r="V147" s="108"/>
    </row>
    <row r="148" spans="1:22" x14ac:dyDescent="0.2">
      <c r="A148" s="90">
        <f t="shared" si="31"/>
        <v>146</v>
      </c>
      <c r="B148" s="91">
        <v>17149</v>
      </c>
      <c r="C148" s="92" t="s">
        <v>579</v>
      </c>
      <c r="D148" s="92" t="s">
        <v>863</v>
      </c>
      <c r="E148" s="92" t="str">
        <f>VLOOKUP(C148,'TAB 1 Project Information'!B:S,18,FALSE)</f>
        <v>2014-2015</v>
      </c>
      <c r="F148" s="102">
        <v>0</v>
      </c>
      <c r="G148" s="102">
        <v>0</v>
      </c>
      <c r="H148" s="102">
        <v>119.95</v>
      </c>
      <c r="I148" s="103">
        <f t="shared" si="30"/>
        <v>119.95</v>
      </c>
      <c r="J148" s="106">
        <v>1</v>
      </c>
      <c r="K148" s="106">
        <f>VLOOKUP(C148,'TAB 1 Project Information'!B:I,7,FALSE)</f>
        <v>0</v>
      </c>
      <c r="L148" s="106">
        <f>VLOOKUP(C148,'TAB 1 Project Information'!B:I,8,FALSE)</f>
        <v>0</v>
      </c>
      <c r="M148" s="107">
        <f>I148</f>
        <v>119.95</v>
      </c>
      <c r="N148" s="108"/>
      <c r="O148" s="108"/>
      <c r="P148" s="108"/>
      <c r="Q148" s="108"/>
      <c r="R148" s="108"/>
      <c r="S148" s="108"/>
      <c r="T148" s="108"/>
      <c r="U148" s="108"/>
      <c r="V148" s="108"/>
    </row>
    <row r="149" spans="1:22" x14ac:dyDescent="0.2">
      <c r="A149" s="90">
        <f t="shared" si="31"/>
        <v>147</v>
      </c>
      <c r="B149" s="95" t="s">
        <v>581</v>
      </c>
      <c r="C149" s="104" t="s">
        <v>582</v>
      </c>
      <c r="D149" s="104" t="s">
        <v>863</v>
      </c>
      <c r="E149" s="92" t="e">
        <f>VLOOKUP(C149,'TAB 1 Project Information'!B:S,18,FALSE)</f>
        <v>#N/A</v>
      </c>
      <c r="F149" s="102"/>
      <c r="G149" s="102"/>
      <c r="H149" s="102"/>
      <c r="I149" s="103">
        <f t="shared" si="30"/>
        <v>0</v>
      </c>
      <c r="J149" s="106">
        <v>1</v>
      </c>
      <c r="K149" s="106">
        <v>0</v>
      </c>
      <c r="L149" s="106">
        <v>0</v>
      </c>
      <c r="M149" s="107">
        <f t="shared" ref="M149" si="34">I149/2</f>
        <v>0</v>
      </c>
      <c r="N149" s="108"/>
      <c r="O149" s="108"/>
      <c r="P149" s="108"/>
      <c r="Q149" s="108"/>
      <c r="R149" s="108"/>
      <c r="S149" s="108"/>
      <c r="T149" s="108"/>
      <c r="U149" s="108"/>
      <c r="V149" s="108"/>
    </row>
    <row r="150" spans="1:22" x14ac:dyDescent="0.2">
      <c r="A150" s="90">
        <f t="shared" si="31"/>
        <v>148</v>
      </c>
      <c r="B150" s="95" t="s">
        <v>584</v>
      </c>
      <c r="C150" s="92" t="s">
        <v>585</v>
      </c>
      <c r="D150" s="92" t="s">
        <v>863</v>
      </c>
      <c r="E150" s="92" t="str">
        <f>VLOOKUP(C150,'TAB 1 Project Information'!B:S,18,FALSE)</f>
        <v>N/A</v>
      </c>
      <c r="F150" s="102"/>
      <c r="G150" s="102"/>
      <c r="H150" s="102"/>
      <c r="I150" s="103">
        <f t="shared" si="30"/>
        <v>0</v>
      </c>
      <c r="J150" s="106">
        <f>VLOOKUP(C150,'TAB 1 Project Information'!B:I,6,FALSE)</f>
        <v>6</v>
      </c>
      <c r="K150" s="106">
        <f>VLOOKUP(C150,'TAB 1 Project Information'!B:I,7,FALSE)</f>
        <v>0</v>
      </c>
      <c r="L150" s="106">
        <f>VLOOKUP(C150,'TAB 1 Project Information'!B:I,8,FALSE)</f>
        <v>0</v>
      </c>
      <c r="M150" s="108"/>
      <c r="N150" s="108"/>
      <c r="O150" s="108"/>
      <c r="P150" s="108"/>
      <c r="Q150" s="108"/>
      <c r="R150" s="108">
        <f>I150</f>
        <v>0</v>
      </c>
      <c r="S150" s="108"/>
      <c r="T150" s="108"/>
      <c r="U150" s="108"/>
      <c r="V150" s="108"/>
    </row>
    <row r="151" spans="1:22" x14ac:dyDescent="0.2">
      <c r="A151" s="90">
        <f t="shared" si="31"/>
        <v>149</v>
      </c>
      <c r="B151" s="95" t="s">
        <v>588</v>
      </c>
      <c r="C151" s="92" t="s">
        <v>589</v>
      </c>
      <c r="D151" s="92" t="s">
        <v>863</v>
      </c>
      <c r="E151" s="92" t="str">
        <f>VLOOKUP(C151,'TAB 1 Project Information'!B:S,18,FALSE)</f>
        <v>2012-2013</v>
      </c>
      <c r="F151" s="102"/>
      <c r="G151" s="102"/>
      <c r="H151" s="102"/>
      <c r="I151" s="103">
        <f t="shared" si="30"/>
        <v>0</v>
      </c>
      <c r="J151" s="106">
        <f>VLOOKUP(C151,'TAB 1 Project Information'!B:I,6,FALSE)</f>
        <v>1</v>
      </c>
      <c r="K151" s="106">
        <f>VLOOKUP(C151,'TAB 1 Project Information'!B:I,7,FALSE)</f>
        <v>0</v>
      </c>
      <c r="L151" s="106">
        <f>VLOOKUP(C151,'TAB 1 Project Information'!B:I,8,FALSE)</f>
        <v>0</v>
      </c>
      <c r="M151" s="107">
        <f>I151/2</f>
        <v>0</v>
      </c>
      <c r="N151" s="108"/>
      <c r="O151" s="108"/>
      <c r="P151" s="108"/>
      <c r="Q151" s="108"/>
      <c r="R151" s="108"/>
      <c r="S151" s="108"/>
      <c r="T151" s="108"/>
      <c r="U151" s="108"/>
      <c r="V151" s="108"/>
    </row>
    <row r="152" spans="1:22" x14ac:dyDescent="0.2">
      <c r="A152" s="90">
        <f t="shared" si="31"/>
        <v>150</v>
      </c>
      <c r="B152" s="91">
        <v>12129</v>
      </c>
      <c r="C152" s="92" t="s">
        <v>592</v>
      </c>
      <c r="D152" s="92" t="s">
        <v>863</v>
      </c>
      <c r="E152" s="92" t="str">
        <f>VLOOKUP(C152,'TAB 1 Project Information'!B:S,18,FALSE)</f>
        <v>N/A</v>
      </c>
      <c r="F152" s="102">
        <v>441.93</v>
      </c>
      <c r="G152" s="102">
        <v>357.18099999999998</v>
      </c>
      <c r="H152" s="102">
        <v>233</v>
      </c>
      <c r="I152" s="103">
        <f t="shared" si="30"/>
        <v>1032.1109999999999</v>
      </c>
      <c r="J152" s="106">
        <f>VLOOKUP(C152,'TAB 1 Project Information'!B:I,6,FALSE)</f>
        <v>9</v>
      </c>
      <c r="K152" s="106">
        <f>VLOOKUP(C152,'TAB 1 Project Information'!B:I,7,FALSE)</f>
        <v>0</v>
      </c>
      <c r="L152" s="106">
        <f>VLOOKUP(C152,'TAB 1 Project Information'!B:I,8,FALSE)</f>
        <v>0</v>
      </c>
      <c r="M152" s="108"/>
      <c r="N152" s="108"/>
      <c r="O152" s="108"/>
      <c r="P152" s="108"/>
      <c r="Q152" s="108"/>
      <c r="R152" s="108"/>
      <c r="S152" s="108"/>
      <c r="T152" s="108"/>
      <c r="U152" s="108">
        <f>I152</f>
        <v>1032.1109999999999</v>
      </c>
      <c r="V152" s="108"/>
    </row>
    <row r="153" spans="1:22" x14ac:dyDescent="0.2">
      <c r="A153" s="90">
        <f t="shared" si="31"/>
        <v>151</v>
      </c>
      <c r="B153" s="95">
        <v>12155</v>
      </c>
      <c r="C153" s="92" t="s">
        <v>593</v>
      </c>
      <c r="D153" s="92" t="s">
        <v>863</v>
      </c>
      <c r="E153" s="92" t="str">
        <f>VLOOKUP(C153,'TAB 1 Project Information'!B:S,18,FALSE)</f>
        <v>N/A</v>
      </c>
      <c r="F153" s="102">
        <v>442.709</v>
      </c>
      <c r="G153" s="102">
        <v>-2.1999999999999999E-2</v>
      </c>
      <c r="H153" s="102">
        <v>0</v>
      </c>
      <c r="I153" s="103">
        <f t="shared" si="30"/>
        <v>442.68700000000001</v>
      </c>
      <c r="J153" s="106">
        <f>VLOOKUP(C153,'TAB 1 Project Information'!B:I,6,FALSE)</f>
        <v>6</v>
      </c>
      <c r="K153" s="106">
        <f>VLOOKUP(C153,'TAB 1 Project Information'!B:I,7,FALSE)</f>
        <v>0</v>
      </c>
      <c r="L153" s="106">
        <f>VLOOKUP(C153,'TAB 1 Project Information'!B:I,8,FALSE)</f>
        <v>0</v>
      </c>
      <c r="M153" s="108"/>
      <c r="N153" s="108"/>
      <c r="O153" s="108"/>
      <c r="P153" s="108"/>
      <c r="Q153" s="108"/>
      <c r="R153" s="108">
        <f t="shared" ref="R153:R154" si="35">I153</f>
        <v>442.68700000000001</v>
      </c>
      <c r="S153" s="108"/>
      <c r="T153" s="108"/>
      <c r="U153" s="108"/>
      <c r="V153" s="108"/>
    </row>
    <row r="154" spans="1:22" x14ac:dyDescent="0.2">
      <c r="A154" s="90">
        <f t="shared" si="31"/>
        <v>152</v>
      </c>
      <c r="B154" s="95">
        <v>12160</v>
      </c>
      <c r="C154" s="92" t="s">
        <v>596</v>
      </c>
      <c r="D154" s="92" t="s">
        <v>864</v>
      </c>
      <c r="E154" s="92" t="str">
        <f>VLOOKUP(C154,'TAB 1 Project Information'!B:S,18,FALSE)</f>
        <v>N/A</v>
      </c>
      <c r="F154" s="102">
        <v>0</v>
      </c>
      <c r="G154" s="102">
        <v>0</v>
      </c>
      <c r="H154" s="102">
        <v>0</v>
      </c>
      <c r="I154" s="103">
        <f t="shared" si="30"/>
        <v>0</v>
      </c>
      <c r="J154" s="106">
        <f>VLOOKUP(C154,'TAB 1 Project Information'!B:I,6,FALSE)</f>
        <v>6</v>
      </c>
      <c r="K154" s="106">
        <f>VLOOKUP(C154,'TAB 1 Project Information'!B:I,7,FALSE)</f>
        <v>0</v>
      </c>
      <c r="L154" s="106">
        <f>VLOOKUP(C154,'TAB 1 Project Information'!B:I,8,FALSE)</f>
        <v>0</v>
      </c>
      <c r="M154" s="108"/>
      <c r="N154" s="108"/>
      <c r="O154" s="108"/>
      <c r="P154" s="108"/>
      <c r="Q154" s="108"/>
      <c r="R154" s="108">
        <f t="shared" si="35"/>
        <v>0</v>
      </c>
      <c r="S154" s="108"/>
      <c r="T154" s="108"/>
      <c r="U154" s="108"/>
      <c r="V154" s="108"/>
    </row>
    <row r="155" spans="1:22" x14ac:dyDescent="0.2">
      <c r="A155" s="90">
        <f t="shared" si="31"/>
        <v>153</v>
      </c>
      <c r="B155" s="91">
        <v>13132</v>
      </c>
      <c r="C155" s="92" t="s">
        <v>597</v>
      </c>
      <c r="D155" s="92" t="s">
        <v>864</v>
      </c>
      <c r="E155" s="92" t="str">
        <f>VLOOKUP(C155,'TAB 1 Project Information'!B:S,18,FALSE)</f>
        <v>N/A</v>
      </c>
      <c r="F155" s="102">
        <v>26905.227999999999</v>
      </c>
      <c r="G155" s="102">
        <v>32076.776999999998</v>
      </c>
      <c r="H155" s="102">
        <v>23786.917000000001</v>
      </c>
      <c r="I155" s="103">
        <f t="shared" si="30"/>
        <v>82768.921999999991</v>
      </c>
      <c r="J155" s="106">
        <f>VLOOKUP(C155,'TAB 1 Project Information'!B:I,6,FALSE)</f>
        <v>1</v>
      </c>
      <c r="K155" s="106">
        <f>VLOOKUP(C155,'TAB 1 Project Information'!B:I,7,FALSE)</f>
        <v>0</v>
      </c>
      <c r="L155" s="106">
        <f>VLOOKUP(C155,'TAB 1 Project Information'!B:I,8,FALSE)</f>
        <v>0</v>
      </c>
      <c r="M155" s="107">
        <f>I155</f>
        <v>82768.921999999991</v>
      </c>
      <c r="N155" s="108"/>
      <c r="O155" s="108"/>
      <c r="P155" s="108"/>
      <c r="Q155" s="108"/>
      <c r="R155" s="108"/>
      <c r="S155" s="108"/>
      <c r="T155" s="108"/>
      <c r="U155" s="108"/>
      <c r="V155" s="108"/>
    </row>
    <row r="156" spans="1:22" x14ac:dyDescent="0.2">
      <c r="A156" s="90">
        <f t="shared" si="31"/>
        <v>154</v>
      </c>
      <c r="B156" s="91">
        <v>13139</v>
      </c>
      <c r="C156" s="92" t="s">
        <v>598</v>
      </c>
      <c r="D156" s="92" t="s">
        <v>864</v>
      </c>
      <c r="E156" s="92" t="str">
        <f>VLOOKUP(C156,'TAB 1 Project Information'!B:S,18,FALSE)</f>
        <v>N/A</v>
      </c>
      <c r="F156" s="102">
        <v>3207.5210000000002</v>
      </c>
      <c r="G156" s="102">
        <v>2032.595</v>
      </c>
      <c r="H156" s="102">
        <v>1378.68</v>
      </c>
      <c r="I156" s="103">
        <f t="shared" si="30"/>
        <v>6618.7960000000003</v>
      </c>
      <c r="J156" s="106">
        <f>VLOOKUP(C156,'TAB 1 Project Information'!B:I,6,FALSE)</f>
        <v>6</v>
      </c>
      <c r="K156" s="106">
        <f>VLOOKUP(C156,'TAB 1 Project Information'!B:I,7,FALSE)</f>
        <v>0</v>
      </c>
      <c r="L156" s="106">
        <f>VLOOKUP(C156,'TAB 1 Project Information'!B:I,8,FALSE)</f>
        <v>0</v>
      </c>
      <c r="M156" s="108"/>
      <c r="N156" s="108"/>
      <c r="O156" s="108"/>
      <c r="P156" s="108"/>
      <c r="Q156" s="108"/>
      <c r="R156" s="108">
        <f t="shared" ref="R156:R157" si="36">I156</f>
        <v>6618.7960000000003</v>
      </c>
      <c r="S156" s="108"/>
      <c r="T156" s="108"/>
      <c r="U156" s="108"/>
      <c r="V156" s="108"/>
    </row>
    <row r="157" spans="1:22" x14ac:dyDescent="0.2">
      <c r="A157" s="90">
        <f t="shared" si="31"/>
        <v>155</v>
      </c>
      <c r="B157" s="95">
        <v>14134</v>
      </c>
      <c r="C157" s="92" t="s">
        <v>599</v>
      </c>
      <c r="D157" s="92" t="s">
        <v>863</v>
      </c>
      <c r="E157" s="92" t="str">
        <f>VLOOKUP(C157,'TAB 1 Project Information'!B:S,18,FALSE)</f>
        <v>N/A</v>
      </c>
      <c r="F157" s="102">
        <v>1.518</v>
      </c>
      <c r="G157" s="102">
        <v>0</v>
      </c>
      <c r="H157" s="102">
        <v>0</v>
      </c>
      <c r="I157" s="103">
        <f t="shared" si="30"/>
        <v>1.518</v>
      </c>
      <c r="J157" s="106">
        <f>VLOOKUP(C157,'TAB 1 Project Information'!B:I,6,FALSE)</f>
        <v>6</v>
      </c>
      <c r="K157" s="106">
        <f>VLOOKUP(C157,'TAB 1 Project Information'!B:I,7,FALSE)</f>
        <v>0</v>
      </c>
      <c r="L157" s="106">
        <f>VLOOKUP(C157,'TAB 1 Project Information'!B:I,8,FALSE)</f>
        <v>0</v>
      </c>
      <c r="M157" s="108"/>
      <c r="N157" s="108"/>
      <c r="O157" s="108"/>
      <c r="P157" s="108"/>
      <c r="Q157" s="108"/>
      <c r="R157" s="108">
        <f t="shared" si="36"/>
        <v>1.518</v>
      </c>
      <c r="S157" s="108"/>
      <c r="T157" s="108"/>
      <c r="U157" s="108"/>
      <c r="V157" s="108"/>
    </row>
    <row r="158" spans="1:22" x14ac:dyDescent="0.2">
      <c r="A158" s="90">
        <f t="shared" si="31"/>
        <v>156</v>
      </c>
      <c r="B158" s="99">
        <v>13132</v>
      </c>
      <c r="C158" s="92" t="s">
        <v>600</v>
      </c>
      <c r="D158" s="92" t="s">
        <v>864</v>
      </c>
      <c r="E158" s="92" t="str">
        <f>VLOOKUP(C158,'TAB 1 Project Information'!B:S,18,FALSE)</f>
        <v>2012-2013</v>
      </c>
      <c r="F158" s="102">
        <v>26905.227999999999</v>
      </c>
      <c r="G158" s="102">
        <v>32076.776999999998</v>
      </c>
      <c r="H158" s="102">
        <v>23786.917000000001</v>
      </c>
      <c r="I158" s="103">
        <f t="shared" si="30"/>
        <v>82768.921999999991</v>
      </c>
      <c r="J158" s="106">
        <f>VLOOKUP(C158,'TAB 1 Project Information'!B:I,6,FALSE)</f>
        <v>1</v>
      </c>
      <c r="K158" s="106">
        <f>VLOOKUP(C158,'TAB 1 Project Information'!B:I,7,FALSE)</f>
        <v>0</v>
      </c>
      <c r="L158" s="106">
        <f>VLOOKUP(C158,'TAB 1 Project Information'!B:I,8,FALSE)</f>
        <v>0</v>
      </c>
      <c r="M158" s="107">
        <f>I158</f>
        <v>82768.921999999991</v>
      </c>
      <c r="N158" s="108"/>
      <c r="O158" s="108"/>
      <c r="P158" s="108"/>
      <c r="Q158" s="108"/>
      <c r="R158" s="108"/>
      <c r="S158" s="108"/>
      <c r="T158" s="108"/>
      <c r="U158" s="108"/>
      <c r="V158" s="108"/>
    </row>
    <row r="159" spans="1:22" x14ac:dyDescent="0.2">
      <c r="A159" s="90">
        <f t="shared" si="31"/>
        <v>157</v>
      </c>
      <c r="B159" s="99"/>
      <c r="C159" s="92" t="s">
        <v>605</v>
      </c>
      <c r="D159" s="92" t="s">
        <v>863</v>
      </c>
      <c r="E159" s="92" t="str">
        <f>VLOOKUP(C159,'TAB 1 Project Information'!B:S,18,FALSE)</f>
        <v>N/A</v>
      </c>
      <c r="F159" s="102"/>
      <c r="G159" s="102"/>
      <c r="H159" s="102"/>
      <c r="I159" s="103">
        <f t="shared" si="30"/>
        <v>0</v>
      </c>
      <c r="J159" s="106">
        <f>VLOOKUP(C159,'TAB 1 Project Information'!B:I,6,FALSE)</f>
        <v>8</v>
      </c>
      <c r="K159" s="106">
        <f>VLOOKUP(C159,'TAB 1 Project Information'!B:I,7,FALSE)</f>
        <v>0</v>
      </c>
      <c r="L159" s="106">
        <f>VLOOKUP(C159,'TAB 1 Project Information'!B:I,8,FALSE)</f>
        <v>0</v>
      </c>
      <c r="M159" s="108"/>
      <c r="N159" s="108"/>
      <c r="O159" s="108"/>
      <c r="P159" s="108"/>
      <c r="Q159" s="108"/>
      <c r="R159" s="108"/>
      <c r="S159" s="108"/>
      <c r="T159" s="108">
        <f>I159</f>
        <v>0</v>
      </c>
      <c r="U159" s="108"/>
      <c r="V159" s="108"/>
    </row>
    <row r="160" spans="1:22" x14ac:dyDescent="0.2">
      <c r="A160" s="90">
        <f t="shared" si="31"/>
        <v>158</v>
      </c>
      <c r="B160" s="99">
        <v>16103</v>
      </c>
      <c r="C160" s="92" t="s">
        <v>611</v>
      </c>
      <c r="D160" s="92" t="s">
        <v>863</v>
      </c>
      <c r="E160" s="92">
        <f>VLOOKUP(C160,'TAB 1 Project Information'!B:S,18,FALSE)</f>
        <v>0</v>
      </c>
      <c r="F160" s="102"/>
      <c r="G160" s="102"/>
      <c r="H160" s="102"/>
      <c r="I160" s="103">
        <f t="shared" si="30"/>
        <v>0</v>
      </c>
      <c r="J160" s="106">
        <f>VLOOKUP(C160,'TAB 1 Project Information'!B:I,6,FALSE)</f>
        <v>6</v>
      </c>
      <c r="K160" s="106">
        <f>VLOOKUP(C160,'TAB 1 Project Information'!B:I,7,FALSE)</f>
        <v>0</v>
      </c>
      <c r="L160" s="106">
        <f>VLOOKUP(C160,'TAB 1 Project Information'!B:I,8,FALSE)</f>
        <v>0</v>
      </c>
      <c r="M160" s="108"/>
      <c r="N160" s="108"/>
      <c r="O160" s="108"/>
      <c r="P160" s="108"/>
      <c r="Q160" s="108"/>
      <c r="R160" s="108">
        <f>I160</f>
        <v>0</v>
      </c>
      <c r="S160" s="108"/>
      <c r="T160" s="108"/>
      <c r="U160" s="108"/>
      <c r="V160" s="108"/>
    </row>
    <row r="161" spans="1:22" x14ac:dyDescent="0.2">
      <c r="A161" s="90">
        <f t="shared" si="31"/>
        <v>159</v>
      </c>
      <c r="B161" s="99">
        <v>16128</v>
      </c>
      <c r="C161" s="92" t="s">
        <v>619</v>
      </c>
      <c r="D161" s="92" t="s">
        <v>863</v>
      </c>
      <c r="E161" s="92" t="str">
        <f>VLOOKUP(C161,'TAB 1 Project Information'!B:S,18,FALSE)</f>
        <v>2015-2016</v>
      </c>
      <c r="F161" s="102"/>
      <c r="G161" s="102"/>
      <c r="H161" s="102"/>
      <c r="I161" s="103">
        <f t="shared" si="30"/>
        <v>0</v>
      </c>
      <c r="J161" s="106">
        <f>VLOOKUP(C161,'TAB 1 Project Information'!B:I,6,FALSE)</f>
        <v>1</v>
      </c>
      <c r="K161" s="106">
        <f>VLOOKUP(C161,'TAB 1 Project Information'!B:I,7,FALSE)</f>
        <v>0</v>
      </c>
      <c r="L161" s="106">
        <f>VLOOKUP(C161,'TAB 1 Project Information'!B:I,8,FALSE)</f>
        <v>0</v>
      </c>
      <c r="M161" s="107">
        <f t="shared" ref="M161:M162" si="37">I161/2</f>
        <v>0</v>
      </c>
      <c r="N161" s="108"/>
      <c r="O161" s="108"/>
      <c r="P161" s="108"/>
      <c r="Q161" s="108"/>
      <c r="R161" s="108"/>
      <c r="S161" s="108"/>
      <c r="T161" s="108"/>
      <c r="U161" s="108"/>
      <c r="V161" s="108"/>
    </row>
    <row r="162" spans="1:22" x14ac:dyDescent="0.2">
      <c r="A162" s="90">
        <f t="shared" si="31"/>
        <v>160</v>
      </c>
      <c r="B162" s="99">
        <v>15132</v>
      </c>
      <c r="C162" s="92" t="s">
        <v>623</v>
      </c>
      <c r="D162" s="92" t="s">
        <v>863</v>
      </c>
      <c r="E162" s="92" t="str">
        <f>VLOOKUP(C162,'TAB 1 Project Information'!B:S,18,FALSE)</f>
        <v>2013-2014</v>
      </c>
      <c r="F162" s="102"/>
      <c r="G162" s="102"/>
      <c r="H162" s="102"/>
      <c r="I162" s="103">
        <f t="shared" si="30"/>
        <v>0</v>
      </c>
      <c r="J162" s="106">
        <f>VLOOKUP(C162,'TAB 1 Project Information'!B:I,6,FALSE)</f>
        <v>1</v>
      </c>
      <c r="K162" s="106">
        <f>VLOOKUP(C162,'TAB 1 Project Information'!B:I,7,FALSE)</f>
        <v>0</v>
      </c>
      <c r="L162" s="106">
        <f>VLOOKUP(C162,'TAB 1 Project Information'!B:I,8,FALSE)</f>
        <v>0</v>
      </c>
      <c r="M162" s="107">
        <f t="shared" si="37"/>
        <v>0</v>
      </c>
      <c r="N162" s="108"/>
      <c r="O162" s="108"/>
      <c r="P162" s="108"/>
      <c r="Q162" s="108"/>
      <c r="R162" s="108"/>
      <c r="S162" s="108"/>
      <c r="T162" s="108"/>
      <c r="U162" s="108"/>
      <c r="V162" s="108"/>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dimension ref="A1:AB175"/>
  <sheetViews>
    <sheetView topLeftCell="F1" zoomScaleNormal="100" workbookViewId="0">
      <pane ySplit="5" topLeftCell="A6" activePane="bottomLeft" state="frozen"/>
      <selection activeCell="E1" sqref="E1"/>
      <selection pane="bottomLeft" activeCell="H36" sqref="H36"/>
    </sheetView>
  </sheetViews>
  <sheetFormatPr defaultColWidth="8.85546875" defaultRowHeight="15" x14ac:dyDescent="0.25"/>
  <cols>
    <col min="1" max="1" width="14.28515625" style="7" customWidth="1"/>
    <col min="2" max="2" width="16.7109375" style="7" customWidth="1"/>
    <col min="3" max="3" width="62.85546875" style="8" customWidth="1"/>
    <col min="4" max="9" width="20" style="7" customWidth="1"/>
    <col min="10" max="12" width="14.7109375" style="7" bestFit="1" customWidth="1"/>
    <col min="13" max="13" width="12.5703125" style="7" bestFit="1" customWidth="1"/>
    <col min="14" max="14" width="7.140625" style="7" bestFit="1" customWidth="1"/>
    <col min="15" max="15" width="9.5703125" style="7" bestFit="1" customWidth="1"/>
    <col min="16" max="16" width="7.140625" style="7" bestFit="1" customWidth="1"/>
    <col min="17" max="17" width="10.5703125" style="7" bestFit="1" customWidth="1"/>
    <col min="18" max="18" width="11.5703125" style="7" bestFit="1" customWidth="1"/>
    <col min="19" max="19" width="9.5703125" style="7" bestFit="1" customWidth="1"/>
    <col min="20" max="20" width="10.5703125" style="7" bestFit="1" customWidth="1"/>
    <col min="21" max="21" width="8" style="7" bestFit="1" customWidth="1"/>
    <col min="22" max="22" width="13" style="7" customWidth="1"/>
    <col min="23" max="23" width="17.7109375" style="7" customWidth="1"/>
    <col min="24" max="24" width="12.85546875" style="7" customWidth="1"/>
    <col min="25" max="25" width="12.28515625" style="7" customWidth="1"/>
    <col min="26" max="26" width="17.7109375" style="7" customWidth="1"/>
    <col min="27" max="16384" width="8.85546875" style="7"/>
  </cols>
  <sheetData>
    <row r="1" spans="1:28" s="2" customFormat="1" ht="66.75" customHeight="1" x14ac:dyDescent="0.25">
      <c r="A1" s="142"/>
      <c r="B1" s="142"/>
      <c r="C1" s="142"/>
      <c r="D1" s="3"/>
      <c r="E1" s="3"/>
      <c r="L1" s="111"/>
      <c r="P1" s="110"/>
      <c r="Q1" s="110"/>
      <c r="R1" s="110"/>
      <c r="S1" s="110"/>
      <c r="T1" s="110"/>
      <c r="U1" s="110"/>
      <c r="V1" s="110"/>
      <c r="W1" s="110"/>
      <c r="X1" s="110"/>
      <c r="Y1" s="110"/>
    </row>
    <row r="2" spans="1:28" s="29" customFormat="1" ht="54" customHeight="1" x14ac:dyDescent="0.25">
      <c r="A2" s="100" t="s">
        <v>631</v>
      </c>
      <c r="B2" s="100" t="s">
        <v>632</v>
      </c>
      <c r="C2" s="100" t="s">
        <v>633</v>
      </c>
      <c r="D2" s="100" t="s">
        <v>765</v>
      </c>
      <c r="E2" s="100" t="s">
        <v>766</v>
      </c>
      <c r="F2" s="100" t="s">
        <v>767</v>
      </c>
      <c r="G2" s="100" t="s">
        <v>768</v>
      </c>
      <c r="H2" s="100" t="s">
        <v>769</v>
      </c>
      <c r="I2" s="100" t="s">
        <v>770</v>
      </c>
      <c r="J2" s="94" t="s">
        <v>865</v>
      </c>
      <c r="K2" s="94" t="s">
        <v>866</v>
      </c>
      <c r="L2" s="94" t="s">
        <v>867</v>
      </c>
      <c r="M2" s="105" t="s">
        <v>874</v>
      </c>
      <c r="N2" s="105" t="s">
        <v>875</v>
      </c>
      <c r="O2" s="105" t="s">
        <v>876</v>
      </c>
      <c r="P2" s="105" t="s">
        <v>873</v>
      </c>
      <c r="Q2" s="105" t="s">
        <v>877</v>
      </c>
      <c r="R2" s="105" t="s">
        <v>878</v>
      </c>
      <c r="S2" s="105" t="s">
        <v>879</v>
      </c>
      <c r="T2" s="105" t="s">
        <v>880</v>
      </c>
      <c r="U2" s="105" t="s">
        <v>881</v>
      </c>
      <c r="V2" s="105" t="s">
        <v>882</v>
      </c>
      <c r="W2" s="5"/>
      <c r="X2" s="5"/>
      <c r="Y2" s="5"/>
      <c r="Z2" s="5"/>
    </row>
    <row r="3" spans="1:28" x14ac:dyDescent="0.25">
      <c r="A3" s="90">
        <v>1</v>
      </c>
      <c r="B3" s="114">
        <v>2252</v>
      </c>
      <c r="C3" s="92" t="s">
        <v>37</v>
      </c>
      <c r="D3" s="102">
        <v>0</v>
      </c>
      <c r="E3" s="102">
        <v>0</v>
      </c>
      <c r="F3" s="102">
        <v>0</v>
      </c>
      <c r="G3" s="102">
        <v>0</v>
      </c>
      <c r="H3" s="102">
        <v>0</v>
      </c>
      <c r="I3" s="102">
        <v>0</v>
      </c>
      <c r="J3" s="106">
        <f>VLOOKUP(C3,'2012_2017 Accounting'!C:O,11,FALSE)</f>
        <v>1</v>
      </c>
      <c r="K3" s="106">
        <f>VLOOKUP(C3,'2012_2017 Accounting'!C:O,12,FALSE)</f>
        <v>3</v>
      </c>
      <c r="L3" s="106">
        <f>VLOOKUP(C3,'2012_2017 Accounting'!C:O,13,FALSE)</f>
        <v>0</v>
      </c>
      <c r="M3" s="106"/>
      <c r="N3" s="106"/>
      <c r="O3" s="106"/>
      <c r="P3" s="106"/>
      <c r="Q3" s="106"/>
      <c r="R3" s="106"/>
      <c r="S3" s="106"/>
      <c r="T3" s="106"/>
      <c r="U3" s="106"/>
      <c r="V3" s="106"/>
    </row>
    <row r="4" spans="1:28" x14ac:dyDescent="0.25">
      <c r="A4" s="90">
        <f t="shared" ref="A4:A67" si="0">(A3+1)</f>
        <v>2</v>
      </c>
      <c r="B4" s="114">
        <v>2258</v>
      </c>
      <c r="C4" s="93" t="s">
        <v>56</v>
      </c>
      <c r="D4" s="102">
        <v>25539.04664</v>
      </c>
      <c r="E4" s="102">
        <v>0</v>
      </c>
      <c r="F4" s="102">
        <v>0</v>
      </c>
      <c r="G4" s="102">
        <v>0</v>
      </c>
      <c r="H4" s="102">
        <v>0</v>
      </c>
      <c r="I4" s="102">
        <v>0</v>
      </c>
      <c r="J4" s="106">
        <f>VLOOKUP(C4,'2012_2017 Accounting'!C:O,11,FALSE)</f>
        <v>1</v>
      </c>
      <c r="K4" s="106">
        <f>VLOOKUP(C4,'2012_2017 Accounting'!C:O,12,FALSE)</f>
        <v>3</v>
      </c>
      <c r="L4" s="106">
        <f>VLOOKUP(C4,'2012_2017 Accounting'!C:O,13,FALSE)</f>
        <v>0</v>
      </c>
      <c r="M4" s="106"/>
      <c r="N4" s="106"/>
      <c r="O4" s="106"/>
      <c r="P4" s="106"/>
      <c r="Q4" s="106"/>
      <c r="R4" s="106"/>
      <c r="S4" s="106"/>
      <c r="T4" s="106"/>
      <c r="U4" s="106"/>
      <c r="V4" s="106"/>
    </row>
    <row r="5" spans="1:28" x14ac:dyDescent="0.25">
      <c r="A5" s="90">
        <f t="shared" si="0"/>
        <v>3</v>
      </c>
      <c r="B5" s="114">
        <v>4138</v>
      </c>
      <c r="C5" s="92" t="s">
        <v>66</v>
      </c>
      <c r="D5" s="102">
        <v>0</v>
      </c>
      <c r="E5" s="102">
        <v>0</v>
      </c>
      <c r="F5" s="102">
        <v>0</v>
      </c>
      <c r="G5" s="102">
        <v>0</v>
      </c>
      <c r="H5" s="102">
        <v>0</v>
      </c>
      <c r="I5" s="102">
        <v>0</v>
      </c>
      <c r="J5" s="106">
        <f>VLOOKUP(C5,'2012_2017 Accounting'!C:O,11,FALSE)</f>
        <v>4</v>
      </c>
      <c r="K5" s="106">
        <f>VLOOKUP(C5,'2012_2017 Accounting'!C:O,12,FALSE)</f>
        <v>5</v>
      </c>
      <c r="L5" s="106">
        <f>VLOOKUP(C5,'2012_2017 Accounting'!C:O,13,FALSE)</f>
        <v>1</v>
      </c>
      <c r="M5" s="106"/>
      <c r="N5" s="106"/>
      <c r="O5" s="106"/>
      <c r="P5" s="106"/>
      <c r="Q5" s="106"/>
      <c r="R5" s="106"/>
      <c r="S5" s="106"/>
      <c r="T5" s="106"/>
      <c r="U5" s="106"/>
      <c r="V5" s="106"/>
    </row>
    <row r="6" spans="1:28" x14ac:dyDescent="0.25">
      <c r="A6" s="90">
        <f t="shared" si="0"/>
        <v>4</v>
      </c>
      <c r="B6" s="114">
        <v>5253</v>
      </c>
      <c r="C6" s="93" t="s">
        <v>77</v>
      </c>
      <c r="D6" s="102">
        <v>0</v>
      </c>
      <c r="E6" s="102">
        <v>0</v>
      </c>
      <c r="F6" s="102">
        <v>20388.4509426</v>
      </c>
      <c r="G6" s="102">
        <v>0</v>
      </c>
      <c r="H6" s="102">
        <v>0</v>
      </c>
      <c r="I6" s="102">
        <v>0</v>
      </c>
      <c r="J6" s="106">
        <f>VLOOKUP(C6,'2012_2017 Accounting'!C:O,11,FALSE)</f>
        <v>1</v>
      </c>
      <c r="K6" s="106">
        <f>VLOOKUP(C6,'2012_2017 Accounting'!C:O,12,FALSE)</f>
        <v>0</v>
      </c>
      <c r="L6" s="106">
        <f>VLOOKUP(C6,'2012_2017 Accounting'!C:O,13,FALSE)</f>
        <v>0</v>
      </c>
      <c r="M6" s="103">
        <f>F6</f>
        <v>20388.4509426</v>
      </c>
      <c r="N6" s="106"/>
      <c r="O6" s="106"/>
      <c r="P6" s="106"/>
      <c r="Q6" s="106"/>
      <c r="R6" s="106"/>
      <c r="S6" s="106"/>
      <c r="T6" s="106"/>
      <c r="U6" s="106"/>
      <c r="V6" s="106"/>
    </row>
    <row r="7" spans="1:28" x14ac:dyDescent="0.25">
      <c r="A7" s="90">
        <f t="shared" si="0"/>
        <v>5</v>
      </c>
      <c r="B7" s="114">
        <v>6129</v>
      </c>
      <c r="C7" s="92" t="s">
        <v>87</v>
      </c>
      <c r="D7" s="102">
        <v>0</v>
      </c>
      <c r="E7" s="102">
        <v>0</v>
      </c>
      <c r="F7" s="102">
        <v>125907</v>
      </c>
      <c r="G7" s="102">
        <v>5362</v>
      </c>
      <c r="H7" s="102">
        <v>69039</v>
      </c>
      <c r="I7" s="102">
        <v>79123</v>
      </c>
      <c r="J7" s="106">
        <f>VLOOKUP(C7,'2012_2017 Accounting'!C:O,11,FALSE)</f>
        <v>1</v>
      </c>
      <c r="K7" s="106">
        <f>VLOOKUP(C7,'2012_2017 Accounting'!C:O,12,FALSE)</f>
        <v>6</v>
      </c>
      <c r="L7" s="106">
        <f>VLOOKUP(C7,'2012_2017 Accounting'!C:O,13,FALSE)</f>
        <v>0</v>
      </c>
      <c r="M7" s="115">
        <f>0.5*SUM(E7:I7)</f>
        <v>139715.5</v>
      </c>
      <c r="N7" s="106"/>
      <c r="O7" s="106"/>
      <c r="P7" s="106"/>
      <c r="Q7" s="106"/>
      <c r="R7" s="115">
        <f>M7</f>
        <v>139715.5</v>
      </c>
      <c r="S7" s="106"/>
      <c r="T7" s="106"/>
      <c r="U7" s="106"/>
      <c r="V7" s="106"/>
    </row>
    <row r="8" spans="1:28" x14ac:dyDescent="0.25">
      <c r="A8" s="90">
        <f t="shared" si="0"/>
        <v>6</v>
      </c>
      <c r="B8" s="114">
        <v>6132</v>
      </c>
      <c r="C8" s="92" t="s">
        <v>101</v>
      </c>
      <c r="D8" s="102">
        <v>0</v>
      </c>
      <c r="E8" s="102">
        <v>4485.1959994500003</v>
      </c>
      <c r="F8" s="102">
        <v>0</v>
      </c>
      <c r="G8" s="102">
        <v>0</v>
      </c>
      <c r="H8" s="102">
        <v>0</v>
      </c>
      <c r="I8" s="102">
        <v>0</v>
      </c>
      <c r="J8" s="106">
        <f>VLOOKUP(C8,'2012_2017 Accounting'!C:O,11,FALSE)</f>
        <v>7</v>
      </c>
      <c r="K8" s="106">
        <f>VLOOKUP(C8,'2012_2017 Accounting'!C:O,12,FALSE)</f>
        <v>0</v>
      </c>
      <c r="L8" s="106">
        <f>VLOOKUP(C8,'2012_2017 Accounting'!C:O,13,FALSE)</f>
        <v>0</v>
      </c>
      <c r="M8" s="106"/>
      <c r="N8" s="106"/>
      <c r="O8" s="106"/>
      <c r="P8" s="106"/>
      <c r="Q8" s="106"/>
      <c r="R8" s="106"/>
      <c r="S8" s="103">
        <f>E8</f>
        <v>4485.1959994500003</v>
      </c>
      <c r="T8" s="106"/>
      <c r="U8" s="106"/>
      <c r="V8" s="106"/>
    </row>
    <row r="9" spans="1:28" hidden="1" x14ac:dyDescent="0.25">
      <c r="A9" s="90">
        <f t="shared" si="0"/>
        <v>7</v>
      </c>
      <c r="B9" s="114">
        <v>6133</v>
      </c>
      <c r="C9" s="92" t="s">
        <v>300</v>
      </c>
      <c r="D9" s="102">
        <v>0</v>
      </c>
      <c r="E9" s="102">
        <v>0</v>
      </c>
      <c r="F9" s="102">
        <v>0</v>
      </c>
      <c r="G9" s="102">
        <v>0</v>
      </c>
      <c r="H9" s="102">
        <v>0</v>
      </c>
      <c r="I9" s="102">
        <v>0</v>
      </c>
      <c r="J9" s="106">
        <f>VLOOKUP(C9,'2012_2017 Accounting'!C:O,11,FALSE)</f>
        <v>6</v>
      </c>
      <c r="K9" s="106">
        <f>VLOOKUP(C9,'2012_2017 Accounting'!C:O,12,FALSE)</f>
        <v>7</v>
      </c>
      <c r="L9" s="106">
        <f>VLOOKUP(C9,'2012_2017 Accounting'!C:O,13,FALSE)</f>
        <v>0</v>
      </c>
      <c r="M9" s="106"/>
      <c r="N9" s="106"/>
      <c r="O9" s="106"/>
      <c r="P9" s="106"/>
      <c r="Q9" s="106"/>
      <c r="R9" s="106"/>
      <c r="S9" s="106"/>
      <c r="T9" s="106"/>
      <c r="U9" s="106"/>
      <c r="V9" s="106"/>
    </row>
    <row r="10" spans="1:28" hidden="1" x14ac:dyDescent="0.25">
      <c r="A10" s="90">
        <f t="shared" si="0"/>
        <v>8</v>
      </c>
      <c r="B10" s="114">
        <v>6251</v>
      </c>
      <c r="C10" s="93" t="s">
        <v>307</v>
      </c>
      <c r="D10" s="102">
        <v>0</v>
      </c>
      <c r="E10" s="102">
        <v>0</v>
      </c>
      <c r="F10" s="102">
        <v>0</v>
      </c>
      <c r="G10" s="102">
        <v>0</v>
      </c>
      <c r="H10" s="102">
        <v>0</v>
      </c>
      <c r="I10" s="102">
        <v>0</v>
      </c>
      <c r="J10" s="106">
        <f>VLOOKUP(C10,'2012_2017 Accounting'!C:O,11,FALSE)</f>
        <v>6</v>
      </c>
      <c r="K10" s="106">
        <f>VLOOKUP(C10,'2012_2017 Accounting'!C:O,12,FALSE)</f>
        <v>0</v>
      </c>
      <c r="L10" s="106">
        <f>VLOOKUP(C10,'2012_2017 Accounting'!C:O,13,FALSE)</f>
        <v>0</v>
      </c>
      <c r="M10" s="106"/>
      <c r="N10" s="106"/>
      <c r="O10" s="106"/>
      <c r="P10" s="106"/>
      <c r="Q10" s="106"/>
      <c r="R10" s="106"/>
      <c r="S10" s="106"/>
      <c r="T10" s="106"/>
      <c r="U10" s="106"/>
      <c r="V10" s="106"/>
    </row>
    <row r="11" spans="1:28" hidden="1" x14ac:dyDescent="0.25">
      <c r="A11" s="90">
        <f t="shared" si="0"/>
        <v>9</v>
      </c>
      <c r="B11" s="114">
        <v>7138</v>
      </c>
      <c r="C11" s="92" t="s">
        <v>405</v>
      </c>
      <c r="D11" s="102">
        <v>0</v>
      </c>
      <c r="E11" s="102">
        <v>0</v>
      </c>
      <c r="F11" s="102">
        <v>0</v>
      </c>
      <c r="G11" s="102">
        <v>0</v>
      </c>
      <c r="H11" s="102">
        <v>0</v>
      </c>
      <c r="I11" s="102">
        <v>0</v>
      </c>
      <c r="J11" s="106">
        <f>VLOOKUP(C11,'2012_2017 Accounting'!C:O,11,FALSE)</f>
        <v>8</v>
      </c>
      <c r="K11" s="106">
        <f>VLOOKUP(C11,'2012_2017 Accounting'!C:O,12,FALSE)</f>
        <v>0</v>
      </c>
      <c r="L11" s="106">
        <f>VLOOKUP(C11,'2012_2017 Accounting'!C:O,13,FALSE)</f>
        <v>0</v>
      </c>
      <c r="M11" s="106"/>
      <c r="N11" s="106"/>
      <c r="O11" s="106"/>
      <c r="P11" s="106"/>
      <c r="Q11" s="106"/>
      <c r="R11" s="106"/>
      <c r="S11" s="106"/>
      <c r="T11" s="106"/>
      <c r="U11" s="106"/>
      <c r="V11" s="106"/>
    </row>
    <row r="12" spans="1:28" x14ac:dyDescent="0.25">
      <c r="A12" s="90">
        <f t="shared" si="0"/>
        <v>10</v>
      </c>
      <c r="B12" s="114">
        <v>7139</v>
      </c>
      <c r="C12" s="92" t="s">
        <v>112</v>
      </c>
      <c r="D12" s="102">
        <v>-25.000020000000006</v>
      </c>
      <c r="E12" s="102">
        <v>1500</v>
      </c>
      <c r="F12" s="102">
        <v>0</v>
      </c>
      <c r="G12" s="102">
        <v>0</v>
      </c>
      <c r="H12" s="102">
        <v>0</v>
      </c>
      <c r="I12" s="102">
        <v>0</v>
      </c>
      <c r="J12" s="106">
        <f>VLOOKUP(C12,'2012_2017 Accounting'!C:O,11,FALSE)</f>
        <v>5</v>
      </c>
      <c r="K12" s="106">
        <f>VLOOKUP(C12,'2012_2017 Accounting'!C:O,12,FALSE)</f>
        <v>0</v>
      </c>
      <c r="L12" s="106">
        <f>VLOOKUP(C12,'2012_2017 Accounting'!C:O,13,FALSE)</f>
        <v>0</v>
      </c>
      <c r="M12" s="106"/>
      <c r="N12" s="106"/>
      <c r="O12" s="106"/>
      <c r="P12" s="106"/>
      <c r="Q12" s="103">
        <f>E12</f>
        <v>1500</v>
      </c>
      <c r="R12" s="106"/>
      <c r="S12" s="106"/>
      <c r="T12" s="106"/>
      <c r="U12" s="106"/>
      <c r="V12" s="106"/>
      <c r="AB12" s="7" t="s">
        <v>634</v>
      </c>
    </row>
    <row r="13" spans="1:28" hidden="1" x14ac:dyDescent="0.25">
      <c r="A13" s="90">
        <f t="shared" si="0"/>
        <v>11</v>
      </c>
      <c r="B13" s="114">
        <v>8158</v>
      </c>
      <c r="C13" s="92" t="s">
        <v>410</v>
      </c>
      <c r="D13" s="102">
        <v>4.6963499999999998</v>
      </c>
      <c r="E13" s="102">
        <v>0</v>
      </c>
      <c r="F13" s="102">
        <v>0</v>
      </c>
      <c r="G13" s="102">
        <v>0</v>
      </c>
      <c r="H13" s="102">
        <v>0</v>
      </c>
      <c r="I13" s="102">
        <v>0</v>
      </c>
      <c r="J13" s="106">
        <v>1</v>
      </c>
      <c r="K13" s="106">
        <v>0</v>
      </c>
      <c r="L13" s="106">
        <v>0</v>
      </c>
      <c r="M13" s="106"/>
      <c r="N13" s="106"/>
      <c r="O13" s="106"/>
      <c r="P13" s="106"/>
      <c r="Q13" s="106"/>
      <c r="R13" s="106"/>
      <c r="S13" s="106"/>
      <c r="T13" s="106"/>
      <c r="U13" s="106"/>
      <c r="V13" s="106"/>
    </row>
    <row r="14" spans="1:28" hidden="1" x14ac:dyDescent="0.25">
      <c r="A14" s="90">
        <f>(A13+1)</f>
        <v>12</v>
      </c>
      <c r="B14" s="114">
        <v>8162</v>
      </c>
      <c r="C14" s="92" t="s">
        <v>310</v>
      </c>
      <c r="D14" s="102">
        <v>140.36184999999998</v>
      </c>
      <c r="E14" s="102">
        <v>0</v>
      </c>
      <c r="F14" s="102">
        <v>0</v>
      </c>
      <c r="G14" s="102">
        <v>0</v>
      </c>
      <c r="H14" s="102">
        <v>0</v>
      </c>
      <c r="I14" s="102">
        <v>0</v>
      </c>
      <c r="J14" s="106">
        <f>VLOOKUP(C14,'2012_2017 Accounting'!C:O,11,FALSE)</f>
        <v>9</v>
      </c>
      <c r="K14" s="106">
        <f>VLOOKUP(C14,'2012_2017 Accounting'!C:O,12,FALSE)</f>
        <v>0</v>
      </c>
      <c r="L14" s="106">
        <f>VLOOKUP(C14,'2012_2017 Accounting'!C:O,13,FALSE)</f>
        <v>0</v>
      </c>
      <c r="M14" s="106"/>
      <c r="N14" s="106"/>
      <c r="O14" s="106"/>
      <c r="P14" s="106"/>
      <c r="Q14" s="106"/>
      <c r="R14" s="106"/>
      <c r="S14" s="106"/>
      <c r="T14" s="106"/>
      <c r="U14" s="106"/>
      <c r="V14" s="106"/>
    </row>
    <row r="15" spans="1:28" hidden="1" x14ac:dyDescent="0.25">
      <c r="A15" s="90">
        <f t="shared" si="0"/>
        <v>13</v>
      </c>
      <c r="B15" s="114">
        <v>8163</v>
      </c>
      <c r="C15" s="94" t="s">
        <v>313</v>
      </c>
      <c r="D15" s="102">
        <v>-5.0000000000000001E-4</v>
      </c>
      <c r="E15" s="102">
        <v>0</v>
      </c>
      <c r="F15" s="102">
        <v>0</v>
      </c>
      <c r="G15" s="102">
        <v>0</v>
      </c>
      <c r="H15" s="102">
        <v>0</v>
      </c>
      <c r="I15" s="102">
        <v>0</v>
      </c>
      <c r="J15" s="106">
        <f>VLOOKUP(C15,'2012_2017 Accounting'!C:O,11,FALSE)</f>
        <v>2</v>
      </c>
      <c r="K15" s="106">
        <f>VLOOKUP(C15,'2012_2017 Accounting'!C:O,12,FALSE)</f>
        <v>6</v>
      </c>
      <c r="L15" s="106">
        <f>VLOOKUP(C15,'2012_2017 Accounting'!C:O,13,FALSE)</f>
        <v>0</v>
      </c>
      <c r="M15" s="106"/>
      <c r="N15" s="106"/>
      <c r="O15" s="106"/>
      <c r="P15" s="106"/>
      <c r="Q15" s="106"/>
      <c r="R15" s="106"/>
      <c r="S15" s="106"/>
      <c r="T15" s="106"/>
      <c r="U15" s="106"/>
      <c r="V15" s="106"/>
    </row>
    <row r="16" spans="1:28" hidden="1" x14ac:dyDescent="0.25">
      <c r="A16" s="90">
        <f t="shared" si="0"/>
        <v>14</v>
      </c>
      <c r="B16" s="114">
        <v>9125</v>
      </c>
      <c r="C16" s="92" t="s">
        <v>129</v>
      </c>
      <c r="D16" s="102">
        <v>0</v>
      </c>
      <c r="E16" s="102">
        <v>0</v>
      </c>
      <c r="F16" s="102">
        <v>0</v>
      </c>
      <c r="G16" s="102">
        <v>0</v>
      </c>
      <c r="H16" s="102">
        <v>0</v>
      </c>
      <c r="I16" s="102">
        <v>0</v>
      </c>
      <c r="J16" s="106">
        <f>VLOOKUP(C16,'2012_2017 Accounting'!C:O,11,FALSE)</f>
        <v>8</v>
      </c>
      <c r="K16" s="106">
        <f>VLOOKUP(C16,'2012_2017 Accounting'!C:O,12,FALSE)</f>
        <v>0</v>
      </c>
      <c r="L16" s="106">
        <f>VLOOKUP(C16,'2012_2017 Accounting'!C:O,13,FALSE)</f>
        <v>0</v>
      </c>
      <c r="M16" s="106"/>
      <c r="N16" s="106"/>
      <c r="O16" s="106"/>
      <c r="P16" s="106"/>
      <c r="Q16" s="106"/>
      <c r="R16" s="106"/>
      <c r="S16" s="106"/>
      <c r="T16" s="106"/>
      <c r="U16" s="106"/>
      <c r="V16" s="106"/>
    </row>
    <row r="17" spans="1:22" x14ac:dyDescent="0.25">
      <c r="A17" s="90">
        <f t="shared" si="0"/>
        <v>15</v>
      </c>
      <c r="B17" s="114">
        <v>9132</v>
      </c>
      <c r="C17" s="92" t="s">
        <v>130</v>
      </c>
      <c r="D17" s="102">
        <v>0</v>
      </c>
      <c r="E17" s="102">
        <v>0</v>
      </c>
      <c r="F17" s="102">
        <v>0</v>
      </c>
      <c r="G17" s="102">
        <v>10857.667219999999</v>
      </c>
      <c r="H17" s="102">
        <v>0</v>
      </c>
      <c r="I17" s="102">
        <v>0</v>
      </c>
      <c r="J17" s="106">
        <f>VLOOKUP(C17,'2012_2017 Accounting'!C:O,11,FALSE)</f>
        <v>8</v>
      </c>
      <c r="K17" s="106">
        <f>VLOOKUP(C17,'2012_2017 Accounting'!C:O,12,FALSE)</f>
        <v>0</v>
      </c>
      <c r="L17" s="106">
        <f>VLOOKUP(C17,'2012_2017 Accounting'!C:O,13,FALSE)</f>
        <v>0</v>
      </c>
      <c r="M17" s="106"/>
      <c r="N17" s="106"/>
      <c r="O17" s="106"/>
      <c r="P17" s="106"/>
      <c r="Q17" s="106"/>
      <c r="R17" s="106"/>
      <c r="S17" s="106"/>
      <c r="T17" s="103">
        <f>G17</f>
        <v>10857.667219999999</v>
      </c>
      <c r="U17" s="106"/>
      <c r="V17" s="106"/>
    </row>
    <row r="18" spans="1:22" hidden="1" x14ac:dyDescent="0.25">
      <c r="A18" s="90">
        <f t="shared" si="0"/>
        <v>16</v>
      </c>
      <c r="B18" s="114">
        <v>9134</v>
      </c>
      <c r="C18" s="92" t="s">
        <v>412</v>
      </c>
      <c r="D18" s="102">
        <v>0</v>
      </c>
      <c r="E18" s="102">
        <v>0</v>
      </c>
      <c r="F18" s="102">
        <v>0</v>
      </c>
      <c r="G18" s="102">
        <v>0</v>
      </c>
      <c r="H18" s="102">
        <v>0</v>
      </c>
      <c r="I18" s="102">
        <v>0</v>
      </c>
      <c r="J18" s="106">
        <f>VLOOKUP(C18,'2012_2017 Accounting'!C:O,11,FALSE)</f>
        <v>8</v>
      </c>
      <c r="K18" s="106">
        <f>VLOOKUP(C18,'2012_2017 Accounting'!C:O,12,FALSE)</f>
        <v>0</v>
      </c>
      <c r="L18" s="106">
        <f>VLOOKUP(C18,'2012_2017 Accounting'!C:O,13,FALSE)</f>
        <v>0</v>
      </c>
      <c r="M18" s="106"/>
      <c r="N18" s="106"/>
      <c r="O18" s="106"/>
      <c r="P18" s="106"/>
      <c r="Q18" s="106"/>
      <c r="R18" s="106"/>
      <c r="S18" s="106"/>
      <c r="T18" s="106"/>
      <c r="U18" s="106"/>
      <c r="V18" s="106"/>
    </row>
    <row r="19" spans="1:22" hidden="1" x14ac:dyDescent="0.25">
      <c r="A19" s="90">
        <f t="shared" si="0"/>
        <v>17</v>
      </c>
      <c r="B19" s="114">
        <v>9135</v>
      </c>
      <c r="C19" s="92" t="s">
        <v>415</v>
      </c>
      <c r="D19" s="102">
        <v>0</v>
      </c>
      <c r="E19" s="102">
        <v>0</v>
      </c>
      <c r="F19" s="102">
        <v>0</v>
      </c>
      <c r="G19" s="102">
        <v>0</v>
      </c>
      <c r="H19" s="102">
        <v>0</v>
      </c>
      <c r="I19" s="102">
        <v>0</v>
      </c>
      <c r="J19" s="106">
        <f>VLOOKUP(C19,'2012_2017 Accounting'!C:O,11,FALSE)</f>
        <v>8</v>
      </c>
      <c r="K19" s="106">
        <f>VLOOKUP(C19,'2012_2017 Accounting'!C:O,12,FALSE)</f>
        <v>0</v>
      </c>
      <c r="L19" s="106">
        <f>VLOOKUP(C19,'2012_2017 Accounting'!C:O,13,FALSE)</f>
        <v>0</v>
      </c>
      <c r="M19" s="106"/>
      <c r="N19" s="106"/>
      <c r="O19" s="106"/>
      <c r="P19" s="106"/>
      <c r="Q19" s="106"/>
      <c r="R19" s="106"/>
      <c r="S19" s="106"/>
      <c r="T19" s="106"/>
      <c r="U19" s="106"/>
      <c r="V19" s="106"/>
    </row>
    <row r="20" spans="1:22" hidden="1" x14ac:dyDescent="0.25">
      <c r="A20" s="90">
        <f t="shared" si="0"/>
        <v>18</v>
      </c>
      <c r="B20" s="114">
        <v>9136</v>
      </c>
      <c r="C20" s="92" t="s">
        <v>418</v>
      </c>
      <c r="D20" s="102">
        <v>56.499239999999993</v>
      </c>
      <c r="E20" s="102">
        <v>0</v>
      </c>
      <c r="F20" s="102">
        <v>0</v>
      </c>
      <c r="G20" s="102">
        <v>0</v>
      </c>
      <c r="H20" s="102">
        <v>0</v>
      </c>
      <c r="I20" s="102">
        <v>0</v>
      </c>
      <c r="J20" s="106">
        <f>VLOOKUP(C20,'2012_2017 Accounting'!C:O,11,FALSE)</f>
        <v>8</v>
      </c>
      <c r="K20" s="106">
        <f>VLOOKUP(C20,'2012_2017 Accounting'!C:O,12,FALSE)</f>
        <v>0</v>
      </c>
      <c r="L20" s="106">
        <f>VLOOKUP(C20,'2012_2017 Accounting'!C:O,13,FALSE)</f>
        <v>0</v>
      </c>
      <c r="M20" s="106"/>
      <c r="N20" s="106"/>
      <c r="O20" s="106"/>
      <c r="P20" s="106"/>
      <c r="Q20" s="106"/>
      <c r="R20" s="106"/>
      <c r="S20" s="106"/>
      <c r="T20" s="106"/>
      <c r="U20" s="106"/>
      <c r="V20" s="106"/>
    </row>
    <row r="21" spans="1:22" x14ac:dyDescent="0.25">
      <c r="A21" s="90">
        <f t="shared" si="0"/>
        <v>19</v>
      </c>
      <c r="B21" s="114">
        <v>9137</v>
      </c>
      <c r="C21" s="92" t="s">
        <v>135</v>
      </c>
      <c r="D21" s="102">
        <v>0</v>
      </c>
      <c r="E21" s="102">
        <v>0</v>
      </c>
      <c r="F21" s="102">
        <v>13254.790905237998</v>
      </c>
      <c r="G21" s="102">
        <v>0</v>
      </c>
      <c r="H21" s="102">
        <v>0</v>
      </c>
      <c r="I21" s="102">
        <v>0</v>
      </c>
      <c r="J21" s="106">
        <f>VLOOKUP(C21,'2012_2017 Accounting'!C:O,11,FALSE)</f>
        <v>8</v>
      </c>
      <c r="K21" s="106">
        <f>VLOOKUP(C21,'2012_2017 Accounting'!C:O,12,FALSE)</f>
        <v>0</v>
      </c>
      <c r="L21" s="106">
        <f>VLOOKUP(C21,'2012_2017 Accounting'!C:O,13,FALSE)</f>
        <v>0</v>
      </c>
      <c r="M21" s="106"/>
      <c r="N21" s="106"/>
      <c r="O21" s="106"/>
      <c r="P21" s="106"/>
      <c r="Q21" s="106"/>
      <c r="R21" s="106"/>
      <c r="S21" s="106"/>
      <c r="T21" s="103">
        <f>F21</f>
        <v>13254.790905237998</v>
      </c>
      <c r="U21" s="106"/>
      <c r="V21" s="106"/>
    </row>
    <row r="22" spans="1:22" hidden="1" x14ac:dyDescent="0.25">
      <c r="A22" s="90">
        <f t="shared" si="0"/>
        <v>20</v>
      </c>
      <c r="B22" s="114">
        <v>9138</v>
      </c>
      <c r="C22" s="92" t="s">
        <v>422</v>
      </c>
      <c r="D22" s="102">
        <v>0</v>
      </c>
      <c r="E22" s="102">
        <v>0</v>
      </c>
      <c r="F22" s="102">
        <v>0</v>
      </c>
      <c r="G22" s="102">
        <v>0</v>
      </c>
      <c r="H22" s="102">
        <v>0</v>
      </c>
      <c r="I22" s="102">
        <v>0</v>
      </c>
      <c r="J22" s="106">
        <f>VLOOKUP(C22,'2012_2017 Accounting'!C:O,11,FALSE)</f>
        <v>1</v>
      </c>
      <c r="K22" s="106">
        <f>VLOOKUP(C22,'2012_2017 Accounting'!C:O,12,FALSE)</f>
        <v>8</v>
      </c>
      <c r="L22" s="106">
        <f>VLOOKUP(C22,'2012_2017 Accounting'!C:O,13,FALSE)</f>
        <v>0</v>
      </c>
      <c r="M22" s="106"/>
      <c r="N22" s="106"/>
      <c r="O22" s="106"/>
      <c r="P22" s="106"/>
      <c r="Q22" s="106"/>
      <c r="R22" s="106"/>
      <c r="S22" s="106"/>
      <c r="T22" s="106"/>
      <c r="U22" s="106"/>
      <c r="V22" s="106"/>
    </row>
    <row r="23" spans="1:22" ht="17.25" customHeight="1" x14ac:dyDescent="0.25">
      <c r="A23" s="90">
        <f t="shared" si="0"/>
        <v>21</v>
      </c>
      <c r="B23" s="114">
        <v>9142</v>
      </c>
      <c r="C23" s="94" t="s">
        <v>140</v>
      </c>
      <c r="D23" s="102">
        <v>0</v>
      </c>
      <c r="E23" s="102">
        <v>0</v>
      </c>
      <c r="F23" s="102">
        <v>0</v>
      </c>
      <c r="G23" s="102">
        <v>0</v>
      </c>
      <c r="H23" s="102">
        <v>9256.3088400000015</v>
      </c>
      <c r="I23" s="102">
        <v>0</v>
      </c>
      <c r="J23" s="106">
        <f>VLOOKUP(C23,'2012_2017 Accounting'!C:O,11,FALSE)</f>
        <v>8</v>
      </c>
      <c r="K23" s="106">
        <f>VLOOKUP(C23,'2012_2017 Accounting'!C:O,12,FALSE)</f>
        <v>0</v>
      </c>
      <c r="L23" s="106">
        <f>VLOOKUP(C23,'2012_2017 Accounting'!C:O,13,FALSE)</f>
        <v>0</v>
      </c>
      <c r="M23" s="106"/>
      <c r="N23" s="106"/>
      <c r="O23" s="106"/>
      <c r="P23" s="106"/>
      <c r="Q23" s="106"/>
      <c r="R23" s="106"/>
      <c r="S23" s="106"/>
      <c r="T23" s="106"/>
      <c r="U23" s="106"/>
      <c r="V23" s="106"/>
    </row>
    <row r="24" spans="1:22" x14ac:dyDescent="0.25">
      <c r="A24" s="90">
        <f t="shared" si="0"/>
        <v>22</v>
      </c>
      <c r="B24" s="114">
        <v>9153</v>
      </c>
      <c r="C24" s="92" t="s">
        <v>428</v>
      </c>
      <c r="D24" s="102">
        <v>0</v>
      </c>
      <c r="E24" s="102">
        <v>11870.908149999999</v>
      </c>
      <c r="F24" s="102">
        <v>640</v>
      </c>
      <c r="G24" s="102">
        <v>0</v>
      </c>
      <c r="H24" s="102">
        <v>0</v>
      </c>
      <c r="I24" s="102">
        <v>0</v>
      </c>
      <c r="J24" s="106">
        <f>VLOOKUP(C24,'2012_2017 Accounting'!C:O,11,FALSE)</f>
        <v>1</v>
      </c>
      <c r="K24" s="106">
        <f>VLOOKUP(C24,'2012_2017 Accounting'!C:O,12,FALSE)</f>
        <v>0</v>
      </c>
      <c r="L24" s="106">
        <f>VLOOKUP(C24,'2012_2017 Accounting'!C:O,13,FALSE)</f>
        <v>0</v>
      </c>
      <c r="M24" s="103">
        <f>E24+F24</f>
        <v>12510.908149999999</v>
      </c>
      <c r="N24" s="106"/>
      <c r="O24" s="106"/>
      <c r="P24" s="106"/>
      <c r="Q24" s="106"/>
      <c r="R24" s="106"/>
      <c r="S24" s="106"/>
      <c r="T24" s="106"/>
      <c r="U24" s="106"/>
      <c r="V24" s="106"/>
    </row>
    <row r="25" spans="1:22" hidden="1" x14ac:dyDescent="0.25">
      <c r="A25" s="90">
        <f t="shared" si="0"/>
        <v>23</v>
      </c>
      <c r="B25" s="114">
        <v>9160</v>
      </c>
      <c r="C25" s="92" t="s">
        <v>432</v>
      </c>
      <c r="D25" s="102">
        <v>0</v>
      </c>
      <c r="E25" s="102">
        <v>0</v>
      </c>
      <c r="F25" s="102">
        <v>0</v>
      </c>
      <c r="G25" s="102">
        <v>0</v>
      </c>
      <c r="H25" s="102">
        <v>0</v>
      </c>
      <c r="I25" s="102">
        <v>0</v>
      </c>
      <c r="J25" s="106">
        <f>VLOOKUP(C25,'2012_2017 Accounting'!C:O,11,FALSE)</f>
        <v>1</v>
      </c>
      <c r="K25" s="106">
        <f>VLOOKUP(C25,'2012_2017 Accounting'!C:O,12,FALSE)</f>
        <v>0</v>
      </c>
      <c r="L25" s="106">
        <f>VLOOKUP(C25,'2012_2017 Accounting'!C:O,13,FALSE)</f>
        <v>0</v>
      </c>
      <c r="M25" s="106"/>
      <c r="N25" s="106"/>
      <c r="O25" s="106"/>
      <c r="P25" s="106"/>
      <c r="Q25" s="106"/>
      <c r="R25" s="106"/>
      <c r="S25" s="106"/>
      <c r="T25" s="106"/>
      <c r="U25" s="106"/>
      <c r="V25" s="106"/>
    </row>
    <row r="26" spans="1:22" hidden="1" x14ac:dyDescent="0.25">
      <c r="A26" s="90">
        <f t="shared" si="0"/>
        <v>24</v>
      </c>
      <c r="B26" s="114">
        <v>9166</v>
      </c>
      <c r="C26" s="92" t="s">
        <v>144</v>
      </c>
      <c r="D26" s="102">
        <v>45.020150000000001</v>
      </c>
      <c r="E26" s="102">
        <v>0</v>
      </c>
      <c r="F26" s="102">
        <v>0</v>
      </c>
      <c r="G26" s="102">
        <v>0</v>
      </c>
      <c r="H26" s="102">
        <v>0</v>
      </c>
      <c r="I26" s="102">
        <v>0</v>
      </c>
      <c r="J26" s="106">
        <f>VLOOKUP(C26,'2012_2017 Accounting'!C:O,11,FALSE)</f>
        <v>1</v>
      </c>
      <c r="K26" s="106">
        <f>VLOOKUP(C26,'2012_2017 Accounting'!C:O,12,FALSE)</f>
        <v>0</v>
      </c>
      <c r="L26" s="106">
        <f>VLOOKUP(C26,'2012_2017 Accounting'!C:O,13,FALSE)</f>
        <v>0</v>
      </c>
      <c r="M26" s="106"/>
      <c r="N26" s="106"/>
      <c r="O26" s="106"/>
      <c r="P26" s="106"/>
      <c r="Q26" s="106"/>
      <c r="R26" s="106"/>
      <c r="S26" s="106"/>
      <c r="T26" s="106"/>
      <c r="U26" s="106"/>
      <c r="V26" s="106"/>
    </row>
    <row r="27" spans="1:22" hidden="1" x14ac:dyDescent="0.25">
      <c r="A27" s="90">
        <f t="shared" si="0"/>
        <v>25</v>
      </c>
      <c r="B27" s="116">
        <v>9168</v>
      </c>
      <c r="C27" s="94" t="s">
        <v>635</v>
      </c>
      <c r="D27" s="102">
        <v>0</v>
      </c>
      <c r="E27" s="102">
        <v>0</v>
      </c>
      <c r="F27" s="102">
        <v>0</v>
      </c>
      <c r="G27" s="102">
        <v>0</v>
      </c>
      <c r="H27" s="102">
        <v>0</v>
      </c>
      <c r="I27" s="102">
        <v>0</v>
      </c>
      <c r="J27" s="106">
        <f>VLOOKUP(C27,'2012_2017 Accounting'!C:O,11,FALSE)</f>
        <v>1</v>
      </c>
      <c r="K27" s="106">
        <f>VLOOKUP(C27,'2012_2017 Accounting'!C:O,12,FALSE)</f>
        <v>10</v>
      </c>
      <c r="L27" s="106">
        <f>VLOOKUP(C27,'2012_2017 Accounting'!C:O,13,FALSE)</f>
        <v>0</v>
      </c>
      <c r="M27" s="106"/>
      <c r="N27" s="106"/>
      <c r="O27" s="106"/>
      <c r="P27" s="106"/>
      <c r="Q27" s="106"/>
      <c r="R27" s="106"/>
      <c r="S27" s="106"/>
      <c r="T27" s="106"/>
      <c r="U27" s="106"/>
      <c r="V27" s="106"/>
    </row>
    <row r="28" spans="1:22" x14ac:dyDescent="0.25">
      <c r="A28" s="90">
        <f t="shared" si="0"/>
        <v>26</v>
      </c>
      <c r="B28" s="116">
        <v>9170</v>
      </c>
      <c r="C28" s="94" t="s">
        <v>636</v>
      </c>
      <c r="D28" s="102">
        <v>0</v>
      </c>
      <c r="E28" s="102">
        <v>373.15166999999997</v>
      </c>
      <c r="F28" s="102">
        <v>0</v>
      </c>
      <c r="G28" s="102">
        <v>0</v>
      </c>
      <c r="H28" s="102">
        <v>0</v>
      </c>
      <c r="I28" s="102">
        <v>0</v>
      </c>
      <c r="J28" s="106">
        <f>VLOOKUP(C28,'2012_2017 Accounting'!C:O,11,FALSE)</f>
        <v>10</v>
      </c>
      <c r="K28" s="106">
        <f>VLOOKUP(C28,'2012_2017 Accounting'!C:O,12,FALSE)</f>
        <v>6</v>
      </c>
      <c r="L28" s="106">
        <f>VLOOKUP(C28,'2012_2017 Accounting'!C:O,13,FALSE)</f>
        <v>0</v>
      </c>
      <c r="M28" s="106"/>
      <c r="N28" s="106"/>
      <c r="O28" s="106"/>
      <c r="P28" s="106"/>
      <c r="Q28" s="106"/>
      <c r="R28" s="115">
        <f>E28/2</f>
        <v>186.57583499999998</v>
      </c>
      <c r="S28" s="106"/>
      <c r="T28" s="106"/>
      <c r="U28" s="106"/>
      <c r="V28" s="115">
        <f>R28</f>
        <v>186.57583499999998</v>
      </c>
    </row>
    <row r="29" spans="1:22" hidden="1" x14ac:dyDescent="0.25">
      <c r="A29" s="90">
        <f t="shared" si="0"/>
        <v>27</v>
      </c>
      <c r="B29" s="114">
        <v>9174</v>
      </c>
      <c r="C29" s="92" t="s">
        <v>436</v>
      </c>
      <c r="D29" s="102">
        <v>0</v>
      </c>
      <c r="E29" s="102">
        <v>0</v>
      </c>
      <c r="F29" s="102">
        <v>0</v>
      </c>
      <c r="G29" s="102">
        <v>0</v>
      </c>
      <c r="H29" s="102">
        <v>0</v>
      </c>
      <c r="I29" s="102">
        <v>0</v>
      </c>
      <c r="J29" s="106">
        <f>VLOOKUP(C29,'2012_2017 Accounting'!C:O,11,FALSE)</f>
        <v>9</v>
      </c>
      <c r="K29" s="106">
        <f>VLOOKUP(C29,'2012_2017 Accounting'!C:O,12,FALSE)</f>
        <v>0</v>
      </c>
      <c r="L29" s="106">
        <f>VLOOKUP(C29,'2012_2017 Accounting'!C:O,13,FALSE)</f>
        <v>0</v>
      </c>
      <c r="M29" s="106"/>
      <c r="N29" s="106"/>
      <c r="O29" s="106"/>
      <c r="P29" s="106"/>
      <c r="Q29" s="106"/>
      <c r="R29" s="106"/>
      <c r="S29" s="106"/>
      <c r="T29" s="106"/>
      <c r="U29" s="106"/>
      <c r="V29" s="106"/>
    </row>
    <row r="30" spans="1:22" hidden="1" x14ac:dyDescent="0.25">
      <c r="A30" s="90">
        <f t="shared" si="0"/>
        <v>28</v>
      </c>
      <c r="B30" s="114">
        <v>9276</v>
      </c>
      <c r="C30" s="93" t="s">
        <v>151</v>
      </c>
      <c r="D30" s="102">
        <v>0</v>
      </c>
      <c r="E30" s="102">
        <v>0</v>
      </c>
      <c r="F30" s="102">
        <v>0</v>
      </c>
      <c r="G30" s="102">
        <v>0</v>
      </c>
      <c r="H30" s="102">
        <v>0</v>
      </c>
      <c r="I30" s="102">
        <v>0</v>
      </c>
      <c r="J30" s="106">
        <f>VLOOKUP(C30,'2012_2017 Accounting'!C:O,11,FALSE)</f>
        <v>3</v>
      </c>
      <c r="K30" s="106">
        <f>VLOOKUP(C30,'2012_2017 Accounting'!C:O,12,FALSE)</f>
        <v>0</v>
      </c>
      <c r="L30" s="106">
        <f>VLOOKUP(C30,'2012_2017 Accounting'!C:O,13,FALSE)</f>
        <v>0</v>
      </c>
      <c r="M30" s="106"/>
      <c r="N30" s="106"/>
      <c r="O30" s="106"/>
      <c r="P30" s="106"/>
      <c r="Q30" s="106"/>
      <c r="R30" s="106"/>
      <c r="S30" s="106"/>
      <c r="T30" s="106"/>
      <c r="U30" s="106"/>
      <c r="V30" s="106"/>
    </row>
    <row r="31" spans="1:22" hidden="1" x14ac:dyDescent="0.25">
      <c r="A31" s="90">
        <f t="shared" si="0"/>
        <v>29</v>
      </c>
      <c r="B31" s="114">
        <v>10134</v>
      </c>
      <c r="C31" s="92" t="s">
        <v>437</v>
      </c>
      <c r="D31" s="102">
        <v>0</v>
      </c>
      <c r="E31" s="102">
        <v>0</v>
      </c>
      <c r="F31" s="102">
        <v>0</v>
      </c>
      <c r="G31" s="102">
        <v>0</v>
      </c>
      <c r="H31" s="102">
        <v>0</v>
      </c>
      <c r="I31" s="102">
        <v>0</v>
      </c>
      <c r="J31" s="106">
        <f>VLOOKUP(C31,'2012_2017 Accounting'!C:O,11,FALSE)</f>
        <v>2</v>
      </c>
      <c r="K31" s="106">
        <f>VLOOKUP(C31,'2012_2017 Accounting'!C:O,12,FALSE)</f>
        <v>0</v>
      </c>
      <c r="L31" s="106">
        <f>VLOOKUP(C31,'2012_2017 Accounting'!C:O,13,FALSE)</f>
        <v>0</v>
      </c>
      <c r="M31" s="106"/>
      <c r="N31" s="106"/>
      <c r="O31" s="106"/>
      <c r="P31" s="106"/>
      <c r="Q31" s="106"/>
      <c r="R31" s="106"/>
      <c r="S31" s="106"/>
      <c r="T31" s="106"/>
      <c r="U31" s="106"/>
      <c r="V31" s="106"/>
    </row>
    <row r="32" spans="1:22" x14ac:dyDescent="0.25">
      <c r="A32" s="90">
        <f t="shared" si="0"/>
        <v>30</v>
      </c>
      <c r="B32" s="116">
        <v>10135</v>
      </c>
      <c r="C32" s="94" t="s">
        <v>327</v>
      </c>
      <c r="D32" s="102">
        <v>11427.852729999999</v>
      </c>
      <c r="E32" s="102">
        <v>100</v>
      </c>
      <c r="F32" s="102">
        <v>0</v>
      </c>
      <c r="G32" s="102">
        <v>0</v>
      </c>
      <c r="H32" s="102">
        <v>0</v>
      </c>
      <c r="I32" s="102">
        <v>0</v>
      </c>
      <c r="J32" s="106">
        <f>VLOOKUP(C32,'2012_2017 Accounting'!C:O,11,FALSE)</f>
        <v>6</v>
      </c>
      <c r="K32" s="106">
        <f>VLOOKUP(C32,'2012_2017 Accounting'!C:O,12,FALSE)</f>
        <v>0</v>
      </c>
      <c r="L32" s="106">
        <f>VLOOKUP(C32,'2012_2017 Accounting'!C:O,13,FALSE)</f>
        <v>0</v>
      </c>
      <c r="M32" s="106"/>
      <c r="N32" s="106"/>
      <c r="O32" s="106"/>
      <c r="P32" s="106"/>
      <c r="Q32" s="106"/>
      <c r="R32" s="103">
        <f>E32</f>
        <v>100</v>
      </c>
      <c r="S32" s="106"/>
      <c r="T32" s="106"/>
      <c r="U32" s="106"/>
      <c r="V32" s="106"/>
    </row>
    <row r="33" spans="1:22" x14ac:dyDescent="0.25">
      <c r="A33" s="90">
        <f t="shared" si="0"/>
        <v>31</v>
      </c>
      <c r="B33" s="114">
        <v>10138</v>
      </c>
      <c r="C33" s="92" t="s">
        <v>298</v>
      </c>
      <c r="D33" s="102">
        <v>2155.6226299999998</v>
      </c>
      <c r="E33" s="102">
        <v>4260</v>
      </c>
      <c r="F33" s="102">
        <v>2368</v>
      </c>
      <c r="G33" s="102">
        <v>2368</v>
      </c>
      <c r="H33" s="102">
        <v>2368</v>
      </c>
      <c r="I33" s="102">
        <v>2368</v>
      </c>
      <c r="J33" s="106">
        <f>VLOOKUP(C33,'2012_2017 Accounting'!C:O,11,FALSE)</f>
        <v>9</v>
      </c>
      <c r="K33" s="106">
        <f>VLOOKUP(C33,'2012_2017 Accounting'!C:O,12,FALSE)</f>
        <v>0</v>
      </c>
      <c r="L33" s="106">
        <f>VLOOKUP(C33,'2012_2017 Accounting'!C:O,13,FALSE)</f>
        <v>0</v>
      </c>
      <c r="M33" s="106"/>
      <c r="N33" s="106"/>
      <c r="O33" s="106"/>
      <c r="P33" s="106"/>
      <c r="Q33" s="106"/>
      <c r="R33" s="106"/>
      <c r="S33" s="106"/>
      <c r="T33" s="106"/>
      <c r="U33" s="103">
        <f>SUM(E33:I33)</f>
        <v>13732</v>
      </c>
      <c r="V33" s="106"/>
    </row>
    <row r="34" spans="1:22" hidden="1" x14ac:dyDescent="0.25">
      <c r="A34" s="90">
        <f t="shared" si="0"/>
        <v>32</v>
      </c>
      <c r="B34" s="114">
        <v>10140</v>
      </c>
      <c r="C34" s="92" t="s">
        <v>440</v>
      </c>
      <c r="D34" s="102">
        <v>-4.6999999999999999E-4</v>
      </c>
      <c r="E34" s="102">
        <v>0</v>
      </c>
      <c r="F34" s="102">
        <v>0</v>
      </c>
      <c r="G34" s="102">
        <v>0</v>
      </c>
      <c r="H34" s="102">
        <v>0</v>
      </c>
      <c r="I34" s="102">
        <v>0</v>
      </c>
      <c r="J34" s="106">
        <f>VLOOKUP(C34,'2012_2017 Accounting'!C:O,11,FALSE)</f>
        <v>6</v>
      </c>
      <c r="K34" s="106">
        <f>VLOOKUP(C34,'2012_2017 Accounting'!C:O,12,FALSE)</f>
        <v>7</v>
      </c>
      <c r="L34" s="106">
        <f>VLOOKUP(C34,'2012_2017 Accounting'!C:O,13,FALSE)</f>
        <v>0</v>
      </c>
      <c r="M34" s="106"/>
      <c r="N34" s="106"/>
      <c r="O34" s="106"/>
      <c r="P34" s="106"/>
      <c r="Q34" s="106"/>
      <c r="R34" s="106"/>
      <c r="S34" s="106"/>
      <c r="T34" s="106"/>
      <c r="U34" s="106"/>
      <c r="V34" s="106"/>
    </row>
    <row r="35" spans="1:22" hidden="1" x14ac:dyDescent="0.25">
      <c r="A35" s="90">
        <f t="shared" si="0"/>
        <v>33</v>
      </c>
      <c r="B35" s="114">
        <v>10142</v>
      </c>
      <c r="C35" s="92" t="s">
        <v>443</v>
      </c>
      <c r="D35" s="102">
        <v>0</v>
      </c>
      <c r="E35" s="102">
        <v>0</v>
      </c>
      <c r="F35" s="102">
        <v>0</v>
      </c>
      <c r="G35" s="102">
        <v>0</v>
      </c>
      <c r="H35" s="102">
        <v>0</v>
      </c>
      <c r="I35" s="102">
        <v>0</v>
      </c>
      <c r="J35" s="106">
        <f>VLOOKUP(C35,'2012_2017 Accounting'!C:O,11,FALSE)</f>
        <v>2</v>
      </c>
      <c r="K35" s="106">
        <f>VLOOKUP(C35,'2012_2017 Accounting'!C:O,12,FALSE)</f>
        <v>0</v>
      </c>
      <c r="L35" s="106">
        <f>VLOOKUP(C35,'2012_2017 Accounting'!C:O,13,FALSE)</f>
        <v>0</v>
      </c>
      <c r="M35" s="106"/>
      <c r="N35" s="106"/>
      <c r="O35" s="106"/>
      <c r="P35" s="106"/>
      <c r="Q35" s="106"/>
      <c r="R35" s="106"/>
      <c r="S35" s="106"/>
      <c r="T35" s="106"/>
      <c r="U35" s="106"/>
      <c r="V35" s="106"/>
    </row>
    <row r="36" spans="1:22" x14ac:dyDescent="0.25">
      <c r="A36" s="90">
        <f t="shared" si="0"/>
        <v>34</v>
      </c>
      <c r="B36" s="114">
        <v>10143</v>
      </c>
      <c r="C36" s="92" t="s">
        <v>158</v>
      </c>
      <c r="D36" s="102">
        <v>0</v>
      </c>
      <c r="E36" s="102">
        <v>0</v>
      </c>
      <c r="F36" s="102">
        <v>0</v>
      </c>
      <c r="G36" s="102">
        <v>0</v>
      </c>
      <c r="H36" s="102">
        <v>32767.471751550001</v>
      </c>
      <c r="I36" s="102">
        <v>14848</v>
      </c>
      <c r="J36" s="106">
        <f>VLOOKUP(C36,'2012_2017 Accounting'!C:O,11,FALSE)</f>
        <v>8</v>
      </c>
      <c r="K36" s="106">
        <f>VLOOKUP(C36,'2012_2017 Accounting'!C:O,12,FALSE)</f>
        <v>1</v>
      </c>
      <c r="L36" s="106">
        <f>VLOOKUP(C36,'2012_2017 Accounting'!C:O,13,FALSE)</f>
        <v>0</v>
      </c>
      <c r="M36" s="115">
        <f>SUM(H36:I36)/2</f>
        <v>23807.735875775001</v>
      </c>
      <c r="N36" s="106"/>
      <c r="O36" s="106"/>
      <c r="P36" s="106"/>
      <c r="Q36" s="106"/>
      <c r="R36" s="106"/>
      <c r="S36" s="106"/>
      <c r="T36" s="115">
        <f>M36</f>
        <v>23807.735875775001</v>
      </c>
      <c r="U36" s="106"/>
      <c r="V36" s="106"/>
    </row>
    <row r="37" spans="1:22" x14ac:dyDescent="0.25">
      <c r="A37" s="90">
        <f t="shared" si="0"/>
        <v>35</v>
      </c>
      <c r="B37" s="114">
        <v>10144</v>
      </c>
      <c r="C37" s="92" t="s">
        <v>166</v>
      </c>
      <c r="D37" s="102">
        <v>0</v>
      </c>
      <c r="E37" s="102">
        <v>0</v>
      </c>
      <c r="F37" s="102">
        <v>0</v>
      </c>
      <c r="G37" s="102">
        <v>13179.356056056</v>
      </c>
      <c r="H37" s="102">
        <v>0</v>
      </c>
      <c r="I37" s="102">
        <v>0</v>
      </c>
      <c r="J37" s="106">
        <f>VLOOKUP(C37,'2012_2017 Accounting'!C:O,11,FALSE)</f>
        <v>8</v>
      </c>
      <c r="K37" s="106">
        <f>VLOOKUP(C37,'2012_2017 Accounting'!C:O,12,FALSE)</f>
        <v>0</v>
      </c>
      <c r="L37" s="106">
        <f>VLOOKUP(C37,'2012_2017 Accounting'!C:O,13,FALSE)</f>
        <v>0</v>
      </c>
      <c r="M37" s="106"/>
      <c r="N37" s="106"/>
      <c r="O37" s="106"/>
      <c r="P37" s="106"/>
      <c r="Q37" s="106"/>
      <c r="R37" s="106"/>
      <c r="S37" s="106"/>
      <c r="T37" s="103">
        <f>G37</f>
        <v>13179.356056056</v>
      </c>
      <c r="U37" s="106"/>
      <c r="V37" s="106"/>
    </row>
    <row r="38" spans="1:22" x14ac:dyDescent="0.25">
      <c r="A38" s="90">
        <f t="shared" si="0"/>
        <v>36</v>
      </c>
      <c r="B38" s="114">
        <v>10146</v>
      </c>
      <c r="C38" s="92" t="s">
        <v>168</v>
      </c>
      <c r="D38" s="102">
        <v>0</v>
      </c>
      <c r="E38" s="102">
        <v>0</v>
      </c>
      <c r="F38" s="102">
        <v>4598.3628531439999</v>
      </c>
      <c r="G38" s="102">
        <v>8637.4331597120017</v>
      </c>
      <c r="H38" s="102">
        <v>0</v>
      </c>
      <c r="I38" s="102">
        <v>0</v>
      </c>
      <c r="J38" s="106">
        <f>VLOOKUP(C38,'2012_2017 Accounting'!C:O,11,FALSE)</f>
        <v>1</v>
      </c>
      <c r="K38" s="106">
        <f>VLOOKUP(C38,'2012_2017 Accounting'!C:O,12,FALSE)</f>
        <v>8</v>
      </c>
      <c r="L38" s="106">
        <f>VLOOKUP(C38,'2012_2017 Accounting'!C:O,13,FALSE)</f>
        <v>0</v>
      </c>
      <c r="M38" s="115">
        <f>SUM(F38:G38)/2</f>
        <v>6617.8980064280004</v>
      </c>
      <c r="N38" s="106"/>
      <c r="O38" s="106"/>
      <c r="P38" s="106"/>
      <c r="Q38" s="106"/>
      <c r="R38" s="106"/>
      <c r="S38" s="106"/>
      <c r="T38" s="115">
        <f>M38</f>
        <v>6617.8980064280004</v>
      </c>
      <c r="U38" s="106"/>
      <c r="V38" s="106"/>
    </row>
    <row r="39" spans="1:22" hidden="1" x14ac:dyDescent="0.25">
      <c r="A39" s="90">
        <f t="shared" si="0"/>
        <v>37</v>
      </c>
      <c r="B39" s="114">
        <v>10147</v>
      </c>
      <c r="C39" s="92" t="s">
        <v>172</v>
      </c>
      <c r="D39" s="102">
        <v>4241.1939511999999</v>
      </c>
      <c r="E39" s="102">
        <v>0</v>
      </c>
      <c r="F39" s="102">
        <v>0</v>
      </c>
      <c r="G39" s="102">
        <v>0</v>
      </c>
      <c r="H39" s="102">
        <v>0</v>
      </c>
      <c r="I39" s="102">
        <v>0</v>
      </c>
      <c r="J39" s="106">
        <f>VLOOKUP(C39,'2012_2017 Accounting'!C:O,11,FALSE)</f>
        <v>8</v>
      </c>
      <c r="K39" s="106">
        <f>VLOOKUP(C39,'2012_2017 Accounting'!C:O,12,FALSE)</f>
        <v>1</v>
      </c>
      <c r="L39" s="106">
        <f>VLOOKUP(C39,'2012_2017 Accounting'!C:O,13,FALSE)</f>
        <v>0</v>
      </c>
      <c r="M39" s="106"/>
      <c r="N39" s="106"/>
      <c r="O39" s="106"/>
      <c r="P39" s="106"/>
      <c r="Q39" s="106"/>
      <c r="R39" s="106"/>
      <c r="S39" s="106"/>
      <c r="T39" s="106"/>
      <c r="U39" s="106"/>
      <c r="V39" s="106"/>
    </row>
    <row r="40" spans="1:22" x14ac:dyDescent="0.25">
      <c r="A40" s="90">
        <f t="shared" si="0"/>
        <v>38</v>
      </c>
      <c r="B40" s="114">
        <v>10149</v>
      </c>
      <c r="C40" s="92" t="s">
        <v>175</v>
      </c>
      <c r="D40" s="102">
        <v>0</v>
      </c>
      <c r="E40" s="102">
        <v>0</v>
      </c>
      <c r="F40" s="102">
        <v>8939.0268501039991</v>
      </c>
      <c r="G40" s="102">
        <v>0</v>
      </c>
      <c r="H40" s="102">
        <v>0</v>
      </c>
      <c r="I40" s="102">
        <v>0</v>
      </c>
      <c r="J40" s="106">
        <f>VLOOKUP(C40,'2012_2017 Accounting'!C:O,11,FALSE)</f>
        <v>1</v>
      </c>
      <c r="K40" s="106">
        <f>VLOOKUP(C40,'2012_2017 Accounting'!C:O,12,FALSE)</f>
        <v>8</v>
      </c>
      <c r="L40" s="106">
        <f>VLOOKUP(C40,'2012_2017 Accounting'!C:O,13,FALSE)</f>
        <v>0</v>
      </c>
      <c r="M40" s="115">
        <f>SUM(F40:G40)/2</f>
        <v>4469.5134250519995</v>
      </c>
      <c r="N40" s="106"/>
      <c r="O40" s="106"/>
      <c r="P40" s="106"/>
      <c r="Q40" s="106"/>
      <c r="R40" s="106"/>
      <c r="S40" s="106"/>
      <c r="T40" s="115">
        <f>M40</f>
        <v>4469.5134250519995</v>
      </c>
      <c r="U40" s="106"/>
      <c r="V40" s="106"/>
    </row>
    <row r="41" spans="1:22" hidden="1" x14ac:dyDescent="0.25">
      <c r="A41" s="90">
        <f t="shared" si="0"/>
        <v>39</v>
      </c>
      <c r="B41" s="114">
        <v>10150</v>
      </c>
      <c r="C41" s="92" t="s">
        <v>447</v>
      </c>
      <c r="D41" s="102">
        <v>0</v>
      </c>
      <c r="E41" s="102">
        <v>0</v>
      </c>
      <c r="F41" s="102">
        <v>0</v>
      </c>
      <c r="G41" s="102">
        <v>0</v>
      </c>
      <c r="H41" s="102">
        <v>0</v>
      </c>
      <c r="I41" s="102">
        <v>0</v>
      </c>
      <c r="J41" s="106">
        <f>VLOOKUP(C41,'2012_2017 Accounting'!C:O,11,FALSE)</f>
        <v>1</v>
      </c>
      <c r="K41" s="106">
        <f>VLOOKUP(C41,'2012_2017 Accounting'!C:O,12,FALSE)</f>
        <v>0</v>
      </c>
      <c r="L41" s="106">
        <f>VLOOKUP(C41,'2012_2017 Accounting'!C:O,13,FALSE)</f>
        <v>0</v>
      </c>
      <c r="M41" s="106"/>
      <c r="N41" s="106"/>
      <c r="O41" s="106"/>
      <c r="P41" s="106"/>
      <c r="Q41" s="106"/>
      <c r="R41" s="106"/>
      <c r="S41" s="106"/>
      <c r="T41" s="106"/>
      <c r="U41" s="106"/>
      <c r="V41" s="106"/>
    </row>
    <row r="42" spans="1:22" x14ac:dyDescent="0.25">
      <c r="A42" s="90">
        <f t="shared" si="0"/>
        <v>40</v>
      </c>
      <c r="B42" s="114">
        <v>11126</v>
      </c>
      <c r="C42" s="92" t="s">
        <v>449</v>
      </c>
      <c r="D42" s="102">
        <v>0</v>
      </c>
      <c r="E42" s="102">
        <v>13999.46081150218</v>
      </c>
      <c r="F42" s="102">
        <v>0</v>
      </c>
      <c r="G42" s="102">
        <v>0</v>
      </c>
      <c r="H42" s="102">
        <v>0</v>
      </c>
      <c r="I42" s="102">
        <v>0</v>
      </c>
      <c r="J42" s="106">
        <f>VLOOKUP(C42,'2012_2017 Accounting'!C:O,11,FALSE)</f>
        <v>1</v>
      </c>
      <c r="K42" s="106">
        <f>VLOOKUP(C42,'2012_2017 Accounting'!C:O,12,FALSE)</f>
        <v>0</v>
      </c>
      <c r="L42" s="106">
        <f>VLOOKUP(C42,'2012_2017 Accounting'!C:O,13,FALSE)</f>
        <v>0</v>
      </c>
      <c r="M42" s="103">
        <f>E42</f>
        <v>13999.46081150218</v>
      </c>
      <c r="N42" s="106"/>
      <c r="O42" s="106"/>
      <c r="P42" s="106"/>
      <c r="Q42" s="106"/>
      <c r="R42" s="106"/>
      <c r="S42" s="106"/>
      <c r="T42" s="106"/>
      <c r="U42" s="106"/>
      <c r="V42" s="106"/>
    </row>
    <row r="43" spans="1:22" hidden="1" x14ac:dyDescent="0.25">
      <c r="A43" s="90">
        <f t="shared" si="0"/>
        <v>41</v>
      </c>
      <c r="B43" s="114">
        <v>11127</v>
      </c>
      <c r="C43" s="92" t="s">
        <v>452</v>
      </c>
      <c r="D43" s="102">
        <v>0</v>
      </c>
      <c r="E43" s="102">
        <v>0</v>
      </c>
      <c r="F43" s="102">
        <v>0</v>
      </c>
      <c r="G43" s="102">
        <v>0</v>
      </c>
      <c r="H43" s="102">
        <v>0</v>
      </c>
      <c r="I43" s="102">
        <v>0</v>
      </c>
      <c r="J43" s="106">
        <f>VLOOKUP(C43,'2012_2017 Accounting'!C:O,11,FALSE)</f>
        <v>1</v>
      </c>
      <c r="K43" s="106">
        <f>VLOOKUP(C43,'2012_2017 Accounting'!C:O,12,FALSE)</f>
        <v>0</v>
      </c>
      <c r="L43" s="106">
        <f>VLOOKUP(C43,'2012_2017 Accounting'!C:O,13,FALSE)</f>
        <v>0</v>
      </c>
      <c r="M43" s="106"/>
      <c r="N43" s="106"/>
      <c r="O43" s="106"/>
      <c r="P43" s="106"/>
      <c r="Q43" s="106"/>
      <c r="R43" s="106"/>
      <c r="S43" s="106"/>
      <c r="T43" s="106"/>
      <c r="U43" s="106"/>
      <c r="V43" s="106"/>
    </row>
    <row r="44" spans="1:22" x14ac:dyDescent="0.25">
      <c r="A44" s="90">
        <f>(A43+1)</f>
        <v>42</v>
      </c>
      <c r="B44" s="114">
        <v>11133</v>
      </c>
      <c r="C44" s="92" t="s">
        <v>454</v>
      </c>
      <c r="D44" s="102">
        <v>3190.1882400000004</v>
      </c>
      <c r="E44" s="102">
        <v>150</v>
      </c>
      <c r="F44" s="102">
        <v>0</v>
      </c>
      <c r="G44" s="102">
        <v>0</v>
      </c>
      <c r="H44" s="102">
        <v>0</v>
      </c>
      <c r="I44" s="102">
        <v>0</v>
      </c>
      <c r="J44" s="106">
        <f>VLOOKUP(C44,'2012_2017 Accounting'!C:O,11,FALSE)</f>
        <v>8</v>
      </c>
      <c r="K44" s="106">
        <f>VLOOKUP(C44,'2012_2017 Accounting'!C:O,12,FALSE)</f>
        <v>0</v>
      </c>
      <c r="L44" s="106">
        <f>VLOOKUP(C44,'2012_2017 Accounting'!C:O,13,FALSE)</f>
        <v>0</v>
      </c>
      <c r="M44" s="106"/>
      <c r="N44" s="106"/>
      <c r="O44" s="106"/>
      <c r="P44" s="106"/>
      <c r="Q44" s="106"/>
      <c r="R44" s="106"/>
      <c r="S44" s="106"/>
      <c r="T44" s="103">
        <f>E44</f>
        <v>150</v>
      </c>
      <c r="U44" s="106"/>
      <c r="V44" s="106"/>
    </row>
    <row r="45" spans="1:22" hidden="1" x14ac:dyDescent="0.25">
      <c r="A45" s="90">
        <f t="shared" si="0"/>
        <v>43</v>
      </c>
      <c r="B45" s="114">
        <v>11138</v>
      </c>
      <c r="C45" s="92" t="s">
        <v>455</v>
      </c>
      <c r="D45" s="102">
        <v>0</v>
      </c>
      <c r="E45" s="102">
        <v>0</v>
      </c>
      <c r="F45" s="102">
        <v>0</v>
      </c>
      <c r="G45" s="102">
        <v>0</v>
      </c>
      <c r="H45" s="102">
        <v>0</v>
      </c>
      <c r="I45" s="102">
        <v>0</v>
      </c>
      <c r="J45" s="106">
        <f>VLOOKUP(C45,'2012_2017 Accounting'!C:O,11,FALSE)</f>
        <v>8</v>
      </c>
      <c r="K45" s="106">
        <f>VLOOKUP(C45,'2012_2017 Accounting'!C:O,12,FALSE)</f>
        <v>0</v>
      </c>
      <c r="L45" s="106">
        <f>VLOOKUP(C45,'2012_2017 Accounting'!C:O,13,FALSE)</f>
        <v>0</v>
      </c>
      <c r="M45" s="106"/>
      <c r="N45" s="106"/>
      <c r="O45" s="106"/>
      <c r="P45" s="106"/>
      <c r="Q45" s="106"/>
      <c r="R45" s="106"/>
      <c r="S45" s="106"/>
      <c r="T45" s="106"/>
      <c r="U45" s="106"/>
      <c r="V45" s="106"/>
    </row>
    <row r="46" spans="1:22" hidden="1" x14ac:dyDescent="0.25">
      <c r="A46" s="90">
        <f t="shared" si="0"/>
        <v>44</v>
      </c>
      <c r="B46" s="114">
        <v>11142</v>
      </c>
      <c r="C46" s="92" t="s">
        <v>457</v>
      </c>
      <c r="D46" s="102">
        <v>0</v>
      </c>
      <c r="E46" s="102">
        <v>0</v>
      </c>
      <c r="F46" s="102">
        <v>0</v>
      </c>
      <c r="G46" s="102">
        <v>0</v>
      </c>
      <c r="H46" s="102">
        <v>0</v>
      </c>
      <c r="I46" s="102">
        <v>0</v>
      </c>
      <c r="J46" s="106">
        <f>VLOOKUP(C46,'2012_2017 Accounting'!C:O,11,FALSE)</f>
        <v>7</v>
      </c>
      <c r="K46" s="106">
        <f>VLOOKUP(C46,'2012_2017 Accounting'!C:O,12,FALSE)</f>
        <v>0</v>
      </c>
      <c r="L46" s="106">
        <f>VLOOKUP(C46,'2012_2017 Accounting'!C:O,13,FALSE)</f>
        <v>0</v>
      </c>
      <c r="M46" s="106"/>
      <c r="N46" s="106"/>
      <c r="O46" s="106"/>
      <c r="P46" s="106"/>
      <c r="Q46" s="106"/>
      <c r="R46" s="106"/>
      <c r="S46" s="106"/>
      <c r="T46" s="106"/>
      <c r="U46" s="106"/>
      <c r="V46" s="106"/>
    </row>
    <row r="47" spans="1:22" hidden="1" x14ac:dyDescent="0.25">
      <c r="A47" s="90">
        <f t="shared" si="0"/>
        <v>45</v>
      </c>
      <c r="B47" s="114">
        <v>11143</v>
      </c>
      <c r="C47" s="92" t="s">
        <v>460</v>
      </c>
      <c r="D47" s="102">
        <v>0</v>
      </c>
      <c r="E47" s="102">
        <v>0</v>
      </c>
      <c r="F47" s="102">
        <v>0</v>
      </c>
      <c r="G47" s="102">
        <v>0</v>
      </c>
      <c r="H47" s="102">
        <v>0</v>
      </c>
      <c r="I47" s="102">
        <v>0</v>
      </c>
      <c r="J47" s="106">
        <f>VLOOKUP(C47,'2012_2017 Accounting'!C:O,11,FALSE)</f>
        <v>6</v>
      </c>
      <c r="K47" s="106">
        <f>VLOOKUP(C47,'2012_2017 Accounting'!C:O,12,FALSE)</f>
        <v>0</v>
      </c>
      <c r="L47" s="106">
        <f>VLOOKUP(C47,'2012_2017 Accounting'!C:O,13,FALSE)</f>
        <v>0</v>
      </c>
      <c r="M47" s="106"/>
      <c r="N47" s="106"/>
      <c r="O47" s="106"/>
      <c r="P47" s="106"/>
      <c r="Q47" s="106"/>
      <c r="R47" s="106"/>
      <c r="S47" s="106"/>
      <c r="T47" s="106"/>
      <c r="U47" s="106"/>
      <c r="V47" s="106"/>
    </row>
    <row r="48" spans="1:22" hidden="1" x14ac:dyDescent="0.25">
      <c r="A48" s="90">
        <f t="shared" si="0"/>
        <v>46</v>
      </c>
      <c r="B48" s="114">
        <v>11146</v>
      </c>
      <c r="C48" s="92" t="s">
        <v>178</v>
      </c>
      <c r="D48" s="102">
        <v>0.92725000000000002</v>
      </c>
      <c r="E48" s="102">
        <v>0</v>
      </c>
      <c r="F48" s="102">
        <v>0</v>
      </c>
      <c r="G48" s="102">
        <v>0</v>
      </c>
      <c r="H48" s="102">
        <v>0</v>
      </c>
      <c r="I48" s="102">
        <v>0</v>
      </c>
      <c r="J48" s="106">
        <f>VLOOKUP(C48,'2012_2017 Accounting'!C:O,11,FALSE)</f>
        <v>2</v>
      </c>
      <c r="K48" s="106">
        <f>VLOOKUP(C48,'2012_2017 Accounting'!C:O,12,FALSE)</f>
        <v>0</v>
      </c>
      <c r="L48" s="106">
        <f>VLOOKUP(C48,'2012_2017 Accounting'!C:O,13,FALSE)</f>
        <v>0</v>
      </c>
      <c r="M48" s="106"/>
      <c r="N48" s="106"/>
      <c r="O48" s="106"/>
      <c r="P48" s="106"/>
      <c r="Q48" s="106"/>
      <c r="R48" s="106"/>
      <c r="S48" s="106"/>
      <c r="T48" s="106"/>
      <c r="U48" s="106"/>
      <c r="V48" s="106"/>
    </row>
    <row r="49" spans="1:22" hidden="1" x14ac:dyDescent="0.25">
      <c r="A49" s="90">
        <f t="shared" si="0"/>
        <v>47</v>
      </c>
      <c r="B49" s="114">
        <v>11148</v>
      </c>
      <c r="C49" s="92" t="s">
        <v>464</v>
      </c>
      <c r="D49" s="102">
        <v>0</v>
      </c>
      <c r="E49" s="102">
        <v>0</v>
      </c>
      <c r="F49" s="102">
        <v>0</v>
      </c>
      <c r="G49" s="102">
        <v>0</v>
      </c>
      <c r="H49" s="102">
        <v>0</v>
      </c>
      <c r="I49" s="102">
        <v>0</v>
      </c>
      <c r="J49" s="106">
        <f>VLOOKUP(C49,'2012_2017 Accounting'!C:O,11,FALSE)</f>
        <v>7</v>
      </c>
      <c r="K49" s="106">
        <f>VLOOKUP(C49,'2012_2017 Accounting'!C:O,12,FALSE)</f>
        <v>0</v>
      </c>
      <c r="L49" s="106">
        <f>VLOOKUP(C49,'2012_2017 Accounting'!C:O,13,FALSE)</f>
        <v>0</v>
      </c>
      <c r="M49" s="106"/>
      <c r="N49" s="106"/>
      <c r="O49" s="106"/>
      <c r="P49" s="106"/>
      <c r="Q49" s="106"/>
      <c r="R49" s="106"/>
      <c r="S49" s="106"/>
      <c r="T49" s="106"/>
      <c r="U49" s="106"/>
      <c r="V49" s="106"/>
    </row>
    <row r="50" spans="1:22" hidden="1" x14ac:dyDescent="0.25">
      <c r="A50" s="90">
        <f t="shared" si="0"/>
        <v>48</v>
      </c>
      <c r="B50" s="114">
        <v>11149</v>
      </c>
      <c r="C50" s="92" t="s">
        <v>180</v>
      </c>
      <c r="D50" s="102">
        <v>-118.40139000000001</v>
      </c>
      <c r="E50" s="102">
        <v>0</v>
      </c>
      <c r="F50" s="102">
        <v>0</v>
      </c>
      <c r="G50" s="102">
        <v>0</v>
      </c>
      <c r="H50" s="102">
        <v>0</v>
      </c>
      <c r="I50" s="102">
        <v>0</v>
      </c>
      <c r="J50" s="106">
        <f>VLOOKUP(C50,'2012_2017 Accounting'!C:O,11,FALSE)</f>
        <v>2</v>
      </c>
      <c r="K50" s="106">
        <f>VLOOKUP(C50,'2012_2017 Accounting'!C:O,12,FALSE)</f>
        <v>0</v>
      </c>
      <c r="L50" s="106">
        <f>VLOOKUP(C50,'2012_2017 Accounting'!C:O,13,FALSE)</f>
        <v>0</v>
      </c>
      <c r="M50" s="106"/>
      <c r="N50" s="106"/>
      <c r="O50" s="106"/>
      <c r="P50" s="106"/>
      <c r="Q50" s="106"/>
      <c r="R50" s="106"/>
      <c r="S50" s="106"/>
      <c r="T50" s="106"/>
      <c r="U50" s="106"/>
      <c r="V50" s="106"/>
    </row>
    <row r="51" spans="1:22" hidden="1" x14ac:dyDescent="0.25">
      <c r="A51" s="90">
        <f t="shared" si="0"/>
        <v>49</v>
      </c>
      <c r="B51" s="114">
        <v>11150</v>
      </c>
      <c r="C51" s="92" t="s">
        <v>182</v>
      </c>
      <c r="D51" s="102">
        <v>-580.79358000000002</v>
      </c>
      <c r="E51" s="102">
        <v>0</v>
      </c>
      <c r="F51" s="102">
        <v>0</v>
      </c>
      <c r="G51" s="102">
        <v>0</v>
      </c>
      <c r="H51" s="102">
        <v>0</v>
      </c>
      <c r="I51" s="102">
        <v>0</v>
      </c>
      <c r="J51" s="106">
        <f>VLOOKUP(C51,'2012_2017 Accounting'!C:O,11,FALSE)</f>
        <v>2</v>
      </c>
      <c r="K51" s="106">
        <f>VLOOKUP(C51,'2012_2017 Accounting'!C:O,12,FALSE)</f>
        <v>0</v>
      </c>
      <c r="L51" s="106">
        <f>VLOOKUP(C51,'2012_2017 Accounting'!C:O,13,FALSE)</f>
        <v>0</v>
      </c>
      <c r="M51" s="106"/>
      <c r="N51" s="106"/>
      <c r="O51" s="106"/>
      <c r="P51" s="106"/>
      <c r="Q51" s="106"/>
      <c r="R51" s="106"/>
      <c r="S51" s="106"/>
      <c r="T51" s="106"/>
      <c r="U51" s="106"/>
      <c r="V51" s="106"/>
    </row>
    <row r="52" spans="1:22" hidden="1" x14ac:dyDescent="0.25">
      <c r="A52" s="90">
        <f t="shared" si="0"/>
        <v>50</v>
      </c>
      <c r="B52" s="114">
        <v>11151</v>
      </c>
      <c r="C52" s="92" t="s">
        <v>425</v>
      </c>
      <c r="D52" s="102">
        <v>0</v>
      </c>
      <c r="E52" s="102">
        <v>0</v>
      </c>
      <c r="F52" s="102">
        <v>0</v>
      </c>
      <c r="G52" s="102">
        <v>0</v>
      </c>
      <c r="H52" s="102">
        <v>0</v>
      </c>
      <c r="I52" s="102">
        <v>0</v>
      </c>
      <c r="J52" s="106">
        <f>VLOOKUP(C52,'2012_2017 Accounting'!C:O,11,FALSE)</f>
        <v>1</v>
      </c>
      <c r="K52" s="106">
        <f>VLOOKUP(C52,'2012_2017 Accounting'!C:O,12,FALSE)</f>
        <v>0</v>
      </c>
      <c r="L52" s="106">
        <f>VLOOKUP(C52,'2012_2017 Accounting'!C:O,13,FALSE)</f>
        <v>0</v>
      </c>
      <c r="M52" s="106"/>
      <c r="N52" s="106"/>
      <c r="O52" s="106"/>
      <c r="P52" s="106"/>
      <c r="Q52" s="106"/>
      <c r="R52" s="106"/>
      <c r="S52" s="106"/>
      <c r="T52" s="106"/>
      <c r="U52" s="106"/>
      <c r="V52" s="106"/>
    </row>
    <row r="53" spans="1:22" hidden="1" x14ac:dyDescent="0.25">
      <c r="A53" s="90">
        <f t="shared" si="0"/>
        <v>51</v>
      </c>
      <c r="B53" s="114">
        <v>11257</v>
      </c>
      <c r="C53" s="93" t="s">
        <v>467</v>
      </c>
      <c r="D53" s="102">
        <v>0</v>
      </c>
      <c r="E53" s="102">
        <v>0</v>
      </c>
      <c r="F53" s="102">
        <v>0</v>
      </c>
      <c r="G53" s="102">
        <v>0</v>
      </c>
      <c r="H53" s="102">
        <v>0</v>
      </c>
      <c r="I53" s="102">
        <v>0</v>
      </c>
      <c r="J53" s="106">
        <f>VLOOKUP(C53,'2012_2017 Accounting'!C:O,11,FALSE)</f>
        <v>10</v>
      </c>
      <c r="K53" s="106">
        <f>VLOOKUP(C53,'2012_2017 Accounting'!C:O,12,FALSE)</f>
        <v>0</v>
      </c>
      <c r="L53" s="106">
        <f>VLOOKUP(C53,'2012_2017 Accounting'!C:O,13,FALSE)</f>
        <v>0</v>
      </c>
      <c r="M53" s="106"/>
      <c r="N53" s="106"/>
      <c r="O53" s="106"/>
      <c r="P53" s="106"/>
      <c r="Q53" s="106"/>
      <c r="R53" s="106"/>
      <c r="S53" s="106"/>
      <c r="T53" s="106"/>
      <c r="U53" s="106"/>
      <c r="V53" s="106"/>
    </row>
    <row r="54" spans="1:22" hidden="1" x14ac:dyDescent="0.25">
      <c r="A54" s="90">
        <f t="shared" si="0"/>
        <v>52</v>
      </c>
      <c r="B54" s="116">
        <v>12125</v>
      </c>
      <c r="C54" s="94" t="s">
        <v>333</v>
      </c>
      <c r="D54" s="102">
        <v>-4.3192499999999994</v>
      </c>
      <c r="E54" s="102">
        <v>0</v>
      </c>
      <c r="F54" s="102">
        <v>0</v>
      </c>
      <c r="G54" s="102">
        <v>0</v>
      </c>
      <c r="H54" s="102">
        <v>0</v>
      </c>
      <c r="I54" s="102">
        <v>0</v>
      </c>
      <c r="J54" s="106">
        <f>VLOOKUP(C54,'2012_2017 Accounting'!C:O,11,FALSE)</f>
        <v>6</v>
      </c>
      <c r="K54" s="106">
        <f>VLOOKUP(C54,'2012_2017 Accounting'!C:O,12,FALSE)</f>
        <v>0</v>
      </c>
      <c r="L54" s="106">
        <f>VLOOKUP(C54,'2012_2017 Accounting'!C:O,13,FALSE)</f>
        <v>0</v>
      </c>
      <c r="M54" s="106"/>
      <c r="N54" s="106"/>
      <c r="O54" s="106"/>
      <c r="P54" s="106"/>
      <c r="Q54" s="106"/>
      <c r="R54" s="106"/>
      <c r="S54" s="106"/>
      <c r="T54" s="106"/>
      <c r="U54" s="106"/>
      <c r="V54" s="106"/>
    </row>
    <row r="55" spans="1:22" hidden="1" x14ac:dyDescent="0.25">
      <c r="A55" s="90">
        <f t="shared" si="0"/>
        <v>53</v>
      </c>
      <c r="B55" s="114">
        <v>12126</v>
      </c>
      <c r="C55" s="92" t="s">
        <v>468</v>
      </c>
      <c r="D55" s="102">
        <v>0</v>
      </c>
      <c r="E55" s="102">
        <v>0</v>
      </c>
      <c r="F55" s="102">
        <v>0</v>
      </c>
      <c r="G55" s="102">
        <v>0</v>
      </c>
      <c r="H55" s="102">
        <v>0</v>
      </c>
      <c r="I55" s="102">
        <v>0</v>
      </c>
      <c r="J55" s="106">
        <f>VLOOKUP(C55,'2012_2017 Accounting'!C:O,11,FALSE)</f>
        <v>6</v>
      </c>
      <c r="K55" s="106">
        <f>VLOOKUP(C55,'2012_2017 Accounting'!C:O,12,FALSE)</f>
        <v>0</v>
      </c>
      <c r="L55" s="106">
        <f>VLOOKUP(C55,'2012_2017 Accounting'!C:O,13,FALSE)</f>
        <v>0</v>
      </c>
      <c r="M55" s="106"/>
      <c r="N55" s="106"/>
      <c r="O55" s="106"/>
      <c r="P55" s="106"/>
      <c r="Q55" s="106"/>
      <c r="R55" s="106"/>
      <c r="S55" s="106"/>
      <c r="T55" s="106"/>
      <c r="U55" s="106"/>
      <c r="V55" s="106"/>
    </row>
    <row r="56" spans="1:22" hidden="1" x14ac:dyDescent="0.25">
      <c r="A56" s="90">
        <f t="shared" si="0"/>
        <v>54</v>
      </c>
      <c r="B56" s="114">
        <v>12127</v>
      </c>
      <c r="C56" s="92" t="s">
        <v>471</v>
      </c>
      <c r="D56" s="102">
        <v>0</v>
      </c>
      <c r="E56" s="102">
        <v>0</v>
      </c>
      <c r="F56" s="102">
        <v>0</v>
      </c>
      <c r="G56" s="102">
        <v>0</v>
      </c>
      <c r="H56" s="102">
        <v>0</v>
      </c>
      <c r="I56" s="102">
        <v>0</v>
      </c>
      <c r="J56" s="106">
        <f>VLOOKUP(C56,'2012_2017 Accounting'!C:O,11,FALSE)</f>
        <v>1</v>
      </c>
      <c r="K56" s="106">
        <f>VLOOKUP(C56,'2012_2017 Accounting'!C:O,12,FALSE)</f>
        <v>0</v>
      </c>
      <c r="L56" s="106">
        <f>VLOOKUP(C56,'2012_2017 Accounting'!C:O,13,FALSE)</f>
        <v>0</v>
      </c>
      <c r="M56" s="106"/>
      <c r="N56" s="106"/>
      <c r="O56" s="106"/>
      <c r="P56" s="106"/>
      <c r="Q56" s="106"/>
      <c r="R56" s="106"/>
      <c r="S56" s="106"/>
      <c r="T56" s="106"/>
      <c r="U56" s="106"/>
      <c r="V56" s="106"/>
    </row>
    <row r="57" spans="1:22" x14ac:dyDescent="0.25">
      <c r="A57" s="90">
        <f t="shared" si="0"/>
        <v>55</v>
      </c>
      <c r="B57" s="114">
        <v>12129</v>
      </c>
      <c r="C57" s="92" t="s">
        <v>592</v>
      </c>
      <c r="D57" s="102">
        <v>167.83768000000001</v>
      </c>
      <c r="E57" s="102">
        <v>265</v>
      </c>
      <c r="F57" s="102">
        <v>212</v>
      </c>
      <c r="G57" s="102">
        <v>212</v>
      </c>
      <c r="H57" s="102">
        <v>212</v>
      </c>
      <c r="I57" s="102">
        <v>212</v>
      </c>
      <c r="J57" s="106">
        <f>VLOOKUP(C57,'2012_2017 Accounting'!C:O,11,FALSE)</f>
        <v>9</v>
      </c>
      <c r="K57" s="106">
        <f>VLOOKUP(C57,'2012_2017 Accounting'!C:O,12,FALSE)</f>
        <v>0</v>
      </c>
      <c r="L57" s="106">
        <f>VLOOKUP(C57,'2012_2017 Accounting'!C:O,13,FALSE)</f>
        <v>0</v>
      </c>
      <c r="M57" s="106"/>
      <c r="N57" s="106"/>
      <c r="O57" s="106"/>
      <c r="P57" s="106"/>
      <c r="Q57" s="106"/>
      <c r="R57" s="106"/>
      <c r="S57" s="106"/>
      <c r="T57" s="106"/>
      <c r="U57" s="103">
        <f>SUM(E57:I57)</f>
        <v>1113</v>
      </c>
      <c r="V57" s="106"/>
    </row>
    <row r="58" spans="1:22" hidden="1" x14ac:dyDescent="0.25">
      <c r="A58" s="90">
        <f t="shared" si="0"/>
        <v>56</v>
      </c>
      <c r="B58" s="114">
        <v>12130</v>
      </c>
      <c r="C58" s="92" t="s">
        <v>476</v>
      </c>
      <c r="D58" s="102">
        <v>0</v>
      </c>
      <c r="E58" s="102">
        <v>0</v>
      </c>
      <c r="F58" s="102">
        <v>0</v>
      </c>
      <c r="G58" s="102">
        <v>0</v>
      </c>
      <c r="H58" s="102">
        <v>0</v>
      </c>
      <c r="I58" s="102">
        <v>0</v>
      </c>
      <c r="J58" s="106">
        <f>VLOOKUP(C58,'2012_2017 Accounting'!C:O,11,FALSE)</f>
        <v>6</v>
      </c>
      <c r="K58" s="106">
        <f>VLOOKUP(C58,'2012_2017 Accounting'!C:O,12,FALSE)</f>
        <v>0</v>
      </c>
      <c r="L58" s="106">
        <f>VLOOKUP(C58,'2012_2017 Accounting'!C:O,13,FALSE)</f>
        <v>0</v>
      </c>
      <c r="M58" s="106"/>
      <c r="N58" s="106"/>
      <c r="O58" s="106"/>
      <c r="P58" s="106"/>
      <c r="Q58" s="106"/>
      <c r="R58" s="106"/>
      <c r="S58" s="106"/>
      <c r="T58" s="106"/>
      <c r="U58" s="106"/>
      <c r="V58" s="106"/>
    </row>
    <row r="59" spans="1:22" x14ac:dyDescent="0.25">
      <c r="A59" s="90">
        <f t="shared" si="0"/>
        <v>57</v>
      </c>
      <c r="B59" s="116">
        <v>12132</v>
      </c>
      <c r="C59" s="94" t="s">
        <v>637</v>
      </c>
      <c r="D59" s="102">
        <v>0</v>
      </c>
      <c r="E59" s="102">
        <v>3247.6724566666699</v>
      </c>
      <c r="F59" s="102">
        <v>0</v>
      </c>
      <c r="G59" s="102">
        <v>0</v>
      </c>
      <c r="H59" s="102">
        <v>0</v>
      </c>
      <c r="I59" s="102">
        <v>0</v>
      </c>
      <c r="J59" s="106">
        <f>VLOOKUP(C59,'2012_2017 Accounting'!C:O,11,FALSE)</f>
        <v>9</v>
      </c>
      <c r="K59" s="106">
        <f>VLOOKUP(C59,'2012_2017 Accounting'!C:O,12,FALSE)</f>
        <v>0</v>
      </c>
      <c r="L59" s="106">
        <f>VLOOKUP(C59,'2012_2017 Accounting'!C:O,13,FALSE)</f>
        <v>0</v>
      </c>
      <c r="M59" s="106"/>
      <c r="N59" s="106"/>
      <c r="O59" s="106"/>
      <c r="P59" s="106"/>
      <c r="Q59" s="106"/>
      <c r="R59" s="106"/>
      <c r="S59" s="106"/>
      <c r="T59" s="106"/>
      <c r="U59" s="103">
        <f>E59</f>
        <v>3247.6724566666699</v>
      </c>
      <c r="V59" s="106"/>
    </row>
    <row r="60" spans="1:22" hidden="1" x14ac:dyDescent="0.25">
      <c r="A60" s="90">
        <f t="shared" si="0"/>
        <v>58</v>
      </c>
      <c r="B60" s="114">
        <v>12133</v>
      </c>
      <c r="C60" s="92" t="s">
        <v>477</v>
      </c>
      <c r="D60" s="102">
        <v>0</v>
      </c>
      <c r="E60" s="102">
        <v>0</v>
      </c>
      <c r="F60" s="102">
        <v>0</v>
      </c>
      <c r="G60" s="102">
        <v>0</v>
      </c>
      <c r="H60" s="102">
        <v>0</v>
      </c>
      <c r="I60" s="102">
        <v>0</v>
      </c>
      <c r="J60" s="106">
        <f>VLOOKUP(C60,'2012_2017 Accounting'!C:O,11,FALSE)</f>
        <v>4</v>
      </c>
      <c r="K60" s="106">
        <f>VLOOKUP(C60,'2012_2017 Accounting'!C:O,12,FALSE)</f>
        <v>0</v>
      </c>
      <c r="L60" s="106">
        <f>VLOOKUP(C60,'2012_2017 Accounting'!C:O,13,FALSE)</f>
        <v>0</v>
      </c>
      <c r="M60" s="106"/>
      <c r="N60" s="106"/>
      <c r="O60" s="106"/>
      <c r="P60" s="106"/>
      <c r="Q60" s="106"/>
      <c r="R60" s="106"/>
      <c r="S60" s="106"/>
      <c r="T60" s="106"/>
      <c r="U60" s="106"/>
      <c r="V60" s="106"/>
    </row>
    <row r="61" spans="1:22" hidden="1" x14ac:dyDescent="0.25">
      <c r="A61" s="90">
        <f t="shared" si="0"/>
        <v>59</v>
      </c>
      <c r="B61" s="116">
        <v>12134</v>
      </c>
      <c r="C61" s="94" t="s">
        <v>338</v>
      </c>
      <c r="D61" s="102">
        <v>0</v>
      </c>
      <c r="E61" s="102">
        <v>0</v>
      </c>
      <c r="F61" s="102">
        <v>0</v>
      </c>
      <c r="G61" s="102">
        <v>0</v>
      </c>
      <c r="H61" s="102">
        <v>0</v>
      </c>
      <c r="I61" s="102">
        <v>0</v>
      </c>
      <c r="J61" s="106">
        <f>VLOOKUP(C61,'2012_2017 Accounting'!C:O,11,FALSE)</f>
        <v>1</v>
      </c>
      <c r="K61" s="106">
        <f>VLOOKUP(C61,'2012_2017 Accounting'!C:O,12,FALSE)</f>
        <v>0</v>
      </c>
      <c r="L61" s="106">
        <f>VLOOKUP(C61,'2012_2017 Accounting'!C:O,13,FALSE)</f>
        <v>0</v>
      </c>
      <c r="M61" s="106"/>
      <c r="N61" s="106"/>
      <c r="O61" s="106"/>
      <c r="P61" s="106"/>
      <c r="Q61" s="106"/>
      <c r="R61" s="106"/>
      <c r="S61" s="106"/>
      <c r="T61" s="106"/>
      <c r="U61" s="106"/>
      <c r="V61" s="106"/>
    </row>
    <row r="62" spans="1:22" hidden="1" x14ac:dyDescent="0.25">
      <c r="A62" s="90">
        <f t="shared" si="0"/>
        <v>60</v>
      </c>
      <c r="B62" s="114">
        <v>12135</v>
      </c>
      <c r="C62" s="92" t="s">
        <v>479</v>
      </c>
      <c r="D62" s="102">
        <v>0</v>
      </c>
      <c r="E62" s="102">
        <v>0</v>
      </c>
      <c r="F62" s="102">
        <v>0</v>
      </c>
      <c r="G62" s="102">
        <v>0</v>
      </c>
      <c r="H62" s="102">
        <v>0</v>
      </c>
      <c r="I62" s="102">
        <v>0</v>
      </c>
      <c r="J62" s="106">
        <f>VLOOKUP(C62,'2012_2017 Accounting'!C:O,11,FALSE)</f>
        <v>6</v>
      </c>
      <c r="K62" s="106">
        <f>VLOOKUP(C62,'2012_2017 Accounting'!C:O,12,FALSE)</f>
        <v>8</v>
      </c>
      <c r="L62" s="106">
        <f>VLOOKUP(C62,'2012_2017 Accounting'!C:O,13,FALSE)</f>
        <v>0</v>
      </c>
      <c r="M62" s="106"/>
      <c r="N62" s="106"/>
      <c r="O62" s="106"/>
      <c r="P62" s="106"/>
      <c r="Q62" s="106"/>
      <c r="R62" s="106"/>
      <c r="S62" s="106"/>
      <c r="T62" s="106"/>
      <c r="U62" s="106"/>
      <c r="V62" s="106"/>
    </row>
    <row r="63" spans="1:22" x14ac:dyDescent="0.25">
      <c r="A63" s="90">
        <f t="shared" si="0"/>
        <v>61</v>
      </c>
      <c r="B63" s="114">
        <v>12138</v>
      </c>
      <c r="C63" s="92" t="s">
        <v>482</v>
      </c>
      <c r="D63" s="102">
        <v>0</v>
      </c>
      <c r="E63" s="102">
        <v>0</v>
      </c>
      <c r="F63" s="102">
        <v>0</v>
      </c>
      <c r="G63" s="102">
        <v>20750.968036468999</v>
      </c>
      <c r="H63" s="102">
        <v>480</v>
      </c>
      <c r="I63" s="102">
        <v>0</v>
      </c>
      <c r="J63" s="106">
        <f>VLOOKUP(C63,'2012_2017 Accounting'!C:O,11,FALSE)</f>
        <v>6</v>
      </c>
      <c r="K63" s="106">
        <f>VLOOKUP(C63,'2012_2017 Accounting'!C:O,12,FALSE)</f>
        <v>9</v>
      </c>
      <c r="L63" s="106">
        <f>VLOOKUP(C63,'2012_2017 Accounting'!C:O,13,FALSE)</f>
        <v>0</v>
      </c>
      <c r="M63" s="106"/>
      <c r="N63" s="106"/>
      <c r="O63" s="106"/>
      <c r="P63" s="106"/>
      <c r="Q63" s="106"/>
      <c r="R63" s="106">
        <f>(G63+H63)/2</f>
        <v>10615.4840182345</v>
      </c>
      <c r="S63" s="106"/>
      <c r="T63" s="106"/>
      <c r="U63" s="106">
        <f>R63</f>
        <v>10615.4840182345</v>
      </c>
      <c r="V63" s="106"/>
    </row>
    <row r="64" spans="1:22" x14ac:dyDescent="0.25">
      <c r="A64" s="90">
        <f t="shared" si="0"/>
        <v>62</v>
      </c>
      <c r="B64" s="114">
        <v>12139</v>
      </c>
      <c r="C64" s="92" t="s">
        <v>484</v>
      </c>
      <c r="D64" s="102">
        <v>0</v>
      </c>
      <c r="E64" s="102">
        <v>0</v>
      </c>
      <c r="F64" s="102">
        <v>14751.012249999996</v>
      </c>
      <c r="G64" s="102">
        <v>0</v>
      </c>
      <c r="H64" s="102">
        <v>0</v>
      </c>
      <c r="I64" s="102">
        <v>0</v>
      </c>
      <c r="J64" s="106">
        <f>VLOOKUP(C64,'2012_2017 Accounting'!C:O,11,FALSE)</f>
        <v>1</v>
      </c>
      <c r="K64" s="106">
        <f>VLOOKUP(C64,'2012_2017 Accounting'!C:O,12,FALSE)</f>
        <v>0</v>
      </c>
      <c r="L64" s="106">
        <f>VLOOKUP(C64,'2012_2017 Accounting'!C:O,13,FALSE)</f>
        <v>0</v>
      </c>
      <c r="M64" s="103">
        <f>F64</f>
        <v>14751.012249999996</v>
      </c>
      <c r="N64" s="106"/>
      <c r="O64" s="106"/>
      <c r="P64" s="106"/>
      <c r="Q64" s="106"/>
      <c r="R64" s="106"/>
      <c r="S64" s="106"/>
      <c r="T64" s="106"/>
      <c r="U64" s="106"/>
      <c r="V64" s="106"/>
    </row>
    <row r="65" spans="1:22" hidden="1" x14ac:dyDescent="0.25">
      <c r="A65" s="90">
        <f t="shared" si="0"/>
        <v>63</v>
      </c>
      <c r="B65" s="114">
        <v>12140</v>
      </c>
      <c r="C65" s="92" t="s">
        <v>183</v>
      </c>
      <c r="D65" s="102">
        <v>0</v>
      </c>
      <c r="E65" s="102">
        <v>0</v>
      </c>
      <c r="F65" s="102">
        <v>0</v>
      </c>
      <c r="G65" s="102">
        <v>0</v>
      </c>
      <c r="H65" s="102">
        <v>0</v>
      </c>
      <c r="I65" s="102">
        <v>0</v>
      </c>
      <c r="J65" s="106">
        <f>VLOOKUP(C65,'2012_2017 Accounting'!C:O,11,FALSE)</f>
        <v>7</v>
      </c>
      <c r="K65" s="106">
        <f>VLOOKUP(C65,'2012_2017 Accounting'!C:O,12,FALSE)</f>
        <v>0</v>
      </c>
      <c r="L65" s="106">
        <f>VLOOKUP(C65,'2012_2017 Accounting'!C:O,13,FALSE)</f>
        <v>0</v>
      </c>
      <c r="M65" s="106"/>
      <c r="N65" s="106"/>
      <c r="O65" s="106"/>
      <c r="P65" s="106"/>
      <c r="Q65" s="106"/>
      <c r="R65" s="106"/>
      <c r="S65" s="106"/>
      <c r="T65" s="106"/>
      <c r="U65" s="106"/>
      <c r="V65" s="106"/>
    </row>
    <row r="66" spans="1:22" hidden="1" x14ac:dyDescent="0.25">
      <c r="A66" s="90">
        <f t="shared" si="0"/>
        <v>64</v>
      </c>
      <c r="B66" s="114">
        <v>12142</v>
      </c>
      <c r="C66" s="92" t="s">
        <v>185</v>
      </c>
      <c r="D66" s="102">
        <v>0</v>
      </c>
      <c r="E66" s="102">
        <v>0</v>
      </c>
      <c r="F66" s="102">
        <v>0</v>
      </c>
      <c r="G66" s="102">
        <v>0</v>
      </c>
      <c r="H66" s="102">
        <v>0</v>
      </c>
      <c r="I66" s="102">
        <v>0</v>
      </c>
      <c r="J66" s="106">
        <f>VLOOKUP(C66,'2012_2017 Accounting'!C:O,11,FALSE)</f>
        <v>2</v>
      </c>
      <c r="K66" s="106">
        <f>VLOOKUP(C66,'2012_2017 Accounting'!C:O,12,FALSE)</f>
        <v>0</v>
      </c>
      <c r="L66" s="106">
        <f>VLOOKUP(C66,'2012_2017 Accounting'!C:O,13,FALSE)</f>
        <v>0</v>
      </c>
      <c r="M66" s="106"/>
      <c r="N66" s="106"/>
      <c r="O66" s="106"/>
      <c r="P66" s="106"/>
      <c r="Q66" s="106"/>
      <c r="R66" s="106"/>
      <c r="S66" s="106"/>
      <c r="T66" s="106"/>
      <c r="U66" s="106"/>
      <c r="V66" s="106"/>
    </row>
    <row r="67" spans="1:22" hidden="1" x14ac:dyDescent="0.25">
      <c r="A67" s="90">
        <f t="shared" si="0"/>
        <v>65</v>
      </c>
      <c r="B67" s="114">
        <v>12143</v>
      </c>
      <c r="C67" s="92" t="s">
        <v>487</v>
      </c>
      <c r="D67" s="102">
        <v>0</v>
      </c>
      <c r="E67" s="102">
        <v>0</v>
      </c>
      <c r="F67" s="102">
        <v>0</v>
      </c>
      <c r="G67" s="102">
        <v>0</v>
      </c>
      <c r="H67" s="102">
        <v>0</v>
      </c>
      <c r="I67" s="102">
        <v>0</v>
      </c>
      <c r="J67" s="106">
        <f>VLOOKUP(C67,'2012_2017 Accounting'!C:O,11,FALSE)</f>
        <v>6</v>
      </c>
      <c r="K67" s="106">
        <f>VLOOKUP(C67,'2012_2017 Accounting'!C:O,12,FALSE)</f>
        <v>0</v>
      </c>
      <c r="L67" s="106">
        <f>VLOOKUP(C67,'2012_2017 Accounting'!C:O,13,FALSE)</f>
        <v>0</v>
      </c>
      <c r="M67" s="106"/>
      <c r="N67" s="106"/>
      <c r="O67" s="106"/>
      <c r="P67" s="106"/>
      <c r="Q67" s="106"/>
      <c r="R67" s="106"/>
      <c r="S67" s="106"/>
      <c r="T67" s="106"/>
      <c r="U67" s="106"/>
      <c r="V67" s="106"/>
    </row>
    <row r="68" spans="1:22" x14ac:dyDescent="0.25">
      <c r="A68" s="90">
        <f t="shared" ref="A68:A131" si="1">(A67+1)</f>
        <v>66</v>
      </c>
      <c r="B68" s="114">
        <v>12144</v>
      </c>
      <c r="C68" s="92" t="s">
        <v>490</v>
      </c>
      <c r="D68" s="102">
        <v>0</v>
      </c>
      <c r="E68" s="102">
        <v>0</v>
      </c>
      <c r="F68" s="102">
        <v>0</v>
      </c>
      <c r="G68" s="102">
        <v>819.66607000399995</v>
      </c>
      <c r="H68" s="102">
        <v>0</v>
      </c>
      <c r="I68" s="102">
        <v>0</v>
      </c>
      <c r="J68" s="106">
        <f>VLOOKUP(C68,'2012_2017 Accounting'!C:O,11,FALSE)</f>
        <v>8</v>
      </c>
      <c r="K68" s="106">
        <f>VLOOKUP(C68,'2012_2017 Accounting'!C:O,12,FALSE)</f>
        <v>0</v>
      </c>
      <c r="L68" s="106">
        <f>VLOOKUP(C68,'2012_2017 Accounting'!C:O,13,FALSE)</f>
        <v>0</v>
      </c>
      <c r="M68" s="106"/>
      <c r="N68" s="106"/>
      <c r="O68" s="106"/>
      <c r="P68" s="106"/>
      <c r="Q68" s="106"/>
      <c r="R68" s="106"/>
      <c r="S68" s="106"/>
      <c r="T68" s="103">
        <f>G68</f>
        <v>819.66607000399995</v>
      </c>
      <c r="U68" s="106"/>
      <c r="V68" s="106"/>
    </row>
    <row r="69" spans="1:22" hidden="1" x14ac:dyDescent="0.25">
      <c r="A69" s="90">
        <f t="shared" si="1"/>
        <v>67</v>
      </c>
      <c r="B69" s="114">
        <v>12147</v>
      </c>
      <c r="C69" s="92" t="s">
        <v>492</v>
      </c>
      <c r="D69" s="102">
        <v>0</v>
      </c>
      <c r="E69" s="102">
        <v>0</v>
      </c>
      <c r="F69" s="102">
        <v>0</v>
      </c>
      <c r="G69" s="102">
        <v>0</v>
      </c>
      <c r="H69" s="102">
        <v>0</v>
      </c>
      <c r="I69" s="102">
        <v>0</v>
      </c>
      <c r="J69" s="106">
        <f>VLOOKUP(C69,'2012_2017 Accounting'!C:O,11,FALSE)</f>
        <v>8</v>
      </c>
      <c r="K69" s="106">
        <f>VLOOKUP(C69,'2012_2017 Accounting'!C:O,12,FALSE)</f>
        <v>0</v>
      </c>
      <c r="L69" s="106">
        <f>VLOOKUP(C69,'2012_2017 Accounting'!C:O,13,FALSE)</f>
        <v>0</v>
      </c>
      <c r="M69" s="106"/>
      <c r="N69" s="106"/>
      <c r="O69" s="106"/>
      <c r="P69" s="106"/>
      <c r="Q69" s="106"/>
      <c r="R69" s="106"/>
      <c r="S69" s="106"/>
      <c r="T69" s="106"/>
      <c r="U69" s="106"/>
      <c r="V69" s="106"/>
    </row>
    <row r="70" spans="1:22" x14ac:dyDescent="0.25">
      <c r="A70" s="90">
        <f t="shared" si="1"/>
        <v>68</v>
      </c>
      <c r="B70" s="114">
        <v>12149</v>
      </c>
      <c r="C70" s="92" t="s">
        <v>494</v>
      </c>
      <c r="D70" s="102">
        <v>0</v>
      </c>
      <c r="E70" s="102">
        <v>6072.0014695999998</v>
      </c>
      <c r="F70" s="102">
        <v>336</v>
      </c>
      <c r="G70" s="102">
        <v>0</v>
      </c>
      <c r="H70" s="102">
        <v>0</v>
      </c>
      <c r="I70" s="102">
        <v>0</v>
      </c>
      <c r="J70" s="106">
        <f>VLOOKUP(C70,'2012_2017 Accounting'!C:O,11,FALSE)</f>
        <v>8</v>
      </c>
      <c r="K70" s="106">
        <f>VLOOKUP(C70,'2012_2017 Accounting'!C:O,12,FALSE)</f>
        <v>0</v>
      </c>
      <c r="L70" s="106">
        <f>VLOOKUP(C70,'2012_2017 Accounting'!C:O,13,FALSE)</f>
        <v>0</v>
      </c>
      <c r="M70" s="106"/>
      <c r="N70" s="106"/>
      <c r="O70" s="106"/>
      <c r="P70" s="106"/>
      <c r="Q70" s="106"/>
      <c r="R70" s="106"/>
      <c r="S70" s="106"/>
      <c r="T70" s="103">
        <f>E70+F70</f>
        <v>6408.0014695999998</v>
      </c>
      <c r="U70" s="106"/>
      <c r="V70" s="106"/>
    </row>
    <row r="71" spans="1:22" hidden="1" x14ac:dyDescent="0.25">
      <c r="A71" s="90">
        <f t="shared" si="1"/>
        <v>69</v>
      </c>
      <c r="B71" s="114">
        <v>12154</v>
      </c>
      <c r="C71" s="92" t="s">
        <v>496</v>
      </c>
      <c r="D71" s="102">
        <v>0</v>
      </c>
      <c r="E71" s="102">
        <v>0</v>
      </c>
      <c r="F71" s="102">
        <v>0</v>
      </c>
      <c r="G71" s="102">
        <v>0</v>
      </c>
      <c r="H71" s="102">
        <v>0</v>
      </c>
      <c r="I71" s="102">
        <v>0</v>
      </c>
      <c r="J71" s="106">
        <f>VLOOKUP(C71,'2012_2017 Accounting'!C:O,11,FALSE)</f>
        <v>1</v>
      </c>
      <c r="K71" s="106">
        <f>VLOOKUP(C71,'2012_2017 Accounting'!C:O,12,FALSE)</f>
        <v>0</v>
      </c>
      <c r="L71" s="106">
        <f>VLOOKUP(C71,'2012_2017 Accounting'!C:O,13,FALSE)</f>
        <v>0</v>
      </c>
      <c r="M71" s="106"/>
      <c r="N71" s="106"/>
      <c r="O71" s="106"/>
      <c r="P71" s="106"/>
      <c r="Q71" s="106"/>
      <c r="R71" s="106"/>
      <c r="S71" s="106"/>
      <c r="T71" s="106"/>
      <c r="U71" s="106"/>
      <c r="V71" s="106"/>
    </row>
    <row r="72" spans="1:22" hidden="1" x14ac:dyDescent="0.25">
      <c r="A72" s="90">
        <f t="shared" si="1"/>
        <v>70</v>
      </c>
      <c r="B72" s="114">
        <v>12155</v>
      </c>
      <c r="C72" s="92" t="s">
        <v>593</v>
      </c>
      <c r="D72" s="102">
        <v>0</v>
      </c>
      <c r="E72" s="102">
        <v>0</v>
      </c>
      <c r="F72" s="102">
        <v>0</v>
      </c>
      <c r="G72" s="102">
        <v>0</v>
      </c>
      <c r="H72" s="102">
        <v>0</v>
      </c>
      <c r="I72" s="102">
        <v>0</v>
      </c>
      <c r="J72" s="106">
        <f>VLOOKUP(C72,'2012_2017 Accounting'!C:O,11,FALSE)</f>
        <v>6</v>
      </c>
      <c r="K72" s="106">
        <f>VLOOKUP(C72,'2012_2017 Accounting'!C:O,12,FALSE)</f>
        <v>0</v>
      </c>
      <c r="L72" s="106">
        <f>VLOOKUP(C72,'2012_2017 Accounting'!C:O,13,FALSE)</f>
        <v>0</v>
      </c>
      <c r="M72" s="106"/>
      <c r="N72" s="106"/>
      <c r="O72" s="106"/>
      <c r="P72" s="106"/>
      <c r="Q72" s="106"/>
      <c r="R72" s="106"/>
      <c r="S72" s="106"/>
      <c r="T72" s="106"/>
      <c r="U72" s="106"/>
      <c r="V72" s="106"/>
    </row>
    <row r="73" spans="1:22" x14ac:dyDescent="0.25">
      <c r="A73" s="90">
        <f t="shared" si="1"/>
        <v>71</v>
      </c>
      <c r="B73" s="114">
        <v>12156</v>
      </c>
      <c r="C73" s="92" t="s">
        <v>498</v>
      </c>
      <c r="D73" s="102">
        <v>277.55783000000002</v>
      </c>
      <c r="E73" s="102">
        <v>1520</v>
      </c>
      <c r="F73" s="102">
        <v>0</v>
      </c>
      <c r="G73" s="102">
        <v>0</v>
      </c>
      <c r="H73" s="102">
        <v>0</v>
      </c>
      <c r="I73" s="102">
        <v>0</v>
      </c>
      <c r="J73" s="106">
        <f>VLOOKUP(C73,'2012_2017 Accounting'!C:O,11,FALSE)</f>
        <v>9</v>
      </c>
      <c r="K73" s="106">
        <f>VLOOKUP(C73,'2012_2017 Accounting'!C:O,12,FALSE)</f>
        <v>0</v>
      </c>
      <c r="L73" s="106">
        <f>VLOOKUP(C73,'2012_2017 Accounting'!C:O,13,FALSE)</f>
        <v>0</v>
      </c>
      <c r="M73" s="106"/>
      <c r="N73" s="106"/>
      <c r="O73" s="106"/>
      <c r="P73" s="106"/>
      <c r="Q73" s="106"/>
      <c r="R73" s="106"/>
      <c r="S73" s="106"/>
      <c r="T73" s="106"/>
      <c r="U73" s="103">
        <f>E73</f>
        <v>1520</v>
      </c>
      <c r="V73" s="106"/>
    </row>
    <row r="74" spans="1:22" hidden="1" x14ac:dyDescent="0.25">
      <c r="A74" s="90">
        <f t="shared" si="1"/>
        <v>72</v>
      </c>
      <c r="B74" s="116">
        <v>12157</v>
      </c>
      <c r="C74" s="94" t="s">
        <v>342</v>
      </c>
      <c r="D74" s="102">
        <v>0</v>
      </c>
      <c r="E74" s="102">
        <v>0</v>
      </c>
      <c r="F74" s="102">
        <v>0</v>
      </c>
      <c r="G74" s="102">
        <v>0</v>
      </c>
      <c r="H74" s="102">
        <v>0</v>
      </c>
      <c r="I74" s="102">
        <v>0</v>
      </c>
      <c r="J74" s="106">
        <f>VLOOKUP(C74,'2012_2017 Accounting'!C:O,11,FALSE)</f>
        <v>10</v>
      </c>
      <c r="K74" s="106">
        <f>VLOOKUP(C74,'2012_2017 Accounting'!C:O,12,FALSE)</f>
        <v>0</v>
      </c>
      <c r="L74" s="106">
        <f>VLOOKUP(C74,'2012_2017 Accounting'!C:O,13,FALSE)</f>
        <v>0</v>
      </c>
      <c r="M74" s="106"/>
      <c r="N74" s="106"/>
      <c r="O74" s="106"/>
      <c r="P74" s="106"/>
      <c r="Q74" s="106"/>
      <c r="R74" s="106"/>
      <c r="S74" s="106"/>
      <c r="T74" s="106"/>
      <c r="U74" s="106"/>
      <c r="V74" s="106"/>
    </row>
    <row r="75" spans="1:22" hidden="1" x14ac:dyDescent="0.25">
      <c r="A75" s="90">
        <f t="shared" si="1"/>
        <v>73</v>
      </c>
      <c r="B75" s="114">
        <v>12158</v>
      </c>
      <c r="C75" s="92" t="s">
        <v>186</v>
      </c>
      <c r="D75" s="102">
        <v>-21.487570000000023</v>
      </c>
      <c r="E75" s="102">
        <v>0</v>
      </c>
      <c r="F75" s="102">
        <v>0</v>
      </c>
      <c r="G75" s="102">
        <v>0</v>
      </c>
      <c r="H75" s="102">
        <v>0</v>
      </c>
      <c r="I75" s="102">
        <v>0</v>
      </c>
      <c r="J75" s="106">
        <f>VLOOKUP(C75,'2012_2017 Accounting'!C:O,11,FALSE)</f>
        <v>2</v>
      </c>
      <c r="K75" s="106">
        <f>VLOOKUP(C75,'2012_2017 Accounting'!C:O,12,FALSE)</f>
        <v>0</v>
      </c>
      <c r="L75" s="106">
        <f>VLOOKUP(C75,'2012_2017 Accounting'!C:O,13,FALSE)</f>
        <v>0</v>
      </c>
      <c r="M75" s="106"/>
      <c r="N75" s="106"/>
      <c r="O75" s="106"/>
      <c r="P75" s="106"/>
      <c r="Q75" s="106"/>
      <c r="R75" s="106"/>
      <c r="S75" s="106"/>
      <c r="T75" s="106"/>
      <c r="U75" s="106"/>
      <c r="V75" s="106"/>
    </row>
    <row r="76" spans="1:22" x14ac:dyDescent="0.25">
      <c r="A76" s="90">
        <f t="shared" si="1"/>
        <v>74</v>
      </c>
      <c r="B76" s="114">
        <v>12159</v>
      </c>
      <c r="C76" s="92" t="s">
        <v>642</v>
      </c>
      <c r="D76" s="102">
        <v>7334.85329</v>
      </c>
      <c r="E76" s="102">
        <v>9250</v>
      </c>
      <c r="F76" s="102">
        <v>1200</v>
      </c>
      <c r="G76" s="102">
        <v>1200</v>
      </c>
      <c r="H76" s="102">
        <v>1200</v>
      </c>
      <c r="I76" s="102">
        <v>1200</v>
      </c>
      <c r="J76" s="106">
        <f>VLOOKUP(C76,'2012_2017 Accounting'!C:O,11,FALSE)</f>
        <v>8</v>
      </c>
      <c r="K76" s="106">
        <f>VLOOKUP(C76,'2012_2017 Accounting'!C:O,12,FALSE)</f>
        <v>0</v>
      </c>
      <c r="L76" s="106">
        <f>VLOOKUP(C76,'2012_2017 Accounting'!C:O,13,FALSE)</f>
        <v>0</v>
      </c>
      <c r="M76" s="106"/>
      <c r="N76" s="106"/>
      <c r="O76" s="106"/>
      <c r="P76" s="106"/>
      <c r="Q76" s="106"/>
      <c r="R76" s="106"/>
      <c r="S76" s="106"/>
      <c r="T76" s="103">
        <f>SUM(E76:I76)</f>
        <v>14050</v>
      </c>
      <c r="U76" s="106"/>
      <c r="V76" s="106"/>
    </row>
    <row r="77" spans="1:22" hidden="1" x14ac:dyDescent="0.25">
      <c r="A77" s="90">
        <f t="shared" si="1"/>
        <v>75</v>
      </c>
      <c r="B77" s="114">
        <v>12160</v>
      </c>
      <c r="C77" s="92" t="s">
        <v>596</v>
      </c>
      <c r="D77" s="102">
        <v>0</v>
      </c>
      <c r="E77" s="102">
        <v>0</v>
      </c>
      <c r="F77" s="102">
        <v>0</v>
      </c>
      <c r="G77" s="102">
        <v>0</v>
      </c>
      <c r="H77" s="102">
        <v>0</v>
      </c>
      <c r="I77" s="102">
        <v>0</v>
      </c>
      <c r="J77" s="106">
        <f>VLOOKUP(C77,'2012_2017 Accounting'!C:O,11,FALSE)</f>
        <v>6</v>
      </c>
      <c r="K77" s="106">
        <f>VLOOKUP(C77,'2012_2017 Accounting'!C:O,12,FALSE)</f>
        <v>0</v>
      </c>
      <c r="L77" s="106">
        <f>VLOOKUP(C77,'2012_2017 Accounting'!C:O,13,FALSE)</f>
        <v>0</v>
      </c>
      <c r="M77" s="106"/>
      <c r="N77" s="106"/>
      <c r="O77" s="106"/>
      <c r="P77" s="106"/>
      <c r="Q77" s="106"/>
      <c r="R77" s="106"/>
      <c r="S77" s="106"/>
      <c r="T77" s="106"/>
      <c r="U77" s="106"/>
      <c r="V77" s="106"/>
    </row>
    <row r="78" spans="1:22" ht="41.25" hidden="1" customHeight="1" x14ac:dyDescent="0.25">
      <c r="A78" s="90">
        <f t="shared" si="1"/>
        <v>76</v>
      </c>
      <c r="B78" s="116">
        <v>13126</v>
      </c>
      <c r="C78" s="94" t="s">
        <v>346</v>
      </c>
      <c r="D78" s="102">
        <v>0</v>
      </c>
      <c r="E78" s="102">
        <v>0</v>
      </c>
      <c r="F78" s="102">
        <v>0</v>
      </c>
      <c r="G78" s="102">
        <v>0</v>
      </c>
      <c r="H78" s="102">
        <v>0</v>
      </c>
      <c r="I78" s="102">
        <v>0</v>
      </c>
      <c r="J78" s="106">
        <f>VLOOKUP(C78,'2012_2017 Accounting'!C:O,11,FALSE)</f>
        <v>6</v>
      </c>
      <c r="K78" s="106">
        <f>VLOOKUP(C78,'2012_2017 Accounting'!C:O,12,FALSE)</f>
        <v>0</v>
      </c>
      <c r="L78" s="106">
        <f>VLOOKUP(C78,'2012_2017 Accounting'!C:O,13,FALSE)</f>
        <v>0</v>
      </c>
      <c r="M78" s="106"/>
      <c r="N78" s="106"/>
      <c r="O78" s="106"/>
      <c r="P78" s="106"/>
      <c r="Q78" s="106"/>
      <c r="R78" s="106"/>
      <c r="S78" s="106"/>
      <c r="T78" s="106"/>
      <c r="U78" s="106"/>
      <c r="V78" s="106"/>
    </row>
    <row r="79" spans="1:22" hidden="1" x14ac:dyDescent="0.25">
      <c r="A79" s="90">
        <f t="shared" si="1"/>
        <v>77</v>
      </c>
      <c r="B79" s="116">
        <v>13127</v>
      </c>
      <c r="C79" s="94" t="s">
        <v>348</v>
      </c>
      <c r="D79" s="102">
        <v>0</v>
      </c>
      <c r="E79" s="102">
        <v>0</v>
      </c>
      <c r="F79" s="102">
        <v>0</v>
      </c>
      <c r="G79" s="102">
        <v>0</v>
      </c>
      <c r="H79" s="102">
        <v>0</v>
      </c>
      <c r="I79" s="102">
        <v>0</v>
      </c>
      <c r="J79" s="106">
        <f>VLOOKUP(C79,'2012_2017 Accounting'!C:O,11,FALSE)</f>
        <v>6</v>
      </c>
      <c r="K79" s="106">
        <f>VLOOKUP(C79,'2012_2017 Accounting'!C:O,12,FALSE)</f>
        <v>0</v>
      </c>
      <c r="L79" s="106">
        <f>VLOOKUP(C79,'2012_2017 Accounting'!C:O,13,FALSE)</f>
        <v>0</v>
      </c>
      <c r="M79" s="106"/>
      <c r="N79" s="106"/>
      <c r="O79" s="106"/>
      <c r="P79" s="106"/>
      <c r="Q79" s="106"/>
      <c r="R79" s="106"/>
      <c r="S79" s="106"/>
      <c r="T79" s="106"/>
      <c r="U79" s="106"/>
      <c r="V79" s="106"/>
    </row>
    <row r="80" spans="1:22" x14ac:dyDescent="0.25">
      <c r="A80" s="90">
        <f t="shared" si="1"/>
        <v>78</v>
      </c>
      <c r="B80" s="114">
        <v>13128</v>
      </c>
      <c r="C80" s="92" t="s">
        <v>190</v>
      </c>
      <c r="D80" s="102">
        <v>0</v>
      </c>
      <c r="E80" s="102">
        <v>113237.55525583999</v>
      </c>
      <c r="F80" s="102">
        <v>0</v>
      </c>
      <c r="G80" s="102">
        <v>0</v>
      </c>
      <c r="H80" s="102">
        <v>0</v>
      </c>
      <c r="I80" s="102">
        <v>0</v>
      </c>
      <c r="J80" s="106">
        <f>VLOOKUP(C80,'2012_2017 Accounting'!C:O,11,FALSE)</f>
        <v>1</v>
      </c>
      <c r="K80" s="106">
        <f>VLOOKUP(C80,'2012_2017 Accounting'!C:O,12,FALSE)</f>
        <v>5</v>
      </c>
      <c r="L80" s="106">
        <f>VLOOKUP(C80,'2012_2017 Accounting'!C:O,13,FALSE)</f>
        <v>0</v>
      </c>
      <c r="M80" s="115">
        <f>E80/2</f>
        <v>56618.777627919997</v>
      </c>
      <c r="N80" s="106"/>
      <c r="O80" s="106"/>
      <c r="P80" s="106"/>
      <c r="Q80" s="115">
        <f>M80</f>
        <v>56618.777627919997</v>
      </c>
      <c r="R80" s="106"/>
      <c r="S80" s="106"/>
      <c r="T80" s="106"/>
      <c r="U80" s="106"/>
      <c r="V80" s="106"/>
    </row>
    <row r="81" spans="1:22" hidden="1" x14ac:dyDescent="0.25">
      <c r="A81" s="90">
        <f t="shared" si="1"/>
        <v>79</v>
      </c>
      <c r="B81" s="114">
        <v>13129</v>
      </c>
      <c r="C81" s="92" t="s">
        <v>198</v>
      </c>
      <c r="D81" s="102">
        <v>0</v>
      </c>
      <c r="E81" s="102">
        <v>0</v>
      </c>
      <c r="F81" s="102">
        <v>0</v>
      </c>
      <c r="G81" s="102">
        <v>0</v>
      </c>
      <c r="H81" s="102">
        <v>0</v>
      </c>
      <c r="I81" s="102">
        <v>0</v>
      </c>
      <c r="J81" s="106">
        <f>VLOOKUP(C81,'2012_2017 Accounting'!C:O,11,FALSE)</f>
        <v>4</v>
      </c>
      <c r="K81" s="106">
        <f>VLOOKUP(C81,'2012_2017 Accounting'!C:O,12,FALSE)</f>
        <v>0</v>
      </c>
      <c r="L81" s="106">
        <f>VLOOKUP(C81,'2012_2017 Accounting'!C:O,13,FALSE)</f>
        <v>0</v>
      </c>
      <c r="M81" s="106"/>
      <c r="N81" s="106"/>
      <c r="O81" s="106"/>
      <c r="P81" s="106"/>
      <c r="Q81" s="106"/>
      <c r="R81" s="106"/>
      <c r="S81" s="106"/>
      <c r="T81" s="106"/>
      <c r="U81" s="106"/>
      <c r="V81" s="106"/>
    </row>
    <row r="82" spans="1:22" x14ac:dyDescent="0.25">
      <c r="A82" s="90">
        <f t="shared" si="1"/>
        <v>80</v>
      </c>
      <c r="B82" s="114">
        <v>13130</v>
      </c>
      <c r="C82" s="92" t="s">
        <v>207</v>
      </c>
      <c r="D82" s="102">
        <v>0</v>
      </c>
      <c r="E82" s="102">
        <v>0</v>
      </c>
      <c r="F82" s="102">
        <v>11905.055284959999</v>
      </c>
      <c r="G82" s="102">
        <v>0</v>
      </c>
      <c r="H82" s="102">
        <v>0</v>
      </c>
      <c r="I82" s="102">
        <v>0</v>
      </c>
      <c r="J82" s="106">
        <f>VLOOKUP(C82,'2012_2017 Accounting'!C:O,11,FALSE)</f>
        <v>7</v>
      </c>
      <c r="K82" s="106">
        <f>VLOOKUP(C82,'2012_2017 Accounting'!C:O,12,FALSE)</f>
        <v>0</v>
      </c>
      <c r="L82" s="106">
        <f>VLOOKUP(C82,'2012_2017 Accounting'!C:O,13,FALSE)</f>
        <v>0</v>
      </c>
      <c r="M82" s="106"/>
      <c r="N82" s="106"/>
      <c r="O82" s="106"/>
      <c r="P82" s="106"/>
      <c r="Q82" s="106"/>
      <c r="R82" s="106"/>
      <c r="S82" s="103">
        <f>F82</f>
        <v>11905.055284959999</v>
      </c>
      <c r="T82" s="106"/>
      <c r="U82" s="106"/>
      <c r="V82" s="106"/>
    </row>
    <row r="83" spans="1:22" hidden="1" x14ac:dyDescent="0.25">
      <c r="A83" s="90">
        <f t="shared" si="1"/>
        <v>81</v>
      </c>
      <c r="B83" s="114">
        <v>13131</v>
      </c>
      <c r="C83" s="92" t="s">
        <v>217</v>
      </c>
      <c r="D83" s="102">
        <v>55.114129999999996</v>
      </c>
      <c r="E83" s="102">
        <v>0</v>
      </c>
      <c r="F83" s="102">
        <v>0</v>
      </c>
      <c r="G83" s="102">
        <v>0</v>
      </c>
      <c r="H83" s="102">
        <v>0</v>
      </c>
      <c r="I83" s="102">
        <v>0</v>
      </c>
      <c r="J83" s="106">
        <f>VLOOKUP(C83,'2012_2017 Accounting'!C:O,11,FALSE)</f>
        <v>1</v>
      </c>
      <c r="K83" s="106">
        <f>VLOOKUP(C83,'2012_2017 Accounting'!C:O,12,FALSE)</f>
        <v>0</v>
      </c>
      <c r="L83" s="106">
        <f>VLOOKUP(C83,'2012_2017 Accounting'!C:O,13,FALSE)</f>
        <v>0</v>
      </c>
      <c r="M83" s="106"/>
      <c r="N83" s="106"/>
      <c r="O83" s="106"/>
      <c r="P83" s="106"/>
      <c r="Q83" s="106"/>
      <c r="R83" s="106"/>
      <c r="S83" s="106"/>
      <c r="T83" s="106"/>
      <c r="U83" s="106"/>
      <c r="V83" s="106"/>
    </row>
    <row r="84" spans="1:22" x14ac:dyDescent="0.25">
      <c r="A84" s="90">
        <f t="shared" si="1"/>
        <v>82</v>
      </c>
      <c r="B84" s="117">
        <v>13132</v>
      </c>
      <c r="C84" s="92" t="s">
        <v>600</v>
      </c>
      <c r="D84" s="102">
        <v>0</v>
      </c>
      <c r="E84" s="102">
        <v>96205</v>
      </c>
      <c r="F84" s="102">
        <v>0</v>
      </c>
      <c r="G84" s="102">
        <v>0</v>
      </c>
      <c r="H84" s="102">
        <v>0</v>
      </c>
      <c r="I84" s="102">
        <v>0</v>
      </c>
      <c r="J84" s="106">
        <f>VLOOKUP(C84,'2012_2017 Accounting'!C:O,11,FALSE)</f>
        <v>1</v>
      </c>
      <c r="K84" s="106">
        <f>VLOOKUP(C84,'2012_2017 Accounting'!C:O,12,FALSE)</f>
        <v>0</v>
      </c>
      <c r="L84" s="106">
        <f>VLOOKUP(C84,'2012_2017 Accounting'!C:O,13,FALSE)</f>
        <v>0</v>
      </c>
      <c r="M84" s="103">
        <f>E84</f>
        <v>96205</v>
      </c>
      <c r="N84" s="106"/>
      <c r="O84" s="106"/>
      <c r="P84" s="106"/>
      <c r="Q84" s="106"/>
      <c r="R84" s="106"/>
      <c r="S84" s="106"/>
      <c r="T84" s="106"/>
      <c r="U84" s="106"/>
      <c r="V84" s="106"/>
    </row>
    <row r="85" spans="1:22" hidden="1" x14ac:dyDescent="0.25">
      <c r="A85" s="90">
        <f t="shared" si="1"/>
        <v>83</v>
      </c>
      <c r="B85" s="116">
        <v>13133</v>
      </c>
      <c r="C85" s="94" t="s">
        <v>352</v>
      </c>
      <c r="D85" s="102">
        <v>-74.417320000000004</v>
      </c>
      <c r="E85" s="102">
        <v>0</v>
      </c>
      <c r="F85" s="102">
        <v>0</v>
      </c>
      <c r="G85" s="102">
        <v>0</v>
      </c>
      <c r="H85" s="102">
        <v>0</v>
      </c>
      <c r="I85" s="102">
        <v>0</v>
      </c>
      <c r="J85" s="106">
        <f>VLOOKUP(C85,'2012_2017 Accounting'!C:O,11,FALSE)</f>
        <v>10</v>
      </c>
      <c r="K85" s="106">
        <f>VLOOKUP(C85,'2012_2017 Accounting'!C:O,12,FALSE)</f>
        <v>0</v>
      </c>
      <c r="L85" s="106">
        <f>VLOOKUP(C85,'2012_2017 Accounting'!C:O,13,FALSE)</f>
        <v>0</v>
      </c>
      <c r="M85" s="106"/>
      <c r="N85" s="106"/>
      <c r="O85" s="106"/>
      <c r="P85" s="106"/>
      <c r="Q85" s="106"/>
      <c r="R85" s="106"/>
      <c r="S85" s="106"/>
      <c r="T85" s="106"/>
      <c r="U85" s="106"/>
      <c r="V85" s="106"/>
    </row>
    <row r="86" spans="1:22" hidden="1" x14ac:dyDescent="0.25">
      <c r="A86" s="90">
        <f t="shared" si="1"/>
        <v>84</v>
      </c>
      <c r="B86" s="116">
        <v>13134</v>
      </c>
      <c r="C86" s="94" t="s">
        <v>355</v>
      </c>
      <c r="D86" s="102">
        <v>202.58011000000002</v>
      </c>
      <c r="E86" s="102">
        <v>0</v>
      </c>
      <c r="F86" s="102">
        <v>0</v>
      </c>
      <c r="G86" s="102">
        <v>0</v>
      </c>
      <c r="H86" s="102">
        <v>0</v>
      </c>
      <c r="I86" s="102">
        <v>0</v>
      </c>
      <c r="J86" s="106">
        <f>VLOOKUP(C86,'2012_2017 Accounting'!C:O,11,FALSE)</f>
        <v>6</v>
      </c>
      <c r="K86" s="106">
        <f>VLOOKUP(C86,'2012_2017 Accounting'!C:O,12,FALSE)</f>
        <v>0</v>
      </c>
      <c r="L86" s="106">
        <f>VLOOKUP(C86,'2012_2017 Accounting'!C:O,13,FALSE)</f>
        <v>0</v>
      </c>
      <c r="M86" s="106"/>
      <c r="N86" s="106"/>
      <c r="O86" s="106"/>
      <c r="P86" s="106"/>
      <c r="Q86" s="106"/>
      <c r="R86" s="106"/>
      <c r="S86" s="106"/>
      <c r="T86" s="106"/>
      <c r="U86" s="106"/>
      <c r="V86" s="106"/>
    </row>
    <row r="87" spans="1:22" hidden="1" x14ac:dyDescent="0.25">
      <c r="A87" s="90">
        <f t="shared" si="1"/>
        <v>85</v>
      </c>
      <c r="B87" s="116">
        <v>13136</v>
      </c>
      <c r="C87" s="94" t="s">
        <v>360</v>
      </c>
      <c r="D87" s="102">
        <v>-10.50944</v>
      </c>
      <c r="E87" s="102">
        <v>0</v>
      </c>
      <c r="F87" s="102">
        <v>0</v>
      </c>
      <c r="G87" s="102">
        <v>0</v>
      </c>
      <c r="H87" s="102">
        <v>0</v>
      </c>
      <c r="I87" s="102">
        <v>0</v>
      </c>
      <c r="J87" s="106">
        <f>VLOOKUP(C87,'2012_2017 Accounting'!C:O,11,FALSE)</f>
        <v>6</v>
      </c>
      <c r="K87" s="106">
        <f>VLOOKUP(C87,'2012_2017 Accounting'!C:O,12,FALSE)</f>
        <v>0</v>
      </c>
      <c r="L87" s="106">
        <f>VLOOKUP(C87,'2012_2017 Accounting'!C:O,13,FALSE)</f>
        <v>0</v>
      </c>
      <c r="M87" s="106"/>
      <c r="N87" s="106"/>
      <c r="O87" s="106"/>
      <c r="P87" s="106"/>
      <c r="Q87" s="106"/>
      <c r="R87" s="106"/>
      <c r="S87" s="106"/>
      <c r="T87" s="106"/>
      <c r="U87" s="106"/>
      <c r="V87" s="106"/>
    </row>
    <row r="88" spans="1:22" x14ac:dyDescent="0.25">
      <c r="A88" s="90">
        <f t="shared" si="1"/>
        <v>86</v>
      </c>
      <c r="B88" s="114">
        <v>13139</v>
      </c>
      <c r="C88" s="92" t="s">
        <v>598</v>
      </c>
      <c r="D88" s="102">
        <v>0</v>
      </c>
      <c r="E88" s="102">
        <v>0</v>
      </c>
      <c r="F88" s="102">
        <v>0</v>
      </c>
      <c r="G88" s="102">
        <v>0</v>
      </c>
      <c r="H88" s="102">
        <v>10823.069300000001</v>
      </c>
      <c r="I88" s="102">
        <v>0</v>
      </c>
      <c r="J88" s="106">
        <f>VLOOKUP(C88,'2012_2017 Accounting'!C:O,11,FALSE)</f>
        <v>6</v>
      </c>
      <c r="K88" s="106">
        <f>VLOOKUP(C88,'2012_2017 Accounting'!C:O,12,FALSE)</f>
        <v>0</v>
      </c>
      <c r="L88" s="106">
        <f>VLOOKUP(C88,'2012_2017 Accounting'!C:O,13,FALSE)</f>
        <v>0</v>
      </c>
      <c r="M88" s="106"/>
      <c r="N88" s="106"/>
      <c r="O88" s="106"/>
      <c r="P88" s="106"/>
      <c r="Q88" s="106"/>
      <c r="R88" s="103">
        <f>H88</f>
        <v>10823.069300000001</v>
      </c>
      <c r="S88" s="106"/>
      <c r="T88" s="106"/>
      <c r="U88" s="106"/>
      <c r="V88" s="106"/>
    </row>
    <row r="89" spans="1:22" ht="32.25" hidden="1" customHeight="1" x14ac:dyDescent="0.25">
      <c r="A89" s="90">
        <f t="shared" si="1"/>
        <v>87</v>
      </c>
      <c r="B89" s="114">
        <v>13140</v>
      </c>
      <c r="C89" s="92" t="s">
        <v>219</v>
      </c>
      <c r="D89" s="102">
        <v>-2.4000000000000001E-4</v>
      </c>
      <c r="E89" s="102">
        <v>0</v>
      </c>
      <c r="F89" s="102">
        <v>0</v>
      </c>
      <c r="G89" s="102">
        <v>0</v>
      </c>
      <c r="H89" s="102">
        <v>0</v>
      </c>
      <c r="I89" s="102">
        <v>0</v>
      </c>
      <c r="J89" s="106">
        <f>VLOOKUP(C89,'2012_2017 Accounting'!C:O,11,FALSE)</f>
        <v>2</v>
      </c>
      <c r="K89" s="106">
        <f>VLOOKUP(C89,'2012_2017 Accounting'!C:O,12,FALSE)</f>
        <v>0</v>
      </c>
      <c r="L89" s="106">
        <f>VLOOKUP(C89,'2012_2017 Accounting'!C:O,13,FALSE)</f>
        <v>0</v>
      </c>
      <c r="M89" s="106"/>
      <c r="N89" s="106"/>
      <c r="O89" s="106"/>
      <c r="P89" s="106"/>
      <c r="Q89" s="106"/>
      <c r="R89" s="106"/>
      <c r="S89" s="106"/>
      <c r="T89" s="106"/>
      <c r="U89" s="106"/>
      <c r="V89" s="106"/>
    </row>
    <row r="90" spans="1:22" x14ac:dyDescent="0.25">
      <c r="A90" s="90">
        <f t="shared" si="1"/>
        <v>88</v>
      </c>
      <c r="B90" s="116">
        <v>13242</v>
      </c>
      <c r="C90" s="98" t="s">
        <v>364</v>
      </c>
      <c r="D90" s="102">
        <v>0</v>
      </c>
      <c r="E90" s="102">
        <v>9562.915860000001</v>
      </c>
      <c r="F90" s="102">
        <v>80</v>
      </c>
      <c r="G90" s="102">
        <v>0</v>
      </c>
      <c r="H90" s="102">
        <v>0</v>
      </c>
      <c r="I90" s="102">
        <v>0</v>
      </c>
      <c r="J90" s="106">
        <f>VLOOKUP(C90,'2012_2017 Accounting'!C:O,11,FALSE)</f>
        <v>7</v>
      </c>
      <c r="K90" s="106">
        <f>VLOOKUP(C90,'2012_2017 Accounting'!C:O,12,FALSE)</f>
        <v>0</v>
      </c>
      <c r="L90" s="106">
        <f>VLOOKUP(C90,'2012_2017 Accounting'!C:O,13,FALSE)</f>
        <v>0</v>
      </c>
      <c r="M90" s="106"/>
      <c r="N90" s="106"/>
      <c r="O90" s="106"/>
      <c r="P90" s="106"/>
      <c r="Q90" s="106"/>
      <c r="R90" s="106"/>
      <c r="S90" s="103">
        <f>E90+F90</f>
        <v>9642.915860000001</v>
      </c>
      <c r="T90" s="106"/>
      <c r="U90" s="106"/>
      <c r="V90" s="106"/>
    </row>
    <row r="91" spans="1:22" x14ac:dyDescent="0.25">
      <c r="A91" s="90">
        <f t="shared" si="1"/>
        <v>89</v>
      </c>
      <c r="B91" s="114">
        <v>13243</v>
      </c>
      <c r="C91" s="93" t="s">
        <v>220</v>
      </c>
      <c r="D91" s="102">
        <v>0</v>
      </c>
      <c r="E91" s="102">
        <v>10725.476210000001</v>
      </c>
      <c r="F91" s="102">
        <v>0</v>
      </c>
      <c r="G91" s="102">
        <v>0</v>
      </c>
      <c r="H91" s="102">
        <v>0</v>
      </c>
      <c r="I91" s="102">
        <v>0</v>
      </c>
      <c r="J91" s="106">
        <f>VLOOKUP(C91,'2012_2017 Accounting'!C:O,11,FALSE)</f>
        <v>1</v>
      </c>
      <c r="K91" s="106">
        <f>VLOOKUP(C91,'2012_2017 Accounting'!C:O,12,FALSE)</f>
        <v>3</v>
      </c>
      <c r="L91" s="106">
        <f>VLOOKUP(C91,'2012_2017 Accounting'!C:O,13,FALSE)</f>
        <v>0</v>
      </c>
      <c r="M91" s="115">
        <f>E91/2</f>
        <v>5362.7381050000004</v>
      </c>
      <c r="N91" s="106"/>
      <c r="O91" s="115">
        <f>M91</f>
        <v>5362.7381050000004</v>
      </c>
      <c r="P91" s="106"/>
      <c r="Q91" s="106"/>
      <c r="R91" s="106"/>
      <c r="S91" s="106"/>
      <c r="T91" s="106"/>
      <c r="U91" s="106"/>
      <c r="V91" s="106"/>
    </row>
    <row r="92" spans="1:22" hidden="1" x14ac:dyDescent="0.25">
      <c r="A92" s="90">
        <f t="shared" si="1"/>
        <v>90</v>
      </c>
      <c r="B92" s="114">
        <v>14125</v>
      </c>
      <c r="C92" s="92" t="s">
        <v>503</v>
      </c>
      <c r="D92" s="102">
        <v>0</v>
      </c>
      <c r="E92" s="102">
        <v>0</v>
      </c>
      <c r="F92" s="102">
        <v>0</v>
      </c>
      <c r="G92" s="102">
        <v>0</v>
      </c>
      <c r="H92" s="102">
        <v>0</v>
      </c>
      <c r="I92" s="102">
        <v>0</v>
      </c>
      <c r="J92" s="106">
        <f>VLOOKUP(C92,'2012_2017 Accounting'!C:O,11,FALSE)</f>
        <v>7</v>
      </c>
      <c r="K92" s="106">
        <f>VLOOKUP(C92,'2012_2017 Accounting'!C:O,12,FALSE)</f>
        <v>0</v>
      </c>
      <c r="L92" s="106">
        <f>VLOOKUP(C92,'2012_2017 Accounting'!C:O,13,FALSE)</f>
        <v>0</v>
      </c>
      <c r="M92" s="106"/>
      <c r="N92" s="106"/>
      <c r="O92" s="106"/>
      <c r="P92" s="106"/>
      <c r="Q92" s="106"/>
      <c r="R92" s="106"/>
      <c r="S92" s="106"/>
      <c r="T92" s="106"/>
      <c r="U92" s="106"/>
      <c r="V92" s="106"/>
    </row>
    <row r="93" spans="1:22" hidden="1" x14ac:dyDescent="0.25">
      <c r="A93" s="90">
        <f t="shared" si="1"/>
        <v>91</v>
      </c>
      <c r="B93" s="114">
        <v>14127</v>
      </c>
      <c r="C93" s="92" t="s">
        <v>227</v>
      </c>
      <c r="D93" s="102">
        <v>10041.396019999998</v>
      </c>
      <c r="E93" s="102">
        <v>0</v>
      </c>
      <c r="F93" s="102">
        <v>0</v>
      </c>
      <c r="G93" s="102">
        <v>0</v>
      </c>
      <c r="H93" s="102">
        <v>0</v>
      </c>
      <c r="I93" s="102">
        <v>0</v>
      </c>
      <c r="J93" s="106">
        <f>VLOOKUP(C93,'2012_2017 Accounting'!C:O,11,FALSE)</f>
        <v>4</v>
      </c>
      <c r="K93" s="106">
        <f>VLOOKUP(C93,'2012_2017 Accounting'!C:O,12,FALSE)</f>
        <v>0</v>
      </c>
      <c r="L93" s="106">
        <f>VLOOKUP(C93,'2012_2017 Accounting'!C:O,13,FALSE)</f>
        <v>0</v>
      </c>
      <c r="M93" s="106"/>
      <c r="N93" s="106"/>
      <c r="O93" s="106"/>
      <c r="P93" s="106"/>
      <c r="Q93" s="106"/>
      <c r="R93" s="106"/>
      <c r="S93" s="106"/>
      <c r="T93" s="106"/>
      <c r="U93" s="106"/>
      <c r="V93" s="106"/>
    </row>
    <row r="94" spans="1:22" x14ac:dyDescent="0.25">
      <c r="A94" s="90">
        <f t="shared" si="1"/>
        <v>92</v>
      </c>
      <c r="B94" s="114">
        <v>14128</v>
      </c>
      <c r="C94" s="92" t="s">
        <v>233</v>
      </c>
      <c r="D94" s="102">
        <v>0</v>
      </c>
      <c r="E94" s="102">
        <v>0</v>
      </c>
      <c r="F94" s="102">
        <v>0</v>
      </c>
      <c r="G94" s="102">
        <v>49823.329469999997</v>
      </c>
      <c r="H94" s="102">
        <v>588.22480000000007</v>
      </c>
      <c r="I94" s="102">
        <v>0</v>
      </c>
      <c r="J94" s="106">
        <f>VLOOKUP(C94,'2012_2017 Accounting'!C:O,11,FALSE)</f>
        <v>1</v>
      </c>
      <c r="K94" s="106">
        <f>VLOOKUP(C94,'2012_2017 Accounting'!C:O,12,FALSE)</f>
        <v>0</v>
      </c>
      <c r="L94" s="106">
        <f>VLOOKUP(C94,'2012_2017 Accounting'!C:O,13,FALSE)</f>
        <v>0</v>
      </c>
      <c r="M94" s="103">
        <f>G94+H94</f>
        <v>50411.554270000001</v>
      </c>
      <c r="N94" s="106"/>
      <c r="O94" s="106"/>
      <c r="P94" s="106"/>
      <c r="Q94" s="106"/>
      <c r="R94" s="106"/>
      <c r="S94" s="106"/>
      <c r="T94" s="106"/>
      <c r="U94" s="106"/>
      <c r="V94" s="106"/>
    </row>
    <row r="95" spans="1:22" hidden="1" x14ac:dyDescent="0.25">
      <c r="A95" s="90">
        <f t="shared" si="1"/>
        <v>93</v>
      </c>
      <c r="B95" s="116">
        <v>14129</v>
      </c>
      <c r="C95" s="94" t="s">
        <v>366</v>
      </c>
      <c r="D95" s="102">
        <v>0.43126000000000003</v>
      </c>
      <c r="E95" s="102">
        <v>0</v>
      </c>
      <c r="F95" s="102">
        <v>0</v>
      </c>
      <c r="G95" s="102">
        <v>0</v>
      </c>
      <c r="H95" s="102">
        <v>0</v>
      </c>
      <c r="I95" s="102">
        <v>0</v>
      </c>
      <c r="J95" s="106">
        <f>VLOOKUP(C95,'2012_2017 Accounting'!C:O,11,FALSE)</f>
        <v>7</v>
      </c>
      <c r="K95" s="106">
        <f>VLOOKUP(C95,'2012_2017 Accounting'!C:O,12,FALSE)</f>
        <v>0</v>
      </c>
      <c r="L95" s="106">
        <f>VLOOKUP(C95,'2012_2017 Accounting'!C:O,13,FALSE)</f>
        <v>0</v>
      </c>
      <c r="M95" s="106"/>
      <c r="N95" s="106"/>
      <c r="O95" s="106"/>
      <c r="P95" s="106"/>
      <c r="Q95" s="106"/>
      <c r="R95" s="106"/>
      <c r="S95" s="106"/>
      <c r="T95" s="106"/>
      <c r="U95" s="106"/>
      <c r="V95" s="106"/>
    </row>
    <row r="96" spans="1:22" x14ac:dyDescent="0.25">
      <c r="A96" s="90">
        <f t="shared" si="1"/>
        <v>94</v>
      </c>
      <c r="B96" s="114">
        <v>14130</v>
      </c>
      <c r="C96" s="92" t="s">
        <v>236</v>
      </c>
      <c r="D96" s="118">
        <v>139713.39611952993</v>
      </c>
      <c r="E96" s="118">
        <v>236.97478450039179</v>
      </c>
      <c r="F96" s="102">
        <v>0</v>
      </c>
      <c r="G96" s="102">
        <v>0</v>
      </c>
      <c r="H96" s="102">
        <v>0</v>
      </c>
      <c r="I96" s="102">
        <v>0</v>
      </c>
      <c r="J96" s="106">
        <f>VLOOKUP(C96,'2012_2017 Accounting'!C:O,11,FALSE)</f>
        <v>1</v>
      </c>
      <c r="K96" s="106">
        <f>VLOOKUP(C96,'2012_2017 Accounting'!C:O,12,FALSE)</f>
        <v>5</v>
      </c>
      <c r="L96" s="106">
        <f>VLOOKUP(C96,'2012_2017 Accounting'!C:O,13,FALSE)</f>
        <v>0</v>
      </c>
      <c r="M96" s="115">
        <f>E96/2</f>
        <v>118.4873922501959</v>
      </c>
      <c r="N96" s="106"/>
      <c r="O96" s="106"/>
      <c r="P96" s="106"/>
      <c r="Q96" s="115">
        <f>M96</f>
        <v>118.4873922501959</v>
      </c>
      <c r="R96" s="106"/>
      <c r="S96" s="106"/>
      <c r="T96" s="106"/>
      <c r="U96" s="106"/>
      <c r="V96" s="106"/>
    </row>
    <row r="97" spans="1:22" hidden="1" x14ac:dyDescent="0.25">
      <c r="A97" s="90">
        <f t="shared" si="1"/>
        <v>95</v>
      </c>
      <c r="B97" s="114">
        <v>14131</v>
      </c>
      <c r="C97" s="92" t="s">
        <v>242</v>
      </c>
      <c r="D97" s="102">
        <v>20516.296791000001</v>
      </c>
      <c r="E97" s="102">
        <v>0</v>
      </c>
      <c r="F97" s="102">
        <v>0</v>
      </c>
      <c r="G97" s="102">
        <v>0</v>
      </c>
      <c r="H97" s="102">
        <v>0</v>
      </c>
      <c r="I97" s="102">
        <v>0</v>
      </c>
      <c r="J97" s="106">
        <f>VLOOKUP(C97,'2012_2017 Accounting'!C:O,11,FALSE)</f>
        <v>1</v>
      </c>
      <c r="K97" s="106">
        <f>VLOOKUP(C97,'2012_2017 Accounting'!C:O,12,FALSE)</f>
        <v>0</v>
      </c>
      <c r="L97" s="106">
        <f>VLOOKUP(C97,'2012_2017 Accounting'!C:O,13,FALSE)</f>
        <v>0</v>
      </c>
      <c r="M97" s="106"/>
      <c r="N97" s="106"/>
      <c r="O97" s="106"/>
      <c r="P97" s="106"/>
      <c r="Q97" s="106"/>
      <c r="R97" s="106"/>
      <c r="S97" s="106"/>
      <c r="T97" s="106"/>
      <c r="U97" s="106"/>
      <c r="V97" s="106"/>
    </row>
    <row r="98" spans="1:22" hidden="1" x14ac:dyDescent="0.25">
      <c r="A98" s="90">
        <f t="shared" si="1"/>
        <v>96</v>
      </c>
      <c r="B98" s="116">
        <v>14132</v>
      </c>
      <c r="C98" s="94" t="s">
        <v>367</v>
      </c>
      <c r="D98" s="102">
        <v>2005.7160899999999</v>
      </c>
      <c r="E98" s="102">
        <v>0</v>
      </c>
      <c r="F98" s="102">
        <v>0</v>
      </c>
      <c r="G98" s="102">
        <v>0</v>
      </c>
      <c r="H98" s="102">
        <v>0</v>
      </c>
      <c r="I98" s="102">
        <v>0</v>
      </c>
      <c r="J98" s="106">
        <f>VLOOKUP(C98,'2012_2017 Accounting'!C:O,11,FALSE)</f>
        <v>9</v>
      </c>
      <c r="K98" s="106">
        <f>VLOOKUP(C98,'2012_2017 Accounting'!C:O,12,FALSE)</f>
        <v>0</v>
      </c>
      <c r="L98" s="106">
        <f>VLOOKUP(C98,'2012_2017 Accounting'!C:O,13,FALSE)</f>
        <v>0</v>
      </c>
      <c r="M98" s="106"/>
      <c r="N98" s="106"/>
      <c r="O98" s="106"/>
      <c r="P98" s="106"/>
      <c r="Q98" s="106"/>
      <c r="R98" s="106"/>
      <c r="S98" s="106"/>
      <c r="T98" s="106"/>
      <c r="U98" s="106"/>
      <c r="V98" s="106"/>
    </row>
    <row r="99" spans="1:22" x14ac:dyDescent="0.25">
      <c r="A99" s="90">
        <f t="shared" si="1"/>
        <v>97</v>
      </c>
      <c r="B99" s="114">
        <v>14133</v>
      </c>
      <c r="C99" s="92" t="s">
        <v>506</v>
      </c>
      <c r="D99" s="102">
        <v>287.81464</v>
      </c>
      <c r="E99" s="102">
        <v>520</v>
      </c>
      <c r="F99" s="102">
        <v>278.39999999999998</v>
      </c>
      <c r="G99" s="102">
        <v>1958.4000000000003</v>
      </c>
      <c r="H99" s="102">
        <v>3052.8000000000006</v>
      </c>
      <c r="I99" s="102">
        <v>0</v>
      </c>
      <c r="J99" s="106">
        <f>VLOOKUP(C99,'2012_2017 Accounting'!C:O,11,FALSE)</f>
        <v>6</v>
      </c>
      <c r="K99" s="106">
        <f>VLOOKUP(C99,'2012_2017 Accounting'!C:O,12,FALSE)</f>
        <v>0</v>
      </c>
      <c r="L99" s="106">
        <f>VLOOKUP(C99,'2012_2017 Accounting'!C:O,13,FALSE)</f>
        <v>0</v>
      </c>
      <c r="M99" s="106"/>
      <c r="N99" s="106"/>
      <c r="O99" s="106"/>
      <c r="P99" s="106"/>
      <c r="Q99" s="106"/>
      <c r="R99" s="103">
        <f>SUM(E99:I99)</f>
        <v>5809.6</v>
      </c>
      <c r="S99" s="106"/>
      <c r="T99" s="106"/>
      <c r="U99" s="106"/>
      <c r="V99" s="106"/>
    </row>
    <row r="100" spans="1:22" hidden="1" x14ac:dyDescent="0.25">
      <c r="A100" s="90">
        <f t="shared" si="1"/>
        <v>98</v>
      </c>
      <c r="B100" s="114">
        <v>14134</v>
      </c>
      <c r="C100" s="92" t="s">
        <v>599</v>
      </c>
      <c r="D100" s="102">
        <v>0</v>
      </c>
      <c r="E100" s="102">
        <v>0</v>
      </c>
      <c r="F100" s="102">
        <v>0</v>
      </c>
      <c r="G100" s="102">
        <v>0</v>
      </c>
      <c r="H100" s="102">
        <v>0</v>
      </c>
      <c r="I100" s="102">
        <v>0</v>
      </c>
      <c r="J100" s="106">
        <f>VLOOKUP(C100,'2012_2017 Accounting'!C:O,11,FALSE)</f>
        <v>6</v>
      </c>
      <c r="K100" s="106">
        <f>VLOOKUP(C100,'2012_2017 Accounting'!C:O,12,FALSE)</f>
        <v>0</v>
      </c>
      <c r="L100" s="106">
        <f>VLOOKUP(C100,'2012_2017 Accounting'!C:O,13,FALSE)</f>
        <v>0</v>
      </c>
      <c r="M100" s="106"/>
      <c r="N100" s="106"/>
      <c r="O100" s="106"/>
      <c r="P100" s="106"/>
      <c r="Q100" s="106"/>
      <c r="R100" s="106"/>
      <c r="S100" s="106"/>
      <c r="T100" s="106"/>
      <c r="U100" s="106"/>
      <c r="V100" s="106"/>
    </row>
    <row r="101" spans="1:22" x14ac:dyDescent="0.25">
      <c r="A101" s="90">
        <f t="shared" si="1"/>
        <v>99</v>
      </c>
      <c r="B101" s="114">
        <v>14137</v>
      </c>
      <c r="C101" s="92" t="s">
        <v>246</v>
      </c>
      <c r="D101" s="102">
        <v>0</v>
      </c>
      <c r="E101" s="102">
        <v>0</v>
      </c>
      <c r="F101" s="102">
        <v>0</v>
      </c>
      <c r="G101" s="102">
        <v>16835.074883804002</v>
      </c>
      <c r="H101" s="102">
        <v>0</v>
      </c>
      <c r="I101" s="102">
        <v>0</v>
      </c>
      <c r="J101" s="106">
        <f>VLOOKUP(C101,'2012_2017 Accounting'!C:O,11,FALSE)</f>
        <v>1</v>
      </c>
      <c r="K101" s="106">
        <f>VLOOKUP(C101,'2012_2017 Accounting'!C:O,12,FALSE)</f>
        <v>0</v>
      </c>
      <c r="L101" s="106">
        <f>VLOOKUP(C101,'2012_2017 Accounting'!C:O,13,FALSE)</f>
        <v>0</v>
      </c>
      <c r="M101" s="103">
        <f>G101</f>
        <v>16835.074883804002</v>
      </c>
      <c r="N101" s="106"/>
      <c r="O101" s="106"/>
      <c r="P101" s="106"/>
      <c r="Q101" s="106"/>
      <c r="R101" s="106"/>
      <c r="S101" s="106"/>
      <c r="T101" s="106"/>
      <c r="U101" s="106"/>
      <c r="V101" s="106"/>
    </row>
    <row r="102" spans="1:22" x14ac:dyDescent="0.25">
      <c r="A102" s="90">
        <f t="shared" si="1"/>
        <v>100</v>
      </c>
      <c r="B102" s="114">
        <v>14138</v>
      </c>
      <c r="C102" s="92" t="s">
        <v>252</v>
      </c>
      <c r="D102" s="102">
        <v>0</v>
      </c>
      <c r="E102" s="102">
        <v>2766.51692361</v>
      </c>
      <c r="F102" s="102">
        <v>0</v>
      </c>
      <c r="G102" s="102">
        <v>0</v>
      </c>
      <c r="H102" s="102">
        <v>0</v>
      </c>
      <c r="I102" s="102">
        <v>0</v>
      </c>
      <c r="J102" s="106">
        <f>VLOOKUP(C102,'2012_2017 Accounting'!C:O,11,FALSE)</f>
        <v>1</v>
      </c>
      <c r="K102" s="106">
        <f>VLOOKUP(C102,'2012_2017 Accounting'!C:O,12,FALSE)</f>
        <v>8</v>
      </c>
      <c r="L102" s="106">
        <f>VLOOKUP(C102,'2012_2017 Accounting'!C:O,13,FALSE)</f>
        <v>0</v>
      </c>
      <c r="M102" s="115">
        <f>E102/2</f>
        <v>1383.258461805</v>
      </c>
      <c r="N102" s="106"/>
      <c r="O102" s="106"/>
      <c r="P102" s="106"/>
      <c r="Q102" s="106"/>
      <c r="R102" s="106"/>
      <c r="S102" s="106"/>
      <c r="T102" s="115">
        <f>M102</f>
        <v>1383.258461805</v>
      </c>
      <c r="U102" s="106"/>
      <c r="V102" s="106"/>
    </row>
    <row r="103" spans="1:22" x14ac:dyDescent="0.25">
      <c r="A103" s="90">
        <f t="shared" si="1"/>
        <v>101</v>
      </c>
      <c r="B103" s="114">
        <v>14140</v>
      </c>
      <c r="C103" s="92" t="s">
        <v>508</v>
      </c>
      <c r="D103" s="102">
        <v>0</v>
      </c>
      <c r="E103" s="102">
        <v>428.5627150040001</v>
      </c>
      <c r="F103" s="102">
        <v>78.399999999999991</v>
      </c>
      <c r="G103" s="102">
        <v>1800</v>
      </c>
      <c r="H103" s="102">
        <v>0</v>
      </c>
      <c r="I103" s="102">
        <v>0</v>
      </c>
      <c r="J103" s="106">
        <f>VLOOKUP(C103,'2012_2017 Accounting'!C:O,11,FALSE)</f>
        <v>8</v>
      </c>
      <c r="K103" s="106">
        <f>VLOOKUP(C103,'2012_2017 Accounting'!C:O,12,FALSE)</f>
        <v>0</v>
      </c>
      <c r="L103" s="106">
        <f>VLOOKUP(C103,'2012_2017 Accounting'!C:O,13,FALSE)</f>
        <v>0</v>
      </c>
      <c r="M103" s="106"/>
      <c r="N103" s="106"/>
      <c r="O103" s="106"/>
      <c r="P103" s="106"/>
      <c r="Q103" s="106"/>
      <c r="R103" s="106"/>
      <c r="S103" s="106"/>
      <c r="T103" s="103">
        <f>SUM(E103:I103)</f>
        <v>2306.9627150040001</v>
      </c>
      <c r="U103" s="106"/>
      <c r="V103" s="106"/>
    </row>
    <row r="104" spans="1:22" hidden="1" x14ac:dyDescent="0.25">
      <c r="A104" s="90">
        <f t="shared" si="1"/>
        <v>102</v>
      </c>
      <c r="B104" s="116">
        <v>14142</v>
      </c>
      <c r="C104" s="94" t="s">
        <v>369</v>
      </c>
      <c r="D104" s="102">
        <v>4.9887700000000006</v>
      </c>
      <c r="E104" s="102">
        <v>0</v>
      </c>
      <c r="F104" s="102">
        <v>0</v>
      </c>
      <c r="G104" s="102">
        <v>0</v>
      </c>
      <c r="H104" s="102">
        <v>0</v>
      </c>
      <c r="I104" s="102">
        <v>0</v>
      </c>
      <c r="J104" s="106">
        <f>VLOOKUP(C104,'2012_2017 Accounting'!C:O,11,FALSE)</f>
        <v>6</v>
      </c>
      <c r="K104" s="106">
        <f>VLOOKUP(C104,'2012_2017 Accounting'!C:O,12,FALSE)</f>
        <v>0</v>
      </c>
      <c r="L104" s="106">
        <f>VLOOKUP(C104,'2012_2017 Accounting'!C:O,13,FALSE)</f>
        <v>0</v>
      </c>
      <c r="M104" s="106"/>
      <c r="N104" s="106"/>
      <c r="O104" s="106"/>
      <c r="P104" s="106"/>
      <c r="Q104" s="106"/>
      <c r="R104" s="106"/>
      <c r="S104" s="106"/>
      <c r="T104" s="106"/>
      <c r="U104" s="106"/>
      <c r="V104" s="106"/>
    </row>
    <row r="105" spans="1:22" x14ac:dyDescent="0.25">
      <c r="A105" s="90">
        <f t="shared" si="1"/>
        <v>103</v>
      </c>
      <c r="B105" s="116">
        <v>14143</v>
      </c>
      <c r="C105" s="94" t="s">
        <v>638</v>
      </c>
      <c r="D105" s="102">
        <v>0</v>
      </c>
      <c r="E105" s="102">
        <v>13330.64063</v>
      </c>
      <c r="F105" s="102">
        <v>0</v>
      </c>
      <c r="G105" s="102">
        <v>0</v>
      </c>
      <c r="H105" s="102">
        <v>0</v>
      </c>
      <c r="I105" s="102">
        <v>0</v>
      </c>
      <c r="J105" s="106">
        <f>VLOOKUP(C105,'2012_2017 Accounting'!C:O,11,FALSE)</f>
        <v>6</v>
      </c>
      <c r="K105" s="106">
        <f>VLOOKUP(C105,'2012_2017 Accounting'!C:O,12,FALSE)</f>
        <v>0</v>
      </c>
      <c r="L105" s="106">
        <f>VLOOKUP(C105,'2012_2017 Accounting'!C:O,13,FALSE)</f>
        <v>0</v>
      </c>
      <c r="M105" s="106"/>
      <c r="N105" s="106"/>
      <c r="O105" s="106"/>
      <c r="P105" s="106"/>
      <c r="Q105" s="106"/>
      <c r="R105" s="103">
        <f>E105</f>
        <v>13330.64063</v>
      </c>
      <c r="S105" s="106"/>
      <c r="T105" s="106"/>
      <c r="U105" s="106"/>
      <c r="V105" s="106"/>
    </row>
    <row r="106" spans="1:22" hidden="1" x14ac:dyDescent="0.25">
      <c r="A106" s="90">
        <f t="shared" si="1"/>
        <v>104</v>
      </c>
      <c r="B106" s="114">
        <v>15126</v>
      </c>
      <c r="C106" s="92" t="s">
        <v>510</v>
      </c>
      <c r="D106" s="102">
        <v>0</v>
      </c>
      <c r="E106" s="102">
        <v>0</v>
      </c>
      <c r="F106" s="102">
        <v>0</v>
      </c>
      <c r="G106" s="102">
        <v>0</v>
      </c>
      <c r="H106" s="102">
        <v>0</v>
      </c>
      <c r="I106" s="102">
        <v>0</v>
      </c>
      <c r="J106" s="106">
        <f>VLOOKUP(C106,'2012_2017 Accounting'!C:O,11,FALSE)</f>
        <v>7</v>
      </c>
      <c r="K106" s="106">
        <f>VLOOKUP(C106,'2012_2017 Accounting'!C:O,12,FALSE)</f>
        <v>0</v>
      </c>
      <c r="L106" s="106">
        <f>VLOOKUP(C106,'2012_2017 Accounting'!C:O,13,FALSE)</f>
        <v>0</v>
      </c>
      <c r="M106" s="106"/>
      <c r="N106" s="106"/>
      <c r="O106" s="106"/>
      <c r="P106" s="106"/>
      <c r="Q106" s="106"/>
      <c r="R106" s="106"/>
      <c r="S106" s="106"/>
      <c r="T106" s="106"/>
      <c r="U106" s="106"/>
      <c r="V106" s="106"/>
    </row>
    <row r="107" spans="1:22" hidden="1" x14ac:dyDescent="0.25">
      <c r="A107" s="90">
        <f t="shared" si="1"/>
        <v>105</v>
      </c>
      <c r="B107" s="116">
        <v>15128</v>
      </c>
      <c r="C107" s="94" t="s">
        <v>374</v>
      </c>
      <c r="D107" s="102">
        <v>52.995139999999992</v>
      </c>
      <c r="E107" s="102">
        <v>0</v>
      </c>
      <c r="F107" s="102">
        <v>0</v>
      </c>
      <c r="G107" s="102">
        <v>0</v>
      </c>
      <c r="H107" s="102">
        <v>0</v>
      </c>
      <c r="I107" s="102">
        <v>0</v>
      </c>
      <c r="J107" s="106">
        <f>VLOOKUP(C107,'2012_2017 Accounting'!C:O,11,FALSE)</f>
        <v>1</v>
      </c>
      <c r="K107" s="106">
        <f>VLOOKUP(C107,'2012_2017 Accounting'!C:O,12,FALSE)</f>
        <v>0</v>
      </c>
      <c r="L107" s="106">
        <f>VLOOKUP(C107,'2012_2017 Accounting'!C:O,13,FALSE)</f>
        <v>0</v>
      </c>
      <c r="M107" s="106"/>
      <c r="N107" s="106"/>
      <c r="O107" s="106"/>
      <c r="P107" s="106"/>
      <c r="Q107" s="106"/>
      <c r="R107" s="106"/>
      <c r="S107" s="106"/>
      <c r="T107" s="106"/>
      <c r="U107" s="106"/>
      <c r="V107" s="106"/>
    </row>
    <row r="108" spans="1:22" hidden="1" x14ac:dyDescent="0.25">
      <c r="A108" s="90">
        <f t="shared" si="1"/>
        <v>106</v>
      </c>
      <c r="B108" s="114">
        <v>15129</v>
      </c>
      <c r="C108" s="92" t="s">
        <v>258</v>
      </c>
      <c r="D108" s="102">
        <v>2337.74424</v>
      </c>
      <c r="E108" s="102">
        <v>0</v>
      </c>
      <c r="F108" s="102">
        <v>0</v>
      </c>
      <c r="G108" s="102">
        <v>0</v>
      </c>
      <c r="H108" s="102">
        <v>0</v>
      </c>
      <c r="I108" s="102">
        <v>0</v>
      </c>
      <c r="J108" s="106">
        <f>VLOOKUP(C108,'2012_2017 Accounting'!C:O,11,FALSE)</f>
        <v>2</v>
      </c>
      <c r="K108" s="106">
        <f>VLOOKUP(C108,'2012_2017 Accounting'!C:O,12,FALSE)</f>
        <v>0</v>
      </c>
      <c r="L108" s="106">
        <f>VLOOKUP(C108,'2012_2017 Accounting'!C:O,13,FALSE)</f>
        <v>0</v>
      </c>
      <c r="M108" s="106"/>
      <c r="N108" s="106"/>
      <c r="O108" s="106"/>
      <c r="P108" s="106"/>
      <c r="Q108" s="106"/>
      <c r="R108" s="106"/>
      <c r="S108" s="106"/>
      <c r="T108" s="106"/>
      <c r="U108" s="106"/>
      <c r="V108" s="106"/>
    </row>
    <row r="109" spans="1:22" hidden="1" x14ac:dyDescent="0.25">
      <c r="A109" s="90">
        <f t="shared" si="1"/>
        <v>107</v>
      </c>
      <c r="B109" s="116">
        <v>15130</v>
      </c>
      <c r="C109" s="94" t="s">
        <v>378</v>
      </c>
      <c r="D109" s="102">
        <v>3509.4401799999996</v>
      </c>
      <c r="E109" s="102">
        <v>0</v>
      </c>
      <c r="F109" s="102">
        <v>0</v>
      </c>
      <c r="G109" s="102">
        <v>0</v>
      </c>
      <c r="H109" s="102">
        <v>0</v>
      </c>
      <c r="I109" s="102">
        <v>0</v>
      </c>
      <c r="J109" s="106">
        <f>VLOOKUP(C109,'2012_2017 Accounting'!C:O,11,FALSE)</f>
        <v>6</v>
      </c>
      <c r="K109" s="106">
        <f>VLOOKUP(C109,'2012_2017 Accounting'!C:O,12,FALSE)</f>
        <v>0</v>
      </c>
      <c r="L109" s="106">
        <f>VLOOKUP(C109,'2012_2017 Accounting'!C:O,13,FALSE)</f>
        <v>0</v>
      </c>
      <c r="M109" s="106"/>
      <c r="N109" s="106"/>
      <c r="O109" s="106"/>
      <c r="P109" s="106"/>
      <c r="Q109" s="106"/>
      <c r="R109" s="106"/>
      <c r="S109" s="106"/>
      <c r="T109" s="106"/>
      <c r="U109" s="106"/>
      <c r="V109" s="106"/>
    </row>
    <row r="110" spans="1:22" x14ac:dyDescent="0.25">
      <c r="A110" s="90">
        <f t="shared" si="1"/>
        <v>108</v>
      </c>
      <c r="B110" s="116">
        <v>15132</v>
      </c>
      <c r="C110" s="94" t="s">
        <v>380</v>
      </c>
      <c r="D110" s="102">
        <v>0</v>
      </c>
      <c r="E110" s="102">
        <v>7845.6741199999997</v>
      </c>
      <c r="F110" s="102">
        <v>0</v>
      </c>
      <c r="G110" s="102">
        <v>0</v>
      </c>
      <c r="H110" s="102">
        <v>0</v>
      </c>
      <c r="I110" s="102">
        <v>0</v>
      </c>
      <c r="J110" s="106">
        <f>VLOOKUP(C110,'2012_2017 Accounting'!C:O,11,FALSE)</f>
        <v>6</v>
      </c>
      <c r="K110" s="106">
        <f>VLOOKUP(C110,'2012_2017 Accounting'!C:O,12,FALSE)</f>
        <v>0</v>
      </c>
      <c r="L110" s="106">
        <f>VLOOKUP(C110,'2012_2017 Accounting'!C:O,13,FALSE)</f>
        <v>0</v>
      </c>
      <c r="M110" s="106"/>
      <c r="N110" s="106"/>
      <c r="O110" s="106"/>
      <c r="P110" s="106"/>
      <c r="Q110" s="106"/>
      <c r="R110" s="103">
        <f>E110</f>
        <v>7845.6741199999997</v>
      </c>
      <c r="S110" s="106"/>
      <c r="T110" s="106"/>
      <c r="U110" s="106"/>
      <c r="V110" s="106"/>
    </row>
    <row r="111" spans="1:22" hidden="1" x14ac:dyDescent="0.25">
      <c r="A111" s="90">
        <f t="shared" si="1"/>
        <v>109</v>
      </c>
      <c r="B111" s="114">
        <v>15133</v>
      </c>
      <c r="C111" s="92" t="s">
        <v>263</v>
      </c>
      <c r="D111" s="102">
        <v>597.56559428000003</v>
      </c>
      <c r="E111" s="102">
        <v>0</v>
      </c>
      <c r="F111" s="102">
        <v>0</v>
      </c>
      <c r="G111" s="102">
        <v>0</v>
      </c>
      <c r="H111" s="102">
        <v>0</v>
      </c>
      <c r="I111" s="102">
        <v>0</v>
      </c>
      <c r="J111" s="106">
        <f>VLOOKUP(C111,'2012_2017 Accounting'!C:O,11,FALSE)</f>
        <v>2</v>
      </c>
      <c r="K111" s="106">
        <f>VLOOKUP(C111,'2012_2017 Accounting'!C:O,12,FALSE)</f>
        <v>0</v>
      </c>
      <c r="L111" s="106">
        <f>VLOOKUP(C111,'2012_2017 Accounting'!C:O,13,FALSE)</f>
        <v>0</v>
      </c>
      <c r="M111" s="106"/>
      <c r="N111" s="106"/>
      <c r="O111" s="106"/>
      <c r="P111" s="106"/>
      <c r="Q111" s="106"/>
      <c r="R111" s="106"/>
      <c r="S111" s="106"/>
      <c r="T111" s="106"/>
      <c r="U111" s="106"/>
      <c r="V111" s="106"/>
    </row>
    <row r="112" spans="1:22" x14ac:dyDescent="0.25">
      <c r="A112" s="90">
        <f t="shared" si="1"/>
        <v>110</v>
      </c>
      <c r="B112" s="116">
        <v>15246</v>
      </c>
      <c r="C112" s="98" t="s">
        <v>639</v>
      </c>
      <c r="D112" s="102">
        <v>0</v>
      </c>
      <c r="E112" s="102">
        <v>2416.8888700000002</v>
      </c>
      <c r="F112" s="102">
        <v>0</v>
      </c>
      <c r="G112" s="102">
        <v>0</v>
      </c>
      <c r="H112" s="102">
        <v>0</v>
      </c>
      <c r="I112" s="102">
        <v>0</v>
      </c>
      <c r="J112" s="106">
        <f>VLOOKUP(C112,'2012_2017 Accounting'!C:O,11,FALSE)</f>
        <v>8</v>
      </c>
      <c r="K112" s="106">
        <f>VLOOKUP(C112,'2012_2017 Accounting'!C:O,12,FALSE)</f>
        <v>0</v>
      </c>
      <c r="L112" s="106">
        <f>VLOOKUP(C112,'2012_2017 Accounting'!C:O,13,FALSE)</f>
        <v>0</v>
      </c>
      <c r="M112" s="106"/>
      <c r="N112" s="106"/>
      <c r="O112" s="106"/>
      <c r="P112" s="106"/>
      <c r="Q112" s="106"/>
      <c r="R112" s="106"/>
      <c r="S112" s="106"/>
      <c r="T112" s="103">
        <f>E112</f>
        <v>2416.8888700000002</v>
      </c>
      <c r="U112" s="106"/>
      <c r="V112" s="106"/>
    </row>
    <row r="113" spans="1:22" x14ac:dyDescent="0.25">
      <c r="A113" s="90">
        <f t="shared" si="1"/>
        <v>111</v>
      </c>
      <c r="B113" s="114">
        <v>15258</v>
      </c>
      <c r="C113" s="93" t="s">
        <v>265</v>
      </c>
      <c r="D113" s="102">
        <v>1516</v>
      </c>
      <c r="E113" s="102">
        <v>0</v>
      </c>
      <c r="F113" s="102">
        <v>1398</v>
      </c>
      <c r="G113" s="102">
        <v>0</v>
      </c>
      <c r="H113" s="102">
        <v>0</v>
      </c>
      <c r="I113" s="102">
        <v>0</v>
      </c>
      <c r="J113" s="106">
        <f>VLOOKUP(C113,'2012_2017 Accounting'!C:O,11,FALSE)</f>
        <v>7</v>
      </c>
      <c r="K113" s="106">
        <f>VLOOKUP(C113,'2012_2017 Accounting'!C:O,12,FALSE)</f>
        <v>0</v>
      </c>
      <c r="L113" s="106">
        <f>VLOOKUP(C113,'2012_2017 Accounting'!C:O,13,FALSE)</f>
        <v>0</v>
      </c>
      <c r="M113" s="106"/>
      <c r="N113" s="106"/>
      <c r="O113" s="106"/>
      <c r="P113" s="106"/>
      <c r="Q113" s="106"/>
      <c r="R113" s="106"/>
      <c r="S113" s="103">
        <f>F113</f>
        <v>1398</v>
      </c>
      <c r="T113" s="106"/>
      <c r="U113" s="106"/>
      <c r="V113" s="106"/>
    </row>
    <row r="114" spans="1:22" hidden="1" x14ac:dyDescent="0.25">
      <c r="A114" s="90">
        <f t="shared" si="1"/>
        <v>112</v>
      </c>
      <c r="B114" s="117">
        <v>16103</v>
      </c>
      <c r="C114" s="92" t="s">
        <v>611</v>
      </c>
      <c r="D114" s="102">
        <v>0</v>
      </c>
      <c r="E114" s="102">
        <v>0</v>
      </c>
      <c r="F114" s="102">
        <v>0</v>
      </c>
      <c r="G114" s="102">
        <v>0</v>
      </c>
      <c r="H114" s="102">
        <v>0</v>
      </c>
      <c r="I114" s="102">
        <v>0</v>
      </c>
      <c r="J114" s="106">
        <f>VLOOKUP(C114,'2012_2017 Accounting'!C:O,11,FALSE)</f>
        <v>6</v>
      </c>
      <c r="K114" s="106">
        <f>VLOOKUP(C114,'2012_2017 Accounting'!C:O,12,FALSE)</f>
        <v>0</v>
      </c>
      <c r="L114" s="106">
        <f>VLOOKUP(C114,'2012_2017 Accounting'!C:O,13,FALSE)</f>
        <v>0</v>
      </c>
      <c r="M114" s="106"/>
      <c r="N114" s="106"/>
      <c r="O114" s="106"/>
      <c r="P114" s="106"/>
      <c r="Q114" s="106"/>
      <c r="R114" s="106"/>
      <c r="S114" s="106"/>
      <c r="T114" s="106"/>
      <c r="U114" s="106"/>
      <c r="V114" s="106"/>
    </row>
    <row r="115" spans="1:22" hidden="1" x14ac:dyDescent="0.25">
      <c r="A115" s="90">
        <f t="shared" si="1"/>
        <v>113</v>
      </c>
      <c r="B115" s="114">
        <v>16127</v>
      </c>
      <c r="C115" s="92" t="s">
        <v>512</v>
      </c>
      <c r="D115" s="102">
        <v>0</v>
      </c>
      <c r="E115" s="102">
        <v>0</v>
      </c>
      <c r="F115" s="102">
        <v>0</v>
      </c>
      <c r="G115" s="102">
        <v>0</v>
      </c>
      <c r="H115" s="102">
        <v>0</v>
      </c>
      <c r="I115" s="102">
        <v>0</v>
      </c>
      <c r="J115" s="106">
        <f>VLOOKUP(C115,'2012_2017 Accounting'!C:O,11,FALSE)</f>
        <v>7</v>
      </c>
      <c r="K115" s="106">
        <f>VLOOKUP(C115,'2012_2017 Accounting'!C:O,12,FALSE)</f>
        <v>0</v>
      </c>
      <c r="L115" s="106">
        <f>VLOOKUP(C115,'2012_2017 Accounting'!C:O,13,FALSE)</f>
        <v>0</v>
      </c>
      <c r="M115" s="106"/>
      <c r="N115" s="106"/>
      <c r="O115" s="106"/>
      <c r="P115" s="106"/>
      <c r="Q115" s="106"/>
      <c r="R115" s="106"/>
      <c r="S115" s="106"/>
      <c r="T115" s="106"/>
      <c r="U115" s="106"/>
      <c r="V115" s="106"/>
    </row>
    <row r="116" spans="1:22" hidden="1" x14ac:dyDescent="0.25">
      <c r="A116" s="90">
        <f t="shared" si="1"/>
        <v>114</v>
      </c>
      <c r="B116" s="116">
        <v>16128</v>
      </c>
      <c r="C116" s="94" t="s">
        <v>384</v>
      </c>
      <c r="D116" s="102">
        <v>4245.91284</v>
      </c>
      <c r="E116" s="102">
        <v>0</v>
      </c>
      <c r="F116" s="102">
        <v>0</v>
      </c>
      <c r="G116" s="102">
        <v>0</v>
      </c>
      <c r="H116" s="102">
        <v>0</v>
      </c>
      <c r="I116" s="102">
        <v>0</v>
      </c>
      <c r="J116" s="106">
        <f>VLOOKUP(C116,'2012_2017 Accounting'!C:O,11,FALSE)</f>
        <v>6</v>
      </c>
      <c r="K116" s="106">
        <f>VLOOKUP(C116,'2012_2017 Accounting'!C:O,12,FALSE)</f>
        <v>0</v>
      </c>
      <c r="L116" s="106">
        <f>VLOOKUP(C116,'2012_2017 Accounting'!C:O,13,FALSE)</f>
        <v>0</v>
      </c>
      <c r="M116" s="106"/>
      <c r="N116" s="106"/>
      <c r="O116" s="106"/>
      <c r="P116" s="106"/>
      <c r="Q116" s="106"/>
      <c r="R116" s="106"/>
      <c r="S116" s="106"/>
      <c r="T116" s="106"/>
      <c r="U116" s="106"/>
      <c r="V116" s="106"/>
    </row>
    <row r="117" spans="1:22" hidden="1" x14ac:dyDescent="0.25">
      <c r="A117" s="90">
        <f t="shared" si="1"/>
        <v>115</v>
      </c>
      <c r="B117" s="114">
        <v>16129</v>
      </c>
      <c r="C117" s="92" t="s">
        <v>515</v>
      </c>
      <c r="D117" s="102">
        <v>0</v>
      </c>
      <c r="E117" s="102">
        <v>0</v>
      </c>
      <c r="F117" s="102">
        <v>0</v>
      </c>
      <c r="G117" s="102">
        <v>0</v>
      </c>
      <c r="H117" s="102">
        <v>0</v>
      </c>
      <c r="I117" s="102">
        <v>0</v>
      </c>
      <c r="J117" s="106">
        <f>VLOOKUP(C117,'2012_2017 Accounting'!C:O,11,FALSE)</f>
        <v>7</v>
      </c>
      <c r="K117" s="106">
        <f>VLOOKUP(C117,'2012_2017 Accounting'!C:O,12,FALSE)</f>
        <v>0</v>
      </c>
      <c r="L117" s="106">
        <f>VLOOKUP(C117,'2012_2017 Accounting'!C:O,13,FALSE)</f>
        <v>0</v>
      </c>
      <c r="M117" s="106"/>
      <c r="N117" s="106"/>
      <c r="O117" s="106"/>
      <c r="P117" s="106"/>
      <c r="Q117" s="106"/>
      <c r="R117" s="106"/>
      <c r="S117" s="106"/>
      <c r="T117" s="106"/>
      <c r="U117" s="106"/>
      <c r="V117" s="106"/>
    </row>
    <row r="118" spans="1:22" hidden="1" x14ac:dyDescent="0.25">
      <c r="A118" s="90">
        <f t="shared" si="1"/>
        <v>116</v>
      </c>
      <c r="B118" s="116">
        <v>16130</v>
      </c>
      <c r="C118" s="94" t="s">
        <v>390</v>
      </c>
      <c r="D118" s="102">
        <v>3316.9251899999999</v>
      </c>
      <c r="E118" s="102">
        <v>0</v>
      </c>
      <c r="F118" s="102">
        <v>0</v>
      </c>
      <c r="G118" s="102">
        <v>0</v>
      </c>
      <c r="H118" s="102">
        <v>0</v>
      </c>
      <c r="I118" s="102">
        <v>0</v>
      </c>
      <c r="J118" s="106">
        <f>VLOOKUP(C118,'2012_2017 Accounting'!C:O,11,FALSE)</f>
        <v>6</v>
      </c>
      <c r="K118" s="106">
        <f>VLOOKUP(C118,'2012_2017 Accounting'!C:O,12,FALSE)</f>
        <v>0</v>
      </c>
      <c r="L118" s="106">
        <f>VLOOKUP(C118,'2012_2017 Accounting'!C:O,13,FALSE)</f>
        <v>0</v>
      </c>
      <c r="M118" s="106"/>
      <c r="N118" s="106"/>
      <c r="O118" s="106"/>
      <c r="P118" s="106"/>
      <c r="Q118" s="106"/>
      <c r="R118" s="106"/>
      <c r="S118" s="106"/>
      <c r="T118" s="106"/>
      <c r="U118" s="106"/>
      <c r="V118" s="106"/>
    </row>
    <row r="119" spans="1:22" hidden="1" x14ac:dyDescent="0.25">
      <c r="A119" s="90">
        <f t="shared" si="1"/>
        <v>117</v>
      </c>
      <c r="B119" s="116">
        <v>16131</v>
      </c>
      <c r="C119" s="94" t="s">
        <v>393</v>
      </c>
      <c r="D119" s="102">
        <v>3031.6912600000001</v>
      </c>
      <c r="E119" s="102">
        <v>0</v>
      </c>
      <c r="F119" s="102">
        <v>0</v>
      </c>
      <c r="G119" s="102">
        <v>0</v>
      </c>
      <c r="H119" s="102">
        <v>0</v>
      </c>
      <c r="I119" s="102">
        <v>0</v>
      </c>
      <c r="J119" s="106">
        <f>VLOOKUP(C119,'2012_2017 Accounting'!C:O,11,FALSE)</f>
        <v>6</v>
      </c>
      <c r="K119" s="106">
        <f>VLOOKUP(C119,'2012_2017 Accounting'!C:O,12,FALSE)</f>
        <v>0</v>
      </c>
      <c r="L119" s="106">
        <f>VLOOKUP(C119,'2012_2017 Accounting'!C:O,13,FALSE)</f>
        <v>0</v>
      </c>
      <c r="M119" s="106"/>
      <c r="N119" s="106"/>
      <c r="O119" s="106"/>
      <c r="P119" s="106"/>
      <c r="Q119" s="106"/>
      <c r="R119" s="106"/>
      <c r="S119" s="106"/>
      <c r="T119" s="106"/>
      <c r="U119" s="106"/>
      <c r="V119" s="106"/>
    </row>
    <row r="120" spans="1:22" x14ac:dyDescent="0.25">
      <c r="A120" s="90">
        <f t="shared" si="1"/>
        <v>118</v>
      </c>
      <c r="B120" s="114">
        <v>16132</v>
      </c>
      <c r="C120" s="92" t="s">
        <v>274</v>
      </c>
      <c r="D120" s="102">
        <v>0</v>
      </c>
      <c r="E120" s="102">
        <v>5163.2806193099996</v>
      </c>
      <c r="F120" s="102">
        <v>0</v>
      </c>
      <c r="G120" s="102">
        <v>0</v>
      </c>
      <c r="H120" s="102">
        <v>0</v>
      </c>
      <c r="I120" s="102">
        <v>0</v>
      </c>
      <c r="J120" s="106">
        <f>VLOOKUP(C120,'2012_2017 Accounting'!C:O,11,FALSE)</f>
        <v>1</v>
      </c>
      <c r="K120" s="106">
        <f>VLOOKUP(C120,'2012_2017 Accounting'!C:O,12,FALSE)</f>
        <v>8</v>
      </c>
      <c r="L120" s="106">
        <f>VLOOKUP(C120,'2012_2017 Accounting'!C:O,13,FALSE)</f>
        <v>0</v>
      </c>
      <c r="M120" s="115">
        <f>E120/2</f>
        <v>2581.6403096549998</v>
      </c>
      <c r="N120" s="106"/>
      <c r="O120" s="106"/>
      <c r="P120" s="106"/>
      <c r="Q120" s="106"/>
      <c r="R120" s="106"/>
      <c r="S120" s="106"/>
      <c r="T120" s="115">
        <f>M120</f>
        <v>2581.6403096549998</v>
      </c>
      <c r="U120" s="106"/>
      <c r="V120" s="106"/>
    </row>
    <row r="121" spans="1:22" x14ac:dyDescent="0.25">
      <c r="A121" s="90">
        <f t="shared" si="1"/>
        <v>119</v>
      </c>
      <c r="B121" s="116">
        <v>16133</v>
      </c>
      <c r="C121" s="94" t="s">
        <v>640</v>
      </c>
      <c r="D121" s="102">
        <v>0</v>
      </c>
      <c r="E121" s="102">
        <v>0</v>
      </c>
      <c r="F121" s="102">
        <v>874.18385999999998</v>
      </c>
      <c r="G121" s="102">
        <v>0</v>
      </c>
      <c r="H121" s="102">
        <v>0</v>
      </c>
      <c r="I121" s="102">
        <v>0</v>
      </c>
      <c r="J121" s="106">
        <f>VLOOKUP(C121,'2012_2017 Accounting'!C:O,11,FALSE)</f>
        <v>9</v>
      </c>
      <c r="K121" s="106">
        <f>VLOOKUP(C121,'2012_2017 Accounting'!C:O,12,FALSE)</f>
        <v>0</v>
      </c>
      <c r="L121" s="106">
        <f>VLOOKUP(C121,'2012_2017 Accounting'!C:O,13,FALSE)</f>
        <v>0</v>
      </c>
      <c r="M121" s="106"/>
      <c r="N121" s="106"/>
      <c r="O121" s="106"/>
      <c r="P121" s="106"/>
      <c r="Q121" s="106"/>
      <c r="R121" s="106"/>
      <c r="S121" s="106"/>
      <c r="T121" s="106"/>
      <c r="U121" s="103">
        <f>F121</f>
        <v>874.18385999999998</v>
      </c>
      <c r="V121" s="106"/>
    </row>
    <row r="122" spans="1:22" x14ac:dyDescent="0.25">
      <c r="A122" s="90">
        <f t="shared" si="1"/>
        <v>120</v>
      </c>
      <c r="B122" s="114">
        <v>16134</v>
      </c>
      <c r="C122" s="92" t="s">
        <v>276</v>
      </c>
      <c r="D122" s="102">
        <v>0</v>
      </c>
      <c r="E122" s="102">
        <v>3186.0854431300004</v>
      </c>
      <c r="F122" s="102">
        <v>0</v>
      </c>
      <c r="G122" s="102">
        <v>0</v>
      </c>
      <c r="H122" s="102">
        <v>0</v>
      </c>
      <c r="I122" s="102">
        <v>0</v>
      </c>
      <c r="J122" s="106">
        <f>VLOOKUP(C122,'2012_2017 Accounting'!C:O,11,FALSE)</f>
        <v>2</v>
      </c>
      <c r="K122" s="106">
        <f>VLOOKUP(C122,'2012_2017 Accounting'!C:O,12,FALSE)</f>
        <v>0</v>
      </c>
      <c r="L122" s="106">
        <f>VLOOKUP(C122,'2012_2017 Accounting'!C:O,13,FALSE)</f>
        <v>0</v>
      </c>
      <c r="M122" s="106"/>
      <c r="N122" s="103">
        <f>E122</f>
        <v>3186.0854431300004</v>
      </c>
      <c r="O122" s="106"/>
      <c r="P122" s="106"/>
      <c r="Q122" s="106"/>
      <c r="R122" s="106"/>
      <c r="S122" s="106"/>
      <c r="T122" s="106"/>
      <c r="U122" s="106"/>
      <c r="V122" s="106"/>
    </row>
    <row r="123" spans="1:22" x14ac:dyDescent="0.25">
      <c r="A123" s="90">
        <f t="shared" si="1"/>
        <v>121</v>
      </c>
      <c r="B123" s="114">
        <v>16137</v>
      </c>
      <c r="C123" s="92" t="s">
        <v>280</v>
      </c>
      <c r="D123" s="102">
        <v>0</v>
      </c>
      <c r="E123" s="102">
        <v>246.72848144999989</v>
      </c>
      <c r="F123" s="102">
        <v>0</v>
      </c>
      <c r="G123" s="102">
        <v>0</v>
      </c>
      <c r="H123" s="102">
        <v>0</v>
      </c>
      <c r="I123" s="102">
        <v>0</v>
      </c>
      <c r="J123" s="106">
        <f>VLOOKUP(C123,'2012_2017 Accounting'!C:O,11,FALSE)</f>
        <v>2</v>
      </c>
      <c r="K123" s="106">
        <f>VLOOKUP(C123,'2012_2017 Accounting'!C:O,12,FALSE)</f>
        <v>0</v>
      </c>
      <c r="L123" s="106">
        <f>VLOOKUP(C123,'2012_2017 Accounting'!C:O,13,FALSE)</f>
        <v>0</v>
      </c>
      <c r="M123" s="106"/>
      <c r="N123" s="103">
        <f>E123</f>
        <v>246.72848144999989</v>
      </c>
      <c r="O123" s="106"/>
      <c r="P123" s="106"/>
      <c r="Q123" s="106"/>
      <c r="R123" s="106"/>
      <c r="S123" s="106"/>
      <c r="T123" s="106"/>
      <c r="U123" s="106"/>
      <c r="V123" s="106"/>
    </row>
    <row r="124" spans="1:22" x14ac:dyDescent="0.25">
      <c r="A124" s="90">
        <f t="shared" si="1"/>
        <v>122</v>
      </c>
      <c r="B124" s="114">
        <v>16138</v>
      </c>
      <c r="C124" s="92" t="s">
        <v>299</v>
      </c>
      <c r="D124" s="102">
        <v>0</v>
      </c>
      <c r="E124" s="102">
        <v>0</v>
      </c>
      <c r="F124" s="102">
        <v>6602.8200399999996</v>
      </c>
      <c r="G124" s="102">
        <v>0</v>
      </c>
      <c r="H124" s="102">
        <v>0</v>
      </c>
      <c r="I124" s="102">
        <v>0</v>
      </c>
      <c r="J124" s="106">
        <v>1</v>
      </c>
      <c r="K124" s="106">
        <v>0</v>
      </c>
      <c r="L124" s="106">
        <v>0</v>
      </c>
      <c r="M124" s="103">
        <f>F124</f>
        <v>6602.8200399999996</v>
      </c>
      <c r="N124" s="106"/>
      <c r="O124" s="106"/>
      <c r="P124" s="106"/>
      <c r="Q124" s="106"/>
      <c r="R124" s="106"/>
      <c r="S124" s="106"/>
      <c r="T124" s="106"/>
      <c r="U124" s="106"/>
      <c r="V124" s="106"/>
    </row>
    <row r="125" spans="1:22" hidden="1" x14ac:dyDescent="0.25">
      <c r="A125" s="90">
        <f>(A124+1)</f>
        <v>123</v>
      </c>
      <c r="B125" s="114">
        <v>16143</v>
      </c>
      <c r="C125" s="92" t="s">
        <v>518</v>
      </c>
      <c r="D125" s="102">
        <v>0</v>
      </c>
      <c r="E125" s="102">
        <v>0</v>
      </c>
      <c r="F125" s="102">
        <v>0</v>
      </c>
      <c r="G125" s="102">
        <v>0</v>
      </c>
      <c r="H125" s="102">
        <v>0</v>
      </c>
      <c r="I125" s="102">
        <v>0</v>
      </c>
      <c r="J125" s="106">
        <f>VLOOKUP(C125,'2012_2017 Accounting'!C:O,11,FALSE)</f>
        <v>1</v>
      </c>
      <c r="K125" s="106">
        <f>VLOOKUP(C125,'2012_2017 Accounting'!C:O,12,FALSE)</f>
        <v>0</v>
      </c>
      <c r="L125" s="106">
        <f>VLOOKUP(C125,'2012_2017 Accounting'!C:O,13,FALSE)</f>
        <v>0</v>
      </c>
      <c r="M125" s="106"/>
      <c r="N125" s="106"/>
      <c r="O125" s="106"/>
      <c r="P125" s="106"/>
      <c r="Q125" s="106"/>
      <c r="R125" s="106"/>
      <c r="S125" s="106"/>
      <c r="T125" s="106"/>
      <c r="U125" s="106"/>
      <c r="V125" s="106"/>
    </row>
    <row r="126" spans="1:22" hidden="1" x14ac:dyDescent="0.25">
      <c r="A126" s="90">
        <f t="shared" si="1"/>
        <v>124</v>
      </c>
      <c r="B126" s="114">
        <v>16144</v>
      </c>
      <c r="C126" s="92" t="s">
        <v>521</v>
      </c>
      <c r="D126" s="102">
        <v>0</v>
      </c>
      <c r="E126" s="102">
        <v>0</v>
      </c>
      <c r="F126" s="102">
        <v>0</v>
      </c>
      <c r="G126" s="102">
        <v>0</v>
      </c>
      <c r="H126" s="102">
        <v>0</v>
      </c>
      <c r="I126" s="102">
        <v>0</v>
      </c>
      <c r="J126" s="106">
        <f>VLOOKUP(C126,'2012_2017 Accounting'!C:O,11,FALSE)</f>
        <v>1</v>
      </c>
      <c r="K126" s="106">
        <f>VLOOKUP(C126,'2012_2017 Accounting'!C:O,12,FALSE)</f>
        <v>0</v>
      </c>
      <c r="L126" s="106">
        <f>VLOOKUP(C126,'2012_2017 Accounting'!C:O,13,FALSE)</f>
        <v>0</v>
      </c>
      <c r="M126" s="106"/>
      <c r="N126" s="106"/>
      <c r="O126" s="106"/>
      <c r="P126" s="106"/>
      <c r="Q126" s="106"/>
      <c r="R126" s="106"/>
      <c r="S126" s="106"/>
      <c r="T126" s="106"/>
      <c r="U126" s="106"/>
      <c r="V126" s="106"/>
    </row>
    <row r="127" spans="1:22" hidden="1" x14ac:dyDescent="0.25">
      <c r="A127" s="90">
        <f t="shared" si="1"/>
        <v>125</v>
      </c>
      <c r="B127" s="114">
        <v>16145</v>
      </c>
      <c r="C127" s="92" t="s">
        <v>524</v>
      </c>
      <c r="D127" s="102">
        <v>0</v>
      </c>
      <c r="E127" s="102">
        <v>0</v>
      </c>
      <c r="F127" s="102">
        <v>0</v>
      </c>
      <c r="G127" s="102">
        <v>0</v>
      </c>
      <c r="H127" s="102">
        <v>0</v>
      </c>
      <c r="I127" s="102">
        <v>0</v>
      </c>
      <c r="J127" s="106">
        <f>VLOOKUP(C127,'2012_2017 Accounting'!C:O,11,FALSE)</f>
        <v>7</v>
      </c>
      <c r="K127" s="106">
        <f>VLOOKUP(C127,'2012_2017 Accounting'!C:O,12,FALSE)</f>
        <v>0</v>
      </c>
      <c r="L127" s="106">
        <f>VLOOKUP(C127,'2012_2017 Accounting'!C:O,13,FALSE)</f>
        <v>0</v>
      </c>
      <c r="M127" s="106"/>
      <c r="N127" s="106"/>
      <c r="O127" s="106"/>
      <c r="P127" s="106"/>
      <c r="Q127" s="106"/>
      <c r="R127" s="106"/>
      <c r="S127" s="106"/>
      <c r="T127" s="106"/>
      <c r="U127" s="106"/>
      <c r="V127" s="106"/>
    </row>
    <row r="128" spans="1:22" hidden="1" x14ac:dyDescent="0.25">
      <c r="A128" s="90">
        <f t="shared" si="1"/>
        <v>126</v>
      </c>
      <c r="B128" s="114">
        <v>16146</v>
      </c>
      <c r="C128" s="92" t="s">
        <v>643</v>
      </c>
      <c r="D128" s="102">
        <v>0</v>
      </c>
      <c r="E128" s="102">
        <v>0</v>
      </c>
      <c r="F128" s="102">
        <v>0</v>
      </c>
      <c r="G128" s="102">
        <v>0</v>
      </c>
      <c r="H128" s="102">
        <v>0</v>
      </c>
      <c r="I128" s="102">
        <v>0</v>
      </c>
      <c r="J128" s="106">
        <f>VLOOKUP(C128,'2012_2017 Accounting'!C:O,11,FALSE)</f>
        <v>7</v>
      </c>
      <c r="K128" s="106">
        <f>VLOOKUP(C128,'2012_2017 Accounting'!C:O,12,FALSE)</f>
        <v>0</v>
      </c>
      <c r="L128" s="106">
        <f>VLOOKUP(C128,'2012_2017 Accounting'!C:O,13,FALSE)</f>
        <v>0</v>
      </c>
      <c r="M128" s="106"/>
      <c r="N128" s="106"/>
      <c r="O128" s="106"/>
      <c r="P128" s="106"/>
      <c r="Q128" s="106"/>
      <c r="R128" s="106"/>
      <c r="S128" s="106"/>
      <c r="T128" s="106"/>
      <c r="U128" s="106"/>
      <c r="V128" s="106"/>
    </row>
    <row r="129" spans="1:22" hidden="1" x14ac:dyDescent="0.25">
      <c r="A129" s="90">
        <f t="shared" si="1"/>
        <v>127</v>
      </c>
      <c r="B129" s="114">
        <v>16147</v>
      </c>
      <c r="C129" s="92" t="s">
        <v>527</v>
      </c>
      <c r="D129" s="102">
        <v>0</v>
      </c>
      <c r="E129" s="102">
        <v>0</v>
      </c>
      <c r="F129" s="102">
        <v>0</v>
      </c>
      <c r="G129" s="102">
        <v>0</v>
      </c>
      <c r="H129" s="102">
        <v>0</v>
      </c>
      <c r="I129" s="102">
        <v>0</v>
      </c>
      <c r="J129" s="106">
        <f>VLOOKUP(C129,'2012_2017 Accounting'!C:O,11,FALSE)</f>
        <v>1</v>
      </c>
      <c r="K129" s="106">
        <f>VLOOKUP(C129,'2012_2017 Accounting'!C:O,12,FALSE)</f>
        <v>0</v>
      </c>
      <c r="L129" s="106">
        <f>VLOOKUP(C129,'2012_2017 Accounting'!C:O,13,FALSE)</f>
        <v>0</v>
      </c>
      <c r="M129" s="106"/>
      <c r="N129" s="106"/>
      <c r="O129" s="106"/>
      <c r="P129" s="106"/>
      <c r="Q129" s="106"/>
      <c r="R129" s="106"/>
      <c r="S129" s="106"/>
      <c r="T129" s="106"/>
      <c r="U129" s="106"/>
      <c r="V129" s="106"/>
    </row>
    <row r="130" spans="1:22" hidden="1" x14ac:dyDescent="0.25">
      <c r="A130" s="90">
        <f t="shared" si="1"/>
        <v>128</v>
      </c>
      <c r="B130" s="114">
        <v>16148</v>
      </c>
      <c r="C130" s="92" t="s">
        <v>531</v>
      </c>
      <c r="D130" s="102">
        <v>0</v>
      </c>
      <c r="E130" s="102">
        <v>0</v>
      </c>
      <c r="F130" s="102">
        <v>0</v>
      </c>
      <c r="G130" s="102">
        <v>0</v>
      </c>
      <c r="H130" s="102">
        <v>0</v>
      </c>
      <c r="I130" s="102">
        <v>0</v>
      </c>
      <c r="J130" s="106">
        <f>VLOOKUP(C130,'2012_2017 Accounting'!C:O,11,FALSE)</f>
        <v>1</v>
      </c>
      <c r="K130" s="106">
        <f>VLOOKUP(C130,'2012_2017 Accounting'!C:O,12,FALSE)</f>
        <v>0</v>
      </c>
      <c r="L130" s="106">
        <f>VLOOKUP(C130,'2012_2017 Accounting'!C:O,13,FALSE)</f>
        <v>0</v>
      </c>
      <c r="M130" s="106"/>
      <c r="N130" s="106"/>
      <c r="O130" s="106"/>
      <c r="P130" s="106"/>
      <c r="Q130" s="106"/>
      <c r="R130" s="106"/>
      <c r="S130" s="106"/>
      <c r="T130" s="106"/>
      <c r="U130" s="106"/>
      <c r="V130" s="106"/>
    </row>
    <row r="131" spans="1:22" x14ac:dyDescent="0.25">
      <c r="A131" s="90">
        <f t="shared" si="1"/>
        <v>129</v>
      </c>
      <c r="B131" s="114">
        <v>16150</v>
      </c>
      <c r="C131" s="92" t="s">
        <v>535</v>
      </c>
      <c r="D131" s="102">
        <v>0</v>
      </c>
      <c r="E131" s="102">
        <v>0</v>
      </c>
      <c r="F131" s="102">
        <v>11788.929279635999</v>
      </c>
      <c r="G131" s="102">
        <v>0</v>
      </c>
      <c r="H131" s="102">
        <v>0</v>
      </c>
      <c r="I131" s="102">
        <v>0</v>
      </c>
      <c r="J131" s="106">
        <f>VLOOKUP(C131,'2012_2017 Accounting'!C:O,11,FALSE)</f>
        <v>8</v>
      </c>
      <c r="K131" s="106">
        <f>VLOOKUP(C131,'2012_2017 Accounting'!C:O,12,FALSE)</f>
        <v>0</v>
      </c>
      <c r="L131" s="106">
        <f>VLOOKUP(C131,'2012_2017 Accounting'!C:O,13,FALSE)</f>
        <v>0</v>
      </c>
      <c r="M131" s="106"/>
      <c r="N131" s="106"/>
      <c r="O131" s="106"/>
      <c r="P131" s="106"/>
      <c r="Q131" s="106"/>
      <c r="R131" s="106"/>
      <c r="S131" s="106"/>
      <c r="T131" s="103">
        <f>F131</f>
        <v>11788.929279635999</v>
      </c>
      <c r="U131" s="106"/>
      <c r="V131" s="106"/>
    </row>
    <row r="132" spans="1:22" x14ac:dyDescent="0.25">
      <c r="A132" s="90">
        <f t="shared" ref="A132:A165" si="2">(A131+1)</f>
        <v>130</v>
      </c>
      <c r="B132" s="114">
        <v>16151</v>
      </c>
      <c r="C132" s="92" t="s">
        <v>537</v>
      </c>
      <c r="D132" s="102">
        <v>0</v>
      </c>
      <c r="E132" s="102">
        <v>12.5</v>
      </c>
      <c r="F132" s="102">
        <v>0</v>
      </c>
      <c r="G132" s="102">
        <v>0</v>
      </c>
      <c r="H132" s="102">
        <v>0</v>
      </c>
      <c r="I132" s="102">
        <v>0</v>
      </c>
      <c r="J132" s="106">
        <f>VLOOKUP(C132,'2012_2017 Accounting'!C:O,11,FALSE)</f>
        <v>7</v>
      </c>
      <c r="K132" s="106">
        <f>VLOOKUP(C132,'2012_2017 Accounting'!C:O,12,FALSE)</f>
        <v>0</v>
      </c>
      <c r="L132" s="106">
        <f>VLOOKUP(C132,'2012_2017 Accounting'!C:O,13,FALSE)</f>
        <v>0</v>
      </c>
      <c r="M132" s="106"/>
      <c r="N132" s="106"/>
      <c r="O132" s="106"/>
      <c r="P132" s="106"/>
      <c r="Q132" s="106"/>
      <c r="R132" s="106"/>
      <c r="S132" s="103">
        <f>E132</f>
        <v>12.5</v>
      </c>
      <c r="T132" s="106"/>
      <c r="U132" s="106"/>
      <c r="V132" s="106"/>
    </row>
    <row r="133" spans="1:22" x14ac:dyDescent="0.25">
      <c r="A133" s="90">
        <f t="shared" si="2"/>
        <v>131</v>
      </c>
      <c r="B133" s="114">
        <v>16157</v>
      </c>
      <c r="C133" s="92" t="s">
        <v>282</v>
      </c>
      <c r="D133" s="102">
        <v>0</v>
      </c>
      <c r="E133" s="102">
        <v>0</v>
      </c>
      <c r="F133" s="102">
        <v>13645.45947</v>
      </c>
      <c r="G133" s="102">
        <v>0</v>
      </c>
      <c r="H133" s="102">
        <v>0</v>
      </c>
      <c r="I133" s="102">
        <v>0</v>
      </c>
      <c r="J133" s="106">
        <f>VLOOKUP(C133,'2012_2017 Accounting'!C:O,11,FALSE)</f>
        <v>1</v>
      </c>
      <c r="K133" s="106">
        <f>VLOOKUP(C133,'2012_2017 Accounting'!C:O,12,FALSE)</f>
        <v>0</v>
      </c>
      <c r="L133" s="106">
        <f>VLOOKUP(C133,'2012_2017 Accounting'!C:O,13,FALSE)</f>
        <v>0</v>
      </c>
      <c r="M133" s="103">
        <f>F133</f>
        <v>13645.45947</v>
      </c>
      <c r="N133" s="106"/>
      <c r="O133" s="106"/>
      <c r="P133" s="106"/>
      <c r="Q133" s="106"/>
      <c r="R133" s="106"/>
      <c r="S133" s="106"/>
      <c r="T133" s="106"/>
      <c r="U133" s="106"/>
      <c r="V133" s="106"/>
    </row>
    <row r="134" spans="1:22" x14ac:dyDescent="0.25">
      <c r="A134" s="90">
        <f t="shared" si="2"/>
        <v>132</v>
      </c>
      <c r="B134" s="114">
        <v>16158</v>
      </c>
      <c r="C134" s="92" t="s">
        <v>538</v>
      </c>
      <c r="D134" s="102">
        <v>0</v>
      </c>
      <c r="E134" s="102">
        <v>0</v>
      </c>
      <c r="F134" s="102">
        <v>0</v>
      </c>
      <c r="G134" s="102">
        <v>282.98233999599995</v>
      </c>
      <c r="H134" s="102">
        <v>0</v>
      </c>
      <c r="I134" s="102">
        <v>0</v>
      </c>
      <c r="J134" s="106">
        <f>VLOOKUP(C134,'2012_2017 Accounting'!C:O,11,FALSE)</f>
        <v>1</v>
      </c>
      <c r="K134" s="106">
        <f>VLOOKUP(C134,'2012_2017 Accounting'!C:O,12,FALSE)</f>
        <v>0</v>
      </c>
      <c r="L134" s="106">
        <f>VLOOKUP(C134,'2012_2017 Accounting'!C:O,13,FALSE)</f>
        <v>0</v>
      </c>
      <c r="M134" s="103">
        <f>G134</f>
        <v>282.98233999599995</v>
      </c>
      <c r="N134" s="106"/>
      <c r="O134" s="106"/>
      <c r="P134" s="106"/>
      <c r="Q134" s="106"/>
      <c r="R134" s="106"/>
      <c r="S134" s="106"/>
      <c r="T134" s="106"/>
      <c r="U134" s="106"/>
      <c r="V134" s="106"/>
    </row>
    <row r="135" spans="1:22" x14ac:dyDescent="0.25">
      <c r="A135" s="90">
        <f t="shared" si="2"/>
        <v>133</v>
      </c>
      <c r="B135" s="116">
        <v>16159</v>
      </c>
      <c r="C135" s="94" t="s">
        <v>396</v>
      </c>
      <c r="D135" s="102">
        <v>0</v>
      </c>
      <c r="E135" s="102">
        <v>0</v>
      </c>
      <c r="F135" s="102">
        <v>1440.6201900000001</v>
      </c>
      <c r="G135" s="102">
        <v>0</v>
      </c>
      <c r="H135" s="102">
        <v>0</v>
      </c>
      <c r="I135" s="102">
        <v>0</v>
      </c>
      <c r="J135" s="106">
        <f>VLOOKUP(C135,'2012_2017 Accounting'!C:O,11,FALSE)</f>
        <v>4</v>
      </c>
      <c r="K135" s="106">
        <f>VLOOKUP(C135,'2012_2017 Accounting'!C:O,12,FALSE)</f>
        <v>0</v>
      </c>
      <c r="L135" s="106">
        <f>VLOOKUP(C135,'2012_2017 Accounting'!C:O,13,FALSE)</f>
        <v>0</v>
      </c>
      <c r="M135" s="106"/>
      <c r="N135" s="106"/>
      <c r="O135" s="106"/>
      <c r="P135" s="103">
        <f>F135</f>
        <v>1440.6201900000001</v>
      </c>
      <c r="Q135" s="106"/>
      <c r="R135" s="106"/>
      <c r="S135" s="106"/>
      <c r="T135" s="106"/>
      <c r="U135" s="106"/>
      <c r="V135" s="106"/>
    </row>
    <row r="136" spans="1:22" x14ac:dyDescent="0.25">
      <c r="A136" s="90">
        <f t="shared" si="2"/>
        <v>134</v>
      </c>
      <c r="B136" s="114">
        <v>16249</v>
      </c>
      <c r="C136" s="93" t="s">
        <v>288</v>
      </c>
      <c r="D136" s="102">
        <v>96503</v>
      </c>
      <c r="E136" s="102">
        <v>1494</v>
      </c>
      <c r="F136" s="102">
        <v>0</v>
      </c>
      <c r="G136" s="102">
        <v>0</v>
      </c>
      <c r="H136" s="102">
        <v>0</v>
      </c>
      <c r="I136" s="102">
        <v>0</v>
      </c>
      <c r="J136" s="106">
        <f>VLOOKUP(C136,'2012_2017 Accounting'!C:O,11,FALSE)</f>
        <v>2</v>
      </c>
      <c r="K136" s="106">
        <f>VLOOKUP(C136,'2012_2017 Accounting'!C:O,12,FALSE)</f>
        <v>0</v>
      </c>
      <c r="L136" s="106">
        <f>VLOOKUP(C136,'2012_2017 Accounting'!C:O,13,FALSE)</f>
        <v>0</v>
      </c>
      <c r="M136" s="106"/>
      <c r="N136" s="103">
        <f>E136</f>
        <v>1494</v>
      </c>
      <c r="O136" s="106"/>
      <c r="P136" s="106"/>
      <c r="Q136" s="106"/>
      <c r="R136" s="106"/>
      <c r="S136" s="106"/>
      <c r="T136" s="106"/>
      <c r="U136" s="106"/>
      <c r="V136" s="106"/>
    </row>
    <row r="137" spans="1:22" x14ac:dyDescent="0.25">
      <c r="A137" s="90">
        <f t="shared" si="2"/>
        <v>135</v>
      </c>
      <c r="B137" s="114">
        <v>17125</v>
      </c>
      <c r="C137" s="92" t="s">
        <v>541</v>
      </c>
      <c r="D137" s="102">
        <v>0</v>
      </c>
      <c r="E137" s="102">
        <v>0</v>
      </c>
      <c r="F137" s="102">
        <v>0</v>
      </c>
      <c r="G137" s="102">
        <v>5887.9314400000003</v>
      </c>
      <c r="H137" s="102">
        <v>5596.7999999999993</v>
      </c>
      <c r="I137" s="102">
        <v>0</v>
      </c>
      <c r="J137" s="106">
        <f>VLOOKUP(C137,'2012_2017 Accounting'!C:O,11,FALSE)</f>
        <v>1</v>
      </c>
      <c r="K137" s="106">
        <f>VLOOKUP(C137,'2012_2017 Accounting'!C:O,12,FALSE)</f>
        <v>0</v>
      </c>
      <c r="L137" s="106">
        <f>VLOOKUP(C137,'2012_2017 Accounting'!C:O,13,FALSE)</f>
        <v>0</v>
      </c>
      <c r="M137" s="103">
        <f>G137+H137</f>
        <v>11484.73144</v>
      </c>
      <c r="N137" s="106"/>
      <c r="O137" s="106"/>
      <c r="P137" s="106"/>
      <c r="Q137" s="106"/>
      <c r="R137" s="106"/>
      <c r="S137" s="106"/>
      <c r="T137" s="106"/>
      <c r="U137" s="106"/>
      <c r="V137" s="106"/>
    </row>
    <row r="138" spans="1:22" hidden="1" x14ac:dyDescent="0.25">
      <c r="A138" s="90">
        <f t="shared" si="2"/>
        <v>136</v>
      </c>
      <c r="B138" s="114">
        <v>17126</v>
      </c>
      <c r="C138" s="92" t="s">
        <v>545</v>
      </c>
      <c r="D138" s="102">
        <v>0</v>
      </c>
      <c r="E138" s="102">
        <v>0</v>
      </c>
      <c r="F138" s="102">
        <v>0</v>
      </c>
      <c r="G138" s="102">
        <v>0</v>
      </c>
      <c r="H138" s="102">
        <v>0</v>
      </c>
      <c r="I138" s="102">
        <v>0</v>
      </c>
      <c r="J138" s="106">
        <f>VLOOKUP(C138,'2012_2017 Accounting'!C:O,11,FALSE)</f>
        <v>7</v>
      </c>
      <c r="K138" s="106">
        <f>VLOOKUP(C138,'2012_2017 Accounting'!C:O,12,FALSE)</f>
        <v>0</v>
      </c>
      <c r="L138" s="106">
        <f>VLOOKUP(C138,'2012_2017 Accounting'!C:O,13,FALSE)</f>
        <v>0</v>
      </c>
      <c r="M138" s="106"/>
      <c r="N138" s="106"/>
      <c r="O138" s="106"/>
      <c r="P138" s="106"/>
      <c r="Q138" s="106"/>
      <c r="R138" s="106"/>
      <c r="S138" s="106"/>
      <c r="T138" s="106"/>
      <c r="U138" s="106"/>
      <c r="V138" s="106"/>
    </row>
    <row r="139" spans="1:22" x14ac:dyDescent="0.25">
      <c r="A139" s="90">
        <f t="shared" si="2"/>
        <v>137</v>
      </c>
      <c r="B139" s="114">
        <v>17127</v>
      </c>
      <c r="C139" s="92" t="s">
        <v>547</v>
      </c>
      <c r="D139" s="102">
        <v>0</v>
      </c>
      <c r="E139" s="102">
        <v>0</v>
      </c>
      <c r="F139" s="102">
        <v>0</v>
      </c>
      <c r="G139" s="102">
        <v>5394</v>
      </c>
      <c r="H139" s="102">
        <v>0</v>
      </c>
      <c r="I139" s="102">
        <v>0</v>
      </c>
      <c r="J139" s="106">
        <f>VLOOKUP(C139,'2012_2017 Accounting'!C:O,11,FALSE)</f>
        <v>6</v>
      </c>
      <c r="K139" s="106">
        <f>VLOOKUP(C139,'2012_2017 Accounting'!C:O,12,FALSE)</f>
        <v>0</v>
      </c>
      <c r="L139" s="106">
        <f>VLOOKUP(C139,'2012_2017 Accounting'!C:O,13,FALSE)</f>
        <v>0</v>
      </c>
      <c r="M139" s="106"/>
      <c r="N139" s="106"/>
      <c r="O139" s="106"/>
      <c r="P139" s="106"/>
      <c r="Q139" s="106"/>
      <c r="R139" s="103">
        <f>G139</f>
        <v>5394</v>
      </c>
      <c r="S139" s="106"/>
      <c r="T139" s="106"/>
      <c r="U139" s="106"/>
      <c r="V139" s="106"/>
    </row>
    <row r="140" spans="1:22" x14ac:dyDescent="0.25">
      <c r="A140" s="90">
        <f t="shared" si="2"/>
        <v>138</v>
      </c>
      <c r="B140" s="114">
        <v>17129</v>
      </c>
      <c r="C140" s="92" t="s">
        <v>549</v>
      </c>
      <c r="D140" s="102">
        <v>0</v>
      </c>
      <c r="E140" s="102">
        <v>0</v>
      </c>
      <c r="F140" s="102">
        <v>0</v>
      </c>
      <c r="G140" s="102">
        <v>4310.2766500000007</v>
      </c>
      <c r="H140" s="102">
        <v>3993.6000000000008</v>
      </c>
      <c r="I140" s="102">
        <v>0</v>
      </c>
      <c r="J140" s="106">
        <f>VLOOKUP(C140,'2012_2017 Accounting'!C:O,11,FALSE)</f>
        <v>1</v>
      </c>
      <c r="K140" s="106">
        <f>VLOOKUP(C140,'2012_2017 Accounting'!C:O,12,FALSE)</f>
        <v>0</v>
      </c>
      <c r="L140" s="106">
        <f>VLOOKUP(C140,'2012_2017 Accounting'!C:O,13,FALSE)</f>
        <v>0</v>
      </c>
      <c r="M140" s="103">
        <f>G140+H140</f>
        <v>8303.876650000002</v>
      </c>
      <c r="N140" s="106"/>
      <c r="O140" s="106"/>
      <c r="P140" s="106"/>
      <c r="Q140" s="106"/>
      <c r="R140" s="106"/>
      <c r="S140" s="106"/>
      <c r="T140" s="106"/>
      <c r="U140" s="106"/>
      <c r="V140" s="106"/>
    </row>
    <row r="141" spans="1:22" x14ac:dyDescent="0.25">
      <c r="A141" s="90">
        <f t="shared" si="2"/>
        <v>139</v>
      </c>
      <c r="B141" s="114">
        <v>17130</v>
      </c>
      <c r="C141" s="92" t="s">
        <v>293</v>
      </c>
      <c r="D141" s="102">
        <v>0</v>
      </c>
      <c r="E141" s="102">
        <v>0</v>
      </c>
      <c r="F141" s="102">
        <v>6380</v>
      </c>
      <c r="G141" s="102">
        <v>0</v>
      </c>
      <c r="H141" s="102">
        <v>0</v>
      </c>
      <c r="I141" s="102">
        <v>0</v>
      </c>
      <c r="J141" s="106">
        <f>VLOOKUP(C141,'2012_2017 Accounting'!C:O,11,FALSE)</f>
        <v>1</v>
      </c>
      <c r="K141" s="106">
        <f>VLOOKUP(C141,'2012_2017 Accounting'!C:O,12,FALSE)</f>
        <v>8</v>
      </c>
      <c r="L141" s="106">
        <f>VLOOKUP(C141,'2012_2017 Accounting'!C:O,13,FALSE)</f>
        <v>7</v>
      </c>
      <c r="M141" s="115">
        <f>F141/3</f>
        <v>2126.6666666666665</v>
      </c>
      <c r="N141" s="106"/>
      <c r="O141" s="106"/>
      <c r="P141" s="106"/>
      <c r="Q141" s="106"/>
      <c r="R141" s="106"/>
      <c r="S141" s="115">
        <f>M141</f>
        <v>2126.6666666666665</v>
      </c>
      <c r="T141" s="115">
        <f>S141</f>
        <v>2126.6666666666665</v>
      </c>
      <c r="U141" s="106"/>
      <c r="V141" s="106"/>
    </row>
    <row r="142" spans="1:22" hidden="1" x14ac:dyDescent="0.25">
      <c r="A142" s="90">
        <f t="shared" si="2"/>
        <v>140</v>
      </c>
      <c r="B142" s="114">
        <v>17131</v>
      </c>
      <c r="C142" s="92" t="s">
        <v>551</v>
      </c>
      <c r="D142" s="102">
        <v>0</v>
      </c>
      <c r="E142" s="102">
        <v>0</v>
      </c>
      <c r="F142" s="102">
        <v>0</v>
      </c>
      <c r="G142" s="102">
        <v>0</v>
      </c>
      <c r="H142" s="102">
        <v>0</v>
      </c>
      <c r="I142" s="102">
        <v>0</v>
      </c>
      <c r="J142" s="106">
        <f>VLOOKUP(C142,'2012_2017 Accounting'!C:O,11,FALSE)</f>
        <v>7</v>
      </c>
      <c r="K142" s="106">
        <f>VLOOKUP(C142,'2012_2017 Accounting'!C:O,12,FALSE)</f>
        <v>0</v>
      </c>
      <c r="L142" s="106">
        <f>VLOOKUP(C142,'2012_2017 Accounting'!C:O,13,FALSE)</f>
        <v>0</v>
      </c>
      <c r="M142" s="106"/>
      <c r="N142" s="106"/>
      <c r="O142" s="106"/>
      <c r="P142" s="106"/>
      <c r="Q142" s="106"/>
      <c r="R142" s="106"/>
      <c r="S142" s="106"/>
      <c r="T142" s="106"/>
      <c r="U142" s="106"/>
      <c r="V142" s="106"/>
    </row>
    <row r="143" spans="1:22" hidden="1" x14ac:dyDescent="0.25">
      <c r="A143" s="90">
        <f t="shared" si="2"/>
        <v>141</v>
      </c>
      <c r="B143" s="114">
        <v>17132</v>
      </c>
      <c r="C143" s="92" t="s">
        <v>553</v>
      </c>
      <c r="D143" s="102">
        <v>3807.2107599999999</v>
      </c>
      <c r="E143" s="102">
        <v>0</v>
      </c>
      <c r="F143" s="102">
        <v>0</v>
      </c>
      <c r="G143" s="102">
        <v>0</v>
      </c>
      <c r="H143" s="102">
        <v>0</v>
      </c>
      <c r="I143" s="102">
        <v>0</v>
      </c>
      <c r="J143" s="106">
        <f>VLOOKUP(C143,'2012_2017 Accounting'!C:O,11,FALSE)</f>
        <v>7</v>
      </c>
      <c r="K143" s="106">
        <f>VLOOKUP(C143,'2012_2017 Accounting'!C:O,12,FALSE)</f>
        <v>0</v>
      </c>
      <c r="L143" s="106">
        <f>VLOOKUP(C143,'2012_2017 Accounting'!C:O,13,FALSE)</f>
        <v>0</v>
      </c>
      <c r="M143" s="106"/>
      <c r="N143" s="106"/>
      <c r="O143" s="106"/>
      <c r="P143" s="106"/>
      <c r="Q143" s="106"/>
      <c r="R143" s="106"/>
      <c r="S143" s="106"/>
      <c r="T143" s="106"/>
      <c r="U143" s="106"/>
      <c r="V143" s="106"/>
    </row>
    <row r="144" spans="1:22" hidden="1" x14ac:dyDescent="0.25">
      <c r="A144" s="90">
        <f t="shared" si="2"/>
        <v>142</v>
      </c>
      <c r="B144" s="114">
        <v>17134</v>
      </c>
      <c r="C144" s="92" t="s">
        <v>555</v>
      </c>
      <c r="D144" s="102">
        <v>0</v>
      </c>
      <c r="E144" s="102">
        <v>0</v>
      </c>
      <c r="F144" s="102">
        <v>0</v>
      </c>
      <c r="G144" s="102">
        <v>0</v>
      </c>
      <c r="H144" s="102">
        <v>0</v>
      </c>
      <c r="I144" s="102">
        <v>0</v>
      </c>
      <c r="J144" s="106">
        <f>VLOOKUP(C144,'2012_2017 Accounting'!C:O,11,FALSE)</f>
        <v>7</v>
      </c>
      <c r="K144" s="106">
        <f>VLOOKUP(C144,'2012_2017 Accounting'!C:O,12,FALSE)</f>
        <v>0</v>
      </c>
      <c r="L144" s="106">
        <f>VLOOKUP(C144,'2012_2017 Accounting'!C:O,13,FALSE)</f>
        <v>0</v>
      </c>
      <c r="M144" s="106"/>
      <c r="N144" s="106"/>
      <c r="O144" s="106"/>
      <c r="P144" s="106"/>
      <c r="Q144" s="106"/>
      <c r="R144" s="106"/>
      <c r="S144" s="106"/>
      <c r="T144" s="106"/>
      <c r="U144" s="106"/>
      <c r="V144" s="106"/>
    </row>
    <row r="145" spans="1:22" hidden="1" x14ac:dyDescent="0.25">
      <c r="A145" s="90">
        <f t="shared" si="2"/>
        <v>143</v>
      </c>
      <c r="B145" s="114">
        <v>17135</v>
      </c>
      <c r="C145" s="92" t="s">
        <v>559</v>
      </c>
      <c r="D145" s="102">
        <v>0</v>
      </c>
      <c r="E145" s="102">
        <v>0</v>
      </c>
      <c r="F145" s="102">
        <v>0</v>
      </c>
      <c r="G145" s="102">
        <v>0</v>
      </c>
      <c r="H145" s="102">
        <v>0</v>
      </c>
      <c r="I145" s="102">
        <v>0</v>
      </c>
      <c r="J145" s="106">
        <f>VLOOKUP(C145,'2012_2017 Accounting'!C:O,11,FALSE)</f>
        <v>7</v>
      </c>
      <c r="K145" s="106">
        <f>VLOOKUP(C145,'2012_2017 Accounting'!C:O,12,FALSE)</f>
        <v>0</v>
      </c>
      <c r="L145" s="106">
        <f>VLOOKUP(C145,'2012_2017 Accounting'!C:O,13,FALSE)</f>
        <v>0</v>
      </c>
      <c r="M145" s="106"/>
      <c r="N145" s="106"/>
      <c r="O145" s="106"/>
      <c r="P145" s="106"/>
      <c r="Q145" s="106"/>
      <c r="R145" s="106"/>
      <c r="S145" s="106"/>
      <c r="T145" s="106"/>
      <c r="U145" s="106"/>
      <c r="V145" s="106"/>
    </row>
    <row r="146" spans="1:22" hidden="1" x14ac:dyDescent="0.25">
      <c r="A146" s="90">
        <f t="shared" si="2"/>
        <v>144</v>
      </c>
      <c r="B146" s="114">
        <v>17136</v>
      </c>
      <c r="C146" s="92" t="s">
        <v>562</v>
      </c>
      <c r="D146" s="102">
        <v>0</v>
      </c>
      <c r="E146" s="102">
        <v>0</v>
      </c>
      <c r="F146" s="102">
        <v>0</v>
      </c>
      <c r="G146" s="102">
        <v>0</v>
      </c>
      <c r="H146" s="102">
        <v>0</v>
      </c>
      <c r="I146" s="102">
        <v>0</v>
      </c>
      <c r="J146" s="106">
        <f>VLOOKUP(C146,'2012_2017 Accounting'!C:O,11,FALSE)</f>
        <v>7</v>
      </c>
      <c r="K146" s="106">
        <f>VLOOKUP(C146,'2012_2017 Accounting'!C:O,12,FALSE)</f>
        <v>0</v>
      </c>
      <c r="L146" s="106">
        <f>VLOOKUP(C146,'2012_2017 Accounting'!C:O,13,FALSE)</f>
        <v>0</v>
      </c>
      <c r="M146" s="106"/>
      <c r="N146" s="106"/>
      <c r="O146" s="106"/>
      <c r="P146" s="106"/>
      <c r="Q146" s="106"/>
      <c r="R146" s="106"/>
      <c r="S146" s="106"/>
      <c r="T146" s="106"/>
      <c r="U146" s="106"/>
      <c r="V146" s="106"/>
    </row>
    <row r="147" spans="1:22" hidden="1" x14ac:dyDescent="0.25">
      <c r="A147" s="90">
        <f t="shared" si="2"/>
        <v>145</v>
      </c>
      <c r="B147" s="114">
        <v>17137</v>
      </c>
      <c r="C147" s="92" t="s">
        <v>567</v>
      </c>
      <c r="D147" s="102">
        <v>0</v>
      </c>
      <c r="E147" s="102">
        <v>0</v>
      </c>
      <c r="F147" s="102">
        <v>0</v>
      </c>
      <c r="G147" s="102">
        <v>0</v>
      </c>
      <c r="H147" s="102">
        <v>0</v>
      </c>
      <c r="I147" s="102">
        <v>0</v>
      </c>
      <c r="J147" s="106">
        <f>VLOOKUP(C147,'2012_2017 Accounting'!C:O,11,FALSE)</f>
        <v>8</v>
      </c>
      <c r="K147" s="106">
        <f>VLOOKUP(C147,'2012_2017 Accounting'!C:O,12,FALSE)</f>
        <v>0</v>
      </c>
      <c r="L147" s="106">
        <f>VLOOKUP(C147,'2012_2017 Accounting'!C:O,13,FALSE)</f>
        <v>0</v>
      </c>
      <c r="M147" s="106"/>
      <c r="N147" s="106"/>
      <c r="O147" s="106"/>
      <c r="P147" s="106"/>
      <c r="Q147" s="106"/>
      <c r="R147" s="106"/>
      <c r="S147" s="106"/>
      <c r="T147" s="106"/>
      <c r="U147" s="106"/>
      <c r="V147" s="106"/>
    </row>
    <row r="148" spans="1:22" x14ac:dyDescent="0.25">
      <c r="A148" s="90">
        <f t="shared" si="2"/>
        <v>146</v>
      </c>
      <c r="B148" s="116">
        <v>17139</v>
      </c>
      <c r="C148" s="94" t="s">
        <v>641</v>
      </c>
      <c r="D148" s="102">
        <v>0</v>
      </c>
      <c r="E148" s="102">
        <v>0</v>
      </c>
      <c r="F148" s="102">
        <v>0</v>
      </c>
      <c r="G148" s="102">
        <v>7660</v>
      </c>
      <c r="H148" s="102">
        <v>0</v>
      </c>
      <c r="I148" s="102">
        <v>0</v>
      </c>
      <c r="J148" s="106">
        <v>6</v>
      </c>
      <c r="K148" s="106">
        <v>0</v>
      </c>
      <c r="L148" s="106">
        <v>0</v>
      </c>
      <c r="M148" s="106"/>
      <c r="N148" s="106"/>
      <c r="O148" s="106"/>
      <c r="P148" s="106"/>
      <c r="Q148" s="106"/>
      <c r="R148" s="103">
        <f>G148</f>
        <v>7660</v>
      </c>
      <c r="S148" s="106"/>
      <c r="T148" s="106"/>
      <c r="U148" s="106"/>
      <c r="V148" s="106"/>
    </row>
    <row r="149" spans="1:22" x14ac:dyDescent="0.25">
      <c r="A149" s="90">
        <f t="shared" si="2"/>
        <v>147</v>
      </c>
      <c r="B149" s="114">
        <v>17142</v>
      </c>
      <c r="C149" s="92" t="s">
        <v>569</v>
      </c>
      <c r="D149" s="102">
        <v>0</v>
      </c>
      <c r="E149" s="102">
        <v>0</v>
      </c>
      <c r="F149" s="102">
        <v>0</v>
      </c>
      <c r="G149" s="102">
        <v>0</v>
      </c>
      <c r="H149" s="102">
        <v>5535.3200000000015</v>
      </c>
      <c r="I149" s="102">
        <v>0</v>
      </c>
      <c r="J149" s="106">
        <f>VLOOKUP(C149,'2012_2017 Accounting'!C:O,11,FALSE)</f>
        <v>6</v>
      </c>
      <c r="K149" s="106">
        <f>VLOOKUP(C149,'2012_2017 Accounting'!C:O,12,FALSE)</f>
        <v>0</v>
      </c>
      <c r="L149" s="106">
        <f>VLOOKUP(C149,'2012_2017 Accounting'!C:O,13,FALSE)</f>
        <v>0</v>
      </c>
      <c r="M149" s="106"/>
      <c r="N149" s="106"/>
      <c r="O149" s="106"/>
      <c r="P149" s="106"/>
      <c r="Q149" s="106"/>
      <c r="R149" s="103">
        <f>H149</f>
        <v>5535.3200000000015</v>
      </c>
      <c r="S149" s="106"/>
      <c r="T149" s="106"/>
      <c r="U149" s="106"/>
      <c r="V149" s="106"/>
    </row>
    <row r="150" spans="1:22" hidden="1" x14ac:dyDescent="0.25">
      <c r="A150" s="90">
        <f t="shared" si="2"/>
        <v>148</v>
      </c>
      <c r="B150" s="114">
        <v>17143</v>
      </c>
      <c r="C150" s="92" t="s">
        <v>571</v>
      </c>
      <c r="D150" s="102">
        <v>0</v>
      </c>
      <c r="E150" s="102">
        <v>0</v>
      </c>
      <c r="F150" s="102">
        <v>0</v>
      </c>
      <c r="G150" s="102">
        <v>0</v>
      </c>
      <c r="H150" s="102">
        <v>0</v>
      </c>
      <c r="I150" s="102">
        <v>0</v>
      </c>
      <c r="J150" s="106">
        <f>VLOOKUP(C150,'2012_2017 Accounting'!C:O,11,FALSE)</f>
        <v>7</v>
      </c>
      <c r="K150" s="106">
        <f>VLOOKUP(C150,'2012_2017 Accounting'!C:O,12,FALSE)</f>
        <v>0</v>
      </c>
      <c r="L150" s="106">
        <f>VLOOKUP(C150,'2012_2017 Accounting'!C:O,13,FALSE)</f>
        <v>0</v>
      </c>
      <c r="M150" s="106"/>
      <c r="N150" s="106"/>
      <c r="O150" s="106"/>
      <c r="P150" s="106"/>
      <c r="Q150" s="106"/>
      <c r="R150" s="106"/>
      <c r="S150" s="106"/>
      <c r="T150" s="106"/>
      <c r="U150" s="106"/>
      <c r="V150" s="106"/>
    </row>
    <row r="151" spans="1:22" x14ac:dyDescent="0.25">
      <c r="A151" s="90">
        <f t="shared" si="2"/>
        <v>149</v>
      </c>
      <c r="B151" s="114">
        <v>17144</v>
      </c>
      <c r="C151" s="92" t="s">
        <v>573</v>
      </c>
      <c r="D151" s="102">
        <v>0</v>
      </c>
      <c r="E151" s="102">
        <v>0</v>
      </c>
      <c r="F151" s="102">
        <v>0</v>
      </c>
      <c r="G151" s="102">
        <v>0</v>
      </c>
      <c r="H151" s="102">
        <v>912.99999999599993</v>
      </c>
      <c r="I151" s="102">
        <v>0</v>
      </c>
      <c r="J151" s="106">
        <f>VLOOKUP(C151,'2012_2017 Accounting'!C:O,11,FALSE)</f>
        <v>6</v>
      </c>
      <c r="K151" s="106">
        <f>VLOOKUP(C151,'2012_2017 Accounting'!C:O,12,FALSE)</f>
        <v>0</v>
      </c>
      <c r="L151" s="106">
        <f>VLOOKUP(C151,'2012_2017 Accounting'!C:O,13,FALSE)</f>
        <v>0</v>
      </c>
      <c r="M151" s="106"/>
      <c r="N151" s="106"/>
      <c r="O151" s="106"/>
      <c r="P151" s="106"/>
      <c r="Q151" s="106"/>
      <c r="R151" s="103">
        <f>H151</f>
        <v>912.99999999599993</v>
      </c>
      <c r="S151" s="106"/>
      <c r="T151" s="106"/>
      <c r="U151" s="106"/>
      <c r="V151" s="106"/>
    </row>
    <row r="152" spans="1:22" x14ac:dyDescent="0.25">
      <c r="A152" s="90">
        <f t="shared" si="2"/>
        <v>150</v>
      </c>
      <c r="B152" s="114">
        <v>17145</v>
      </c>
      <c r="C152" s="92" t="s">
        <v>575</v>
      </c>
      <c r="D152" s="102">
        <v>0</v>
      </c>
      <c r="E152" s="102">
        <v>0</v>
      </c>
      <c r="F152" s="102">
        <v>0</v>
      </c>
      <c r="G152" s="102">
        <v>0</v>
      </c>
      <c r="H152" s="102">
        <v>808.99999999600004</v>
      </c>
      <c r="I152" s="102">
        <v>0</v>
      </c>
      <c r="J152" s="106">
        <f>VLOOKUP(C152,'2012_2017 Accounting'!C:O,11,FALSE)</f>
        <v>6</v>
      </c>
      <c r="K152" s="106">
        <f>VLOOKUP(C152,'2012_2017 Accounting'!C:O,12,FALSE)</f>
        <v>0</v>
      </c>
      <c r="L152" s="106">
        <f>VLOOKUP(C152,'2012_2017 Accounting'!C:O,13,FALSE)</f>
        <v>0</v>
      </c>
      <c r="M152" s="106"/>
      <c r="N152" s="106"/>
      <c r="O152" s="106"/>
      <c r="P152" s="106"/>
      <c r="Q152" s="106"/>
      <c r="R152" s="103">
        <f>H152</f>
        <v>808.99999999600004</v>
      </c>
      <c r="S152" s="106"/>
      <c r="T152" s="106"/>
      <c r="U152" s="106"/>
      <c r="V152" s="106"/>
    </row>
    <row r="153" spans="1:22" hidden="1" x14ac:dyDescent="0.25">
      <c r="A153" s="90">
        <f t="shared" si="2"/>
        <v>151</v>
      </c>
      <c r="B153" s="114">
        <v>17146</v>
      </c>
      <c r="C153" s="92" t="s">
        <v>576</v>
      </c>
      <c r="D153" s="102">
        <v>0</v>
      </c>
      <c r="E153" s="102">
        <v>0</v>
      </c>
      <c r="F153" s="102">
        <v>0</v>
      </c>
      <c r="G153" s="102">
        <v>0</v>
      </c>
      <c r="H153" s="102">
        <v>0</v>
      </c>
      <c r="I153" s="102">
        <v>0</v>
      </c>
      <c r="J153" s="106">
        <f>VLOOKUP(C153,'2012_2017 Accounting'!C:O,11,FALSE)</f>
        <v>6</v>
      </c>
      <c r="K153" s="106">
        <f>VLOOKUP(C153,'2012_2017 Accounting'!C:O,12,FALSE)</f>
        <v>0</v>
      </c>
      <c r="L153" s="106">
        <f>VLOOKUP(C153,'2012_2017 Accounting'!C:O,13,FALSE)</f>
        <v>0</v>
      </c>
      <c r="M153" s="106"/>
      <c r="N153" s="106"/>
      <c r="O153" s="106"/>
      <c r="P153" s="106"/>
      <c r="Q153" s="106"/>
      <c r="R153" s="106"/>
      <c r="S153" s="106"/>
      <c r="T153" s="106"/>
      <c r="U153" s="106"/>
      <c r="V153" s="106"/>
    </row>
    <row r="154" spans="1:22" x14ac:dyDescent="0.25">
      <c r="A154" s="90">
        <f t="shared" si="2"/>
        <v>152</v>
      </c>
      <c r="B154" s="114">
        <v>17147</v>
      </c>
      <c r="C154" s="92" t="s">
        <v>578</v>
      </c>
      <c r="D154" s="102">
        <v>0</v>
      </c>
      <c r="E154" s="102">
        <v>0</v>
      </c>
      <c r="F154" s="102">
        <v>0</v>
      </c>
      <c r="G154" s="102">
        <v>0</v>
      </c>
      <c r="H154" s="102">
        <v>871.41666666499998</v>
      </c>
      <c r="I154" s="102">
        <v>0</v>
      </c>
      <c r="J154" s="106">
        <f>VLOOKUP(C154,'2012_2017 Accounting'!C:O,11,FALSE)</f>
        <v>6</v>
      </c>
      <c r="K154" s="106">
        <f>VLOOKUP(C154,'2012_2017 Accounting'!C:O,12,FALSE)</f>
        <v>0</v>
      </c>
      <c r="L154" s="106">
        <f>VLOOKUP(C154,'2012_2017 Accounting'!C:O,13,FALSE)</f>
        <v>0</v>
      </c>
      <c r="M154" s="106"/>
      <c r="N154" s="106"/>
      <c r="O154" s="106"/>
      <c r="P154" s="106"/>
      <c r="Q154" s="106"/>
      <c r="R154" s="103">
        <f>H154</f>
        <v>871.41666666499998</v>
      </c>
      <c r="S154" s="106"/>
      <c r="T154" s="106"/>
      <c r="U154" s="106"/>
      <c r="V154" s="106"/>
    </row>
    <row r="155" spans="1:22" hidden="1" x14ac:dyDescent="0.25">
      <c r="A155" s="90">
        <f t="shared" si="2"/>
        <v>153</v>
      </c>
      <c r="B155" s="114">
        <v>17149</v>
      </c>
      <c r="C155" s="92" t="s">
        <v>579</v>
      </c>
      <c r="D155" s="102">
        <v>0</v>
      </c>
      <c r="E155" s="102">
        <v>0</v>
      </c>
      <c r="F155" s="102">
        <v>0</v>
      </c>
      <c r="G155" s="102">
        <v>0</v>
      </c>
      <c r="H155" s="102">
        <v>0</v>
      </c>
      <c r="I155" s="102">
        <v>0</v>
      </c>
      <c r="J155" s="106">
        <f>VLOOKUP(C155,'2012_2017 Accounting'!C:O,11,FALSE)</f>
        <v>1</v>
      </c>
      <c r="K155" s="106">
        <f>VLOOKUP(C155,'2012_2017 Accounting'!C:O,12,FALSE)</f>
        <v>0</v>
      </c>
      <c r="L155" s="106">
        <f>VLOOKUP(C155,'2012_2017 Accounting'!C:O,13,FALSE)</f>
        <v>0</v>
      </c>
      <c r="M155" s="106"/>
      <c r="N155" s="106"/>
      <c r="O155" s="106"/>
      <c r="P155" s="106"/>
      <c r="Q155" s="106"/>
      <c r="R155" s="106"/>
      <c r="S155" s="106"/>
      <c r="T155" s="106"/>
      <c r="U155" s="106"/>
      <c r="V155" s="106"/>
    </row>
    <row r="156" spans="1:22" x14ac:dyDescent="0.25">
      <c r="A156" s="90">
        <f t="shared" si="2"/>
        <v>154</v>
      </c>
      <c r="B156" s="114">
        <v>8165</v>
      </c>
      <c r="C156" s="92" t="s">
        <v>122</v>
      </c>
      <c r="D156" s="118">
        <v>103405.70791084197</v>
      </c>
      <c r="E156" s="118">
        <v>217212.64355625829</v>
      </c>
      <c r="F156" s="118">
        <v>171028.76437718785</v>
      </c>
      <c r="G156" s="118">
        <v>99802.500780162343</v>
      </c>
      <c r="H156" s="118">
        <v>30</v>
      </c>
      <c r="I156" s="102">
        <v>0</v>
      </c>
      <c r="J156" s="106">
        <f>VLOOKUP(C156,'2012_2017 Accounting'!C:O,11,FALSE)</f>
        <v>8</v>
      </c>
      <c r="K156" s="106">
        <f>VLOOKUP(C156,'2012_2017 Accounting'!C:O,12,FALSE)</f>
        <v>0</v>
      </c>
      <c r="L156" s="106">
        <f>VLOOKUP(C156,'2012_2017 Accounting'!C:O,13,FALSE)</f>
        <v>0</v>
      </c>
      <c r="M156" s="106"/>
      <c r="N156" s="106"/>
      <c r="O156" s="106"/>
      <c r="P156" s="106"/>
      <c r="Q156" s="106"/>
      <c r="R156" s="106"/>
      <c r="S156" s="106"/>
      <c r="T156" s="103">
        <f>SUM(E156:I156)</f>
        <v>488073.90871360846</v>
      </c>
      <c r="U156" s="106"/>
      <c r="V156" s="106"/>
    </row>
    <row r="157" spans="1:22" x14ac:dyDescent="0.25">
      <c r="A157" s="90">
        <f t="shared" si="2"/>
        <v>155</v>
      </c>
      <c r="B157" s="114" t="s">
        <v>645</v>
      </c>
      <c r="C157" s="92" t="s">
        <v>582</v>
      </c>
      <c r="D157" s="102">
        <v>0</v>
      </c>
      <c r="E157" s="102">
        <v>0</v>
      </c>
      <c r="F157" s="102">
        <v>0</v>
      </c>
      <c r="G157" s="102">
        <v>0</v>
      </c>
      <c r="H157" s="102">
        <v>5670.9000000040014</v>
      </c>
      <c r="I157" s="102">
        <v>0</v>
      </c>
      <c r="J157" s="106">
        <f>VLOOKUP(C157,'2012_2017 Accounting'!C:O,11,FALSE)</f>
        <v>1</v>
      </c>
      <c r="K157" s="106">
        <f>VLOOKUP(C157,'2012_2017 Accounting'!C:O,12,FALSE)</f>
        <v>0</v>
      </c>
      <c r="L157" s="106">
        <f>VLOOKUP(C157,'2012_2017 Accounting'!C:O,13,FALSE)</f>
        <v>0</v>
      </c>
      <c r="M157" s="103">
        <f>H157</f>
        <v>5670.9000000040014</v>
      </c>
      <c r="N157" s="106"/>
      <c r="O157" s="106"/>
      <c r="P157" s="106"/>
      <c r="Q157" s="106"/>
      <c r="R157" s="106"/>
      <c r="S157" s="106"/>
      <c r="T157" s="106"/>
      <c r="U157" s="106"/>
      <c r="V157" s="106"/>
    </row>
    <row r="158" spans="1:22" x14ac:dyDescent="0.25">
      <c r="A158" s="90">
        <f t="shared" si="2"/>
        <v>156</v>
      </c>
      <c r="B158" s="114" t="s">
        <v>646</v>
      </c>
      <c r="C158" s="92" t="s">
        <v>583</v>
      </c>
      <c r="D158" s="102">
        <v>0</v>
      </c>
      <c r="E158" s="102">
        <v>0</v>
      </c>
      <c r="F158" s="102">
        <v>0</v>
      </c>
      <c r="G158" s="102">
        <v>0</v>
      </c>
      <c r="H158" s="102">
        <v>12021.45</v>
      </c>
      <c r="I158" s="102">
        <v>0</v>
      </c>
      <c r="J158" s="106">
        <v>6</v>
      </c>
      <c r="K158" s="106">
        <v>0</v>
      </c>
      <c r="L158" s="106">
        <v>0</v>
      </c>
      <c r="M158" s="106"/>
      <c r="N158" s="106"/>
      <c r="O158" s="106"/>
      <c r="P158" s="106"/>
      <c r="Q158" s="106"/>
      <c r="R158" s="103">
        <f>H158</f>
        <v>12021.45</v>
      </c>
      <c r="S158" s="106"/>
      <c r="T158" s="106"/>
      <c r="U158" s="106"/>
      <c r="V158" s="106"/>
    </row>
    <row r="159" spans="1:22" x14ac:dyDescent="0.25">
      <c r="A159" s="90">
        <f t="shared" si="2"/>
        <v>157</v>
      </c>
      <c r="B159" s="114" t="s">
        <v>647</v>
      </c>
      <c r="C159" s="92" t="s">
        <v>585</v>
      </c>
      <c r="D159" s="102">
        <v>0</v>
      </c>
      <c r="E159" s="102">
        <v>0</v>
      </c>
      <c r="F159" s="102">
        <v>0</v>
      </c>
      <c r="G159" s="102">
        <v>0</v>
      </c>
      <c r="H159" s="102">
        <v>9993</v>
      </c>
      <c r="I159" s="102">
        <v>0</v>
      </c>
      <c r="J159" s="106">
        <f>VLOOKUP(C159,'2012_2017 Accounting'!C:O,11,FALSE)</f>
        <v>6</v>
      </c>
      <c r="K159" s="106">
        <f>VLOOKUP(C159,'2012_2017 Accounting'!C:O,12,FALSE)</f>
        <v>0</v>
      </c>
      <c r="L159" s="106">
        <f>VLOOKUP(C159,'2012_2017 Accounting'!C:O,13,FALSE)</f>
        <v>0</v>
      </c>
      <c r="M159" s="106"/>
      <c r="N159" s="106"/>
      <c r="O159" s="106"/>
      <c r="P159" s="106"/>
      <c r="Q159" s="106"/>
      <c r="R159" s="103">
        <f>H159</f>
        <v>9993</v>
      </c>
      <c r="S159" s="106"/>
      <c r="T159" s="106"/>
      <c r="U159" s="106"/>
      <c r="V159" s="106"/>
    </row>
    <row r="160" spans="1:22" x14ac:dyDescent="0.25">
      <c r="A160" s="90">
        <f t="shared" si="2"/>
        <v>158</v>
      </c>
      <c r="B160" s="114" t="s">
        <v>648</v>
      </c>
      <c r="C160" s="92" t="s">
        <v>589</v>
      </c>
      <c r="D160" s="102">
        <v>0</v>
      </c>
      <c r="E160" s="102">
        <v>0</v>
      </c>
      <c r="F160" s="102">
        <v>0</v>
      </c>
      <c r="G160" s="102">
        <v>3490.6499999959992</v>
      </c>
      <c r="H160" s="102">
        <v>5744.0000000000027</v>
      </c>
      <c r="I160" s="102">
        <v>0</v>
      </c>
      <c r="J160" s="106">
        <f>VLOOKUP(C160,'2012_2017 Accounting'!C:O,11,FALSE)</f>
        <v>1</v>
      </c>
      <c r="K160" s="106">
        <f>VLOOKUP(C160,'2012_2017 Accounting'!C:O,12,FALSE)</f>
        <v>0</v>
      </c>
      <c r="L160" s="106">
        <f>VLOOKUP(C160,'2012_2017 Accounting'!C:O,13,FALSE)</f>
        <v>0</v>
      </c>
      <c r="M160" s="103">
        <f>G160+H160</f>
        <v>9234.6499999960015</v>
      </c>
      <c r="N160" s="106"/>
      <c r="O160" s="106"/>
      <c r="P160" s="106"/>
      <c r="Q160" s="106"/>
      <c r="R160" s="106"/>
      <c r="S160" s="106"/>
      <c r="T160" s="106"/>
      <c r="U160" s="106"/>
      <c r="V160" s="106"/>
    </row>
    <row r="161" spans="1:22" x14ac:dyDescent="0.25">
      <c r="A161" s="90">
        <f t="shared" si="2"/>
        <v>159</v>
      </c>
      <c r="B161" s="114" t="s">
        <v>399</v>
      </c>
      <c r="C161" s="94" t="s">
        <v>400</v>
      </c>
      <c r="D161" s="102">
        <v>0</v>
      </c>
      <c r="E161" s="102">
        <v>0</v>
      </c>
      <c r="F161" s="102">
        <v>6240</v>
      </c>
      <c r="G161" s="102">
        <v>0</v>
      </c>
      <c r="H161" s="102">
        <v>0</v>
      </c>
      <c r="I161" s="102">
        <v>0</v>
      </c>
      <c r="J161" s="106">
        <f>VLOOKUP(C161,'2012_2017 Accounting'!C:O,11,FALSE)</f>
        <v>6</v>
      </c>
      <c r="K161" s="106">
        <f>VLOOKUP(C161,'2012_2017 Accounting'!C:O,12,FALSE)</f>
        <v>0</v>
      </c>
      <c r="L161" s="106">
        <f>VLOOKUP(C161,'2012_2017 Accounting'!C:O,13,FALSE)</f>
        <v>0</v>
      </c>
      <c r="M161" s="106"/>
      <c r="N161" s="106"/>
      <c r="O161" s="106"/>
      <c r="P161" s="106"/>
      <c r="Q161" s="106"/>
      <c r="R161" s="103">
        <f>F161</f>
        <v>6240</v>
      </c>
      <c r="S161" s="106"/>
      <c r="T161" s="106"/>
      <c r="U161" s="106"/>
      <c r="V161" s="106"/>
    </row>
    <row r="162" spans="1:22" x14ac:dyDescent="0.25">
      <c r="A162" s="90">
        <f t="shared" si="2"/>
        <v>160</v>
      </c>
      <c r="B162" s="114">
        <v>17153</v>
      </c>
      <c r="C162" s="94" t="s">
        <v>403</v>
      </c>
      <c r="D162" s="102">
        <v>0</v>
      </c>
      <c r="E162" s="102">
        <v>0</v>
      </c>
      <c r="F162" s="102">
        <v>4280</v>
      </c>
      <c r="G162" s="102">
        <v>0</v>
      </c>
      <c r="H162" s="102">
        <v>0</v>
      </c>
      <c r="I162" s="102">
        <v>0</v>
      </c>
      <c r="J162" s="106">
        <f>VLOOKUP(C162,'2012_2017 Accounting'!C:O,11,FALSE)</f>
        <v>6</v>
      </c>
      <c r="K162" s="106">
        <f>VLOOKUP(C162,'2012_2017 Accounting'!C:O,12,FALSE)</f>
        <v>0</v>
      </c>
      <c r="L162" s="106">
        <f>VLOOKUP(C162,'2012_2017 Accounting'!C:O,13,FALSE)</f>
        <v>0</v>
      </c>
      <c r="M162" s="106"/>
      <c r="N162" s="106"/>
      <c r="O162" s="106"/>
      <c r="P162" s="106"/>
      <c r="Q162" s="106"/>
      <c r="R162" s="106"/>
      <c r="S162" s="106"/>
      <c r="T162" s="103">
        <f>F162</f>
        <v>4280</v>
      </c>
      <c r="U162" s="106"/>
      <c r="V162" s="106"/>
    </row>
    <row r="163" spans="1:22" hidden="1" x14ac:dyDescent="0.25">
      <c r="A163" s="90">
        <f t="shared" si="2"/>
        <v>161</v>
      </c>
      <c r="B163" s="114"/>
      <c r="C163" s="92" t="s">
        <v>605</v>
      </c>
      <c r="D163" s="102">
        <v>0</v>
      </c>
      <c r="E163" s="102">
        <v>0</v>
      </c>
      <c r="F163" s="102">
        <v>0</v>
      </c>
      <c r="G163" s="102">
        <v>0</v>
      </c>
      <c r="H163" s="102">
        <v>0</v>
      </c>
      <c r="I163" s="102">
        <v>0</v>
      </c>
      <c r="J163" s="106">
        <f>VLOOKUP(C163,'2012_2017 Accounting'!C:O,11,FALSE)</f>
        <v>8</v>
      </c>
      <c r="K163" s="106">
        <f>VLOOKUP(C163,'2012_2017 Accounting'!C:O,12,FALSE)</f>
        <v>0</v>
      </c>
      <c r="L163" s="106">
        <f>VLOOKUP(C163,'2012_2017 Accounting'!C:O,13,FALSE)</f>
        <v>0</v>
      </c>
      <c r="M163" s="106"/>
      <c r="N163" s="106"/>
      <c r="O163" s="106"/>
      <c r="P163" s="106"/>
      <c r="Q163" s="106"/>
      <c r="R163" s="106"/>
      <c r="S163" s="106"/>
      <c r="T163" s="106"/>
      <c r="U163" s="106"/>
      <c r="V163" s="106"/>
    </row>
    <row r="164" spans="1:22" hidden="1" x14ac:dyDescent="0.25">
      <c r="A164" s="90">
        <f t="shared" si="2"/>
        <v>162</v>
      </c>
      <c r="B164" s="117"/>
      <c r="C164" s="92" t="s">
        <v>619</v>
      </c>
      <c r="D164" s="102">
        <v>0</v>
      </c>
      <c r="E164" s="102">
        <v>0</v>
      </c>
      <c r="F164" s="102">
        <v>0</v>
      </c>
      <c r="G164" s="102">
        <v>0</v>
      </c>
      <c r="H164" s="102">
        <v>0</v>
      </c>
      <c r="I164" s="102">
        <v>0</v>
      </c>
      <c r="J164" s="106">
        <f>VLOOKUP(C164,'2012_2017 Accounting'!C:O,11,FALSE)</f>
        <v>1</v>
      </c>
      <c r="K164" s="106">
        <f>VLOOKUP(C164,'2012_2017 Accounting'!C:O,12,FALSE)</f>
        <v>0</v>
      </c>
      <c r="L164" s="106">
        <f>VLOOKUP(C164,'2012_2017 Accounting'!C:O,13,FALSE)</f>
        <v>0</v>
      </c>
      <c r="M164" s="106"/>
      <c r="N164" s="106"/>
      <c r="O164" s="106"/>
      <c r="P164" s="106"/>
      <c r="Q164" s="106"/>
      <c r="R164" s="106"/>
      <c r="S164" s="106"/>
      <c r="T164" s="106"/>
      <c r="U164" s="106"/>
      <c r="V164" s="106"/>
    </row>
    <row r="165" spans="1:22" hidden="1" x14ac:dyDescent="0.25">
      <c r="A165" s="90">
        <f t="shared" si="2"/>
        <v>163</v>
      </c>
      <c r="B165" s="117"/>
      <c r="C165" s="92" t="s">
        <v>623</v>
      </c>
      <c r="D165" s="102">
        <v>0</v>
      </c>
      <c r="E165" s="102">
        <v>0</v>
      </c>
      <c r="F165" s="102">
        <v>0</v>
      </c>
      <c r="G165" s="102">
        <v>0</v>
      </c>
      <c r="H165" s="102">
        <v>0</v>
      </c>
      <c r="I165" s="102">
        <v>0</v>
      </c>
      <c r="J165" s="106">
        <f>VLOOKUP(C165,'2012_2017 Accounting'!C:O,11,FALSE)</f>
        <v>1</v>
      </c>
      <c r="K165" s="106">
        <f>VLOOKUP(C165,'2012_2017 Accounting'!C:O,12,FALSE)</f>
        <v>0</v>
      </c>
      <c r="L165" s="106">
        <f>VLOOKUP(C165,'2012_2017 Accounting'!C:O,13,FALSE)</f>
        <v>0</v>
      </c>
      <c r="M165" s="106"/>
      <c r="N165" s="106"/>
      <c r="O165" s="106"/>
      <c r="P165" s="106"/>
      <c r="Q165" s="106"/>
      <c r="R165" s="106"/>
      <c r="S165" s="106"/>
      <c r="T165" s="106"/>
      <c r="U165" s="106"/>
      <c r="V165" s="106"/>
    </row>
    <row r="166" spans="1:22" x14ac:dyDescent="0.25">
      <c r="A166" s="2"/>
      <c r="B166" s="2"/>
      <c r="C166" s="3"/>
    </row>
    <row r="169" spans="1:22" x14ac:dyDescent="0.25">
      <c r="M169" s="87"/>
      <c r="N169" s="87"/>
      <c r="O169" s="87"/>
      <c r="P169" s="87"/>
      <c r="Q169" s="87"/>
      <c r="R169" s="87"/>
      <c r="S169" s="87"/>
      <c r="T169" s="87"/>
      <c r="U169" s="87"/>
      <c r="V169" s="88"/>
    </row>
    <row r="175" spans="1:22" x14ac:dyDescent="0.25">
      <c r="M175" s="77"/>
    </row>
  </sheetData>
  <autoFilter ref="A2:AB165" xr:uid="{1FFE2E8B-9A15-4191-9CA5-F05A624B4B51}"/>
  <mergeCells count="1">
    <mergeCell ref="A1:C1"/>
  </mergeCells>
  <pageMargins left="0.7" right="0.7" top="0.75" bottom="0.75" header="0.3" footer="0.3"/>
  <ignoredErrors>
    <ignoredError sqref="M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dimension ref="A1:C15"/>
  <sheetViews>
    <sheetView zoomScale="80" zoomScaleNormal="80" workbookViewId="0">
      <selection activeCell="B21" sqref="B21"/>
    </sheetView>
  </sheetViews>
  <sheetFormatPr defaultRowHeight="15" x14ac:dyDescent="0.25"/>
  <cols>
    <col min="1" max="1" width="98" bestFit="1" customWidth="1"/>
    <col min="2" max="2" width="17" style="81" bestFit="1" customWidth="1"/>
    <col min="3" max="3" width="10.85546875" style="82" bestFit="1" customWidth="1"/>
  </cols>
  <sheetData>
    <row r="1" spans="1:3" s="79" customFormat="1" x14ac:dyDescent="0.25">
      <c r="A1" s="84" t="s">
        <v>846</v>
      </c>
      <c r="B1" s="85" t="s">
        <v>860</v>
      </c>
      <c r="C1" s="86" t="s">
        <v>848</v>
      </c>
    </row>
    <row r="2" spans="1:3" s="78" customFormat="1" x14ac:dyDescent="0.25">
      <c r="A2" s="78" t="s">
        <v>844</v>
      </c>
      <c r="B2" s="80">
        <f>SUM('2012_2017 Accounting'!P:P)</f>
        <v>901739.90550000011</v>
      </c>
      <c r="C2" s="83">
        <f>B2/SUM(B$2:B$11)</f>
        <v>0.30567006052377665</v>
      </c>
    </row>
    <row r="3" spans="1:3" x14ac:dyDescent="0.25">
      <c r="A3" t="s">
        <v>845</v>
      </c>
      <c r="B3" s="81">
        <f>SUM('2012_2017 Accounting'!Q:Q)</f>
        <v>193720.37899999999</v>
      </c>
      <c r="C3" s="83">
        <f t="shared" ref="C3:C11" si="0">B3/SUM(B$2:B$11)</f>
        <v>6.5666961850585348E-2</v>
      </c>
    </row>
    <row r="4" spans="1:3" x14ac:dyDescent="0.25">
      <c r="A4" t="s">
        <v>847</v>
      </c>
      <c r="B4" s="81">
        <f>SUM('2012_2017 Accounting'!R:R)</f>
        <v>75781.804000000004</v>
      </c>
      <c r="C4" s="83">
        <f t="shared" si="0"/>
        <v>2.568837030943728E-2</v>
      </c>
    </row>
    <row r="5" spans="1:3" x14ac:dyDescent="0.25">
      <c r="A5" t="s">
        <v>849</v>
      </c>
      <c r="B5" s="81">
        <f>SUM('2012_2017 Accounting'!S:S)</f>
        <v>104298.841</v>
      </c>
      <c r="C5" s="83">
        <f t="shared" si="0"/>
        <v>3.535502071781136E-2</v>
      </c>
    </row>
    <row r="6" spans="1:3" x14ac:dyDescent="0.25">
      <c r="A6" t="s">
        <v>850</v>
      </c>
      <c r="B6" s="81">
        <f>SUM('2012_2017 Accounting'!T:T)</f>
        <v>695592.55699999991</v>
      </c>
      <c r="C6" s="83">
        <f t="shared" si="0"/>
        <v>0.23579062842980561</v>
      </c>
    </row>
    <row r="7" spans="1:3" x14ac:dyDescent="0.25">
      <c r="A7" t="s">
        <v>851</v>
      </c>
      <c r="B7" s="81">
        <f>SUM('2012_2017 Accounting'!U:U)</f>
        <v>285896.23399999994</v>
      </c>
      <c r="C7" s="83">
        <f t="shared" si="0"/>
        <v>9.6912556067753827E-2</v>
      </c>
    </row>
    <row r="8" spans="1:3" x14ac:dyDescent="0.25">
      <c r="A8" t="s">
        <v>852</v>
      </c>
      <c r="B8" s="81">
        <f>SUM('2012_2017 Accounting'!V:V)</f>
        <v>234095.42849999995</v>
      </c>
      <c r="C8" s="83">
        <f t="shared" si="0"/>
        <v>7.9353218551703991E-2</v>
      </c>
    </row>
    <row r="9" spans="1:3" x14ac:dyDescent="0.25">
      <c r="A9" t="s">
        <v>853</v>
      </c>
      <c r="B9" s="81">
        <f>SUM('2012_2017 Accounting'!W:W)</f>
        <v>341139.02950000006</v>
      </c>
      <c r="C9" s="83">
        <f t="shared" si="0"/>
        <v>0.11563865274041311</v>
      </c>
    </row>
    <row r="10" spans="1:3" x14ac:dyDescent="0.25">
      <c r="A10" t="s">
        <v>854</v>
      </c>
      <c r="B10" s="81">
        <f>SUM('2012_2017 Accounting'!X:X)</f>
        <v>75361.177499999991</v>
      </c>
      <c r="C10" s="83">
        <f t="shared" si="0"/>
        <v>2.5545787146677486E-2</v>
      </c>
    </row>
    <row r="11" spans="1:3" x14ac:dyDescent="0.25">
      <c r="A11" t="s">
        <v>855</v>
      </c>
      <c r="B11" s="81">
        <f>SUM('2012_2017 Accounting'!Y:Y)</f>
        <v>42417.915999999997</v>
      </c>
      <c r="C11" s="83">
        <f t="shared" si="0"/>
        <v>1.4378743662035341E-2</v>
      </c>
    </row>
    <row r="15" spans="1:3" x14ac:dyDescent="0.25">
      <c r="B15" s="81">
        <f>SUM(B2:B11)</f>
        <v>2950043.2719999999</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739F-CB8F-4EE6-8964-C947C20BF4F7}">
  <sheetPr published="0"/>
  <dimension ref="A1:C15"/>
  <sheetViews>
    <sheetView zoomScale="80" zoomScaleNormal="80" workbookViewId="0">
      <selection activeCell="B9" sqref="B9"/>
    </sheetView>
  </sheetViews>
  <sheetFormatPr defaultRowHeight="15" x14ac:dyDescent="0.25"/>
  <cols>
    <col min="1" max="1" width="98" style="79" bestFit="1" customWidth="1"/>
    <col min="2" max="2" width="17" style="81" bestFit="1" customWidth="1"/>
    <col min="3" max="3" width="10.85546875" style="82" bestFit="1" customWidth="1"/>
    <col min="4" max="16384" width="9.140625" style="79"/>
  </cols>
  <sheetData>
    <row r="1" spans="1:3" x14ac:dyDescent="0.25">
      <c r="A1" s="84" t="s">
        <v>846</v>
      </c>
      <c r="B1" s="85" t="s">
        <v>860</v>
      </c>
      <c r="C1" s="86" t="s">
        <v>848</v>
      </c>
    </row>
    <row r="2" spans="1:3" s="78" customFormat="1" x14ac:dyDescent="0.25">
      <c r="A2" s="78" t="s">
        <v>844</v>
      </c>
      <c r="B2" s="80">
        <f>SUM('2015_2017 Accounting'!M3:M162)</f>
        <v>548714.2925000001</v>
      </c>
      <c r="C2" s="83">
        <f>B2/SUM(B$2:B$11)</f>
        <v>0.37178089888998977</v>
      </c>
    </row>
    <row r="3" spans="1:3" x14ac:dyDescent="0.25">
      <c r="A3" s="79" t="s">
        <v>845</v>
      </c>
      <c r="B3" s="81">
        <f>SUM('2015_2017 Accounting'!N:N)</f>
        <v>103500.484</v>
      </c>
      <c r="C3" s="83">
        <f t="shared" ref="C3:C11" si="0">B3/SUM(B$2:B$11)</f>
        <v>7.0126664282339601E-2</v>
      </c>
    </row>
    <row r="4" spans="1:3" x14ac:dyDescent="0.25">
      <c r="A4" s="79" t="s">
        <v>847</v>
      </c>
      <c r="B4" s="81">
        <f>SUM('2015_2017 Accounting'!O:O)</f>
        <v>32118.715999999997</v>
      </c>
      <c r="C4" s="83">
        <f t="shared" si="0"/>
        <v>2.1762008514972831E-2</v>
      </c>
    </row>
    <row r="5" spans="1:3" x14ac:dyDescent="0.25">
      <c r="A5" s="79" t="s">
        <v>849</v>
      </c>
      <c r="B5" s="81">
        <f>SUM('2015_2017 Accounting'!P:P)</f>
        <v>56913.096200000007</v>
      </c>
      <c r="C5" s="83">
        <f t="shared" si="0"/>
        <v>3.8561419582210828E-2</v>
      </c>
    </row>
    <row r="6" spans="1:3" x14ac:dyDescent="0.25">
      <c r="A6" s="79" t="s">
        <v>850</v>
      </c>
      <c r="B6" s="81">
        <f>SUM('2015_2017 Accounting'!Q:Q)</f>
        <v>169718.52929999999</v>
      </c>
      <c r="C6" s="83">
        <f t="shared" si="0"/>
        <v>0.11499264415723424</v>
      </c>
    </row>
    <row r="7" spans="1:3" x14ac:dyDescent="0.25">
      <c r="A7" s="79" t="s">
        <v>851</v>
      </c>
      <c r="B7" s="81">
        <f>SUM('2015_2017 Accounting'!R:R)</f>
        <v>127955.47000000003</v>
      </c>
      <c r="C7" s="83">
        <f t="shared" si="0"/>
        <v>8.6696119100070856E-2</v>
      </c>
    </row>
    <row r="8" spans="1:3" x14ac:dyDescent="0.25">
      <c r="A8" s="79" t="s">
        <v>852</v>
      </c>
      <c r="B8" s="81">
        <f>SUM('2015_2017 Accounting'!S:S)</f>
        <v>169164.08100000003</v>
      </c>
      <c r="C8" s="83">
        <f t="shared" si="0"/>
        <v>0.11461697818647404</v>
      </c>
    </row>
    <row r="9" spans="1:3" x14ac:dyDescent="0.25">
      <c r="A9" s="79" t="s">
        <v>853</v>
      </c>
      <c r="B9" s="81">
        <f>SUM('2015_2017 Accounting'!T:T)</f>
        <v>226748.1085</v>
      </c>
      <c r="C9" s="83">
        <f t="shared" si="0"/>
        <v>0.15363298669632322</v>
      </c>
    </row>
    <row r="10" spans="1:3" x14ac:dyDescent="0.25">
      <c r="A10" s="79" t="s">
        <v>854</v>
      </c>
      <c r="B10" s="81">
        <f>SUM('2015_2017 Accounting'!U:U)</f>
        <v>37827.684499999988</v>
      </c>
      <c r="C10" s="83">
        <f t="shared" si="0"/>
        <v>2.5630115232212446E-2</v>
      </c>
    </row>
    <row r="11" spans="1:3" x14ac:dyDescent="0.25">
      <c r="A11" s="79" t="s">
        <v>855</v>
      </c>
      <c r="B11" s="81">
        <f>SUM('2015_2017 Accounting'!V:V)</f>
        <v>3247.241</v>
      </c>
      <c r="C11" s="83">
        <f t="shared" si="0"/>
        <v>2.2001653581721291E-3</v>
      </c>
    </row>
    <row r="15" spans="1:3" x14ac:dyDescent="0.25">
      <c r="B15" s="81">
        <f>SUM(B2:B11)</f>
        <v>1475907.7030000002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16BD2-BB13-40FB-B93E-917F6683018E}">
  <sheetPr published="0"/>
  <dimension ref="A1:C15"/>
  <sheetViews>
    <sheetView topLeftCell="A4" workbookViewId="0">
      <selection activeCell="M39" sqref="M39"/>
    </sheetView>
  </sheetViews>
  <sheetFormatPr defaultRowHeight="15" x14ac:dyDescent="0.25"/>
  <cols>
    <col min="1" max="1" width="110.5703125" bestFit="1" customWidth="1"/>
    <col min="2" max="2" width="24.42578125" style="81" bestFit="1" customWidth="1"/>
    <col min="3" max="3" width="11" bestFit="1" customWidth="1"/>
  </cols>
  <sheetData>
    <row r="1" spans="1:3" x14ac:dyDescent="0.25">
      <c r="A1" s="84" t="s">
        <v>846</v>
      </c>
      <c r="B1" s="81" t="s">
        <v>868</v>
      </c>
      <c r="C1" t="s">
        <v>848</v>
      </c>
    </row>
    <row r="2" spans="1:3" x14ac:dyDescent="0.25">
      <c r="A2" s="78" t="s">
        <v>844</v>
      </c>
      <c r="B2" s="81">
        <f>SUM('2018_2022 Accounting'!M:M)</f>
        <v>523129.09711845405</v>
      </c>
      <c r="C2" s="89">
        <f>B2/SUM(B$2:B$11)</f>
        <v>0.34866152180142529</v>
      </c>
    </row>
    <row r="3" spans="1:3" x14ac:dyDescent="0.25">
      <c r="A3" s="79" t="s">
        <v>845</v>
      </c>
      <c r="B3" s="81">
        <f>SUM('2018_2022 Accounting'!N:N)</f>
        <v>4926.8139245800003</v>
      </c>
      <c r="C3" s="89">
        <f t="shared" ref="C3:C11" si="0">B3/SUM(B$2:B$11)</f>
        <v>3.2836836070457569E-3</v>
      </c>
    </row>
    <row r="4" spans="1:3" x14ac:dyDescent="0.25">
      <c r="A4" s="79" t="s">
        <v>847</v>
      </c>
      <c r="B4" s="81">
        <f>SUM('2018_2022 Accounting'!O:O)</f>
        <v>5362.7381050000004</v>
      </c>
      <c r="C4" s="89">
        <f t="shared" si="0"/>
        <v>3.5742237222343041E-3</v>
      </c>
    </row>
    <row r="5" spans="1:3" x14ac:dyDescent="0.25">
      <c r="A5" s="79" t="s">
        <v>849</v>
      </c>
      <c r="B5" s="81">
        <f>SUM('2018_2022 Accounting'!P:P)</f>
        <v>1440.6201900000001</v>
      </c>
      <c r="C5" s="89">
        <f t="shared" si="0"/>
        <v>9.6016228221678008E-4</v>
      </c>
    </row>
    <row r="6" spans="1:3" x14ac:dyDescent="0.25">
      <c r="A6" s="79" t="s">
        <v>850</v>
      </c>
      <c r="B6" s="81">
        <f>SUM('2018_2022 Accounting'!Q:Q)</f>
        <v>58237.265020170191</v>
      </c>
      <c r="C6" s="89">
        <f t="shared" si="0"/>
        <v>3.8814689451096798E-2</v>
      </c>
    </row>
    <row r="7" spans="1:3" x14ac:dyDescent="0.25">
      <c r="A7" s="79" t="s">
        <v>851</v>
      </c>
      <c r="B7" s="81">
        <f>SUM('2018_2022 Accounting'!R:R)</f>
        <v>237863.73056989157</v>
      </c>
      <c r="C7" s="89">
        <f t="shared" si="0"/>
        <v>0.15853434790510909</v>
      </c>
    </row>
    <row r="8" spans="1:3" x14ac:dyDescent="0.25">
      <c r="A8" s="79" t="s">
        <v>852</v>
      </c>
      <c r="B8" s="81">
        <f>SUM('2018_2022 Accounting'!S:S)</f>
        <v>29570.333811076667</v>
      </c>
      <c r="C8" s="89">
        <f t="shared" si="0"/>
        <v>1.970840017031511E-2</v>
      </c>
    </row>
    <row r="9" spans="1:3" x14ac:dyDescent="0.25">
      <c r="A9" s="79" t="s">
        <v>853</v>
      </c>
      <c r="B9" s="81">
        <f>SUM('2018_2022 Accounting'!T:T)</f>
        <v>608572.88404452812</v>
      </c>
      <c r="C9" s="89">
        <f t="shared" si="0"/>
        <v>0.40560914895927008</v>
      </c>
    </row>
    <row r="10" spans="1:3" x14ac:dyDescent="0.25">
      <c r="A10" s="79" t="s">
        <v>854</v>
      </c>
      <c r="B10" s="81">
        <f>SUM('2018_2022 Accounting'!U:U)</f>
        <v>31102.340334901171</v>
      </c>
      <c r="C10" s="89">
        <f t="shared" si="0"/>
        <v>2.0729470741515651E-2</v>
      </c>
    </row>
    <row r="11" spans="1:3" x14ac:dyDescent="0.25">
      <c r="A11" s="79" t="s">
        <v>855</v>
      </c>
      <c r="B11" s="81">
        <f>SUM('2018_2022 Accounting'!V:V)</f>
        <v>186.57583499999998</v>
      </c>
      <c r="C11" s="89">
        <f t="shared" si="0"/>
        <v>1.2435135977103125E-4</v>
      </c>
    </row>
    <row r="12" spans="1:3" x14ac:dyDescent="0.25">
      <c r="C12" s="89"/>
    </row>
    <row r="15" spans="1:3" x14ac:dyDescent="0.25">
      <c r="B15" s="81">
        <f>SUM(B2:B14)</f>
        <v>1500392.398953602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8F1DC-5D7E-4894-9433-17DCD77E7F27}">
  <sheetPr published="0"/>
  <dimension ref="A1:D11"/>
  <sheetViews>
    <sheetView topLeftCell="A4" workbookViewId="0">
      <selection activeCell="C29" sqref="C29"/>
    </sheetView>
  </sheetViews>
  <sheetFormatPr defaultRowHeight="15" x14ac:dyDescent="0.25"/>
  <cols>
    <col min="1" max="1" width="107.42578125" customWidth="1"/>
    <col min="2" max="4" width="10.5703125" style="82" bestFit="1" customWidth="1"/>
  </cols>
  <sheetData>
    <row r="1" spans="1:4" x14ac:dyDescent="0.25">
      <c r="A1" s="119" t="s">
        <v>846</v>
      </c>
      <c r="B1" s="120" t="s">
        <v>871</v>
      </c>
      <c r="C1" s="120" t="s">
        <v>870</v>
      </c>
      <c r="D1" s="120" t="s">
        <v>872</v>
      </c>
    </row>
    <row r="2" spans="1:4" x14ac:dyDescent="0.25">
      <c r="A2" s="121" t="s">
        <v>844</v>
      </c>
      <c r="B2" s="120">
        <v>0.30567006052377665</v>
      </c>
      <c r="C2" s="120">
        <v>0.37178089888998977</v>
      </c>
      <c r="D2" s="120">
        <v>0.34866152180142529</v>
      </c>
    </row>
    <row r="3" spans="1:4" x14ac:dyDescent="0.25">
      <c r="A3" s="122" t="s">
        <v>845</v>
      </c>
      <c r="B3" s="120">
        <v>6.5666961850585348E-2</v>
      </c>
      <c r="C3" s="120">
        <v>7.0126664282339601E-2</v>
      </c>
      <c r="D3" s="120">
        <v>3.2836836070457569E-3</v>
      </c>
    </row>
    <row r="4" spans="1:4" x14ac:dyDescent="0.25">
      <c r="A4" s="122" t="s">
        <v>847</v>
      </c>
      <c r="B4" s="120">
        <v>2.568837030943728E-2</v>
      </c>
      <c r="C4" s="120">
        <v>2.1762008514972831E-2</v>
      </c>
      <c r="D4" s="120">
        <v>3.5742237222343041E-3</v>
      </c>
    </row>
    <row r="5" spans="1:4" x14ac:dyDescent="0.25">
      <c r="A5" s="122" t="s">
        <v>849</v>
      </c>
      <c r="B5" s="120">
        <v>3.535502071781136E-2</v>
      </c>
      <c r="C5" s="120">
        <v>3.8561419582210828E-2</v>
      </c>
      <c r="D5" s="120">
        <v>9.6016228221678008E-4</v>
      </c>
    </row>
    <row r="6" spans="1:4" x14ac:dyDescent="0.25">
      <c r="A6" s="122" t="s">
        <v>850</v>
      </c>
      <c r="B6" s="120">
        <v>0.23579062842980561</v>
      </c>
      <c r="C6" s="120">
        <v>0.11499264415723424</v>
      </c>
      <c r="D6" s="120">
        <v>3.8814689451096798E-2</v>
      </c>
    </row>
    <row r="7" spans="1:4" x14ac:dyDescent="0.25">
      <c r="A7" s="122" t="s">
        <v>851</v>
      </c>
      <c r="B7" s="120">
        <v>9.6912556067753827E-2</v>
      </c>
      <c r="C7" s="120">
        <v>8.6696119100070856E-2</v>
      </c>
      <c r="D7" s="120">
        <v>0.15853434790510909</v>
      </c>
    </row>
    <row r="8" spans="1:4" x14ac:dyDescent="0.25">
      <c r="A8" s="122" t="s">
        <v>852</v>
      </c>
      <c r="B8" s="120">
        <v>7.9353218551703991E-2</v>
      </c>
      <c r="C8" s="120">
        <v>0.11461697818647404</v>
      </c>
      <c r="D8" s="120">
        <v>1.970840017031511E-2</v>
      </c>
    </row>
    <row r="9" spans="1:4" x14ac:dyDescent="0.25">
      <c r="A9" s="122" t="s">
        <v>853</v>
      </c>
      <c r="B9" s="120">
        <v>0.11563865274041311</v>
      </c>
      <c r="C9" s="120">
        <v>0.15363298669632322</v>
      </c>
      <c r="D9" s="120">
        <v>0.40560914895927008</v>
      </c>
    </row>
    <row r="10" spans="1:4" x14ac:dyDescent="0.25">
      <c r="A10" s="122" t="s">
        <v>854</v>
      </c>
      <c r="B10" s="120">
        <v>2.5545787146677486E-2</v>
      </c>
      <c r="C10" s="120">
        <v>2.5630115232212446E-2</v>
      </c>
      <c r="D10" s="120">
        <v>2.0729470741515651E-2</v>
      </c>
    </row>
    <row r="11" spans="1:4" x14ac:dyDescent="0.25">
      <c r="A11" s="122" t="s">
        <v>855</v>
      </c>
      <c r="B11" s="120">
        <v>1.4378743662035341E-2</v>
      </c>
      <c r="C11" s="120">
        <v>2.2001653581721291E-3</v>
      </c>
      <c r="D11" s="120">
        <v>1.2435135977103125E-4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dimension ref="C1:W28"/>
  <sheetViews>
    <sheetView topLeftCell="A3" workbookViewId="0">
      <selection activeCell="D24" sqref="D24"/>
    </sheetView>
  </sheetViews>
  <sheetFormatPr defaultColWidth="9.140625" defaultRowHeight="15" x14ac:dyDescent="0.25"/>
  <cols>
    <col min="1" max="2" width="3" style="40" customWidth="1"/>
    <col min="3" max="3" width="9" style="40" customWidth="1"/>
    <col min="4" max="4" width="46.7109375" style="40" customWidth="1"/>
    <col min="5" max="5" width="14.28515625" style="40" customWidth="1"/>
    <col min="6" max="6" width="9.85546875" style="40" customWidth="1"/>
    <col min="7" max="7" width="13.28515625" style="40" customWidth="1"/>
    <col min="8" max="8" width="14.28515625" style="40" customWidth="1"/>
    <col min="9" max="9" width="9.85546875" style="40" customWidth="1"/>
    <col min="10" max="10" width="14" style="40" customWidth="1"/>
    <col min="11" max="11" width="14.28515625" style="40" customWidth="1"/>
    <col min="12" max="12" width="9.85546875" style="40" customWidth="1"/>
    <col min="13" max="13" width="13.28515625" style="40" customWidth="1"/>
    <col min="14" max="14" width="14.28515625" style="40" customWidth="1"/>
    <col min="15" max="15" width="9.85546875" style="40" customWidth="1"/>
    <col min="16" max="16" width="13.28515625" style="40" customWidth="1"/>
    <col min="17" max="17" width="15" style="40" customWidth="1"/>
    <col min="18" max="18" width="9.85546875" style="40" customWidth="1"/>
    <col min="19" max="19" width="15" style="40" customWidth="1"/>
    <col min="20" max="20" width="14" style="40" customWidth="1"/>
    <col min="21" max="21" width="9.85546875" style="40" customWidth="1"/>
    <col min="22" max="22" width="13.28515625" style="40" customWidth="1"/>
    <col min="23" max="23" width="15" style="40" customWidth="1"/>
    <col min="24" max="16384" width="9.140625" style="40"/>
  </cols>
  <sheetData>
    <row r="1" spans="3:23" ht="15.75" hidden="1" thickBot="1" x14ac:dyDescent="0.3"/>
    <row r="2" spans="3:23" ht="15.75" hidden="1" thickBot="1" x14ac:dyDescent="0.3">
      <c r="C2" s="41" t="s">
        <v>649</v>
      </c>
      <c r="D2" s="41" t="s">
        <v>650</v>
      </c>
      <c r="G2" s="42"/>
      <c r="H2" s="41"/>
      <c r="I2" s="41"/>
      <c r="J2" s="42"/>
      <c r="K2" s="41"/>
      <c r="L2" s="41"/>
      <c r="M2" s="42"/>
      <c r="N2" s="41"/>
      <c r="O2" s="41"/>
      <c r="P2" s="41"/>
      <c r="Q2" s="41"/>
      <c r="R2" s="41"/>
      <c r="S2" s="41"/>
      <c r="T2" s="42"/>
      <c r="U2" s="42"/>
      <c r="V2" s="42"/>
      <c r="W2" s="41"/>
    </row>
    <row r="3" spans="3:23" ht="45.75" customHeight="1" thickBot="1" x14ac:dyDescent="0.3">
      <c r="E3" s="143">
        <v>2012</v>
      </c>
      <c r="F3" s="144"/>
      <c r="G3" s="145"/>
      <c r="H3" s="143">
        <v>2013</v>
      </c>
      <c r="I3" s="144"/>
      <c r="J3" s="145"/>
      <c r="K3" s="143">
        <v>2014</v>
      </c>
      <c r="L3" s="144"/>
      <c r="M3" s="145"/>
      <c r="N3" s="143">
        <v>2015</v>
      </c>
      <c r="O3" s="144"/>
      <c r="P3" s="145"/>
      <c r="Q3" s="143">
        <v>2016</v>
      </c>
      <c r="R3" s="144"/>
      <c r="S3" s="145"/>
      <c r="T3" s="143" t="s">
        <v>651</v>
      </c>
      <c r="U3" s="144"/>
      <c r="V3" s="145"/>
      <c r="W3" s="43" t="s">
        <v>652</v>
      </c>
    </row>
    <row r="4" spans="3:23" ht="59.25" customHeight="1" thickBot="1" x14ac:dyDescent="0.3">
      <c r="C4" s="44" t="s">
        <v>653</v>
      </c>
      <c r="D4" s="62" t="s">
        <v>780</v>
      </c>
      <c r="E4" s="44" t="s">
        <v>654</v>
      </c>
      <c r="F4" s="44" t="s">
        <v>655</v>
      </c>
      <c r="G4" s="44" t="s">
        <v>656</v>
      </c>
      <c r="H4" s="44" t="s">
        <v>657</v>
      </c>
      <c r="I4" s="44" t="s">
        <v>658</v>
      </c>
      <c r="J4" s="44" t="s">
        <v>659</v>
      </c>
      <c r="K4" s="44" t="s">
        <v>660</v>
      </c>
      <c r="L4" s="44" t="s">
        <v>661</v>
      </c>
      <c r="M4" s="44" t="s">
        <v>662</v>
      </c>
      <c r="N4" s="44" t="s">
        <v>663</v>
      </c>
      <c r="O4" s="44" t="s">
        <v>664</v>
      </c>
      <c r="P4" s="44" t="s">
        <v>665</v>
      </c>
      <c r="Q4" s="44" t="s">
        <v>666</v>
      </c>
      <c r="R4" s="44" t="s">
        <v>667</v>
      </c>
      <c r="S4" s="44" t="s">
        <v>668</v>
      </c>
      <c r="T4" s="44" t="s">
        <v>669</v>
      </c>
      <c r="U4" s="44" t="s">
        <v>670</v>
      </c>
      <c r="V4" s="44" t="s">
        <v>671</v>
      </c>
      <c r="W4" s="44" t="s">
        <v>672</v>
      </c>
    </row>
    <row r="5" spans="3:23" x14ac:dyDescent="0.25">
      <c r="C5" s="45" t="s">
        <v>673</v>
      </c>
      <c r="D5" s="46" t="s">
        <v>674</v>
      </c>
      <c r="E5" s="47">
        <v>41250233.82</v>
      </c>
      <c r="F5" s="48">
        <v>119</v>
      </c>
      <c r="G5" s="47">
        <f>E5/F5</f>
        <v>346640.62033613445</v>
      </c>
      <c r="H5" s="47">
        <v>16773147.25</v>
      </c>
      <c r="I5" s="48">
        <v>109</v>
      </c>
      <c r="J5" s="47">
        <f>H5/I5</f>
        <v>153882.08486238532</v>
      </c>
      <c r="K5" s="47">
        <v>3825409.6</v>
      </c>
      <c r="L5" s="48">
        <v>21</v>
      </c>
      <c r="M5" s="47">
        <f>K5/L5</f>
        <v>182162.3619047619</v>
      </c>
      <c r="N5" s="47">
        <v>698535.65</v>
      </c>
      <c r="O5" s="48">
        <v>10</v>
      </c>
      <c r="P5" s="47">
        <f>N5/O5</f>
        <v>69853.565000000002</v>
      </c>
      <c r="Q5" s="47">
        <v>1184.26</v>
      </c>
      <c r="R5" s="48">
        <v>4</v>
      </c>
      <c r="S5" s="47">
        <f>Q5/R5</f>
        <v>296.065</v>
      </c>
      <c r="T5" s="47">
        <v>-0.09</v>
      </c>
      <c r="U5" s="48">
        <v>2</v>
      </c>
      <c r="V5" s="47">
        <f>T5/U5</f>
        <v>-4.4999999999999998E-2</v>
      </c>
      <c r="W5" s="49">
        <f t="shared" ref="W5:W25" si="0">E5+H5+K5+N5+Q5+T5</f>
        <v>62548510.489999995</v>
      </c>
    </row>
    <row r="6" spans="3:23" x14ac:dyDescent="0.25">
      <c r="C6" s="50" t="s">
        <v>675</v>
      </c>
      <c r="D6" s="51" t="s">
        <v>676</v>
      </c>
      <c r="E6" s="47">
        <v>4822529.72</v>
      </c>
      <c r="F6" s="48">
        <v>25</v>
      </c>
      <c r="G6" s="47">
        <f>E6/F6</f>
        <v>192901.1888</v>
      </c>
      <c r="H6" s="47">
        <v>6497059.25</v>
      </c>
      <c r="I6" s="48">
        <v>20</v>
      </c>
      <c r="J6" s="47">
        <f>H6/I6</f>
        <v>324852.96250000002</v>
      </c>
      <c r="K6" s="47">
        <v>2681604.98</v>
      </c>
      <c r="L6" s="48">
        <v>6</v>
      </c>
      <c r="M6" s="47">
        <f>K6/L6</f>
        <v>446934.16333333333</v>
      </c>
      <c r="N6" s="47">
        <v>1228423.7</v>
      </c>
      <c r="O6" s="48">
        <v>2</v>
      </c>
      <c r="P6" s="47">
        <f>N6/O6</f>
        <v>614211.85</v>
      </c>
      <c r="Q6" s="47">
        <v>-31690383.789999999</v>
      </c>
      <c r="R6" s="48">
        <v>2</v>
      </c>
      <c r="S6" s="47">
        <f>Q6/R6</f>
        <v>-15845191.895</v>
      </c>
      <c r="T6" s="47">
        <v>-1157335.21</v>
      </c>
      <c r="U6" s="48">
        <v>2</v>
      </c>
      <c r="V6" s="47">
        <f>T6/U6</f>
        <v>-578667.60499999998</v>
      </c>
      <c r="W6" s="49">
        <f t="shared" si="0"/>
        <v>-17618101.350000001</v>
      </c>
    </row>
    <row r="7" spans="3:23" x14ac:dyDescent="0.25">
      <c r="C7" s="50" t="s">
        <v>677</v>
      </c>
      <c r="D7" s="51" t="s">
        <v>678</v>
      </c>
      <c r="E7" s="47">
        <v>700879.26</v>
      </c>
      <c r="F7" s="48">
        <v>3</v>
      </c>
      <c r="G7" s="47">
        <f>E7/F7</f>
        <v>233626.42</v>
      </c>
      <c r="H7" s="47">
        <v>319755.21000000002</v>
      </c>
      <c r="I7" s="48">
        <v>3</v>
      </c>
      <c r="J7" s="47">
        <f>H7/I7</f>
        <v>106585.07</v>
      </c>
      <c r="K7" s="47">
        <v>-2301.04</v>
      </c>
      <c r="L7" s="48">
        <v>2</v>
      </c>
      <c r="M7" s="47">
        <f>K7/L7</f>
        <v>-1150.52</v>
      </c>
      <c r="N7" s="47">
        <v>150330.79999999999</v>
      </c>
      <c r="O7" s="48">
        <v>2</v>
      </c>
      <c r="P7" s="47">
        <f>N7/O7</f>
        <v>75165.399999999994</v>
      </c>
      <c r="Q7" s="47">
        <v>159086.57999999999</v>
      </c>
      <c r="R7" s="48">
        <v>2</v>
      </c>
      <c r="S7" s="47">
        <f>Q7/R7</f>
        <v>79543.289999999994</v>
      </c>
      <c r="T7" s="47">
        <v>31861.93</v>
      </c>
      <c r="U7" s="48">
        <v>2</v>
      </c>
      <c r="V7" s="47">
        <f>T7/U7</f>
        <v>15930.965</v>
      </c>
      <c r="W7" s="49">
        <f t="shared" si="0"/>
        <v>1359612.74</v>
      </c>
    </row>
    <row r="8" spans="3:23" x14ac:dyDescent="0.25">
      <c r="C8" s="50" t="s">
        <v>679</v>
      </c>
      <c r="D8" s="52" t="s">
        <v>680</v>
      </c>
      <c r="E8" s="47">
        <v>502064.43</v>
      </c>
      <c r="F8" s="48">
        <v>13</v>
      </c>
      <c r="G8" s="47">
        <f t="shared" ref="G8:G17" si="1">E8/F8</f>
        <v>38620.340769230766</v>
      </c>
      <c r="H8" s="47">
        <v>1014408.74</v>
      </c>
      <c r="I8" s="48">
        <v>14</v>
      </c>
      <c r="J8" s="47">
        <f t="shared" ref="J8:J17" si="2">H8/I8</f>
        <v>72457.767142857148</v>
      </c>
      <c r="K8" s="47">
        <v>11395605.449999999</v>
      </c>
      <c r="L8" s="48">
        <v>6</v>
      </c>
      <c r="M8" s="47">
        <f t="shared" ref="M8:M17" si="3">K8/L8</f>
        <v>1899267.575</v>
      </c>
      <c r="N8" s="47">
        <v>41128.49</v>
      </c>
      <c r="O8" s="48">
        <v>5</v>
      </c>
      <c r="P8" s="47">
        <f t="shared" ref="P8:P17" si="4">N8/O8</f>
        <v>8225.6980000000003</v>
      </c>
      <c r="Q8" s="47">
        <v>148769.32</v>
      </c>
      <c r="R8" s="48">
        <v>3</v>
      </c>
      <c r="S8" s="47">
        <f t="shared" ref="S8:S17" si="5">Q8/R8</f>
        <v>49589.773333333338</v>
      </c>
      <c r="T8" s="47">
        <v>291541.87</v>
      </c>
      <c r="U8" s="48">
        <v>2</v>
      </c>
      <c r="V8" s="47">
        <f t="shared" ref="V8:V17" si="6">T8/U8</f>
        <v>145770.935</v>
      </c>
      <c r="W8" s="49">
        <f t="shared" si="0"/>
        <v>13393518.299999999</v>
      </c>
    </row>
    <row r="9" spans="3:23" x14ac:dyDescent="0.25">
      <c r="C9" s="50" t="s">
        <v>681</v>
      </c>
      <c r="D9" s="52" t="s">
        <v>682</v>
      </c>
      <c r="E9" s="47">
        <v>11661553.09</v>
      </c>
      <c r="F9" s="48">
        <v>50</v>
      </c>
      <c r="G9" s="47">
        <f t="shared" si="1"/>
        <v>233231.0618</v>
      </c>
      <c r="H9" s="47">
        <v>11716293.539999999</v>
      </c>
      <c r="I9" s="48">
        <v>56</v>
      </c>
      <c r="J9" s="47">
        <f t="shared" si="2"/>
        <v>209219.5275</v>
      </c>
      <c r="K9" s="47">
        <v>36453446.130000003</v>
      </c>
      <c r="L9" s="48">
        <v>31</v>
      </c>
      <c r="M9" s="47">
        <f t="shared" si="3"/>
        <v>1175917.6170967743</v>
      </c>
      <c r="N9" s="47">
        <v>3630448.68</v>
      </c>
      <c r="O9" s="48">
        <v>27</v>
      </c>
      <c r="P9" s="47">
        <f t="shared" si="4"/>
        <v>134461.06222222222</v>
      </c>
      <c r="Q9" s="47">
        <v>12232597.57</v>
      </c>
      <c r="R9" s="48">
        <v>20</v>
      </c>
      <c r="S9" s="47">
        <f t="shared" si="5"/>
        <v>611629.87849999999</v>
      </c>
      <c r="T9" s="47">
        <v>4105848.57</v>
      </c>
      <c r="U9" s="48">
        <v>12</v>
      </c>
      <c r="V9" s="47">
        <f t="shared" si="6"/>
        <v>342154.04749999999</v>
      </c>
      <c r="W9" s="49">
        <f t="shared" si="0"/>
        <v>79800187.579999998</v>
      </c>
    </row>
    <row r="10" spans="3:23" x14ac:dyDescent="0.25">
      <c r="C10" s="50" t="s">
        <v>683</v>
      </c>
      <c r="D10" s="52" t="s">
        <v>684</v>
      </c>
      <c r="E10" s="47">
        <v>2097320.11</v>
      </c>
      <c r="F10" s="48">
        <v>31</v>
      </c>
      <c r="G10" s="47">
        <f t="shared" si="1"/>
        <v>67655.487419354831</v>
      </c>
      <c r="H10" s="47">
        <v>5594494.7199999997</v>
      </c>
      <c r="I10" s="48">
        <v>48</v>
      </c>
      <c r="J10" s="47">
        <f t="shared" si="2"/>
        <v>116551.97333333333</v>
      </c>
      <c r="K10" s="47">
        <v>8913575.7400000002</v>
      </c>
      <c r="L10" s="48">
        <v>16</v>
      </c>
      <c r="M10" s="47">
        <f t="shared" si="3"/>
        <v>557098.48375000001</v>
      </c>
      <c r="N10" s="47">
        <v>1640148.71</v>
      </c>
      <c r="O10" s="48">
        <v>16</v>
      </c>
      <c r="P10" s="47">
        <f t="shared" si="4"/>
        <v>102509.294375</v>
      </c>
      <c r="Q10" s="47">
        <v>3546972.69</v>
      </c>
      <c r="R10" s="48">
        <v>8</v>
      </c>
      <c r="S10" s="47">
        <f t="shared" si="5"/>
        <v>443371.58624999999</v>
      </c>
      <c r="T10" s="47">
        <v>1749634.36</v>
      </c>
      <c r="U10" s="48">
        <v>14</v>
      </c>
      <c r="V10" s="47">
        <f t="shared" si="6"/>
        <v>124973.88285714286</v>
      </c>
      <c r="W10" s="49">
        <f t="shared" si="0"/>
        <v>23542146.330000002</v>
      </c>
    </row>
    <row r="11" spans="3:23" x14ac:dyDescent="0.25">
      <c r="C11" s="50" t="s">
        <v>685</v>
      </c>
      <c r="D11" s="53" t="s">
        <v>686</v>
      </c>
      <c r="E11" s="47">
        <v>226186.62</v>
      </c>
      <c r="F11" s="48">
        <v>4</v>
      </c>
      <c r="G11" s="47">
        <f t="shared" si="1"/>
        <v>56546.654999999999</v>
      </c>
      <c r="H11" s="47">
        <v>243280.94</v>
      </c>
      <c r="I11" s="48">
        <v>7</v>
      </c>
      <c r="J11" s="47">
        <f t="shared" si="2"/>
        <v>34754.42</v>
      </c>
      <c r="K11" s="47">
        <v>3404.13</v>
      </c>
      <c r="L11" s="48">
        <v>2</v>
      </c>
      <c r="M11" s="47">
        <f t="shared" si="3"/>
        <v>1702.0650000000001</v>
      </c>
      <c r="N11" s="47">
        <v>642423.94999999995</v>
      </c>
      <c r="O11" s="48">
        <v>2</v>
      </c>
      <c r="P11" s="47">
        <f t="shared" si="4"/>
        <v>321211.97499999998</v>
      </c>
      <c r="Q11" s="47">
        <v>4949020.21</v>
      </c>
      <c r="R11" s="48">
        <v>5</v>
      </c>
      <c r="S11" s="47">
        <f t="shared" si="5"/>
        <v>989804.04200000002</v>
      </c>
      <c r="T11" s="47">
        <v>3784341.59</v>
      </c>
      <c r="U11" s="48">
        <v>6</v>
      </c>
      <c r="V11" s="47">
        <f t="shared" si="6"/>
        <v>630723.59833333327</v>
      </c>
      <c r="W11" s="49">
        <f t="shared" si="0"/>
        <v>9848657.4399999995</v>
      </c>
    </row>
    <row r="12" spans="3:23" x14ac:dyDescent="0.25">
      <c r="C12" s="50">
        <v>100</v>
      </c>
      <c r="D12" s="51" t="s">
        <v>777</v>
      </c>
      <c r="E12" s="47">
        <v>19922071.02</v>
      </c>
      <c r="F12" s="48">
        <v>521</v>
      </c>
      <c r="G12" s="47">
        <f t="shared" si="1"/>
        <v>38238.140153550863</v>
      </c>
      <c r="H12" s="47">
        <v>14533837.51</v>
      </c>
      <c r="I12" s="48">
        <v>397</v>
      </c>
      <c r="J12" s="47">
        <f t="shared" si="2"/>
        <v>36609.162493702774</v>
      </c>
      <c r="K12" s="47">
        <v>15299130.359999999</v>
      </c>
      <c r="L12" s="48">
        <v>462</v>
      </c>
      <c r="M12" s="47">
        <f t="shared" si="3"/>
        <v>33115.000779220776</v>
      </c>
      <c r="N12" s="47">
        <v>19684246.140000001</v>
      </c>
      <c r="O12" s="48">
        <v>544</v>
      </c>
      <c r="P12" s="47">
        <f t="shared" si="4"/>
        <v>36184.275992647061</v>
      </c>
      <c r="Q12" s="47">
        <v>32955476.32</v>
      </c>
      <c r="R12" s="48">
        <v>669</v>
      </c>
      <c r="S12" s="47">
        <f t="shared" si="5"/>
        <v>49260.801674140508</v>
      </c>
      <c r="T12" s="47">
        <v>29892066.690000001</v>
      </c>
      <c r="U12" s="48">
        <v>818</v>
      </c>
      <c r="V12" s="47">
        <f t="shared" si="6"/>
        <v>36542.868814180933</v>
      </c>
      <c r="W12" s="49">
        <f t="shared" si="0"/>
        <v>132286828.03999999</v>
      </c>
    </row>
    <row r="13" spans="3:23" x14ac:dyDescent="0.25">
      <c r="C13" s="50">
        <v>102</v>
      </c>
      <c r="D13" s="51" t="s">
        <v>778</v>
      </c>
      <c r="E13" s="47">
        <v>-1313570.52</v>
      </c>
      <c r="F13" s="48">
        <v>33</v>
      </c>
      <c r="G13" s="47">
        <f t="shared" si="1"/>
        <v>-39805.167272727274</v>
      </c>
      <c r="H13" s="47">
        <v>895909.62</v>
      </c>
      <c r="I13" s="48">
        <v>26</v>
      </c>
      <c r="J13" s="47">
        <f t="shared" si="2"/>
        <v>34458.062307692308</v>
      </c>
      <c r="K13" s="47">
        <v>228343.1</v>
      </c>
      <c r="L13" s="48">
        <v>22</v>
      </c>
      <c r="M13" s="47">
        <f t="shared" si="3"/>
        <v>10379.231818181819</v>
      </c>
      <c r="N13" s="47">
        <v>-596141.49</v>
      </c>
      <c r="O13" s="48">
        <v>13</v>
      </c>
      <c r="P13" s="47">
        <f t="shared" si="4"/>
        <v>-45857.037692307691</v>
      </c>
      <c r="Q13" s="47">
        <v>1026117.45</v>
      </c>
      <c r="R13" s="48">
        <v>18</v>
      </c>
      <c r="S13" s="47">
        <f t="shared" si="5"/>
        <v>57006.524999999994</v>
      </c>
      <c r="T13" s="47">
        <v>336872.8</v>
      </c>
      <c r="U13" s="48">
        <v>12</v>
      </c>
      <c r="V13" s="47">
        <f t="shared" si="6"/>
        <v>28072.733333333334</v>
      </c>
      <c r="W13" s="49">
        <f t="shared" si="0"/>
        <v>577530.96</v>
      </c>
    </row>
    <row r="14" spans="3:23" x14ac:dyDescent="0.25">
      <c r="C14" s="50">
        <v>103</v>
      </c>
      <c r="D14" s="54" t="s">
        <v>687</v>
      </c>
      <c r="E14" s="47">
        <v>2777576.43</v>
      </c>
      <c r="F14" s="48">
        <v>20</v>
      </c>
      <c r="G14" s="47">
        <f t="shared" si="1"/>
        <v>138878.82150000002</v>
      </c>
      <c r="H14" s="47">
        <v>1138542.3999999999</v>
      </c>
      <c r="I14" s="48">
        <v>32</v>
      </c>
      <c r="J14" s="47">
        <f t="shared" si="2"/>
        <v>35579.449999999997</v>
      </c>
      <c r="K14" s="47">
        <v>2411155.19</v>
      </c>
      <c r="L14" s="48">
        <v>29</v>
      </c>
      <c r="M14" s="47">
        <f t="shared" si="3"/>
        <v>83143.282413793102</v>
      </c>
      <c r="N14" s="47">
        <v>2907435.88</v>
      </c>
      <c r="O14" s="48">
        <v>20</v>
      </c>
      <c r="P14" s="47">
        <f t="shared" si="4"/>
        <v>145371.79399999999</v>
      </c>
      <c r="Q14" s="47">
        <v>3153284.64</v>
      </c>
      <c r="R14" s="48">
        <v>39</v>
      </c>
      <c r="S14" s="47">
        <f t="shared" si="5"/>
        <v>80853.452307692307</v>
      </c>
      <c r="T14" s="47">
        <v>4362631.6900000004</v>
      </c>
      <c r="U14" s="48">
        <v>36</v>
      </c>
      <c r="V14" s="47">
        <f t="shared" si="6"/>
        <v>121184.21361111112</v>
      </c>
      <c r="W14" s="49">
        <f t="shared" si="0"/>
        <v>16750626.23</v>
      </c>
    </row>
    <row r="15" spans="3:23" x14ac:dyDescent="0.25">
      <c r="C15" s="50" t="s">
        <v>688</v>
      </c>
      <c r="D15" s="52" t="s">
        <v>779</v>
      </c>
      <c r="E15" s="47">
        <v>974901.78</v>
      </c>
      <c r="F15" s="48">
        <v>12</v>
      </c>
      <c r="G15" s="47">
        <f t="shared" si="1"/>
        <v>81241.815000000002</v>
      </c>
      <c r="H15" s="47">
        <v>-623153.35</v>
      </c>
      <c r="I15" s="48">
        <v>6</v>
      </c>
      <c r="J15" s="47">
        <f t="shared" si="2"/>
        <v>-103858.89166666666</v>
      </c>
      <c r="K15" s="47">
        <v>305208.76</v>
      </c>
      <c r="L15" s="48">
        <v>6</v>
      </c>
      <c r="M15" s="47">
        <f t="shared" si="3"/>
        <v>50868.126666666671</v>
      </c>
      <c r="N15" s="47">
        <v>19356.13</v>
      </c>
      <c r="O15" s="48">
        <v>4</v>
      </c>
      <c r="P15" s="47">
        <f t="shared" si="4"/>
        <v>4839.0325000000003</v>
      </c>
      <c r="Q15" s="47">
        <v>4119545.45</v>
      </c>
      <c r="R15" s="48">
        <v>3</v>
      </c>
      <c r="S15" s="47">
        <f t="shared" si="5"/>
        <v>1373181.8166666667</v>
      </c>
      <c r="T15" s="47">
        <v>6031.99</v>
      </c>
      <c r="U15" s="48">
        <v>2</v>
      </c>
      <c r="V15" s="47">
        <f t="shared" si="6"/>
        <v>3015.9949999999999</v>
      </c>
      <c r="W15" s="49">
        <f t="shared" si="0"/>
        <v>4801890.7600000007</v>
      </c>
    </row>
    <row r="16" spans="3:23" x14ac:dyDescent="0.25">
      <c r="C16" s="50" t="s">
        <v>689</v>
      </c>
      <c r="D16" s="52" t="s">
        <v>690</v>
      </c>
      <c r="E16" s="47">
        <v>1319503.55</v>
      </c>
      <c r="F16" s="48">
        <v>15</v>
      </c>
      <c r="G16" s="47">
        <f t="shared" si="1"/>
        <v>87966.903333333335</v>
      </c>
      <c r="H16" s="47">
        <v>255005.48</v>
      </c>
      <c r="I16" s="48">
        <v>11</v>
      </c>
      <c r="J16" s="47">
        <f t="shared" si="2"/>
        <v>23182.316363636364</v>
      </c>
      <c r="K16" s="47">
        <v>-1969498.91</v>
      </c>
      <c r="L16" s="48">
        <v>16</v>
      </c>
      <c r="M16" s="47">
        <f t="shared" si="3"/>
        <v>-123093.68187499999</v>
      </c>
      <c r="N16" s="47">
        <v>136243.51999999999</v>
      </c>
      <c r="O16" s="48">
        <v>20</v>
      </c>
      <c r="P16" s="47">
        <f t="shared" si="4"/>
        <v>6812.1759999999995</v>
      </c>
      <c r="Q16" s="47">
        <v>1154238.25</v>
      </c>
      <c r="R16" s="48">
        <v>14</v>
      </c>
      <c r="S16" s="47">
        <f t="shared" si="5"/>
        <v>82445.58928571429</v>
      </c>
      <c r="T16" s="47">
        <v>526913.22</v>
      </c>
      <c r="U16" s="48">
        <v>12</v>
      </c>
      <c r="V16" s="47">
        <f t="shared" si="6"/>
        <v>43909.434999999998</v>
      </c>
      <c r="W16" s="49">
        <f t="shared" si="0"/>
        <v>1422405.11</v>
      </c>
    </row>
    <row r="17" spans="3:23" x14ac:dyDescent="0.25">
      <c r="C17" s="50">
        <v>106</v>
      </c>
      <c r="D17" s="52" t="s">
        <v>691</v>
      </c>
      <c r="E17" s="47">
        <v>262628.77</v>
      </c>
      <c r="F17" s="48">
        <v>1</v>
      </c>
      <c r="G17" s="47">
        <f t="shared" si="1"/>
        <v>262628.77</v>
      </c>
      <c r="H17" s="47">
        <v>152264.14000000001</v>
      </c>
      <c r="I17" s="48">
        <v>1</v>
      </c>
      <c r="J17" s="47">
        <f t="shared" si="2"/>
        <v>152264.14000000001</v>
      </c>
      <c r="K17" s="47">
        <v>298241.98</v>
      </c>
      <c r="L17" s="48">
        <v>1</v>
      </c>
      <c r="M17" s="47">
        <f t="shared" si="3"/>
        <v>298241.98</v>
      </c>
      <c r="N17" s="47">
        <v>330941.31</v>
      </c>
      <c r="O17" s="48">
        <v>1</v>
      </c>
      <c r="P17" s="47">
        <f t="shared" si="4"/>
        <v>330941.31</v>
      </c>
      <c r="Q17" s="47">
        <v>309462.46000000002</v>
      </c>
      <c r="R17" s="48">
        <v>1</v>
      </c>
      <c r="S17" s="47">
        <f t="shared" si="5"/>
        <v>309462.46000000002</v>
      </c>
      <c r="T17" s="47">
        <v>273206.19</v>
      </c>
      <c r="U17" s="48">
        <v>1</v>
      </c>
      <c r="V17" s="47">
        <f t="shared" si="6"/>
        <v>273206.19</v>
      </c>
      <c r="W17" s="49">
        <f t="shared" si="0"/>
        <v>1626744.8499999999</v>
      </c>
    </row>
    <row r="18" spans="3:23" x14ac:dyDescent="0.25">
      <c r="C18" s="50" t="s">
        <v>692</v>
      </c>
      <c r="D18" s="52" t="s">
        <v>693</v>
      </c>
      <c r="E18" s="47">
        <v>6724152.1100000003</v>
      </c>
      <c r="F18" s="48">
        <v>1</v>
      </c>
      <c r="G18" s="47">
        <f>E18/F18</f>
        <v>6724152.1100000003</v>
      </c>
      <c r="H18" s="47">
        <v>-5666639.1500000004</v>
      </c>
      <c r="I18" s="48">
        <v>2</v>
      </c>
      <c r="J18" s="47">
        <f>H18/I18</f>
        <v>-2833319.5750000002</v>
      </c>
      <c r="K18" s="47">
        <v>224348.66</v>
      </c>
      <c r="L18" s="48">
        <v>2</v>
      </c>
      <c r="M18" s="47">
        <f>K18/L18</f>
        <v>112174.33</v>
      </c>
      <c r="N18" s="47">
        <v>123331.94</v>
      </c>
      <c r="O18" s="48">
        <v>2</v>
      </c>
      <c r="P18" s="47">
        <f>N18/O18</f>
        <v>61665.97</v>
      </c>
      <c r="Q18" s="47">
        <v>315.42</v>
      </c>
      <c r="R18" s="48">
        <v>1</v>
      </c>
      <c r="S18" s="47">
        <f>Q18/R18</f>
        <v>315.42</v>
      </c>
      <c r="T18" s="47">
        <v>14273.69</v>
      </c>
      <c r="U18" s="48">
        <v>1</v>
      </c>
      <c r="V18" s="47">
        <f>T18/U18</f>
        <v>14273.69</v>
      </c>
      <c r="W18" s="49">
        <f t="shared" si="0"/>
        <v>1419782.6699999997</v>
      </c>
    </row>
    <row r="19" spans="3:23" x14ac:dyDescent="0.25">
      <c r="C19" s="50">
        <v>1145</v>
      </c>
      <c r="D19" s="52" t="s">
        <v>694</v>
      </c>
      <c r="E19" s="47">
        <v>14393661.470000001</v>
      </c>
      <c r="F19" s="48">
        <v>69</v>
      </c>
      <c r="G19" s="47">
        <f t="shared" ref="G19:G25" si="7">E19/F19</f>
        <v>208603.78942028986</v>
      </c>
      <c r="H19" s="47">
        <v>5630413.75</v>
      </c>
      <c r="I19" s="48">
        <v>76</v>
      </c>
      <c r="J19" s="47">
        <f t="shared" ref="J19:J25" si="8">H19/I19</f>
        <v>74084.391447368427</v>
      </c>
      <c r="K19" s="47">
        <v>12727987.52</v>
      </c>
      <c r="L19" s="48">
        <v>96</v>
      </c>
      <c r="M19" s="47">
        <f t="shared" ref="M19:M25" si="9">K19/L19</f>
        <v>132583.20333333334</v>
      </c>
      <c r="N19" s="47">
        <v>10456432.9</v>
      </c>
      <c r="O19" s="48">
        <v>115</v>
      </c>
      <c r="P19" s="47">
        <f t="shared" ref="P19:P26" si="10">N19/O19</f>
        <v>90925.503478260871</v>
      </c>
      <c r="Q19" s="47">
        <v>12395419.18</v>
      </c>
      <c r="R19" s="48">
        <v>104</v>
      </c>
      <c r="S19" s="47">
        <f t="shared" ref="S19:S28" si="11">Q19/R19</f>
        <v>119186.72288461539</v>
      </c>
      <c r="T19" s="47">
        <v>6090261.54</v>
      </c>
      <c r="U19" s="48">
        <v>100</v>
      </c>
      <c r="V19" s="47">
        <f t="shared" ref="V19:V28" si="12">T19/U19</f>
        <v>60902.615400000002</v>
      </c>
      <c r="W19" s="49">
        <f t="shared" si="0"/>
        <v>61694176.359999999</v>
      </c>
    </row>
    <row r="20" spans="3:23" x14ac:dyDescent="0.25">
      <c r="C20" s="50">
        <v>3171</v>
      </c>
      <c r="D20" s="52" t="s">
        <v>695</v>
      </c>
      <c r="E20" s="47">
        <v>2296306.4700000002</v>
      </c>
      <c r="F20" s="48">
        <v>32</v>
      </c>
      <c r="G20" s="47">
        <f t="shared" si="7"/>
        <v>71759.577187500006</v>
      </c>
      <c r="H20" s="47">
        <v>1432063.66</v>
      </c>
      <c r="I20" s="48">
        <v>44</v>
      </c>
      <c r="J20" s="47">
        <f t="shared" si="8"/>
        <v>32546.901363636363</v>
      </c>
      <c r="K20" s="47">
        <v>1082192.28</v>
      </c>
      <c r="L20" s="48">
        <v>24</v>
      </c>
      <c r="M20" s="47">
        <f t="shared" si="9"/>
        <v>45091.345000000001</v>
      </c>
      <c r="N20" s="47">
        <v>1662748.88</v>
      </c>
      <c r="O20" s="48">
        <v>26</v>
      </c>
      <c r="P20" s="47">
        <f t="shared" si="10"/>
        <v>63951.88</v>
      </c>
      <c r="Q20" s="47">
        <v>2193629.09</v>
      </c>
      <c r="R20" s="48">
        <v>11</v>
      </c>
      <c r="S20" s="47">
        <f t="shared" si="11"/>
        <v>199420.82636363636</v>
      </c>
      <c r="T20" s="47">
        <v>1130907.8400000001</v>
      </c>
      <c r="U20" s="48">
        <v>10</v>
      </c>
      <c r="V20" s="47">
        <f t="shared" si="12"/>
        <v>113090.78400000001</v>
      </c>
      <c r="W20" s="49">
        <f t="shared" si="0"/>
        <v>9797848.2199999988</v>
      </c>
    </row>
    <row r="21" spans="3:23" x14ac:dyDescent="0.25">
      <c r="C21" s="50">
        <v>6254</v>
      </c>
      <c r="D21" s="52" t="s">
        <v>696</v>
      </c>
      <c r="E21" s="47">
        <v>1275461.58</v>
      </c>
      <c r="F21" s="48">
        <v>6</v>
      </c>
      <c r="G21" s="47">
        <f t="shared" si="7"/>
        <v>212576.93000000002</v>
      </c>
      <c r="H21" s="47">
        <v>5722162.9500000002</v>
      </c>
      <c r="I21" s="48">
        <v>11</v>
      </c>
      <c r="J21" s="47">
        <f t="shared" si="8"/>
        <v>520196.63181818184</v>
      </c>
      <c r="K21" s="47">
        <v>1930249.17</v>
      </c>
      <c r="L21" s="48">
        <v>8</v>
      </c>
      <c r="M21" s="47">
        <f t="shared" si="9"/>
        <v>241281.14624999999</v>
      </c>
      <c r="N21" s="47">
        <v>1044662.72</v>
      </c>
      <c r="O21" s="48">
        <v>10</v>
      </c>
      <c r="P21" s="47">
        <f t="shared" si="10"/>
        <v>104466.272</v>
      </c>
      <c r="Q21" s="47">
        <v>5791951.1100000003</v>
      </c>
      <c r="R21" s="48">
        <v>6</v>
      </c>
      <c r="S21" s="47">
        <f t="shared" si="11"/>
        <v>965325.18500000006</v>
      </c>
      <c r="T21" s="47">
        <v>3874138.62</v>
      </c>
      <c r="U21" s="48">
        <v>5</v>
      </c>
      <c r="V21" s="47">
        <f t="shared" si="12"/>
        <v>774827.72400000005</v>
      </c>
      <c r="W21" s="49">
        <f t="shared" si="0"/>
        <v>19638626.150000002</v>
      </c>
    </row>
    <row r="22" spans="3:23" x14ac:dyDescent="0.25">
      <c r="C22" s="50" t="s">
        <v>697</v>
      </c>
      <c r="D22" s="52" t="s">
        <v>698</v>
      </c>
      <c r="E22" s="47">
        <v>5969327.6699999999</v>
      </c>
      <c r="F22" s="48">
        <v>127</v>
      </c>
      <c r="G22" s="47">
        <f t="shared" si="7"/>
        <v>47002.58007874016</v>
      </c>
      <c r="H22" s="47">
        <v>6923934.3399999999</v>
      </c>
      <c r="I22" s="48">
        <v>126</v>
      </c>
      <c r="J22" s="47">
        <f t="shared" si="8"/>
        <v>54951.859841269841</v>
      </c>
      <c r="K22" s="47">
        <v>6111826.8799999999</v>
      </c>
      <c r="L22" s="48">
        <v>115</v>
      </c>
      <c r="M22" s="47">
        <f t="shared" si="9"/>
        <v>53146.320695652175</v>
      </c>
      <c r="N22" s="47">
        <v>4132981.92</v>
      </c>
      <c r="O22" s="48">
        <v>107</v>
      </c>
      <c r="P22" s="47">
        <f t="shared" si="10"/>
        <v>38625.999252336449</v>
      </c>
      <c r="Q22" s="47">
        <v>3143185.3</v>
      </c>
      <c r="R22" s="48">
        <v>98</v>
      </c>
      <c r="S22" s="47">
        <f t="shared" si="11"/>
        <v>32073.319387755098</v>
      </c>
      <c r="T22" s="47">
        <v>5023229.37</v>
      </c>
      <c r="U22" s="48">
        <v>106</v>
      </c>
      <c r="V22" s="47">
        <f t="shared" si="12"/>
        <v>47388.956320754718</v>
      </c>
      <c r="W22" s="49">
        <f t="shared" si="0"/>
        <v>31304485.480000004</v>
      </c>
    </row>
    <row r="23" spans="3:23" x14ac:dyDescent="0.25">
      <c r="C23" s="50" t="s">
        <v>699</v>
      </c>
      <c r="D23" s="52" t="s">
        <v>700</v>
      </c>
      <c r="E23" s="47">
        <v>1124964.94</v>
      </c>
      <c r="F23" s="48">
        <v>1</v>
      </c>
      <c r="G23" s="47">
        <f t="shared" si="7"/>
        <v>1124964.94</v>
      </c>
      <c r="H23" s="47">
        <v>-1619564.35</v>
      </c>
      <c r="I23" s="48">
        <v>2</v>
      </c>
      <c r="J23" s="47">
        <f t="shared" si="8"/>
        <v>-809782.17500000005</v>
      </c>
      <c r="K23" s="47">
        <v>4175179.34</v>
      </c>
      <c r="L23" s="48">
        <v>14</v>
      </c>
      <c r="M23" s="47">
        <f t="shared" si="9"/>
        <v>298227.09571428568</v>
      </c>
      <c r="N23" s="47">
        <v>9897738.9900000002</v>
      </c>
      <c r="O23" s="48">
        <v>22</v>
      </c>
      <c r="P23" s="47">
        <f t="shared" si="10"/>
        <v>449897.22681818181</v>
      </c>
      <c r="Q23" s="47">
        <v>84800132.299999997</v>
      </c>
      <c r="R23" s="48">
        <v>48</v>
      </c>
      <c r="S23" s="47">
        <f t="shared" si="11"/>
        <v>1766669.4229166666</v>
      </c>
      <c r="T23" s="47">
        <v>85020731.790000007</v>
      </c>
      <c r="U23" s="48">
        <v>65</v>
      </c>
      <c r="V23" s="47">
        <f t="shared" si="12"/>
        <v>1308011.2583076924</v>
      </c>
      <c r="W23" s="49">
        <f t="shared" si="0"/>
        <v>183399183.00999999</v>
      </c>
    </row>
    <row r="24" spans="3:23" x14ac:dyDescent="0.25">
      <c r="C24" s="50" t="s">
        <v>701</v>
      </c>
      <c r="D24" s="52" t="s">
        <v>702</v>
      </c>
      <c r="E24" s="47">
        <v>175944.21</v>
      </c>
      <c r="F24" s="48">
        <v>10</v>
      </c>
      <c r="G24" s="47">
        <f t="shared" si="7"/>
        <v>17594.420999999998</v>
      </c>
      <c r="H24" s="47">
        <v>2122454.98</v>
      </c>
      <c r="I24" s="48">
        <v>10</v>
      </c>
      <c r="J24" s="47">
        <f t="shared" si="8"/>
        <v>212245.49799999999</v>
      </c>
      <c r="K24" s="47">
        <v>986320.49</v>
      </c>
      <c r="L24" s="48">
        <v>19</v>
      </c>
      <c r="M24" s="47">
        <f t="shared" si="9"/>
        <v>51911.604736842106</v>
      </c>
      <c r="N24" s="47">
        <v>537265.63</v>
      </c>
      <c r="O24" s="48">
        <v>20</v>
      </c>
      <c r="P24" s="47">
        <f t="shared" si="10"/>
        <v>26863.281500000001</v>
      </c>
      <c r="Q24" s="47">
        <v>748289.61</v>
      </c>
      <c r="R24" s="48">
        <v>14</v>
      </c>
      <c r="S24" s="47">
        <f t="shared" si="11"/>
        <v>53449.257857142853</v>
      </c>
      <c r="T24" s="47">
        <v>669237.85</v>
      </c>
      <c r="U24" s="48">
        <v>14</v>
      </c>
      <c r="V24" s="47">
        <f t="shared" si="12"/>
        <v>47802.703571428567</v>
      </c>
      <c r="W24" s="49">
        <f t="shared" si="0"/>
        <v>5239512.7699999996</v>
      </c>
    </row>
    <row r="25" spans="3:23" x14ac:dyDescent="0.25">
      <c r="C25" s="50" t="s">
        <v>703</v>
      </c>
      <c r="D25" s="52" t="s">
        <v>428</v>
      </c>
      <c r="E25" s="47">
        <v>148871.78</v>
      </c>
      <c r="F25" s="48">
        <v>1</v>
      </c>
      <c r="G25" s="47">
        <f t="shared" si="7"/>
        <v>148871.78</v>
      </c>
      <c r="H25" s="47">
        <v>142084.44</v>
      </c>
      <c r="I25" s="48">
        <v>1</v>
      </c>
      <c r="J25" s="47">
        <f t="shared" si="8"/>
        <v>142084.44</v>
      </c>
      <c r="K25" s="47">
        <v>388900.43</v>
      </c>
      <c r="L25" s="48">
        <v>1</v>
      </c>
      <c r="M25" s="47">
        <f t="shared" si="9"/>
        <v>388900.43</v>
      </c>
      <c r="N25" s="47">
        <v>678756.65</v>
      </c>
      <c r="O25" s="48">
        <v>3</v>
      </c>
      <c r="P25" s="47">
        <f t="shared" si="10"/>
        <v>226252.21666666667</v>
      </c>
      <c r="Q25" s="47">
        <v>1907460.47</v>
      </c>
      <c r="R25" s="48">
        <v>4</v>
      </c>
      <c r="S25" s="47">
        <f t="shared" si="11"/>
        <v>476865.11749999999</v>
      </c>
      <c r="T25" s="47">
        <v>1015502.62</v>
      </c>
      <c r="U25" s="48">
        <v>4</v>
      </c>
      <c r="V25" s="47">
        <f t="shared" si="12"/>
        <v>253875.655</v>
      </c>
      <c r="W25" s="49">
        <f t="shared" si="0"/>
        <v>4281576.3899999997</v>
      </c>
    </row>
    <row r="26" spans="3:23" x14ac:dyDescent="0.25">
      <c r="C26" s="50" t="s">
        <v>704</v>
      </c>
      <c r="D26" s="53" t="s">
        <v>705</v>
      </c>
      <c r="E26" s="55" t="s">
        <v>42</v>
      </c>
      <c r="F26" s="56" t="s">
        <v>42</v>
      </c>
      <c r="G26" s="55" t="s">
        <v>42</v>
      </c>
      <c r="H26" s="55" t="s">
        <v>42</v>
      </c>
      <c r="I26" s="56" t="s">
        <v>42</v>
      </c>
      <c r="J26" s="55" t="s">
        <v>42</v>
      </c>
      <c r="K26" s="55" t="s">
        <v>42</v>
      </c>
      <c r="L26" s="56" t="s">
        <v>42</v>
      </c>
      <c r="M26" s="55" t="s">
        <v>42</v>
      </c>
      <c r="N26" s="47">
        <v>12215504.41</v>
      </c>
      <c r="O26" s="48">
        <v>10</v>
      </c>
      <c r="P26" s="47">
        <f t="shared" si="10"/>
        <v>1221550.4410000001</v>
      </c>
      <c r="Q26" s="47">
        <v>6575815.0499999998</v>
      </c>
      <c r="R26" s="48">
        <v>14</v>
      </c>
      <c r="S26" s="47">
        <f t="shared" si="11"/>
        <v>469701.07500000001</v>
      </c>
      <c r="T26" s="47">
        <v>5855130.0099999998</v>
      </c>
      <c r="U26" s="48">
        <v>18</v>
      </c>
      <c r="V26" s="47">
        <f t="shared" si="12"/>
        <v>325285.00055555557</v>
      </c>
      <c r="W26" s="49">
        <f>N26+Q26+T26</f>
        <v>24646449.469999999</v>
      </c>
    </row>
    <row r="27" spans="3:23" x14ac:dyDescent="0.25">
      <c r="C27" s="50">
        <v>16126</v>
      </c>
      <c r="D27" s="53" t="s">
        <v>706</v>
      </c>
      <c r="E27" s="55" t="s">
        <v>42</v>
      </c>
      <c r="F27" s="56" t="s">
        <v>42</v>
      </c>
      <c r="G27" s="55" t="s">
        <v>42</v>
      </c>
      <c r="H27" s="55" t="s">
        <v>42</v>
      </c>
      <c r="I27" s="56" t="s">
        <v>42</v>
      </c>
      <c r="J27" s="55" t="s">
        <v>42</v>
      </c>
      <c r="K27" s="55" t="s">
        <v>42</v>
      </c>
      <c r="L27" s="56" t="s">
        <v>42</v>
      </c>
      <c r="M27" s="55" t="s">
        <v>42</v>
      </c>
      <c r="N27" s="55" t="s">
        <v>42</v>
      </c>
      <c r="O27" s="56" t="s">
        <v>42</v>
      </c>
      <c r="P27" s="55" t="s">
        <v>42</v>
      </c>
      <c r="Q27" s="47">
        <v>4425241.59</v>
      </c>
      <c r="R27" s="48">
        <v>16</v>
      </c>
      <c r="S27" s="47">
        <f t="shared" si="11"/>
        <v>276577.59937499999</v>
      </c>
      <c r="T27" s="47">
        <v>2108319.04</v>
      </c>
      <c r="U27" s="48">
        <v>17</v>
      </c>
      <c r="V27" s="47">
        <f t="shared" si="12"/>
        <v>124018.76705882353</v>
      </c>
      <c r="W27" s="49">
        <f>Q27+T27</f>
        <v>6533560.6299999999</v>
      </c>
    </row>
    <row r="28" spans="3:23" ht="15.75" thickBot="1" x14ac:dyDescent="0.3">
      <c r="C28" s="57">
        <v>99128</v>
      </c>
      <c r="D28" s="58" t="s">
        <v>707</v>
      </c>
      <c r="E28" s="60">
        <v>1018220.25</v>
      </c>
      <c r="F28" s="59">
        <v>2</v>
      </c>
      <c r="G28" s="60">
        <f>E28/F28</f>
        <v>509110.125</v>
      </c>
      <c r="H28" s="60">
        <v>77338.98</v>
      </c>
      <c r="I28" s="59">
        <v>3</v>
      </c>
      <c r="J28" s="60">
        <f>H28/I28</f>
        <v>25779.66</v>
      </c>
      <c r="K28" s="60">
        <v>296231.78000000003</v>
      </c>
      <c r="L28" s="59">
        <v>3</v>
      </c>
      <c r="M28" s="60">
        <f>K28/L28</f>
        <v>98743.926666666681</v>
      </c>
      <c r="N28" s="60">
        <v>147079.54999999999</v>
      </c>
      <c r="O28" s="59">
        <v>2</v>
      </c>
      <c r="P28" s="60">
        <f>N28/O28</f>
        <v>73539.774999999994</v>
      </c>
      <c r="Q28" s="60">
        <v>419.21</v>
      </c>
      <c r="R28" s="59">
        <v>1</v>
      </c>
      <c r="S28" s="60">
        <f t="shared" si="11"/>
        <v>419.21</v>
      </c>
      <c r="T28" s="60">
        <v>58.68</v>
      </c>
      <c r="U28" s="59">
        <v>1</v>
      </c>
      <c r="V28" s="60">
        <f t="shared" si="12"/>
        <v>58.68</v>
      </c>
      <c r="W28" s="61">
        <f>E28+H28+K28+N28+Q28+T28</f>
        <v>1539348.45</v>
      </c>
    </row>
  </sheetData>
  <mergeCells count="6">
    <mergeCell ref="T3:V3"/>
    <mergeCell ref="E3:G3"/>
    <mergeCell ref="H3:J3"/>
    <mergeCell ref="K3:M3"/>
    <mergeCell ref="N3:P3"/>
    <mergeCell ref="Q3:S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TAB 1 Project Information</vt:lpstr>
      <vt:lpstr>2012_2017 Accounting</vt:lpstr>
      <vt:lpstr>2015_2017 Accounting</vt:lpstr>
      <vt:lpstr>2018_2022 Accounting</vt:lpstr>
      <vt:lpstr>2012_2017</vt:lpstr>
      <vt:lpstr>2015_2017</vt:lpstr>
      <vt:lpstr>2018_2022</vt:lpstr>
      <vt:lpstr>Summary</vt:lpstr>
      <vt:lpstr>TAB 4 Blanket Bdgts (actuals)</vt:lpstr>
      <vt:lpstr>Tab 5 Blanket Bdgts (projected)</vt:lpstr>
      <vt:lpstr>Tab 6 Lookup Table for Rev.Req.</vt:lpstr>
      <vt:lpstr>'2012_2017 Accounting'!Print_Area</vt:lpstr>
      <vt:lpstr>'TAB 1 Project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Anderson, Gregory S</cp:lastModifiedBy>
  <cp:revision/>
  <cp:lastPrinted>2019-05-21T18:11:25Z</cp:lastPrinted>
  <dcterms:created xsi:type="dcterms:W3CDTF">2016-12-13T19:03:48Z</dcterms:created>
  <dcterms:modified xsi:type="dcterms:W3CDTF">2019-07-23T18:17:48Z</dcterms:modified>
  <cp:category/>
  <cp:contentStatus/>
</cp:coreProperties>
</file>