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5" documentId="10_ncr:100000_{F8FC8E8A-066D-41AD-A448-8AFCF38BD6FE}" xr6:coauthVersionLast="41" xr6:coauthVersionMax="41" xr10:uidLastSave="{BB69FA43-D6FD-405C-888C-0A31601F713B}"/>
  <bookViews>
    <workbookView xWindow="-110" yWindow="-110" windowWidth="25820" windowHeight="14020" xr2:uid="{00000000-000D-0000-FFFF-FFFF00000000}"/>
  </bookViews>
  <sheets>
    <sheet name="Summary" sheetId="6" r:id="rId1"/>
    <sheet name="Secondary System" sheetId="4" r:id="rId2"/>
    <sheet name="Service Costs" sheetId="5" r:id="rId3"/>
    <sheet name="RO Trans Purchased-Received " sheetId="7" r:id="rId4"/>
  </sheets>
  <definedNames>
    <definedName name="_xlnm.Print_Area" localSheetId="1">'Secondary System'!$A$1:$F$17</definedName>
    <definedName name="_xlnm.Print_Area" localSheetId="2">'Service Costs'!$A$1:$G$17</definedName>
    <definedName name="_xlnm.Print_Area" localSheetId="0">Summary!$A$1:$G$39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3" i="7" l="1"/>
  <c r="F33" i="7"/>
  <c r="R15" i="7"/>
  <c r="P15" i="7"/>
  <c r="R14" i="7"/>
  <c r="P14" i="7"/>
  <c r="R13" i="7"/>
  <c r="Q13" i="7"/>
  <c r="P13" i="7"/>
  <c r="R12" i="7"/>
  <c r="P12" i="7"/>
  <c r="R11" i="7"/>
  <c r="Q11" i="7" s="1"/>
  <c r="P11" i="7"/>
  <c r="R10" i="7"/>
  <c r="P10" i="7"/>
  <c r="R9" i="7"/>
  <c r="Q9" i="7" s="1"/>
  <c r="P9" i="7"/>
  <c r="R8" i="7"/>
  <c r="P8" i="7"/>
  <c r="R7" i="7"/>
  <c r="P7" i="7"/>
  <c r="R6" i="7"/>
  <c r="P6" i="7"/>
  <c r="R5" i="7"/>
  <c r="P5" i="7"/>
  <c r="R4" i="7"/>
  <c r="P4" i="7"/>
  <c r="R3" i="7"/>
  <c r="P3" i="7"/>
  <c r="R2" i="7"/>
  <c r="P2" i="7"/>
  <c r="Q2" i="7" l="1"/>
  <c r="Q4" i="7"/>
  <c r="Q5" i="7"/>
  <c r="Q6" i="7"/>
  <c r="Q8" i="7"/>
  <c r="Q15" i="7"/>
  <c r="Q3" i="7"/>
  <c r="Q10" i="7"/>
  <c r="Q12" i="7"/>
  <c r="Q7" i="7"/>
  <c r="Q14" i="7"/>
  <c r="P16" i="7"/>
  <c r="R16" i="7"/>
  <c r="K2" i="6" l="1"/>
  <c r="F2" i="6" l="1"/>
  <c r="M2" i="6" s="1"/>
  <c r="C7" i="4" l="1"/>
  <c r="C3" i="4"/>
  <c r="C4" i="4" s="1"/>
  <c r="C7" i="5"/>
  <c r="C3" i="5"/>
  <c r="C4" i="5" s="1"/>
  <c r="C5" i="4" l="1"/>
  <c r="C9" i="4" s="1"/>
  <c r="C5" i="5"/>
  <c r="C9" i="5" s="1"/>
  <c r="C11" i="4" l="1"/>
  <c r="C10" i="4"/>
  <c r="C12" i="4" s="1"/>
  <c r="B4" i="6" s="1"/>
  <c r="F4" i="6" s="1"/>
  <c r="C11" i="5"/>
  <c r="C10" i="5"/>
  <c r="C12" i="5" l="1"/>
  <c r="B6" i="6" s="1"/>
  <c r="F6" i="6" s="1"/>
  <c r="F8" i="6"/>
</calcChain>
</file>

<file path=xl/sharedStrings.xml><?xml version="1.0" encoding="utf-8"?>
<sst xmlns="http://schemas.openxmlformats.org/spreadsheetml/2006/main" count="319" uniqueCount="96">
  <si>
    <t>Exempt Material</t>
  </si>
  <si>
    <t>Total Material</t>
  </si>
  <si>
    <t>P&amp;W</t>
  </si>
  <si>
    <t>Labor</t>
  </si>
  <si>
    <t>Labor Indirects</t>
  </si>
  <si>
    <t>Transportation</t>
  </si>
  <si>
    <t>Subtotal</t>
  </si>
  <si>
    <t>Local Engineering</t>
  </si>
  <si>
    <t>A&amp;G</t>
  </si>
  <si>
    <t>Total</t>
  </si>
  <si>
    <t>Components</t>
  </si>
  <si>
    <t>Rate</t>
  </si>
  <si>
    <t>Cost</t>
  </si>
  <si>
    <t>no trenching or conduit costs</t>
  </si>
  <si>
    <t>Cost Include Material and installation cost of 120' 2#8 service cable, connection labor</t>
  </si>
  <si>
    <t>Item</t>
  </si>
  <si>
    <r>
      <t xml:space="preserve">Subtotal Transformer Costs </t>
    </r>
    <r>
      <rPr>
        <vertAlign val="superscript"/>
        <sz val="10"/>
        <rFont val="Arial"/>
        <family val="2"/>
      </rPr>
      <t>1</t>
    </r>
  </si>
  <si>
    <r>
      <t xml:space="preserve">Secondary Extension </t>
    </r>
    <r>
      <rPr>
        <vertAlign val="superscript"/>
        <sz val="10"/>
        <rFont val="Arial"/>
        <family val="2"/>
      </rPr>
      <t>2</t>
    </r>
  </si>
  <si>
    <r>
      <t xml:space="preserve">Service Cost </t>
    </r>
    <r>
      <rPr>
        <vertAlign val="superscript"/>
        <sz val="10"/>
        <rFont val="Arial"/>
        <family val="2"/>
      </rPr>
      <t>3</t>
    </r>
  </si>
  <si>
    <t>Per Lamp Share of Cost - 135 watt lamp</t>
  </si>
  <si>
    <t xml:space="preserve">  The costs should be apportioned to rates as follows:</t>
  </si>
  <si>
    <t xml:space="preserve">  energize orders show an average of 1.4 lights connected</t>
  </si>
  <si>
    <t xml:space="preserve">  per transformer.  This results in a lighting load of 189 watts or</t>
  </si>
  <si>
    <t xml:space="preserve">  0.189 KW per transformer - 1.4 * 135 W = 189 W or .189 KW.</t>
  </si>
  <si>
    <t xml:space="preserve">  A 100% loaded 25 KVA single phase station would be 22.5 KW.</t>
  </si>
  <si>
    <r>
      <t>3</t>
    </r>
    <r>
      <rPr>
        <sz val="10"/>
        <rFont val="Arial"/>
        <family val="2"/>
      </rPr>
      <t xml:space="preserve"> Service Cost calculated based on Joint Settlement A.91-11-024.</t>
    </r>
  </si>
  <si>
    <t xml:space="preserve">  The total transformer lighting load would be 0.189 KW / 22.5</t>
  </si>
  <si>
    <t xml:space="preserve">  On a per light basis the factor is:  0.0084 / 1.4 = 0.006.</t>
  </si>
  <si>
    <t xml:space="preserve">  leg of secondary - 1.75 X 135 W = 236.25 W or 0.236 KW.</t>
  </si>
  <si>
    <t xml:space="preserve">  The total KW load on the secondary, considering most customers</t>
  </si>
  <si>
    <t xml:space="preserve">  will be served directly off the transformer would be about 3 </t>
  </si>
  <si>
    <t xml:space="preserve">  customers at 7 KW each, or about 21 KW of load, using no</t>
  </si>
  <si>
    <t xml:space="preserve">  0.236 / 21 = 0.11 KW per leg of secondary.</t>
  </si>
  <si>
    <t xml:space="preserve">  = .0084 of the fully loaded KW of the transformer.  </t>
  </si>
  <si>
    <t>connectors, connection labor no trenching or conduit costs</t>
  </si>
  <si>
    <t>Cost Include Material and installation cost of 75' 3/0 secondary cable, secondary</t>
  </si>
  <si>
    <t xml:space="preserve">  Use service cost times product of sum of lamps on LS1, OL-1,</t>
  </si>
  <si>
    <r>
      <t xml:space="preserve">1  </t>
    </r>
    <r>
      <rPr>
        <sz val="10"/>
        <rFont val="Arial"/>
        <family val="2"/>
      </rPr>
      <t xml:space="preserve"> The weighted average lamp wattage is 135 watts.  A review of</t>
    </r>
  </si>
  <si>
    <r>
      <t>2</t>
    </r>
    <r>
      <rPr>
        <sz val="10"/>
        <rFont val="Arial"/>
        <family val="2"/>
      </rPr>
      <t xml:space="preserve"> Analysis indicates that 1.75 lights are served per</t>
    </r>
  </si>
  <si>
    <t xml:space="preserve">  diversification. This results in a lighting load of</t>
  </si>
  <si>
    <t>Total Lamps</t>
  </si>
  <si>
    <t>LS-1, OL-2, &amp; DWL Streetlights</t>
  </si>
  <si>
    <t>Material</t>
  </si>
  <si>
    <t xml:space="preserve">  On a per light basis, the factor is:  0.011 KW / 1.75 = 0.006286.</t>
  </si>
  <si>
    <t>Costs and rates supplied by Steve Shelby (see 6/08/17 email).</t>
  </si>
  <si>
    <t>2020 Fully Loaded Cost</t>
  </si>
  <si>
    <t xml:space="preserve">  The cost is then escalated from 2017 dollars to 2020 dollars using a factor of 1.0851.</t>
  </si>
  <si>
    <t xml:space="preserve">  $4,761.35 X 1.0851 X 0.006 = $31.00</t>
  </si>
  <si>
    <t xml:space="preserve">  $505.37 X 1.00851 X 0.006286 = $3.45</t>
  </si>
  <si>
    <t xml:space="preserve">  and DWL divided by total number of lamps.  36,099 / 160,875 = 0.224392</t>
  </si>
  <si>
    <t xml:space="preserve">  $179.41 X 1.0851 X 0.226112 = $43.69</t>
  </si>
  <si>
    <t>2017 Fully Loaded Cost 25 KVA NTS</t>
  </si>
  <si>
    <t>Plant</t>
  </si>
  <si>
    <t>Storage Location</t>
  </si>
  <si>
    <t>Movement type</t>
  </si>
  <si>
    <t>Posting Date</t>
  </si>
  <si>
    <t>Qty in unit of entry</t>
  </si>
  <si>
    <t>Unit of Entry</t>
  </si>
  <si>
    <t>Purchase order</t>
  </si>
  <si>
    <t>Amt.in loc.cur.</t>
  </si>
  <si>
    <t>Purchasing Document</t>
  </si>
  <si>
    <t>Short Text</t>
  </si>
  <si>
    <t>Year</t>
  </si>
  <si>
    <t>Order Quantity</t>
  </si>
  <si>
    <t>Unit Price</t>
  </si>
  <si>
    <t>Net Order Value</t>
  </si>
  <si>
    <t>1070</t>
  </si>
  <si>
    <t>S070</t>
  </si>
  <si>
    <t>101</t>
  </si>
  <si>
    <t>EA</t>
  </si>
  <si>
    <t>S763456</t>
  </si>
  <si>
    <t>TRANSFORMER "RH" 15KVA FOR STREET LIGHTS</t>
  </si>
  <si>
    <t>S763504</t>
  </si>
  <si>
    <t>4500395655</t>
  </si>
  <si>
    <t>S763488</t>
  </si>
  <si>
    <t>TRANSFORMER, "RH" 25KVA FOR STREET LIGHT</t>
  </si>
  <si>
    <t>TRANSFMR RH 20KVA STREET LIGHT</t>
  </si>
  <si>
    <t>S763232</t>
  </si>
  <si>
    <t>TRANSFORMER, "R" 25KVA FOR STREET LIGHTS</t>
  </si>
  <si>
    <t>S763200</t>
  </si>
  <si>
    <t>TRANSFORMER, "R" 15KVA FOR STREET LIGHTS</t>
  </si>
  <si>
    <t>4500395852</t>
  </si>
  <si>
    <t>S274558</t>
  </si>
  <si>
    <t>CONTROLLER,STREET LIGHT,SWITCH, OIL,15KV</t>
  </si>
  <si>
    <t>4500396461</t>
  </si>
  <si>
    <t>S765142</t>
  </si>
  <si>
    <t>TRANSFORMER, CONSTANT CURRENT, 20KW</t>
  </si>
  <si>
    <t>4500400337</t>
  </si>
  <si>
    <t>4500409167</t>
  </si>
  <si>
    <t>S763168</t>
  </si>
  <si>
    <t>TRANSFORMER, "R", 10KVA FOR STREET LIGHT</t>
  </si>
  <si>
    <t>S763450</t>
  </si>
  <si>
    <t>TRANSFORMER, "RH", 10KVA FOR STREET</t>
  </si>
  <si>
    <t>2021 Fully Loaded       Series Cost</t>
  </si>
  <si>
    <t>2017 Fully Loaded       Series Cost</t>
  </si>
  <si>
    <t xml:space="preserve">Per Lamp Share of Series Cost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</si>
</sst>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00"/>
    <numFmt numFmtId="166" formatCode="&quot;$&quot;#,##0.00"/>
    <numFmt numFmtId="167" formatCode="_(&quot;$&quot;* #,##0.000000_);_(&quot;$&quot;* \(#,##0.000000\);_(&quot;$&quot;* &quot;-&quot;??_);_(@_)"/>
    <numFmt numFmtId="168" formatCode="0.00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u/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43" fontId="0" fillId="0" borderId="0" xfId="1" applyFont="1"/>
    <xf numFmtId="43" fontId="0" fillId="0" borderId="0" xfId="0" applyNumberFormat="1"/>
    <xf numFmtId="44" fontId="0" fillId="0" borderId="0" xfId="2" applyFont="1"/>
    <xf numFmtId="0" fontId="3" fillId="0" borderId="0" xfId="0" applyFont="1" applyAlignment="1">
      <alignment horizontal="center" wrapText="1"/>
    </xf>
    <xf numFmtId="44" fontId="0" fillId="0" borderId="0" xfId="0" applyNumberFormat="1"/>
    <xf numFmtId="165" fontId="0" fillId="0" borderId="0" xfId="0" applyNumberFormat="1"/>
    <xf numFmtId="0" fontId="5" fillId="0" borderId="0" xfId="0" applyFont="1" applyFill="1"/>
    <xf numFmtId="0" fontId="0" fillId="0" borderId="0" xfId="0" applyFill="1"/>
    <xf numFmtId="0" fontId="4" fillId="0" borderId="0" xfId="0" applyFont="1" applyFill="1"/>
    <xf numFmtId="164" fontId="0" fillId="0" borderId="0" xfId="0" applyNumberFormat="1" applyFill="1"/>
    <xf numFmtId="0" fontId="1" fillId="0" borderId="0" xfId="0" applyFont="1" applyFill="1"/>
    <xf numFmtId="166" fontId="0" fillId="0" borderId="0" xfId="1" applyNumberFormat="1" applyFont="1" applyFill="1"/>
    <xf numFmtId="166" fontId="0" fillId="0" borderId="0" xfId="1" applyNumberFormat="1" applyFont="1"/>
    <xf numFmtId="166" fontId="6" fillId="0" borderId="0" xfId="1" applyNumberFormat="1" applyFont="1"/>
    <xf numFmtId="166" fontId="6" fillId="0" borderId="0" xfId="1" applyNumberFormat="1" applyFont="1" applyFill="1"/>
    <xf numFmtId="44" fontId="0" fillId="0" borderId="0" xfId="0" applyNumberFormat="1" applyFill="1"/>
    <xf numFmtId="167" fontId="0" fillId="0" borderId="0" xfId="0" applyNumberFormat="1" applyFill="1"/>
    <xf numFmtId="37" fontId="0" fillId="0" borderId="0" xfId="0" applyNumberFormat="1" applyFill="1"/>
    <xf numFmtId="168" fontId="0" fillId="0" borderId="0" xfId="0" applyNumberFormat="1" applyFill="1"/>
    <xf numFmtId="167" fontId="0" fillId="0" borderId="0" xfId="0" applyNumberFormat="1"/>
    <xf numFmtId="44" fontId="0" fillId="0" borderId="0" xfId="2" applyNumberFormat="1" applyFont="1"/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14" fontId="8" fillId="0" borderId="1" xfId="0" applyNumberFormat="1" applyFont="1" applyBorder="1" applyAlignment="1">
      <alignment horizontal="right" vertical="top"/>
    </xf>
    <xf numFmtId="3" fontId="8" fillId="0" borderId="1" xfId="0" applyNumberFormat="1" applyFont="1" applyBorder="1" applyAlignment="1">
      <alignment horizontal="right" vertical="top"/>
    </xf>
    <xf numFmtId="4" fontId="8" fillId="0" borderId="1" xfId="0" applyNumberFormat="1" applyFont="1" applyBorder="1" applyAlignment="1">
      <alignment horizontal="right" vertical="top"/>
    </xf>
    <xf numFmtId="3" fontId="8" fillId="0" borderId="1" xfId="0" applyNumberFormat="1" applyFont="1" applyBorder="1" applyAlignment="1">
      <alignment vertical="top"/>
    </xf>
    <xf numFmtId="166" fontId="8" fillId="0" borderId="1" xfId="0" applyNumberFormat="1" applyFont="1" applyBorder="1" applyAlignment="1">
      <alignment vertical="top"/>
    </xf>
    <xf numFmtId="3" fontId="8" fillId="0" borderId="0" xfId="0" applyNumberFormat="1" applyFont="1" applyAlignment="1">
      <alignment vertical="top"/>
    </xf>
    <xf numFmtId="166" fontId="8" fillId="0" borderId="0" xfId="0" applyNumberFormat="1" applyFont="1" applyAlignment="1">
      <alignment vertical="top"/>
    </xf>
    <xf numFmtId="43" fontId="8" fillId="0" borderId="0" xfId="1" applyFont="1" applyAlignment="1">
      <alignment vertical="top"/>
    </xf>
    <xf numFmtId="0" fontId="8" fillId="0" borderId="0" xfId="0" applyFont="1" applyBorder="1" applyAlignment="1">
      <alignment vertical="top"/>
    </xf>
    <xf numFmtId="3" fontId="8" fillId="0" borderId="0" xfId="0" applyNumberFormat="1" applyFont="1" applyBorder="1" applyAlignment="1">
      <alignment vertical="top"/>
    </xf>
    <xf numFmtId="4" fontId="8" fillId="0" borderId="0" xfId="0" applyNumberFormat="1" applyFont="1" applyBorder="1" applyAlignment="1">
      <alignment vertical="top"/>
    </xf>
    <xf numFmtId="43" fontId="8" fillId="0" borderId="0" xfId="1" applyFont="1" applyFill="1" applyAlignment="1">
      <alignment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tabSelected="1" zoomScaleNormal="100" zoomScaleSheetLayoutView="100" workbookViewId="0">
      <selection activeCell="K5" sqref="K5"/>
    </sheetView>
  </sheetViews>
  <sheetFormatPr defaultRowHeight="12.5" x14ac:dyDescent="0.25"/>
  <cols>
    <col min="1" max="1" width="40" customWidth="1"/>
    <col min="2" max="2" width="11.81640625" customWidth="1"/>
    <col min="3" max="3" width="1.7265625" customWidth="1"/>
    <col min="4" max="4" width="14.453125" bestFit="1" customWidth="1"/>
    <col min="5" max="5" width="1.54296875" customWidth="1"/>
    <col min="6" max="6" width="11.26953125" customWidth="1"/>
    <col min="7" max="7" width="1.7265625" customWidth="1"/>
    <col min="8" max="8" width="11.1796875" customWidth="1"/>
    <col min="9" max="9" width="9.1796875" customWidth="1"/>
    <col min="10" max="10" width="1.7265625" customWidth="1"/>
    <col min="11" max="11" width="13.81640625" customWidth="1"/>
    <col min="12" max="12" width="17.453125" customWidth="1"/>
    <col min="13" max="13" width="11" customWidth="1"/>
  </cols>
  <sheetData>
    <row r="1" spans="1:15" ht="52" x14ac:dyDescent="0.3">
      <c r="A1" s="1" t="s">
        <v>15</v>
      </c>
      <c r="B1" s="5" t="s">
        <v>51</v>
      </c>
      <c r="D1" s="5" t="s">
        <v>45</v>
      </c>
      <c r="E1" s="5"/>
      <c r="F1" s="5" t="s">
        <v>19</v>
      </c>
      <c r="H1" s="5" t="s">
        <v>41</v>
      </c>
      <c r="I1" s="5" t="s">
        <v>40</v>
      </c>
      <c r="K1" s="5" t="s">
        <v>94</v>
      </c>
      <c r="L1" s="5" t="s">
        <v>93</v>
      </c>
      <c r="M1" s="5" t="s">
        <v>95</v>
      </c>
    </row>
    <row r="2" spans="1:15" ht="14.5" x14ac:dyDescent="0.25">
      <c r="A2" t="s">
        <v>16</v>
      </c>
      <c r="B2" s="4">
        <v>5398.6030605556425</v>
      </c>
      <c r="D2" s="6">
        <v>5858.2620650207655</v>
      </c>
      <c r="E2" s="4"/>
      <c r="F2" s="17">
        <f>D2*0.0084/1.4</f>
        <v>35.14957239012459</v>
      </c>
      <c r="H2" s="19">
        <v>36113</v>
      </c>
      <c r="I2" s="19">
        <v>161535.08333333334</v>
      </c>
      <c r="K2" s="4">
        <f>'RO Trans Purchased-Received '!R16/'RO Trans Purchased-Received '!P16</f>
        <v>20672.380384615382</v>
      </c>
      <c r="L2" s="6">
        <v>22432.510862987438</v>
      </c>
      <c r="M2" s="17">
        <f>L2/D2*F2</f>
        <v>134.59506517792462</v>
      </c>
      <c r="O2" s="6"/>
    </row>
    <row r="3" spans="1:15" x14ac:dyDescent="0.25">
      <c r="B3" s="2"/>
      <c r="E3" s="2"/>
      <c r="F3" s="9"/>
      <c r="K3" s="6"/>
    </row>
    <row r="4" spans="1:15" ht="14.5" x14ac:dyDescent="0.25">
      <c r="A4" t="s">
        <v>17</v>
      </c>
      <c r="B4" s="4">
        <f>'Secondary System'!C12</f>
        <v>505.36947164684801</v>
      </c>
      <c r="D4" s="6">
        <v>548.39868228126477</v>
      </c>
      <c r="E4" s="4"/>
      <c r="F4" s="17">
        <f>D4*0.011/1.75</f>
        <v>3.4470774314822354</v>
      </c>
      <c r="H4" s="6"/>
      <c r="K4" s="6"/>
    </row>
    <row r="5" spans="1:15" x14ac:dyDescent="0.25">
      <c r="B5" s="2"/>
      <c r="E5" s="2"/>
      <c r="F5" s="9"/>
      <c r="K5" s="6"/>
    </row>
    <row r="6" spans="1:15" ht="14.5" x14ac:dyDescent="0.25">
      <c r="A6" t="s">
        <v>18</v>
      </c>
      <c r="B6" s="22">
        <f>'Service Costs'!C12</f>
        <v>179.41437744345598</v>
      </c>
      <c r="D6" s="6">
        <v>194.69044667791101</v>
      </c>
      <c r="E6" s="4"/>
      <c r="F6" s="17">
        <f>D6*H2/I2</f>
        <v>43.525257521742077</v>
      </c>
      <c r="H6" s="21"/>
      <c r="K6" s="6"/>
    </row>
    <row r="8" spans="1:15" x14ac:dyDescent="0.25">
      <c r="A8" t="s">
        <v>9</v>
      </c>
      <c r="D8" s="6"/>
      <c r="F8" s="4">
        <f>SUM(F2:F7)</f>
        <v>82.121907343348909</v>
      </c>
      <c r="H8" s="6"/>
    </row>
    <row r="10" spans="1:15" s="9" customFormat="1" ht="14.5" x14ac:dyDescent="0.25">
      <c r="A10" s="8" t="s">
        <v>37</v>
      </c>
    </row>
    <row r="11" spans="1:15" s="9" customFormat="1" x14ac:dyDescent="0.25">
      <c r="A11" s="9" t="s">
        <v>21</v>
      </c>
    </row>
    <row r="12" spans="1:15" s="9" customFormat="1" x14ac:dyDescent="0.25">
      <c r="A12" s="9" t="s">
        <v>22</v>
      </c>
    </row>
    <row r="13" spans="1:15" s="9" customFormat="1" x14ac:dyDescent="0.25">
      <c r="A13" s="9" t="s">
        <v>23</v>
      </c>
    </row>
    <row r="14" spans="1:15" s="9" customFormat="1" x14ac:dyDescent="0.25">
      <c r="A14" s="9" t="s">
        <v>24</v>
      </c>
    </row>
    <row r="15" spans="1:15" s="9" customFormat="1" x14ac:dyDescent="0.25">
      <c r="A15" s="10" t="s">
        <v>26</v>
      </c>
    </row>
    <row r="16" spans="1:15" s="9" customFormat="1" x14ac:dyDescent="0.25">
      <c r="A16" s="10" t="s">
        <v>33</v>
      </c>
    </row>
    <row r="17" spans="1:12" s="9" customFormat="1" x14ac:dyDescent="0.25">
      <c r="A17" s="10" t="s">
        <v>27</v>
      </c>
      <c r="D17" s="20"/>
    </row>
    <row r="18" spans="1:12" s="9" customFormat="1" x14ac:dyDescent="0.25">
      <c r="A18" s="12" t="s">
        <v>46</v>
      </c>
    </row>
    <row r="19" spans="1:12" s="9" customFormat="1" x14ac:dyDescent="0.25">
      <c r="A19" s="9" t="s">
        <v>20</v>
      </c>
    </row>
    <row r="20" spans="1:12" s="9" customFormat="1" x14ac:dyDescent="0.25">
      <c r="A20" s="12" t="s">
        <v>47</v>
      </c>
      <c r="D20" s="17"/>
      <c r="F20" s="17"/>
    </row>
    <row r="21" spans="1:12" s="9" customFormat="1" x14ac:dyDescent="0.25"/>
    <row r="22" spans="1:12" s="9" customFormat="1" ht="14.5" x14ac:dyDescent="0.25">
      <c r="A22" s="8" t="s">
        <v>38</v>
      </c>
      <c r="D22" s="17"/>
    </row>
    <row r="23" spans="1:12" s="9" customFormat="1" x14ac:dyDescent="0.25">
      <c r="A23" s="10" t="s">
        <v>28</v>
      </c>
      <c r="L23" s="11"/>
    </row>
    <row r="24" spans="1:12" s="9" customFormat="1" x14ac:dyDescent="0.25">
      <c r="A24" s="10" t="s">
        <v>29</v>
      </c>
      <c r="E24" s="12"/>
      <c r="L24" s="11"/>
    </row>
    <row r="25" spans="1:12" s="9" customFormat="1" x14ac:dyDescent="0.25">
      <c r="A25" s="10" t="s">
        <v>30</v>
      </c>
    </row>
    <row r="26" spans="1:12" s="9" customFormat="1" x14ac:dyDescent="0.25">
      <c r="A26" s="10" t="s">
        <v>31</v>
      </c>
      <c r="B26" s="7"/>
      <c r="C26"/>
    </row>
    <row r="27" spans="1:12" s="9" customFormat="1" x14ac:dyDescent="0.25">
      <c r="A27" s="12" t="s">
        <v>39</v>
      </c>
    </row>
    <row r="28" spans="1:12" s="9" customFormat="1" x14ac:dyDescent="0.25">
      <c r="A28" s="10" t="s">
        <v>32</v>
      </c>
    </row>
    <row r="29" spans="1:12" s="9" customFormat="1" x14ac:dyDescent="0.25">
      <c r="A29" s="12" t="s">
        <v>43</v>
      </c>
      <c r="D29" s="12"/>
      <c r="E29" s="12"/>
    </row>
    <row r="30" spans="1:12" s="9" customFormat="1" x14ac:dyDescent="0.25">
      <c r="A30" s="12" t="s">
        <v>46</v>
      </c>
    </row>
    <row r="31" spans="1:12" s="9" customFormat="1" x14ac:dyDescent="0.25">
      <c r="A31" s="10" t="s">
        <v>20</v>
      </c>
    </row>
    <row r="32" spans="1:12" s="9" customFormat="1" x14ac:dyDescent="0.25">
      <c r="A32" s="12" t="s">
        <v>48</v>
      </c>
      <c r="D32" s="18"/>
    </row>
    <row r="33" spans="1:4" s="9" customFormat="1" x14ac:dyDescent="0.25"/>
    <row r="34" spans="1:4" s="9" customFormat="1" ht="14.5" x14ac:dyDescent="0.25">
      <c r="A34" s="8" t="s">
        <v>25</v>
      </c>
    </row>
    <row r="35" spans="1:4" s="9" customFormat="1" x14ac:dyDescent="0.25">
      <c r="A35" s="10" t="s">
        <v>36</v>
      </c>
    </row>
    <row r="36" spans="1:4" s="9" customFormat="1" x14ac:dyDescent="0.25">
      <c r="A36" s="12" t="s">
        <v>49</v>
      </c>
    </row>
    <row r="37" spans="1:4" s="9" customFormat="1" x14ac:dyDescent="0.25">
      <c r="A37" s="12" t="s">
        <v>46</v>
      </c>
    </row>
    <row r="38" spans="1:4" s="9" customFormat="1" x14ac:dyDescent="0.25">
      <c r="A38" s="10" t="s">
        <v>20</v>
      </c>
    </row>
    <row r="39" spans="1:4" s="9" customFormat="1" x14ac:dyDescent="0.25">
      <c r="A39" s="12" t="s">
        <v>50</v>
      </c>
      <c r="D39" s="17"/>
    </row>
    <row r="40" spans="1:4" s="9" customFormat="1" x14ac:dyDescent="0.25"/>
    <row r="41" spans="1:4" s="9" customFormat="1" x14ac:dyDescent="0.25"/>
    <row r="42" spans="1:4" s="9" customFormat="1" x14ac:dyDescent="0.25">
      <c r="A42" s="12"/>
    </row>
    <row r="43" spans="1:4" s="9" customFormat="1" x14ac:dyDescent="0.25">
      <c r="A43" s="10"/>
    </row>
    <row r="44" spans="1:4" s="9" customFormat="1" x14ac:dyDescent="0.25"/>
    <row r="45" spans="1:4" s="9" customFormat="1" x14ac:dyDescent="0.25"/>
    <row r="46" spans="1:4" s="9" customFormat="1" x14ac:dyDescent="0.25"/>
  </sheetData>
  <phoneticPr fontId="2" type="noConversion"/>
  <pageMargins left="0.97" right="0.75" top="1.5" bottom="1" header="0.5" footer="0.5"/>
  <pageSetup scale="83" orientation="landscape" r:id="rId1"/>
  <headerFooter alignWithMargins="0">
    <oddHeader>&amp;CSAN DIEGO GAS AND ELECTRIC COMPANY
TEST YEAR 2016 GENERAL RATE CASE PHASE 2, APPLICATION 15-04-012
STREET LIGHTING TRANSFORMER AND SERVICE COST STUDY — CHPATER 6 (LE MIEUX)</oddHeader>
    <oddFooter>&amp;L&amp;F
&amp;A&amp;RPage &amp;P of &amp;N</oddFooter>
  </headerFooter>
  <rowBreaks count="1" manualBreakCount="1">
    <brk id="3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zoomScaleNormal="100" zoomScaleSheetLayoutView="100" workbookViewId="0">
      <selection activeCell="A37" sqref="A37"/>
    </sheetView>
  </sheetViews>
  <sheetFormatPr defaultRowHeight="12.5" x14ac:dyDescent="0.25"/>
  <cols>
    <col min="1" max="1" width="15.54296875" customWidth="1"/>
    <col min="2" max="2" width="7" bestFit="1" customWidth="1"/>
    <col min="4" max="4" width="18" customWidth="1"/>
  </cols>
  <sheetData>
    <row r="1" spans="1:5" ht="13" x14ac:dyDescent="0.3">
      <c r="A1" s="1" t="s">
        <v>10</v>
      </c>
      <c r="B1" s="1" t="s">
        <v>11</v>
      </c>
      <c r="C1" s="1" t="s">
        <v>12</v>
      </c>
      <c r="D1" s="1"/>
      <c r="E1" s="1"/>
    </row>
    <row r="2" spans="1:5" x14ac:dyDescent="0.25">
      <c r="A2" t="s">
        <v>42</v>
      </c>
      <c r="C2" s="13">
        <v>151</v>
      </c>
    </row>
    <row r="3" spans="1:5" x14ac:dyDescent="0.25">
      <c r="A3" t="s">
        <v>0</v>
      </c>
      <c r="B3">
        <v>6.1699999999999998E-2</v>
      </c>
      <c r="C3" s="15">
        <f>C2*B3</f>
        <v>9.3166999999999991</v>
      </c>
    </row>
    <row r="4" spans="1:5" x14ac:dyDescent="0.25">
      <c r="A4" t="s">
        <v>1</v>
      </c>
      <c r="C4" s="14">
        <f>SUM(C2:C3)</f>
        <v>160.3167</v>
      </c>
    </row>
    <row r="5" spans="1:5" x14ac:dyDescent="0.25">
      <c r="A5" t="s">
        <v>2</v>
      </c>
      <c r="B5">
        <v>9.4700000000000006E-2</v>
      </c>
      <c r="C5" s="14">
        <f>C4*B5</f>
        <v>15.181991490000001</v>
      </c>
    </row>
    <row r="6" spans="1:5" x14ac:dyDescent="0.25">
      <c r="A6" t="s">
        <v>3</v>
      </c>
      <c r="C6" s="13">
        <v>109</v>
      </c>
    </row>
    <row r="7" spans="1:5" x14ac:dyDescent="0.25">
      <c r="A7" t="s">
        <v>4</v>
      </c>
      <c r="B7">
        <v>0.58460000000000001</v>
      </c>
      <c r="C7" s="14">
        <f>C6*B7</f>
        <v>63.721400000000003</v>
      </c>
    </row>
    <row r="8" spans="1:5" x14ac:dyDescent="0.25">
      <c r="A8" t="s">
        <v>5</v>
      </c>
      <c r="C8" s="16">
        <v>14</v>
      </c>
    </row>
    <row r="9" spans="1:5" x14ac:dyDescent="0.25">
      <c r="A9" t="s">
        <v>6</v>
      </c>
      <c r="C9" s="14">
        <f>SUM(C4:C8)</f>
        <v>362.22009149000002</v>
      </c>
    </row>
    <row r="10" spans="1:5" x14ac:dyDescent="0.25">
      <c r="A10" t="s">
        <v>7</v>
      </c>
      <c r="B10">
        <v>0.3579</v>
      </c>
      <c r="C10" s="14">
        <f>C9*B10</f>
        <v>129.63857074427099</v>
      </c>
    </row>
    <row r="11" spans="1:5" x14ac:dyDescent="0.25">
      <c r="A11" t="s">
        <v>8</v>
      </c>
      <c r="B11">
        <v>3.73E-2</v>
      </c>
      <c r="C11" s="15">
        <f>C9*B11</f>
        <v>13.510809412577</v>
      </c>
    </row>
    <row r="12" spans="1:5" ht="13" x14ac:dyDescent="0.3">
      <c r="A12" s="1" t="s">
        <v>9</v>
      </c>
      <c r="C12" s="14">
        <f>SUM(C9:C11)</f>
        <v>505.36947164684801</v>
      </c>
    </row>
    <row r="14" spans="1:5" x14ac:dyDescent="0.25">
      <c r="A14" t="s">
        <v>35</v>
      </c>
    </row>
    <row r="15" spans="1:5" x14ac:dyDescent="0.25">
      <c r="A15" t="s">
        <v>34</v>
      </c>
    </row>
    <row r="17" spans="1:5" x14ac:dyDescent="0.25">
      <c r="A17" t="s">
        <v>44</v>
      </c>
    </row>
    <row r="23" spans="1:5" x14ac:dyDescent="0.25">
      <c r="E23" s="2"/>
    </row>
    <row r="25" spans="1:5" x14ac:dyDescent="0.25">
      <c r="E25" s="3"/>
    </row>
  </sheetData>
  <phoneticPr fontId="2" type="noConversion"/>
  <pageMargins left="0.97" right="0.75" top="1.5" bottom="1" header="0.5" footer="0.5"/>
  <pageSetup orientation="landscape" r:id="rId1"/>
  <headerFooter alignWithMargins="0">
    <oddHeader>&amp;CSAN DIEGO GAS AND ELECTRIC COMPANY
TEST YEAR 2016 GENERAL RATE CASE PHASE 2, APPLICATION 15-04-012
STREET LIGHTING TRANSFORMER AND SERVICE COST STUDY — CHPATER 6 (LE MIEUX)</oddHeader>
    <oddFooter>&amp;L&amp;F
&amp;A&amp;RPage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zoomScaleNormal="100" zoomScaleSheetLayoutView="100" workbookViewId="0">
      <selection activeCell="C2" sqref="C2"/>
    </sheetView>
  </sheetViews>
  <sheetFormatPr defaultRowHeight="12.5" x14ac:dyDescent="0.25"/>
  <cols>
    <col min="1" max="1" width="15.54296875" customWidth="1"/>
    <col min="2" max="2" width="7" bestFit="1" customWidth="1"/>
    <col min="3" max="3" width="9.453125" bestFit="1" customWidth="1"/>
    <col min="4" max="4" width="18" customWidth="1"/>
  </cols>
  <sheetData>
    <row r="1" spans="1:5" ht="13" x14ac:dyDescent="0.3">
      <c r="A1" s="1" t="s">
        <v>10</v>
      </c>
      <c r="B1" s="1" t="s">
        <v>11</v>
      </c>
      <c r="C1" s="1" t="s">
        <v>12</v>
      </c>
      <c r="D1" s="1"/>
      <c r="E1" s="1"/>
    </row>
    <row r="2" spans="1:5" x14ac:dyDescent="0.25">
      <c r="A2" t="s">
        <v>42</v>
      </c>
      <c r="C2" s="13">
        <v>47</v>
      </c>
    </row>
    <row r="3" spans="1:5" x14ac:dyDescent="0.25">
      <c r="A3" t="s">
        <v>0</v>
      </c>
      <c r="B3">
        <v>6.1699999999999998E-2</v>
      </c>
      <c r="C3" s="15">
        <f>C2*B3</f>
        <v>2.8998999999999997</v>
      </c>
    </row>
    <row r="4" spans="1:5" x14ac:dyDescent="0.25">
      <c r="A4" t="s">
        <v>1</v>
      </c>
      <c r="C4" s="14">
        <f>SUM(C2:C3)</f>
        <v>49.899900000000002</v>
      </c>
    </row>
    <row r="5" spans="1:5" x14ac:dyDescent="0.25">
      <c r="A5" t="s">
        <v>2</v>
      </c>
      <c r="B5">
        <v>9.4700000000000006E-2</v>
      </c>
      <c r="C5" s="14">
        <f>C4*B5</f>
        <v>4.7255205300000007</v>
      </c>
    </row>
    <row r="6" spans="1:5" x14ac:dyDescent="0.25">
      <c r="A6" t="s">
        <v>3</v>
      </c>
      <c r="C6" s="13">
        <v>41</v>
      </c>
    </row>
    <row r="7" spans="1:5" x14ac:dyDescent="0.25">
      <c r="A7" t="s">
        <v>4</v>
      </c>
      <c r="B7">
        <v>0.58460000000000001</v>
      </c>
      <c r="C7" s="14">
        <f>C6*B7</f>
        <v>23.968600000000002</v>
      </c>
    </row>
    <row r="8" spans="1:5" x14ac:dyDescent="0.25">
      <c r="A8" t="s">
        <v>5</v>
      </c>
      <c r="C8" s="16">
        <v>9</v>
      </c>
    </row>
    <row r="9" spans="1:5" x14ac:dyDescent="0.25">
      <c r="A9" t="s">
        <v>6</v>
      </c>
      <c r="C9" s="14">
        <f>SUM(C4:C8)</f>
        <v>128.59402052999999</v>
      </c>
    </row>
    <row r="10" spans="1:5" x14ac:dyDescent="0.25">
      <c r="A10" t="s">
        <v>7</v>
      </c>
      <c r="B10">
        <v>0.3579</v>
      </c>
      <c r="C10" s="14">
        <f>C9*B10</f>
        <v>46.023799947686996</v>
      </c>
    </row>
    <row r="11" spans="1:5" x14ac:dyDescent="0.25">
      <c r="A11" t="s">
        <v>8</v>
      </c>
      <c r="B11">
        <v>3.73E-2</v>
      </c>
      <c r="C11" s="15">
        <f>C9*B11</f>
        <v>4.7965569657689997</v>
      </c>
    </row>
    <row r="12" spans="1:5" ht="13" x14ac:dyDescent="0.3">
      <c r="A12" s="1" t="s">
        <v>9</v>
      </c>
      <c r="C12" s="14">
        <f>SUM(C9:C11)</f>
        <v>179.41437744345598</v>
      </c>
    </row>
    <row r="14" spans="1:5" x14ac:dyDescent="0.25">
      <c r="A14" t="s">
        <v>14</v>
      </c>
    </row>
    <row r="15" spans="1:5" x14ac:dyDescent="0.25">
      <c r="A15" t="s">
        <v>13</v>
      </c>
    </row>
    <row r="17" spans="1:1" x14ac:dyDescent="0.25">
      <c r="A17" t="s">
        <v>44</v>
      </c>
    </row>
  </sheetData>
  <phoneticPr fontId="2" type="noConversion"/>
  <pageMargins left="0.97" right="0.75" top="1.5" bottom="1" header="0.5" footer="0.5"/>
  <pageSetup orientation="landscape" r:id="rId1"/>
  <headerFooter alignWithMargins="0">
    <oddHeader>&amp;CSAN DIEGO GAS AND ELECTRIC COMPANY
TEST YEAR 2016 GENERAL RATE CASE PHASE 2, APPLICATION 15-04-012
STREET LIGHTING TRANSFORMER AND SERVICE COST STUDY — CHPATER 6 (LE MIEUX)</oddHeader>
    <oddFooter>&amp;L&amp;F
&amp;A&amp;RPage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2F8C3-7EF7-4959-90B1-97805555A273}">
  <dimension ref="A1:T33"/>
  <sheetViews>
    <sheetView topLeftCell="G14" workbookViewId="0">
      <selection activeCell="H40" sqref="H40"/>
    </sheetView>
  </sheetViews>
  <sheetFormatPr defaultColWidth="8.7265625" defaultRowHeight="15.5" x14ac:dyDescent="0.25"/>
  <cols>
    <col min="1" max="1" width="10" style="25" bestFit="1" customWidth="1"/>
    <col min="2" max="2" width="7" style="25" bestFit="1" customWidth="1"/>
    <col min="3" max="3" width="9.26953125" style="25" customWidth="1"/>
    <col min="4" max="4" width="12.1796875" style="25" customWidth="1"/>
    <col min="5" max="5" width="14" style="25" bestFit="1" customWidth="1"/>
    <col min="6" max="6" width="13" style="25" bestFit="1" customWidth="1"/>
    <col min="7" max="7" width="10" style="25" bestFit="1" customWidth="1"/>
    <col min="8" max="8" width="16" style="25" bestFit="1" customWidth="1"/>
    <col min="9" max="9" width="17" style="25" bestFit="1" customWidth="1"/>
    <col min="10" max="11" width="8.7265625" style="25"/>
    <col min="12" max="12" width="22.1796875" style="25" bestFit="1" customWidth="1"/>
    <col min="13" max="13" width="9.453125" style="25" bestFit="1" customWidth="1"/>
    <col min="14" max="14" width="53.26953125" style="25" bestFit="1" customWidth="1"/>
    <col min="15" max="15" width="14.7265625" style="25" bestFit="1" customWidth="1"/>
    <col min="16" max="16" width="15.7265625" style="25" bestFit="1" customWidth="1"/>
    <col min="17" max="17" width="13.7265625" style="25" bestFit="1" customWidth="1"/>
    <col min="18" max="18" width="17.26953125" style="25" bestFit="1" customWidth="1"/>
    <col min="19" max="19" width="8.7265625" style="25"/>
    <col min="20" max="20" width="10.54296875" style="25" bestFit="1" customWidth="1"/>
    <col min="21" max="16384" width="8.7265625" style="25"/>
  </cols>
  <sheetData>
    <row r="1" spans="1:18" ht="36" customHeight="1" x14ac:dyDescent="0.25">
      <c r="A1" s="23" t="s">
        <v>42</v>
      </c>
      <c r="B1" s="23" t="s">
        <v>52</v>
      </c>
      <c r="C1" s="24" t="s">
        <v>53</v>
      </c>
      <c r="D1" s="24" t="s">
        <v>54</v>
      </c>
      <c r="E1" s="23" t="s">
        <v>55</v>
      </c>
      <c r="F1" s="24" t="s">
        <v>56</v>
      </c>
      <c r="G1" s="24" t="s">
        <v>57</v>
      </c>
      <c r="H1" s="23" t="s">
        <v>58</v>
      </c>
      <c r="I1" s="23" t="s">
        <v>59</v>
      </c>
      <c r="L1" s="26" t="s">
        <v>60</v>
      </c>
      <c r="M1" s="26" t="s">
        <v>42</v>
      </c>
      <c r="N1" s="26" t="s">
        <v>61</v>
      </c>
      <c r="O1" s="27" t="s">
        <v>62</v>
      </c>
      <c r="P1" s="27" t="s">
        <v>63</v>
      </c>
      <c r="Q1" s="27" t="s">
        <v>64</v>
      </c>
      <c r="R1" s="27" t="s">
        <v>65</v>
      </c>
    </row>
    <row r="2" spans="1:18" x14ac:dyDescent="0.25">
      <c r="A2" s="28" t="s">
        <v>72</v>
      </c>
      <c r="B2" s="28" t="s">
        <v>66</v>
      </c>
      <c r="C2" s="28" t="s">
        <v>67</v>
      </c>
      <c r="D2" s="28" t="s">
        <v>68</v>
      </c>
      <c r="E2" s="29">
        <v>42793</v>
      </c>
      <c r="F2" s="30">
        <v>1</v>
      </c>
      <c r="G2" s="28" t="s">
        <v>69</v>
      </c>
      <c r="H2" s="28" t="s">
        <v>73</v>
      </c>
      <c r="I2" s="31">
        <v>25449.01</v>
      </c>
      <c r="L2" s="28" t="s">
        <v>73</v>
      </c>
      <c r="M2" s="28" t="s">
        <v>74</v>
      </c>
      <c r="N2" s="28" t="s">
        <v>75</v>
      </c>
      <c r="O2" s="28">
        <v>42779</v>
      </c>
      <c r="P2" s="32">
        <f>F6+F7</f>
        <v>3</v>
      </c>
      <c r="Q2" s="33">
        <f t="shared" ref="Q2:Q15" si="0">R2/P2</f>
        <v>25619.286666666667</v>
      </c>
      <c r="R2" s="33">
        <f>I6+I7</f>
        <v>76857.86</v>
      </c>
    </row>
    <row r="3" spans="1:18" x14ac:dyDescent="0.25">
      <c r="A3" s="28" t="s">
        <v>72</v>
      </c>
      <c r="B3" s="28" t="s">
        <v>66</v>
      </c>
      <c r="C3" s="28" t="s">
        <v>67</v>
      </c>
      <c r="D3" s="28" t="s">
        <v>68</v>
      </c>
      <c r="E3" s="29">
        <v>42795</v>
      </c>
      <c r="F3" s="30">
        <v>1</v>
      </c>
      <c r="G3" s="28" t="s">
        <v>69</v>
      </c>
      <c r="H3" s="28" t="s">
        <v>73</v>
      </c>
      <c r="I3" s="31">
        <v>25449.01</v>
      </c>
      <c r="L3" s="28" t="s">
        <v>73</v>
      </c>
      <c r="M3" s="28" t="s">
        <v>72</v>
      </c>
      <c r="N3" s="28" t="s">
        <v>76</v>
      </c>
      <c r="O3" s="28">
        <v>42779</v>
      </c>
      <c r="P3" s="32">
        <f>F2+F3</f>
        <v>2</v>
      </c>
      <c r="Q3" s="33">
        <f t="shared" si="0"/>
        <v>25449.01</v>
      </c>
      <c r="R3" s="33">
        <f>I2+I3</f>
        <v>50898.02</v>
      </c>
    </row>
    <row r="4" spans="1:18" x14ac:dyDescent="0.25">
      <c r="A4" s="28" t="s">
        <v>77</v>
      </c>
      <c r="B4" s="28" t="s">
        <v>66</v>
      </c>
      <c r="C4" s="28" t="s">
        <v>67</v>
      </c>
      <c r="D4" s="28" t="s">
        <v>68</v>
      </c>
      <c r="E4" s="29">
        <v>42822</v>
      </c>
      <c r="F4" s="30">
        <v>3</v>
      </c>
      <c r="G4" s="28" t="s">
        <v>69</v>
      </c>
      <c r="H4" s="28" t="s">
        <v>73</v>
      </c>
      <c r="I4" s="31">
        <v>77942.5</v>
      </c>
      <c r="L4" s="28" t="s">
        <v>73</v>
      </c>
      <c r="M4" s="28" t="s">
        <v>70</v>
      </c>
      <c r="N4" s="28" t="s">
        <v>71</v>
      </c>
      <c r="O4" s="28">
        <v>42779</v>
      </c>
      <c r="P4" s="32">
        <f>F9+F10+F11+F13</f>
        <v>6</v>
      </c>
      <c r="Q4" s="33">
        <f t="shared" si="0"/>
        <v>24488.59</v>
      </c>
      <c r="R4" s="33">
        <f>I9+I10+I11+I13</f>
        <v>146931.54</v>
      </c>
    </row>
    <row r="5" spans="1:18" x14ac:dyDescent="0.25">
      <c r="A5" s="28" t="s">
        <v>77</v>
      </c>
      <c r="B5" s="28" t="s">
        <v>66</v>
      </c>
      <c r="C5" s="28" t="s">
        <v>67</v>
      </c>
      <c r="D5" s="28" t="s">
        <v>68</v>
      </c>
      <c r="E5" s="29">
        <v>42826</v>
      </c>
      <c r="F5" s="30">
        <v>2</v>
      </c>
      <c r="G5" s="28" t="s">
        <v>69</v>
      </c>
      <c r="H5" s="28" t="s">
        <v>73</v>
      </c>
      <c r="I5" s="31">
        <v>51961.67</v>
      </c>
      <c r="L5" s="28" t="s">
        <v>73</v>
      </c>
      <c r="M5" s="28" t="s">
        <v>77</v>
      </c>
      <c r="N5" s="28" t="s">
        <v>78</v>
      </c>
      <c r="O5" s="28">
        <v>42779</v>
      </c>
      <c r="P5" s="32">
        <f>F4+F5+F14</f>
        <v>6</v>
      </c>
      <c r="Q5" s="33">
        <f t="shared" si="0"/>
        <v>25980.833333333332</v>
      </c>
      <c r="R5" s="33">
        <f>I4+I5+I14</f>
        <v>155885</v>
      </c>
    </row>
    <row r="6" spans="1:18" x14ac:dyDescent="0.25">
      <c r="A6" s="28" t="s">
        <v>74</v>
      </c>
      <c r="B6" s="28" t="s">
        <v>66</v>
      </c>
      <c r="C6" s="28" t="s">
        <v>67</v>
      </c>
      <c r="D6" s="28" t="s">
        <v>68</v>
      </c>
      <c r="E6" s="29">
        <v>42826</v>
      </c>
      <c r="F6" s="30">
        <v>1</v>
      </c>
      <c r="G6" s="28" t="s">
        <v>69</v>
      </c>
      <c r="H6" s="28" t="s">
        <v>73</v>
      </c>
      <c r="I6" s="31">
        <v>25619.29</v>
      </c>
      <c r="L6" s="28" t="s">
        <v>73</v>
      </c>
      <c r="M6" s="28" t="s">
        <v>79</v>
      </c>
      <c r="N6" s="28" t="s">
        <v>80</v>
      </c>
      <c r="O6" s="28">
        <v>42779</v>
      </c>
      <c r="P6" s="32">
        <f>F8+F12</f>
        <v>2</v>
      </c>
      <c r="Q6" s="33">
        <f t="shared" si="0"/>
        <v>24200.22</v>
      </c>
      <c r="R6" s="33">
        <f>I8+I12</f>
        <v>48400.44</v>
      </c>
    </row>
    <row r="7" spans="1:18" x14ac:dyDescent="0.25">
      <c r="A7" s="28" t="s">
        <v>74</v>
      </c>
      <c r="B7" s="28" t="s">
        <v>66</v>
      </c>
      <c r="C7" s="28" t="s">
        <v>67</v>
      </c>
      <c r="D7" s="28" t="s">
        <v>68</v>
      </c>
      <c r="E7" s="29">
        <v>42843</v>
      </c>
      <c r="F7" s="30">
        <v>2</v>
      </c>
      <c r="G7" s="28" t="s">
        <v>69</v>
      </c>
      <c r="H7" s="28" t="s">
        <v>73</v>
      </c>
      <c r="I7" s="31">
        <v>51238.57</v>
      </c>
      <c r="L7" s="28" t="s">
        <v>81</v>
      </c>
      <c r="M7" s="28" t="s">
        <v>82</v>
      </c>
      <c r="N7" s="28" t="s">
        <v>83</v>
      </c>
      <c r="O7" s="28">
        <v>42782</v>
      </c>
      <c r="P7" s="32">
        <f>F17</f>
        <v>12</v>
      </c>
      <c r="Q7" s="33">
        <f t="shared" si="0"/>
        <v>2893.8741666666665</v>
      </c>
      <c r="R7" s="33">
        <f>I17</f>
        <v>34726.49</v>
      </c>
    </row>
    <row r="8" spans="1:18" x14ac:dyDescent="0.25">
      <c r="A8" s="28" t="s">
        <v>79</v>
      </c>
      <c r="B8" s="28" t="s">
        <v>66</v>
      </c>
      <c r="C8" s="28" t="s">
        <v>67</v>
      </c>
      <c r="D8" s="28" t="s">
        <v>68</v>
      </c>
      <c r="E8" s="29">
        <v>42856</v>
      </c>
      <c r="F8" s="30">
        <v>1</v>
      </c>
      <c r="G8" s="28" t="s">
        <v>69</v>
      </c>
      <c r="H8" s="28" t="s">
        <v>73</v>
      </c>
      <c r="I8" s="31">
        <v>24200.22</v>
      </c>
      <c r="L8" s="28" t="s">
        <v>84</v>
      </c>
      <c r="M8" s="28" t="s">
        <v>85</v>
      </c>
      <c r="N8" s="28" t="s">
        <v>86</v>
      </c>
      <c r="O8" s="28">
        <v>42794</v>
      </c>
      <c r="P8" s="32">
        <f>F16</f>
        <v>2</v>
      </c>
      <c r="Q8" s="33">
        <f t="shared" si="0"/>
        <v>27392.205000000002</v>
      </c>
      <c r="R8" s="33">
        <f>I16</f>
        <v>54784.41</v>
      </c>
    </row>
    <row r="9" spans="1:18" x14ac:dyDescent="0.25">
      <c r="A9" s="28" t="s">
        <v>70</v>
      </c>
      <c r="B9" s="28" t="s">
        <v>66</v>
      </c>
      <c r="C9" s="28" t="s">
        <v>67</v>
      </c>
      <c r="D9" s="28" t="s">
        <v>68</v>
      </c>
      <c r="E9" s="29">
        <v>42856</v>
      </c>
      <c r="F9" s="30">
        <v>1</v>
      </c>
      <c r="G9" s="28" t="s">
        <v>69</v>
      </c>
      <c r="H9" s="28" t="s">
        <v>73</v>
      </c>
      <c r="I9" s="31">
        <v>24488.59</v>
      </c>
      <c r="L9" s="28" t="s">
        <v>87</v>
      </c>
      <c r="M9" s="28" t="s">
        <v>74</v>
      </c>
      <c r="N9" s="28" t="s">
        <v>75</v>
      </c>
      <c r="O9" s="28">
        <v>42864</v>
      </c>
      <c r="P9" s="32">
        <f>F18+F20</f>
        <v>3</v>
      </c>
      <c r="Q9" s="33">
        <f t="shared" si="0"/>
        <v>26248.98</v>
      </c>
      <c r="R9" s="33">
        <f>I18+I20</f>
        <v>78746.94</v>
      </c>
    </row>
    <row r="10" spans="1:18" x14ac:dyDescent="0.25">
      <c r="A10" s="28" t="s">
        <v>70</v>
      </c>
      <c r="B10" s="28" t="s">
        <v>66</v>
      </c>
      <c r="C10" s="28" t="s">
        <v>67</v>
      </c>
      <c r="D10" s="28" t="s">
        <v>68</v>
      </c>
      <c r="E10" s="29">
        <v>42871</v>
      </c>
      <c r="F10" s="30">
        <v>2</v>
      </c>
      <c r="G10" s="28" t="s">
        <v>69</v>
      </c>
      <c r="H10" s="28" t="s">
        <v>73</v>
      </c>
      <c r="I10" s="31">
        <v>48977.18</v>
      </c>
      <c r="L10" s="28" t="s">
        <v>87</v>
      </c>
      <c r="M10" s="28" t="s">
        <v>72</v>
      </c>
      <c r="N10" s="28" t="s">
        <v>76</v>
      </c>
      <c r="O10" s="28">
        <v>42864</v>
      </c>
      <c r="P10" s="32">
        <f>F32</f>
        <v>2</v>
      </c>
      <c r="Q10" s="33">
        <f t="shared" si="0"/>
        <v>27447.16</v>
      </c>
      <c r="R10" s="33">
        <f>I32</f>
        <v>54894.32</v>
      </c>
    </row>
    <row r="11" spans="1:18" x14ac:dyDescent="0.25">
      <c r="A11" s="28" t="s">
        <v>70</v>
      </c>
      <c r="B11" s="28" t="s">
        <v>66</v>
      </c>
      <c r="C11" s="28" t="s">
        <v>67</v>
      </c>
      <c r="D11" s="28" t="s">
        <v>68</v>
      </c>
      <c r="E11" s="29">
        <v>42872</v>
      </c>
      <c r="F11" s="30">
        <v>2</v>
      </c>
      <c r="G11" s="28" t="s">
        <v>69</v>
      </c>
      <c r="H11" s="28" t="s">
        <v>73</v>
      </c>
      <c r="I11" s="31">
        <v>48977.18</v>
      </c>
      <c r="L11" s="28" t="s">
        <v>87</v>
      </c>
      <c r="M11" s="28" t="s">
        <v>70</v>
      </c>
      <c r="N11" s="28" t="s">
        <v>71</v>
      </c>
      <c r="O11" s="28">
        <v>42864</v>
      </c>
      <c r="P11" s="32">
        <f>F19+F24+F28</f>
        <v>3</v>
      </c>
      <c r="Q11" s="33">
        <f t="shared" si="0"/>
        <v>26108.91</v>
      </c>
      <c r="R11" s="33">
        <f>I19+I24+I28</f>
        <v>78326.73</v>
      </c>
    </row>
    <row r="12" spans="1:18" x14ac:dyDescent="0.25">
      <c r="A12" s="28" t="s">
        <v>79</v>
      </c>
      <c r="B12" s="28" t="s">
        <v>66</v>
      </c>
      <c r="C12" s="28" t="s">
        <v>67</v>
      </c>
      <c r="D12" s="28" t="s">
        <v>68</v>
      </c>
      <c r="E12" s="29">
        <v>42880</v>
      </c>
      <c r="F12" s="30">
        <v>1</v>
      </c>
      <c r="G12" s="28" t="s">
        <v>69</v>
      </c>
      <c r="H12" s="28" t="s">
        <v>73</v>
      </c>
      <c r="I12" s="31">
        <v>24200.22</v>
      </c>
      <c r="L12" s="28" t="s">
        <v>87</v>
      </c>
      <c r="M12" s="28" t="s">
        <v>77</v>
      </c>
      <c r="N12" s="28" t="s">
        <v>78</v>
      </c>
      <c r="O12" s="28">
        <v>42864</v>
      </c>
      <c r="P12" s="32">
        <f>F15+F22+F23+F26+F27</f>
        <v>5</v>
      </c>
      <c r="Q12" s="33">
        <f t="shared" si="0"/>
        <v>27918.03</v>
      </c>
      <c r="R12" s="33">
        <f>I15+I22+I23+I26+I27</f>
        <v>139590.15</v>
      </c>
    </row>
    <row r="13" spans="1:18" x14ac:dyDescent="0.25">
      <c r="A13" s="28" t="s">
        <v>70</v>
      </c>
      <c r="B13" s="28" t="s">
        <v>66</v>
      </c>
      <c r="C13" s="28" t="s">
        <v>67</v>
      </c>
      <c r="D13" s="28" t="s">
        <v>68</v>
      </c>
      <c r="E13" s="29">
        <v>42880</v>
      </c>
      <c r="F13" s="30">
        <v>1</v>
      </c>
      <c r="G13" s="28" t="s">
        <v>69</v>
      </c>
      <c r="H13" s="28" t="s">
        <v>73</v>
      </c>
      <c r="I13" s="31">
        <v>24488.59</v>
      </c>
      <c r="L13" s="28" t="s">
        <v>87</v>
      </c>
      <c r="M13" s="28" t="s">
        <v>79</v>
      </c>
      <c r="N13" s="28" t="s">
        <v>80</v>
      </c>
      <c r="O13" s="28">
        <v>42864</v>
      </c>
      <c r="P13" s="32">
        <f>F21+F25</f>
        <v>2</v>
      </c>
      <c r="Q13" s="33">
        <f t="shared" si="0"/>
        <v>26114.29</v>
      </c>
      <c r="R13" s="33">
        <f>I21+I25</f>
        <v>52228.58</v>
      </c>
    </row>
    <row r="14" spans="1:18" x14ac:dyDescent="0.25">
      <c r="A14" s="28" t="s">
        <v>77</v>
      </c>
      <c r="B14" s="28" t="s">
        <v>66</v>
      </c>
      <c r="C14" s="28" t="s">
        <v>67</v>
      </c>
      <c r="D14" s="28" t="s">
        <v>68</v>
      </c>
      <c r="E14" s="29">
        <v>42887</v>
      </c>
      <c r="F14" s="30">
        <v>1</v>
      </c>
      <c r="G14" s="28" t="s">
        <v>69</v>
      </c>
      <c r="H14" s="28" t="s">
        <v>73</v>
      </c>
      <c r="I14" s="31">
        <v>25980.83</v>
      </c>
      <c r="L14" s="28" t="s">
        <v>88</v>
      </c>
      <c r="M14" s="28" t="s">
        <v>89</v>
      </c>
      <c r="N14" s="28" t="s">
        <v>90</v>
      </c>
      <c r="O14" s="28">
        <v>43027</v>
      </c>
      <c r="P14" s="32">
        <f>F29</f>
        <v>1</v>
      </c>
      <c r="Q14" s="33">
        <f t="shared" si="0"/>
        <v>24366.59</v>
      </c>
      <c r="R14" s="33">
        <f>I29</f>
        <v>24366.59</v>
      </c>
    </row>
    <row r="15" spans="1:18" x14ac:dyDescent="0.25">
      <c r="A15" s="28" t="s">
        <v>77</v>
      </c>
      <c r="B15" s="28" t="s">
        <v>66</v>
      </c>
      <c r="C15" s="28" t="s">
        <v>67</v>
      </c>
      <c r="D15" s="28" t="s">
        <v>68</v>
      </c>
      <c r="E15" s="29">
        <v>42899</v>
      </c>
      <c r="F15" s="30">
        <v>1</v>
      </c>
      <c r="G15" s="28" t="s">
        <v>69</v>
      </c>
      <c r="H15" s="28" t="s">
        <v>87</v>
      </c>
      <c r="I15" s="31">
        <v>27918.03</v>
      </c>
      <c r="L15" s="28" t="s">
        <v>88</v>
      </c>
      <c r="M15" s="28" t="s">
        <v>91</v>
      </c>
      <c r="N15" s="28" t="s">
        <v>92</v>
      </c>
      <c r="O15" s="28">
        <v>43027</v>
      </c>
      <c r="P15" s="32">
        <f>F30+F31</f>
        <v>3</v>
      </c>
      <c r="Q15" s="33">
        <f t="shared" si="0"/>
        <v>26108.903333333332</v>
      </c>
      <c r="R15" s="33">
        <f>I30+I31</f>
        <v>78326.709999999992</v>
      </c>
    </row>
    <row r="16" spans="1:18" x14ac:dyDescent="0.25">
      <c r="A16" s="28" t="s">
        <v>85</v>
      </c>
      <c r="B16" s="28" t="s">
        <v>66</v>
      </c>
      <c r="C16" s="28" t="s">
        <v>67</v>
      </c>
      <c r="D16" s="28" t="s">
        <v>68</v>
      </c>
      <c r="E16" s="29">
        <v>42906</v>
      </c>
      <c r="F16" s="30">
        <v>2</v>
      </c>
      <c r="G16" s="28" t="s">
        <v>69</v>
      </c>
      <c r="H16" s="28" t="s">
        <v>84</v>
      </c>
      <c r="I16" s="31">
        <v>54784.41</v>
      </c>
      <c r="P16" s="34">
        <f>SUM(P2:P15)</f>
        <v>52</v>
      </c>
      <c r="Q16" s="35"/>
      <c r="R16" s="35">
        <f>SUM(R2:R15)</f>
        <v>1074963.7799999998</v>
      </c>
    </row>
    <row r="17" spans="1:20" x14ac:dyDescent="0.25">
      <c r="A17" s="28" t="s">
        <v>82</v>
      </c>
      <c r="B17" s="28" t="s">
        <v>66</v>
      </c>
      <c r="C17" s="28" t="s">
        <v>67</v>
      </c>
      <c r="D17" s="28" t="s">
        <v>68</v>
      </c>
      <c r="E17" s="29">
        <v>42941</v>
      </c>
      <c r="F17" s="30">
        <v>12</v>
      </c>
      <c r="G17" s="28" t="s">
        <v>69</v>
      </c>
      <c r="H17" s="28" t="s">
        <v>81</v>
      </c>
      <c r="I17" s="31">
        <v>34726.49</v>
      </c>
    </row>
    <row r="18" spans="1:20" x14ac:dyDescent="0.25">
      <c r="A18" s="28" t="s">
        <v>74</v>
      </c>
      <c r="B18" s="28" t="s">
        <v>66</v>
      </c>
      <c r="C18" s="28" t="s">
        <v>67</v>
      </c>
      <c r="D18" s="28" t="s">
        <v>68</v>
      </c>
      <c r="E18" s="29">
        <v>42947</v>
      </c>
      <c r="F18" s="30">
        <v>2</v>
      </c>
      <c r="G18" s="28" t="s">
        <v>69</v>
      </c>
      <c r="H18" s="28" t="s">
        <v>87</v>
      </c>
      <c r="I18" s="31">
        <v>52497.96</v>
      </c>
      <c r="R18" s="40"/>
    </row>
    <row r="19" spans="1:20" x14ac:dyDescent="0.25">
      <c r="A19" s="28" t="s">
        <v>70</v>
      </c>
      <c r="B19" s="28" t="s">
        <v>66</v>
      </c>
      <c r="C19" s="28" t="s">
        <v>67</v>
      </c>
      <c r="D19" s="28" t="s">
        <v>68</v>
      </c>
      <c r="E19" s="29">
        <v>42951</v>
      </c>
      <c r="F19" s="30">
        <v>1</v>
      </c>
      <c r="G19" s="28" t="s">
        <v>69</v>
      </c>
      <c r="H19" s="28" t="s">
        <v>87</v>
      </c>
      <c r="I19" s="31">
        <v>26108.91</v>
      </c>
      <c r="R19" s="36"/>
      <c r="T19" s="35"/>
    </row>
    <row r="20" spans="1:20" x14ac:dyDescent="0.25">
      <c r="A20" s="28" t="s">
        <v>74</v>
      </c>
      <c r="B20" s="28" t="s">
        <v>66</v>
      </c>
      <c r="C20" s="28" t="s">
        <v>67</v>
      </c>
      <c r="D20" s="28" t="s">
        <v>68</v>
      </c>
      <c r="E20" s="29">
        <v>42951</v>
      </c>
      <c r="F20" s="30">
        <v>1</v>
      </c>
      <c r="G20" s="28" t="s">
        <v>69</v>
      </c>
      <c r="H20" s="28" t="s">
        <v>87</v>
      </c>
      <c r="I20" s="31">
        <v>26248.98</v>
      </c>
    </row>
    <row r="21" spans="1:20" x14ac:dyDescent="0.25">
      <c r="A21" s="28" t="s">
        <v>79</v>
      </c>
      <c r="B21" s="28" t="s">
        <v>66</v>
      </c>
      <c r="C21" s="28" t="s">
        <v>67</v>
      </c>
      <c r="D21" s="28" t="s">
        <v>68</v>
      </c>
      <c r="E21" s="29">
        <v>42979</v>
      </c>
      <c r="F21" s="30">
        <v>1</v>
      </c>
      <c r="G21" s="28" t="s">
        <v>69</v>
      </c>
      <c r="H21" s="28" t="s">
        <v>87</v>
      </c>
      <c r="I21" s="31">
        <v>26114.29</v>
      </c>
    </row>
    <row r="22" spans="1:20" x14ac:dyDescent="0.25">
      <c r="A22" s="28" t="s">
        <v>77</v>
      </c>
      <c r="B22" s="28" t="s">
        <v>66</v>
      </c>
      <c r="C22" s="28" t="s">
        <v>67</v>
      </c>
      <c r="D22" s="28" t="s">
        <v>68</v>
      </c>
      <c r="E22" s="29">
        <v>42979</v>
      </c>
      <c r="F22" s="30">
        <v>1</v>
      </c>
      <c r="G22" s="28" t="s">
        <v>69</v>
      </c>
      <c r="H22" s="28" t="s">
        <v>87</v>
      </c>
      <c r="I22" s="31">
        <v>27918.03</v>
      </c>
    </row>
    <row r="23" spans="1:20" x14ac:dyDescent="0.25">
      <c r="A23" s="28" t="s">
        <v>77</v>
      </c>
      <c r="B23" s="28" t="s">
        <v>66</v>
      </c>
      <c r="C23" s="28" t="s">
        <v>67</v>
      </c>
      <c r="D23" s="28" t="s">
        <v>68</v>
      </c>
      <c r="E23" s="29">
        <v>42991</v>
      </c>
      <c r="F23" s="30">
        <v>1</v>
      </c>
      <c r="G23" s="28" t="s">
        <v>69</v>
      </c>
      <c r="H23" s="28" t="s">
        <v>87</v>
      </c>
      <c r="I23" s="31">
        <v>27918.03</v>
      </c>
    </row>
    <row r="24" spans="1:20" x14ac:dyDescent="0.25">
      <c r="A24" s="28" t="s">
        <v>70</v>
      </c>
      <c r="B24" s="28" t="s">
        <v>66</v>
      </c>
      <c r="C24" s="28" t="s">
        <v>67</v>
      </c>
      <c r="D24" s="28" t="s">
        <v>68</v>
      </c>
      <c r="E24" s="29">
        <v>42991</v>
      </c>
      <c r="F24" s="30">
        <v>1</v>
      </c>
      <c r="G24" s="28" t="s">
        <v>69</v>
      </c>
      <c r="H24" s="28" t="s">
        <v>87</v>
      </c>
      <c r="I24" s="31">
        <v>26108.91</v>
      </c>
    </row>
    <row r="25" spans="1:20" x14ac:dyDescent="0.25">
      <c r="A25" s="28" t="s">
        <v>79</v>
      </c>
      <c r="B25" s="28" t="s">
        <v>66</v>
      </c>
      <c r="C25" s="28" t="s">
        <v>67</v>
      </c>
      <c r="D25" s="28" t="s">
        <v>68</v>
      </c>
      <c r="E25" s="29">
        <v>43012</v>
      </c>
      <c r="F25" s="30">
        <v>1</v>
      </c>
      <c r="G25" s="28" t="s">
        <v>69</v>
      </c>
      <c r="H25" s="28" t="s">
        <v>87</v>
      </c>
      <c r="I25" s="31">
        <v>26114.29</v>
      </c>
    </row>
    <row r="26" spans="1:20" x14ac:dyDescent="0.25">
      <c r="A26" s="28" t="s">
        <v>77</v>
      </c>
      <c r="B26" s="28" t="s">
        <v>66</v>
      </c>
      <c r="C26" s="28" t="s">
        <v>67</v>
      </c>
      <c r="D26" s="28" t="s">
        <v>68</v>
      </c>
      <c r="E26" s="29">
        <v>43012</v>
      </c>
      <c r="F26" s="30">
        <v>1</v>
      </c>
      <c r="G26" s="28" t="s">
        <v>69</v>
      </c>
      <c r="H26" s="28" t="s">
        <v>87</v>
      </c>
      <c r="I26" s="31">
        <v>27918.03</v>
      </c>
    </row>
    <row r="27" spans="1:20" x14ac:dyDescent="0.25">
      <c r="A27" s="28" t="s">
        <v>77</v>
      </c>
      <c r="B27" s="28" t="s">
        <v>66</v>
      </c>
      <c r="C27" s="28" t="s">
        <v>67</v>
      </c>
      <c r="D27" s="28" t="s">
        <v>68</v>
      </c>
      <c r="E27" s="29">
        <v>43031</v>
      </c>
      <c r="F27" s="30">
        <v>1</v>
      </c>
      <c r="G27" s="28" t="s">
        <v>69</v>
      </c>
      <c r="H27" s="28" t="s">
        <v>87</v>
      </c>
      <c r="I27" s="31">
        <v>27918.03</v>
      </c>
    </row>
    <row r="28" spans="1:20" x14ac:dyDescent="0.25">
      <c r="A28" s="28" t="s">
        <v>70</v>
      </c>
      <c r="B28" s="28" t="s">
        <v>66</v>
      </c>
      <c r="C28" s="28" t="s">
        <v>67</v>
      </c>
      <c r="D28" s="28" t="s">
        <v>68</v>
      </c>
      <c r="E28" s="29">
        <v>43031</v>
      </c>
      <c r="F28" s="30">
        <v>1</v>
      </c>
      <c r="G28" s="28" t="s">
        <v>69</v>
      </c>
      <c r="H28" s="28" t="s">
        <v>87</v>
      </c>
      <c r="I28" s="31">
        <v>26108.91</v>
      </c>
    </row>
    <row r="29" spans="1:20" x14ac:dyDescent="0.25">
      <c r="A29" s="28" t="s">
        <v>89</v>
      </c>
      <c r="B29" s="28" t="s">
        <v>66</v>
      </c>
      <c r="C29" s="28" t="s">
        <v>67</v>
      </c>
      <c r="D29" s="28" t="s">
        <v>68</v>
      </c>
      <c r="E29" s="29">
        <v>43040</v>
      </c>
      <c r="F29" s="30">
        <v>1</v>
      </c>
      <c r="G29" s="28" t="s">
        <v>69</v>
      </c>
      <c r="H29" s="28" t="s">
        <v>88</v>
      </c>
      <c r="I29" s="31">
        <v>24366.59</v>
      </c>
    </row>
    <row r="30" spans="1:20" x14ac:dyDescent="0.25">
      <c r="A30" s="28" t="s">
        <v>91</v>
      </c>
      <c r="B30" s="28" t="s">
        <v>66</v>
      </c>
      <c r="C30" s="28" t="s">
        <v>67</v>
      </c>
      <c r="D30" s="28" t="s">
        <v>68</v>
      </c>
      <c r="E30" s="29">
        <v>43040</v>
      </c>
      <c r="F30" s="30">
        <v>1</v>
      </c>
      <c r="G30" s="28" t="s">
        <v>69</v>
      </c>
      <c r="H30" s="28" t="s">
        <v>88</v>
      </c>
      <c r="I30" s="31">
        <v>26108.9</v>
      </c>
    </row>
    <row r="31" spans="1:20" x14ac:dyDescent="0.25">
      <c r="A31" s="28" t="s">
        <v>91</v>
      </c>
      <c r="B31" s="28" t="s">
        <v>66</v>
      </c>
      <c r="C31" s="28" t="s">
        <v>67</v>
      </c>
      <c r="D31" s="28" t="s">
        <v>68</v>
      </c>
      <c r="E31" s="29">
        <v>43046</v>
      </c>
      <c r="F31" s="30">
        <v>2</v>
      </c>
      <c r="G31" s="28" t="s">
        <v>69</v>
      </c>
      <c r="H31" s="28" t="s">
        <v>88</v>
      </c>
      <c r="I31" s="31">
        <v>52217.81</v>
      </c>
    </row>
    <row r="32" spans="1:20" x14ac:dyDescent="0.25">
      <c r="A32" s="28" t="s">
        <v>72</v>
      </c>
      <c r="B32" s="28" t="s">
        <v>66</v>
      </c>
      <c r="C32" s="28" t="s">
        <v>67</v>
      </c>
      <c r="D32" s="28" t="s">
        <v>68</v>
      </c>
      <c r="E32" s="29">
        <v>43090</v>
      </c>
      <c r="F32" s="30">
        <v>2</v>
      </c>
      <c r="G32" s="28" t="s">
        <v>69</v>
      </c>
      <c r="H32" s="28" t="s">
        <v>87</v>
      </c>
      <c r="I32" s="31">
        <v>54894.32</v>
      </c>
    </row>
    <row r="33" spans="1:9" x14ac:dyDescent="0.25">
      <c r="A33" s="37"/>
      <c r="B33" s="37"/>
      <c r="C33" s="37"/>
      <c r="D33" s="37"/>
      <c r="E33" s="37"/>
      <c r="F33" s="38">
        <f>SUM(F2:F32)</f>
        <v>52</v>
      </c>
      <c r="G33" s="37"/>
      <c r="H33" s="37"/>
      <c r="I33" s="39">
        <f>SUM(I2:I32)</f>
        <v>1074963.7800000005</v>
      </c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</vt:lpstr>
      <vt:lpstr>Secondary System</vt:lpstr>
      <vt:lpstr>Service Costs</vt:lpstr>
      <vt:lpstr>RO Trans Purchased-Received </vt:lpstr>
      <vt:lpstr>'Secondary System'!Print_Area</vt:lpstr>
      <vt:lpstr>'Service Costs'!Print_Area</vt:lpstr>
      <vt:lpstr>Summary!Print_Area</vt:lpstr>
    </vt:vector>
  </TitlesOfParts>
  <Company>Sempra Energy Utilities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Hayes</dc:creator>
  <cp:lastModifiedBy>Saxe, William</cp:lastModifiedBy>
  <cp:lastPrinted>2015-04-27T22:37:26Z</cp:lastPrinted>
  <dcterms:created xsi:type="dcterms:W3CDTF">2011-01-11T23:27:54Z</dcterms:created>
  <dcterms:modified xsi:type="dcterms:W3CDTF">2020-03-12T15:32:46Z</dcterms:modified>
</cp:coreProperties>
</file>