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 - Jan 2020 Refresh\Ch5 - Marg Dist Costs\Data Requests\FEA\Workpaper Main Source Files\"/>
    </mc:Choice>
  </mc:AlternateContent>
  <xr:revisionPtr revIDLastSave="0" documentId="13_ncr:1_{5EF483F4-13C6-4DE5-A2B9-FEC2CB1ECC18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Res Serv Costs" sheetId="1" r:id="rId1"/>
    <sheet name="CI Serv Costs" sheetId="2" r:id="rId2"/>
    <sheet name="Compression Lugs_Wire" sheetId="9" r:id="rId3"/>
    <sheet name="Avg TXFMR Costs" sheetId="3" r:id="rId4"/>
    <sheet name="Avg. Meter Costs" sheetId="7" r:id="rId5"/>
  </sheets>
  <definedNames>
    <definedName name="_xlnm.Print_Area" localSheetId="4">'Avg. Meter Costs'!$A$1:$N$40</definedName>
    <definedName name="_xlnm.Print_Area" localSheetId="2">'Compression Lugs_Wire'!$A$1:$E$30</definedName>
    <definedName name="_xlnm.Print_Area" localSheetId="0">'Res Serv Costs'!$A$1:$M$47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3" i="7" l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11" i="3" l="1"/>
  <c r="A12" i="3" s="1"/>
  <c r="A13" i="3" s="1"/>
  <c r="A14" i="3" s="1"/>
  <c r="A15" i="3" s="1"/>
  <c r="A16" i="3" s="1"/>
  <c r="A17" i="3" s="1"/>
  <c r="A18" i="3" s="1"/>
  <c r="A19" i="3" s="1"/>
  <c r="A20" i="3" s="1"/>
  <c r="A57" i="3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I41" i="2"/>
  <c r="A21" i="3" l="1"/>
  <c r="A22" i="3" s="1"/>
  <c r="A23" i="3" s="1"/>
  <c r="A12" i="2"/>
  <c r="A13" i="2" s="1"/>
  <c r="A12" i="1"/>
  <c r="A13" i="1" s="1"/>
  <c r="A24" i="3" l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14" i="1"/>
  <c r="A15" i="1" s="1"/>
  <c r="A16" i="1" s="1"/>
  <c r="A17" i="1" s="1"/>
  <c r="A18" i="1" s="1"/>
  <c r="A19" i="1" s="1"/>
  <c r="A20" i="1" s="1"/>
  <c r="A21" i="1" s="1"/>
  <c r="A22" i="1" s="1"/>
  <c r="A23" i="1" s="1"/>
  <c r="A14" i="2"/>
  <c r="A15" i="2" s="1"/>
  <c r="A16" i="2" s="1"/>
  <c r="A17" i="2" s="1"/>
  <c r="A18" i="2" s="1"/>
  <c r="A19" i="2" s="1"/>
  <c r="A20" i="2" s="1"/>
  <c r="A21" i="2" s="1"/>
  <c r="A22" i="2" s="1"/>
  <c r="A24" i="1" l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23" i="2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I22" i="3" l="1"/>
  <c r="AI67" i="3"/>
  <c r="AI21" i="3"/>
  <c r="AI32" i="3" l="1"/>
  <c r="AA56" i="3"/>
  <c r="AA62" i="3"/>
  <c r="AA15" i="3"/>
  <c r="AA10" i="3"/>
  <c r="AA11" i="3"/>
  <c r="AA16" i="3"/>
  <c r="AA61" i="3"/>
  <c r="AA57" i="3"/>
  <c r="AA58" i="3"/>
  <c r="AA12" i="3"/>
  <c r="AA67" i="3"/>
  <c r="AE66" i="3"/>
  <c r="AI66" i="3" s="1"/>
  <c r="AI65" i="3"/>
  <c r="AE20" i="3"/>
  <c r="AI20" i="3" s="1"/>
  <c r="AI19" i="3"/>
  <c r="AI75" i="3"/>
  <c r="AI28" i="3"/>
  <c r="AA21" i="3"/>
  <c r="K15" i="1"/>
  <c r="M15" i="1" s="1"/>
  <c r="K14" i="1"/>
  <c r="M14" i="1" s="1"/>
  <c r="W14" i="3"/>
  <c r="AA14" i="3" s="1"/>
  <c r="AA13" i="3"/>
  <c r="AI74" i="3"/>
  <c r="U19" i="2"/>
  <c r="K19" i="2"/>
  <c r="K18" i="2"/>
  <c r="AE18" i="2"/>
  <c r="AE19" i="2"/>
  <c r="K17" i="2"/>
  <c r="U17" i="2"/>
  <c r="U18" i="2"/>
  <c r="AI29" i="3"/>
  <c r="AA59" i="3"/>
  <c r="W60" i="3"/>
  <c r="AA60" i="3" s="1"/>
  <c r="E37" i="9"/>
  <c r="K16" i="1"/>
  <c r="M16" i="1" s="1"/>
  <c r="AA65" i="3"/>
  <c r="W66" i="3"/>
  <c r="AA66" i="3" s="1"/>
  <c r="AE13" i="2" l="1"/>
  <c r="K11" i="2"/>
  <c r="K14" i="2"/>
  <c r="K15" i="2"/>
  <c r="K16" i="2"/>
  <c r="AE17" i="2"/>
  <c r="AE14" i="2"/>
  <c r="AE15" i="2"/>
  <c r="U11" i="2"/>
  <c r="AE16" i="2"/>
  <c r="U14" i="2"/>
  <c r="AE11" i="2"/>
  <c r="U12" i="2"/>
  <c r="K12" i="2"/>
  <c r="U13" i="2"/>
  <c r="K13" i="2"/>
  <c r="U15" i="2"/>
  <c r="U16" i="2"/>
  <c r="AE12" i="2"/>
  <c r="AI27" i="3"/>
  <c r="AI63" i="3"/>
  <c r="AA17" i="3"/>
  <c r="K65" i="3"/>
  <c r="K64" i="3"/>
  <c r="K11" i="1"/>
  <c r="M11" i="1" s="1"/>
  <c r="K12" i="1"/>
  <c r="M12" i="1" s="1"/>
  <c r="K13" i="1"/>
  <c r="M13" i="1" s="1"/>
  <c r="K32" i="2"/>
  <c r="U30" i="2"/>
  <c r="K27" i="2"/>
  <c r="AE38" i="2"/>
  <c r="K28" i="2"/>
  <c r="AE35" i="2"/>
  <c r="U28" i="2"/>
  <c r="AE28" i="2"/>
  <c r="K26" i="2"/>
  <c r="AE29" i="2"/>
  <c r="U26" i="2"/>
  <c r="K31" i="2"/>
  <c r="U29" i="2"/>
  <c r="K22" i="2"/>
  <c r="AE26" i="2"/>
  <c r="U24" i="2"/>
  <c r="U27" i="2"/>
  <c r="AE36" i="2"/>
  <c r="AE33" i="2"/>
  <c r="U22" i="2"/>
  <c r="AE30" i="2"/>
  <c r="U25" i="2"/>
  <c r="AE27" i="2"/>
  <c r="AE22" i="2"/>
  <c r="K25" i="2"/>
  <c r="AE32" i="2"/>
  <c r="K30" i="2"/>
  <c r="AE37" i="2"/>
  <c r="K23" i="2"/>
  <c r="AE34" i="2"/>
  <c r="K24" i="2"/>
  <c r="AE31" i="2"/>
  <c r="U32" i="2"/>
  <c r="K29" i="2"/>
  <c r="U23" i="2"/>
  <c r="U31" i="2"/>
  <c r="E44" i="9"/>
  <c r="AE20" i="2"/>
  <c r="K21" i="2"/>
  <c r="AE23" i="2"/>
  <c r="AE21" i="2"/>
  <c r="U21" i="2"/>
  <c r="AE25" i="2"/>
  <c r="AE24" i="2"/>
  <c r="U20" i="2"/>
  <c r="K20" i="2"/>
  <c r="AI26" i="3"/>
  <c r="AI12" i="3"/>
  <c r="AI57" i="3"/>
  <c r="AI64" i="3"/>
  <c r="AA18" i="3"/>
  <c r="AI68" i="3"/>
  <c r="K19" i="3"/>
  <c r="K17" i="3"/>
  <c r="AI62" i="3"/>
  <c r="AI25" i="3"/>
  <c r="K20" i="1"/>
  <c r="M20" i="1" s="1"/>
  <c r="K18" i="1"/>
  <c r="M18" i="1" s="1"/>
  <c r="K19" i="1"/>
  <c r="M19" i="1" s="1"/>
  <c r="K17" i="1"/>
  <c r="M17" i="1" s="1"/>
  <c r="W19" i="2"/>
  <c r="W20" i="3"/>
  <c r="AA20" i="3" s="1"/>
  <c r="AA19" i="3"/>
  <c r="AI72" i="3"/>
  <c r="AG18" i="2"/>
  <c r="AI16" i="3"/>
  <c r="AI10" i="3"/>
  <c r="AI58" i="3"/>
  <c r="AI11" i="3"/>
  <c r="AI33" i="3"/>
  <c r="AA63" i="3"/>
  <c r="O20" i="3"/>
  <c r="S20" i="3" s="1"/>
  <c r="S19" i="3"/>
  <c r="O17" i="3"/>
  <c r="S17" i="3" s="1"/>
  <c r="O18" i="3"/>
  <c r="S18" i="3" s="1"/>
  <c r="AA22" i="3"/>
  <c r="AA71" i="3"/>
  <c r="K63" i="3"/>
  <c r="AI30" i="3"/>
  <c r="AE76" i="3"/>
  <c r="AI76" i="3" s="1"/>
  <c r="M19" i="2"/>
  <c r="AI56" i="3"/>
  <c r="AI59" i="3"/>
  <c r="AI60" i="3"/>
  <c r="E23" i="9"/>
  <c r="AO41" i="2"/>
  <c r="AO36" i="2"/>
  <c r="AO38" i="2"/>
  <c r="AO40" i="2"/>
  <c r="AO35" i="2"/>
  <c r="AO37" i="2"/>
  <c r="AO39" i="2"/>
  <c r="AO14" i="2"/>
  <c r="AQ14" i="2" s="1"/>
  <c r="AO30" i="2"/>
  <c r="AQ30" i="2" s="1"/>
  <c r="AO23" i="2"/>
  <c r="AQ23" i="2" s="1"/>
  <c r="AO12" i="2"/>
  <c r="AQ12" i="2" s="1"/>
  <c r="AO28" i="2"/>
  <c r="AQ28" i="2" s="1"/>
  <c r="AO13" i="2"/>
  <c r="AQ13" i="2" s="1"/>
  <c r="AO18" i="2"/>
  <c r="AQ18" i="2" s="1"/>
  <c r="AO34" i="2"/>
  <c r="AQ34" i="2" s="1"/>
  <c r="AO27" i="2"/>
  <c r="AQ27" i="2" s="1"/>
  <c r="AO16" i="2"/>
  <c r="AQ16" i="2" s="1"/>
  <c r="AO32" i="2"/>
  <c r="AQ32" i="2" s="1"/>
  <c r="AO29" i="2"/>
  <c r="AQ29" i="2" s="1"/>
  <c r="AO22" i="2"/>
  <c r="AQ22" i="2" s="1"/>
  <c r="AO15" i="2"/>
  <c r="AQ15" i="2" s="1"/>
  <c r="AO31" i="2"/>
  <c r="AQ31" i="2" s="1"/>
  <c r="AO20" i="2"/>
  <c r="AQ20" i="2" s="1"/>
  <c r="AO21" i="2"/>
  <c r="AQ21" i="2" s="1"/>
  <c r="AO17" i="2"/>
  <c r="AQ17" i="2" s="1"/>
  <c r="AO26" i="2"/>
  <c r="AQ26" i="2" s="1"/>
  <c r="AO19" i="2"/>
  <c r="AQ19" i="2" s="1"/>
  <c r="AO11" i="2"/>
  <c r="AQ11" i="2" s="1"/>
  <c r="AO24" i="2"/>
  <c r="AQ24" i="2" s="1"/>
  <c r="AO25" i="2"/>
  <c r="AQ25" i="2" s="1"/>
  <c r="AO33" i="2"/>
  <c r="AQ33" i="2" s="1"/>
  <c r="AI73" i="3"/>
  <c r="W17" i="2"/>
  <c r="M18" i="2"/>
  <c r="AI18" i="3"/>
  <c r="AI17" i="3"/>
  <c r="AI61" i="3"/>
  <c r="AI15" i="3"/>
  <c r="AA64" i="3"/>
  <c r="AI71" i="3"/>
  <c r="AA31" i="3"/>
  <c r="AA68" i="3"/>
  <c r="S65" i="3"/>
  <c r="O64" i="3"/>
  <c r="O66" i="3"/>
  <c r="S66" i="3" s="1"/>
  <c r="AI31" i="3"/>
  <c r="AE77" i="3"/>
  <c r="AI77" i="3" s="1"/>
  <c r="K18" i="3"/>
  <c r="W18" i="2" l="1"/>
  <c r="AG19" i="2"/>
  <c r="M21" i="2"/>
  <c r="S56" i="3"/>
  <c r="S11" i="3"/>
  <c r="S59" i="3"/>
  <c r="S60" i="3"/>
  <c r="S61" i="3"/>
  <c r="S12" i="3"/>
  <c r="S15" i="3"/>
  <c r="S57" i="3"/>
  <c r="S58" i="3"/>
  <c r="S10" i="3"/>
  <c r="S16" i="3"/>
  <c r="K16" i="3"/>
  <c r="M17" i="2"/>
  <c r="S62" i="3"/>
  <c r="K62" i="3"/>
  <c r="AK45" i="2"/>
  <c r="AQ41" i="2"/>
  <c r="AA28" i="3"/>
  <c r="W75" i="3"/>
  <c r="AA75" i="3" s="1"/>
  <c r="AG25" i="2"/>
  <c r="AQ40" i="2"/>
  <c r="AG11" i="2"/>
  <c r="M30" i="2"/>
  <c r="M20" i="2"/>
  <c r="W21" i="2"/>
  <c r="AG20" i="2"/>
  <c r="M24" i="2"/>
  <c r="AG26" i="2"/>
  <c r="K10" i="3"/>
  <c r="K12" i="3"/>
  <c r="K13" i="3"/>
  <c r="W14" i="2"/>
  <c r="AQ35" i="2"/>
  <c r="AE79" i="3"/>
  <c r="AI78" i="3"/>
  <c r="AE70" i="3"/>
  <c r="AI70" i="3" s="1"/>
  <c r="AI69" i="3"/>
  <c r="K61" i="3"/>
  <c r="W76" i="3"/>
  <c r="AA76" i="3" s="1"/>
  <c r="AA29" i="3"/>
  <c r="W22" i="2"/>
  <c r="S64" i="3"/>
  <c r="O63" i="3"/>
  <c r="S63" i="3" s="1"/>
  <c r="AQ39" i="2"/>
  <c r="AQ38" i="2"/>
  <c r="W72" i="3"/>
  <c r="AA72" i="3" s="1"/>
  <c r="AA25" i="3"/>
  <c r="W73" i="3"/>
  <c r="AA73" i="3" s="1"/>
  <c r="AA26" i="3"/>
  <c r="AI13" i="3"/>
  <c r="AE14" i="3"/>
  <c r="AI14" i="3" s="1"/>
  <c r="AA23" i="3"/>
  <c r="W24" i="3"/>
  <c r="AA24" i="3" s="1"/>
  <c r="AE24" i="3"/>
  <c r="AI24" i="3" s="1"/>
  <c r="AI23" i="3"/>
  <c r="W20" i="2"/>
  <c r="AG21" i="2"/>
  <c r="AG32" i="2"/>
  <c r="AG29" i="2"/>
  <c r="K56" i="3"/>
  <c r="K60" i="3"/>
  <c r="K59" i="3"/>
  <c r="W77" i="3"/>
  <c r="AA77" i="3" s="1"/>
  <c r="AA30" i="3"/>
  <c r="M12" i="2"/>
  <c r="W31" i="2"/>
  <c r="AG28" i="2"/>
  <c r="K14" i="3"/>
  <c r="K58" i="3"/>
  <c r="AA69" i="3"/>
  <c r="W70" i="3"/>
  <c r="AA70" i="3" s="1"/>
  <c r="W74" i="3"/>
  <c r="AA74" i="3" s="1"/>
  <c r="AA27" i="3"/>
  <c r="AQ37" i="2"/>
  <c r="AQ36" i="2"/>
  <c r="K15" i="3"/>
  <c r="AG24" i="2"/>
  <c r="AG23" i="2"/>
  <c r="M23" i="2"/>
  <c r="W29" i="2"/>
  <c r="K57" i="3"/>
  <c r="K11" i="3"/>
  <c r="W15" i="2"/>
  <c r="AG13" i="2"/>
  <c r="S13" i="3" l="1"/>
  <c r="O14" i="3"/>
  <c r="S14" i="3" s="1"/>
  <c r="AE80" i="3"/>
  <c r="AI79" i="3"/>
  <c r="AG38" i="2"/>
  <c r="M16" i="2"/>
  <c r="M32" i="2"/>
  <c r="W27" i="2"/>
  <c r="W32" i="2"/>
  <c r="M31" i="2"/>
  <c r="M11" i="2"/>
  <c r="W16" i="2"/>
  <c r="M22" i="2"/>
  <c r="AG34" i="2"/>
  <c r="W13" i="2"/>
  <c r="M27" i="2"/>
  <c r="AG33" i="2"/>
  <c r="W23" i="2"/>
  <c r="AG22" i="2"/>
  <c r="W24" i="2"/>
  <c r="AG17" i="2"/>
  <c r="W30" i="2"/>
  <c r="AG36" i="2"/>
  <c r="M29" i="2"/>
  <c r="M14" i="2"/>
  <c r="AG12" i="2"/>
  <c r="W28" i="2"/>
  <c r="AG27" i="2"/>
  <c r="M15" i="2"/>
  <c r="AG31" i="2"/>
  <c r="W11" i="2"/>
  <c r="M28" i="2"/>
  <c r="AG30" i="2"/>
  <c r="W12" i="2"/>
  <c r="M26" i="2"/>
  <c r="M25" i="2"/>
  <c r="AG15" i="2"/>
  <c r="AG37" i="2"/>
  <c r="AG16" i="2"/>
  <c r="AG35" i="2"/>
  <c r="W25" i="2"/>
  <c r="M13" i="2"/>
  <c r="AG14" i="2"/>
  <c r="W26" i="2"/>
  <c r="AE81" i="3" l="1"/>
  <c r="AI80" i="3"/>
  <c r="AE82" i="3" l="1"/>
  <c r="AI81" i="3"/>
  <c r="AE83" i="3" l="1"/>
  <c r="AI83" i="3" s="1"/>
  <c r="AI82" i="3"/>
</calcChain>
</file>

<file path=xl/sharedStrings.xml><?xml version="1.0" encoding="utf-8"?>
<sst xmlns="http://schemas.openxmlformats.org/spreadsheetml/2006/main" count="507" uniqueCount="146">
  <si>
    <t>San Diego Gas and Electric</t>
  </si>
  <si>
    <t>Electric Marginal Customer Cost Development</t>
  </si>
  <si>
    <t>Residential Service Costs by Load Size and Voltage level</t>
  </si>
  <si>
    <t>120/240 Single Phase</t>
  </si>
  <si>
    <t>Line No.</t>
  </si>
  <si>
    <t>Max Annual Demand (kW)</t>
  </si>
  <si>
    <t>Service Length</t>
  </si>
  <si>
    <t>Wire Type*</t>
  </si>
  <si>
    <t>No. of Runs</t>
  </si>
  <si>
    <t>Cost Per Foot**</t>
  </si>
  <si>
    <t>Total Cost Installed</t>
  </si>
  <si>
    <t>(a)</t>
  </si>
  <si>
    <t>(b)</t>
  </si>
  <si>
    <t>(c)</t>
  </si>
  <si>
    <t>(d)</t>
  </si>
  <si>
    <t>(e)</t>
  </si>
  <si>
    <t>(f)</t>
  </si>
  <si>
    <t>0 - 2</t>
  </si>
  <si>
    <t>7 - 12</t>
  </si>
  <si>
    <t>26 - 50</t>
  </si>
  <si>
    <t>51 - 75</t>
  </si>
  <si>
    <t xml:space="preserve"> 76 - 100</t>
  </si>
  <si>
    <t>101 - 150</t>
  </si>
  <si>
    <t>251 - 350</t>
  </si>
  <si>
    <t>351 - 450</t>
  </si>
  <si>
    <t>551 - 650</t>
  </si>
  <si>
    <t>651 - 750</t>
  </si>
  <si>
    <t>751 - 850</t>
  </si>
  <si>
    <t>851 - 1,050</t>
  </si>
  <si>
    <t>1,051 - 1,250</t>
  </si>
  <si>
    <t>1,251 - 1,500</t>
  </si>
  <si>
    <t>1,501 - 2,000</t>
  </si>
  <si>
    <t>2,001 - 2,500</t>
  </si>
  <si>
    <t>2,501 - 3,000</t>
  </si>
  <si>
    <t>3,001 - 3,500</t>
  </si>
  <si>
    <t>3,501 - 4,000</t>
  </si>
  <si>
    <t>4,001 - 5,000</t>
  </si>
  <si>
    <t>5,001 - 10,000</t>
  </si>
  <si>
    <t>10,001 - 25,000</t>
  </si>
  <si>
    <t>25,001 - 50,000</t>
  </si>
  <si>
    <t>&gt;50,000</t>
  </si>
  <si>
    <t>Notes:</t>
  </si>
  <si>
    <t>-  Col. (f) = [Col. (b) *Col. (d) * Col. (e)]</t>
  </si>
  <si>
    <t>* Based on SDG&amp;E Electric Distribution Design Manual &amp; Standards</t>
  </si>
  <si>
    <t>C/I Service Costs by Load Size and Voltage level</t>
  </si>
  <si>
    <t xml:space="preserve">120/240 </t>
  </si>
  <si>
    <t>120/208</t>
  </si>
  <si>
    <t>277/480</t>
  </si>
  <si>
    <t>12 kV Primary</t>
  </si>
  <si>
    <t>(g)</t>
  </si>
  <si>
    <t>(h)</t>
  </si>
  <si>
    <t>(i)</t>
  </si>
  <si>
    <t>(j)</t>
  </si>
  <si>
    <t>(k)</t>
  </si>
  <si>
    <t>(l)</t>
  </si>
  <si>
    <t>(m)</t>
  </si>
  <si>
    <t>(n)</t>
  </si>
  <si>
    <t>(o)</t>
  </si>
  <si>
    <t>(p)</t>
  </si>
  <si>
    <t>-  Col. (f) = [(Col. (b) *Col. (d) * Col. (e)) + (Compression Lugs * Col. (d)]</t>
  </si>
  <si>
    <t>-  Col. (k) = [(Col. (g) *Col. (i) * Col. (j)) + (Compression Lugs * Col. (i)]</t>
  </si>
  <si>
    <t>Residential Transformer Costs by Load Size and Voltage level</t>
  </si>
  <si>
    <t>120/240 - Three Phase</t>
  </si>
  <si>
    <t>Max Annual Demand (KW)</t>
  </si>
  <si>
    <t>Transformer Size</t>
  </si>
  <si>
    <t>Transformer Cost</t>
  </si>
  <si>
    <t>Avg. Cust. Per Txfmr</t>
  </si>
  <si>
    <t>Avg. Txfmr Cost</t>
  </si>
  <si>
    <t>('c)</t>
  </si>
  <si>
    <t xml:space="preserve"> - Transformer costs assume one customer per transformer for loads &gt; 25KW</t>
  </si>
  <si>
    <t xml:space="preserve"> - 120/240 Three Phase transformer costs are based on 120/208 transformer costs</t>
  </si>
  <si>
    <t>C/I Transformer Costs by Load Size and Voltage level</t>
  </si>
  <si>
    <t>Max Annual Demand</t>
  </si>
  <si>
    <t>(q)</t>
  </si>
  <si>
    <t>5,001 - 12,000</t>
  </si>
  <si>
    <t>12,001 - 25,000</t>
  </si>
  <si>
    <t>451 - 500</t>
  </si>
  <si>
    <t>501 - 550</t>
  </si>
  <si>
    <t>3/0 (3ph)</t>
  </si>
  <si>
    <t>13 - 20</t>
  </si>
  <si>
    <t>21 - 25</t>
  </si>
  <si>
    <t>151 - 200</t>
  </si>
  <si>
    <t>201 - 250</t>
  </si>
  <si>
    <t>Meter Costs by Load Size and Voltage level</t>
  </si>
  <si>
    <t>Primary</t>
  </si>
  <si>
    <t>Total Meter Costs</t>
  </si>
  <si>
    <t>3 - 6</t>
  </si>
  <si>
    <t>Residential</t>
  </si>
  <si>
    <t>1-Phase</t>
  </si>
  <si>
    <t>3-Phase</t>
  </si>
  <si>
    <t>Secondary</t>
  </si>
  <si>
    <t>Commercial</t>
  </si>
  <si>
    <t>Industrial</t>
  </si>
  <si>
    <t>Sec/Srvc Wire Type</t>
  </si>
  <si>
    <t>DPSS Cost per Foot*</t>
  </si>
  <si>
    <t>Compression Lugs</t>
  </si>
  <si>
    <t>DPSS Cost*</t>
  </si>
  <si>
    <t>#2 (1ph)</t>
  </si>
  <si>
    <t>1/0 (1ph)</t>
  </si>
  <si>
    <t>3/0 (1ph)</t>
  </si>
  <si>
    <t>350 (1ph)</t>
  </si>
  <si>
    <t>1- Slip Fit (350-8S, 350-8L) #8-350 and CONN-S</t>
  </si>
  <si>
    <t>350 (3ph)</t>
  </si>
  <si>
    <t>1- Slip Fit (500-8S) #6-500 and CONN-S</t>
  </si>
  <si>
    <t>500 (3ph)</t>
  </si>
  <si>
    <t>750 (3ph)</t>
  </si>
  <si>
    <t xml:space="preserve">2-Hole Lugs (3-1000 &amp; 1-750) </t>
  </si>
  <si>
    <t>1000 (3ph)</t>
  </si>
  <si>
    <t>2-Hole Lugs (3-500 &amp; 1-350)</t>
  </si>
  <si>
    <t>2-Hole Lugs (3-350 &amp; 1-3/0)</t>
  </si>
  <si>
    <t>2-Hole Lugs (3-3/0 &amp;1-1/0)</t>
  </si>
  <si>
    <t>2/0 (3ph)</t>
  </si>
  <si>
    <t>Primary Cable</t>
  </si>
  <si>
    <t>DPSS Cost  per Foot**</t>
  </si>
  <si>
    <t>PJN2/0</t>
  </si>
  <si>
    <t>LBE2/0</t>
  </si>
  <si>
    <t>PJ1000</t>
  </si>
  <si>
    <t>AD1MIL</t>
  </si>
  <si>
    <t>ELBO-T</t>
  </si>
  <si>
    <t>PLUG-F</t>
  </si>
  <si>
    <t>SP1000</t>
  </si>
  <si>
    <t>Total Cost Installed ***</t>
  </si>
  <si>
    <t xml:space="preserve">1- 2 Hole Lug (#2-3/0) </t>
  </si>
  <si>
    <t xml:space="preserve">1- 2 Hole Lug (350-500) </t>
  </si>
  <si>
    <t>1- 2 Hole Lug (1000)</t>
  </si>
  <si>
    <t>Primary Connections SDG&amp;E Source</t>
  </si>
  <si>
    <t>DPSS Cost **</t>
  </si>
  <si>
    <t>Total for PJ1000</t>
  </si>
  <si>
    <t>`</t>
  </si>
  <si>
    <t>* Based on fully loaded DPSS costs provided by Project Management 04-13-17</t>
  </si>
  <si>
    <t xml:space="preserve">** Primary Cable and Connections costs based on fully loaded DPSS costs provided </t>
  </si>
  <si>
    <t>by Project Management 04-13-17</t>
  </si>
  <si>
    <t>Primary Connections @ Primary Meter</t>
  </si>
  <si>
    <t>SC-2/0</t>
  </si>
  <si>
    <t>Total 2/0 per phase cost</t>
  </si>
  <si>
    <t>SC1000</t>
  </si>
  <si>
    <t>Total 1000 KCMIL</t>
  </si>
  <si>
    <t>Slip Fit 8W with Labor</t>
  </si>
  <si>
    <t>*** Total Costs also include Slip-Fit Connector installed cost.</t>
  </si>
  <si>
    <t>- Transformer Costs reflect 2016 costs escalated to 2017 dollars.</t>
  </si>
  <si>
    <t>- Transformer costs reflect 2016 costs escalated to 2017 dollars.</t>
  </si>
  <si>
    <t>2017 Escalation Factor:</t>
  </si>
  <si>
    <t>Transmission Service Costs:</t>
  </si>
  <si>
    <t>Transmission Cost Factor</t>
  </si>
  <si>
    <t>** Based on fully loaded 2017 DPSS costs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</si>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</sst>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&quot;$&quot;#,##0"/>
    <numFmt numFmtId="166" formatCode="_(* #,##0_);_(* \(#,##0\);_(* &quot;-&quot;??_);_(@_)"/>
  </numFmts>
  <fonts count="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10"/>
      <name val="Arial MT"/>
    </font>
    <font>
      <sz val="10"/>
      <color rgb="FFFF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/>
    <xf numFmtId="0" fontId="0" fillId="0" borderId="0" xfId="0" applyBorder="1"/>
    <xf numFmtId="0" fontId="1" fillId="0" borderId="0" xfId="0" applyFont="1" applyBorder="1" applyAlignment="1">
      <alignment horizontal="right"/>
    </xf>
    <xf numFmtId="0" fontId="0" fillId="0" borderId="0" xfId="0" quotePrefix="1" applyAlignment="1">
      <alignment horizontal="center"/>
    </xf>
    <xf numFmtId="0" fontId="0" fillId="0" borderId="0" xfId="0" applyFill="1" applyBorder="1"/>
    <xf numFmtId="4" fontId="0" fillId="0" borderId="0" xfId="0" applyNumberFormat="1" applyAlignment="1">
      <alignment horizontal="center"/>
    </xf>
    <xf numFmtId="0" fontId="0" fillId="0" borderId="8" xfId="0" applyBorder="1"/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2" fillId="0" borderId="9" xfId="0" applyFont="1" applyBorder="1"/>
    <xf numFmtId="0" fontId="0" fillId="0" borderId="9" xfId="0" applyBorder="1"/>
    <xf numFmtId="0" fontId="0" fillId="0" borderId="0" xfId="0" quotePrefix="1" applyFill="1" applyBorder="1"/>
    <xf numFmtId="0" fontId="0" fillId="0" borderId="0" xfId="0" quotePrefix="1"/>
    <xf numFmtId="0" fontId="2" fillId="0" borderId="0" xfId="0" applyFont="1" applyBorder="1"/>
    <xf numFmtId="0" fontId="2" fillId="0" borderId="0" xfId="0" applyFont="1" applyBorder="1" applyAlignment="1">
      <alignment horizontal="center" wrapText="1"/>
    </xf>
    <xf numFmtId="0" fontId="0" fillId="0" borderId="0" xfId="0" quotePrefix="1" applyNumberFormat="1" applyBorder="1" applyAlignment="1">
      <alignment horizontal="right"/>
    </xf>
    <xf numFmtId="164" fontId="0" fillId="0" borderId="0" xfId="0" applyNumberFormat="1"/>
    <xf numFmtId="0" fontId="5" fillId="0" borderId="7" xfId="0" applyFont="1" applyBorder="1" applyProtection="1"/>
    <xf numFmtId="0" fontId="5" fillId="0" borderId="5" xfId="0" applyFont="1" applyBorder="1" applyProtection="1"/>
    <xf numFmtId="0" fontId="5" fillId="0" borderId="4" xfId="0" applyFont="1" applyBorder="1" applyAlignment="1" applyProtection="1">
      <alignment horizontal="center"/>
    </xf>
    <xf numFmtId="0" fontId="0" fillId="0" borderId="4" xfId="0" applyFill="1" applyBorder="1"/>
    <xf numFmtId="0" fontId="2" fillId="0" borderId="9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164" fontId="0" fillId="0" borderId="0" xfId="0" applyNumberFormat="1" applyBorder="1"/>
    <xf numFmtId="164" fontId="0" fillId="0" borderId="8" xfId="0" applyNumberFormat="1" applyBorder="1"/>
    <xf numFmtId="4" fontId="0" fillId="0" borderId="9" xfId="0" applyNumberForma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164" fontId="0" fillId="0" borderId="0" xfId="0" applyNumberFormat="1" applyFill="1" applyBorder="1"/>
    <xf numFmtId="164" fontId="0" fillId="0" borderId="8" xfId="0" applyNumberFormat="1" applyFill="1" applyBorder="1"/>
    <xf numFmtId="0" fontId="0" fillId="0" borderId="7" xfId="0" applyFill="1" applyBorder="1"/>
    <xf numFmtId="0" fontId="4" fillId="0" borderId="0" xfId="0" applyFont="1" applyBorder="1"/>
    <xf numFmtId="0" fontId="0" fillId="0" borderId="7" xfId="0" applyFill="1" applyBorder="1" applyAlignment="1">
      <alignment horizontal="center"/>
    </xf>
    <xf numFmtId="0" fontId="0" fillId="0" borderId="8" xfId="0" applyFill="1" applyBorder="1"/>
    <xf numFmtId="0" fontId="1" fillId="0" borderId="7" xfId="0" applyFont="1" applyFill="1" applyBorder="1"/>
    <xf numFmtId="4" fontId="1" fillId="0" borderId="0" xfId="0" applyNumberFormat="1" applyFont="1" applyAlignment="1">
      <alignment horizontal="center"/>
    </xf>
    <xf numFmtId="0" fontId="1" fillId="0" borderId="0" xfId="0" quotePrefix="1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Fill="1" applyBorder="1"/>
    <xf numFmtId="165" fontId="0" fillId="0" borderId="0" xfId="0" applyNumberFormat="1"/>
    <xf numFmtId="0" fontId="0" fillId="0" borderId="0" xfId="0" applyFill="1"/>
    <xf numFmtId="0" fontId="1" fillId="0" borderId="0" xfId="0" applyFont="1" applyBorder="1" applyAlignment="1">
      <alignment horizontal="center"/>
    </xf>
    <xf numFmtId="16" fontId="1" fillId="0" borderId="0" xfId="0" quotePrefix="1" applyNumberFormat="1" applyFont="1" applyAlignment="1">
      <alignment horizontal="center"/>
    </xf>
    <xf numFmtId="0" fontId="5" fillId="0" borderId="0" xfId="0" applyFont="1" applyBorder="1" applyProtection="1"/>
    <xf numFmtId="0" fontId="5" fillId="0" borderId="0" xfId="0" applyFont="1" applyBorder="1" applyAlignment="1" applyProtection="1">
      <alignment horizontal="center"/>
    </xf>
    <xf numFmtId="8" fontId="0" fillId="0" borderId="0" xfId="0" quotePrefix="1" applyNumberFormat="1" applyFill="1" applyBorder="1" applyAlignment="1">
      <alignment horizontal="right"/>
    </xf>
    <xf numFmtId="164" fontId="0" fillId="0" borderId="6" xfId="0" applyNumberFormat="1" applyFill="1" applyBorder="1"/>
    <xf numFmtId="8" fontId="0" fillId="0" borderId="4" xfId="0" quotePrefix="1" applyNumberFormat="1" applyFill="1" applyBorder="1" applyAlignment="1">
      <alignment horizontal="right"/>
    </xf>
    <xf numFmtId="0" fontId="1" fillId="0" borderId="0" xfId="0" applyFont="1" applyFill="1"/>
    <xf numFmtId="164" fontId="0" fillId="0" borderId="0" xfId="0" applyNumberFormat="1" applyFill="1"/>
    <xf numFmtId="0" fontId="0" fillId="0" borderId="0" xfId="0" quotePrefix="1" applyNumberFormat="1" applyFill="1" applyBorder="1" applyAlignment="1">
      <alignment horizontal="right"/>
    </xf>
    <xf numFmtId="0" fontId="4" fillId="0" borderId="7" xfId="0" applyFont="1" applyFill="1" applyBorder="1" applyAlignment="1">
      <alignment horizontal="center"/>
    </xf>
    <xf numFmtId="0" fontId="4" fillId="0" borderId="0" xfId="0" applyFont="1" applyFill="1" applyBorder="1"/>
    <xf numFmtId="164" fontId="4" fillId="0" borderId="0" xfId="0" applyNumberFormat="1" applyFont="1" applyFill="1" applyBorder="1"/>
    <xf numFmtId="0" fontId="6" fillId="0" borderId="0" xfId="0" applyFont="1" applyFill="1" applyBorder="1"/>
    <xf numFmtId="164" fontId="4" fillId="0" borderId="8" xfId="0" applyNumberFormat="1" applyFont="1" applyFill="1" applyBorder="1"/>
    <xf numFmtId="0" fontId="1" fillId="0" borderId="0" xfId="0" quotePrefix="1" applyFont="1" applyFill="1" applyBorder="1"/>
    <xf numFmtId="17" fontId="5" fillId="0" borderId="0" xfId="0" quotePrefix="1" applyNumberFormat="1" applyFont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1" fillId="0" borderId="0" xfId="0" applyFont="1" applyFill="1" applyBorder="1"/>
    <xf numFmtId="164" fontId="7" fillId="0" borderId="0" xfId="0" applyNumberFormat="1" applyFont="1"/>
    <xf numFmtId="0" fontId="1" fillId="0" borderId="0" xfId="0" applyFont="1" applyFill="1" applyBorder="1" applyAlignment="1">
      <alignment horizontal="right"/>
    </xf>
    <xf numFmtId="0" fontId="0" fillId="0" borderId="15" xfId="0" applyBorder="1"/>
    <xf numFmtId="0" fontId="0" fillId="0" borderId="16" xfId="0" applyBorder="1"/>
    <xf numFmtId="0" fontId="2" fillId="0" borderId="16" xfId="0" applyFont="1" applyBorder="1" applyAlignment="1">
      <alignment horizontal="right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166" fontId="0" fillId="0" borderId="21" xfId="1" applyNumberFormat="1" applyFont="1" applyBorder="1"/>
    <xf numFmtId="0" fontId="2" fillId="0" borderId="9" xfId="0" applyFont="1" applyFill="1" applyBorder="1"/>
    <xf numFmtId="0" fontId="2" fillId="0" borderId="9" xfId="0" applyFont="1" applyFill="1" applyBorder="1" applyAlignment="1">
      <alignment horizontal="center" wrapText="1"/>
    </xf>
    <xf numFmtId="0" fontId="7" fillId="0" borderId="0" xfId="0" applyFont="1" applyFill="1" applyAlignment="1">
      <alignment horizontal="right"/>
    </xf>
    <xf numFmtId="8" fontId="1" fillId="0" borderId="0" xfId="2" applyNumberFormat="1" applyFont="1" applyFill="1" applyBorder="1"/>
    <xf numFmtId="8" fontId="0" fillId="0" borderId="0" xfId="2" applyNumberFormat="1" applyFont="1" applyFill="1" applyBorder="1"/>
    <xf numFmtId="0" fontId="7" fillId="0" borderId="0" xfId="0" applyFont="1" applyFill="1"/>
    <xf numFmtId="164" fontId="7" fillId="0" borderId="0" xfId="0" applyNumberFormat="1" applyFont="1" applyFill="1"/>
    <xf numFmtId="0" fontId="7" fillId="0" borderId="0" xfId="0" quotePrefix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4" fontId="1" fillId="0" borderId="0" xfId="0" applyNumberFormat="1" applyFont="1" applyFill="1"/>
    <xf numFmtId="8" fontId="1" fillId="0" borderId="0" xfId="2" applyNumberFormat="1" applyFont="1" applyFill="1" applyBorder="1" applyAlignment="1">
      <alignment horizontal="right"/>
    </xf>
    <xf numFmtId="0" fontId="0" fillId="0" borderId="0" xfId="0" applyFont="1" applyFill="1" applyAlignment="1">
      <alignment horizontal="right"/>
    </xf>
    <xf numFmtId="0" fontId="2" fillId="0" borderId="9" xfId="0" applyFont="1" applyFill="1" applyBorder="1" applyAlignment="1">
      <alignment horizontal="center"/>
    </xf>
    <xf numFmtId="164" fontId="2" fillId="0" borderId="9" xfId="0" applyNumberFormat="1" applyFont="1" applyFill="1" applyBorder="1" applyAlignment="1">
      <alignment horizontal="center"/>
    </xf>
    <xf numFmtId="164" fontId="2" fillId="0" borderId="9" xfId="0" applyNumberFormat="1" applyFont="1" applyFill="1" applyBorder="1" applyAlignment="1">
      <alignment horizontal="center" wrapText="1"/>
    </xf>
    <xf numFmtId="164" fontId="2" fillId="0" borderId="0" xfId="0" applyNumberFormat="1" applyFont="1" applyFill="1"/>
    <xf numFmtId="0" fontId="1" fillId="0" borderId="9" xfId="0" applyFont="1" applyBorder="1" applyAlignment="1">
      <alignment horizontal="right"/>
    </xf>
    <xf numFmtId="164" fontId="0" fillId="0" borderId="17" xfId="0" applyNumberFormat="1" applyBorder="1"/>
    <xf numFmtId="43" fontId="0" fillId="0" borderId="0" xfId="1" applyFont="1"/>
    <xf numFmtId="0" fontId="1" fillId="0" borderId="0" xfId="0" quotePrefix="1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3">
    <cellStyle name="Comma" xfId="1" builtinId="3"/>
    <cellStyle name="Currency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Q48"/>
  <sheetViews>
    <sheetView tabSelected="1" zoomScaleNormal="100" workbookViewId="0">
      <selection activeCell="M11" sqref="M11"/>
    </sheetView>
  </sheetViews>
  <sheetFormatPr defaultRowHeight="12.75"/>
  <cols>
    <col min="2" max="2" width="2.5703125" customWidth="1"/>
    <col min="3" max="3" width="14" bestFit="1" customWidth="1"/>
    <col min="4" max="4" width="2.7109375" customWidth="1"/>
    <col min="6" max="6" width="2.85546875" customWidth="1"/>
    <col min="7" max="7" width="8.42578125" customWidth="1"/>
    <col min="8" max="8" width="2.7109375" customWidth="1"/>
    <col min="10" max="10" width="3.28515625" customWidth="1"/>
    <col min="12" max="12" width="3.42578125" customWidth="1"/>
    <col min="14" max="14" width="6.28515625" customWidth="1"/>
  </cols>
  <sheetData>
    <row r="3" spans="1:16">
      <c r="A3" s="1" t="s">
        <v>0</v>
      </c>
    </row>
    <row r="4" spans="1:16">
      <c r="A4" s="1" t="s">
        <v>1</v>
      </c>
    </row>
    <row r="5" spans="1:16">
      <c r="A5" s="1" t="s">
        <v>2</v>
      </c>
    </row>
    <row r="8" spans="1:16" s="1" customFormat="1" ht="13.5" thickBot="1">
      <c r="E8" s="2"/>
      <c r="F8" s="3"/>
      <c r="G8" s="3"/>
      <c r="H8" s="3" t="s">
        <v>3</v>
      </c>
      <c r="I8" s="3"/>
      <c r="J8" s="3"/>
      <c r="K8" s="3"/>
      <c r="L8" s="3"/>
      <c r="M8" s="4"/>
    </row>
    <row r="9" spans="1:16" s="6" customFormat="1" ht="51">
      <c r="A9" s="5" t="s">
        <v>4</v>
      </c>
      <c r="C9" s="5" t="s">
        <v>5</v>
      </c>
      <c r="E9" s="7" t="s">
        <v>6</v>
      </c>
      <c r="F9" s="8"/>
      <c r="G9" s="5" t="s">
        <v>7</v>
      </c>
      <c r="H9" s="8"/>
      <c r="I9" s="5" t="s">
        <v>8</v>
      </c>
      <c r="J9" s="9"/>
      <c r="K9" s="5" t="s">
        <v>9</v>
      </c>
      <c r="L9" s="8"/>
      <c r="M9" s="10" t="s">
        <v>121</v>
      </c>
    </row>
    <row r="10" spans="1:16" s="12" customFormat="1">
      <c r="A10" s="11"/>
      <c r="C10" s="12" t="s">
        <v>11</v>
      </c>
      <c r="E10" s="13" t="s">
        <v>12</v>
      </c>
      <c r="F10" s="14"/>
      <c r="G10" s="15" t="s">
        <v>13</v>
      </c>
      <c r="H10" s="14"/>
      <c r="I10" s="14" t="s">
        <v>14</v>
      </c>
      <c r="J10" s="14"/>
      <c r="K10" s="14" t="s">
        <v>15</v>
      </c>
      <c r="L10" s="14"/>
      <c r="M10" s="16" t="s">
        <v>16</v>
      </c>
    </row>
    <row r="11" spans="1:16">
      <c r="A11">
        <v>1</v>
      </c>
      <c r="C11" s="58" t="s">
        <v>17</v>
      </c>
      <c r="E11" s="17">
        <v>25</v>
      </c>
      <c r="F11" s="18"/>
      <c r="G11" s="19" t="s">
        <v>97</v>
      </c>
      <c r="H11" s="18"/>
      <c r="I11" s="18">
        <v>1</v>
      </c>
      <c r="J11" s="18"/>
      <c r="K11" s="59">
        <f>'Compression Lugs_Wire'!$B$4</f>
        <v>2.2723708402653964</v>
      </c>
      <c r="L11" s="21"/>
      <c r="M11" s="50">
        <f>E11*I11*K11+'Compression Lugs_Wire'!$B$14</f>
        <v>138.7130210066349</v>
      </c>
      <c r="O11" s="108"/>
      <c r="P11" s="34"/>
    </row>
    <row r="12" spans="1:16">
      <c r="A12">
        <f>A11+1</f>
        <v>2</v>
      </c>
      <c r="C12" s="63" t="s">
        <v>86</v>
      </c>
      <c r="E12" s="17">
        <v>25</v>
      </c>
      <c r="F12" s="18"/>
      <c r="G12" s="19" t="s">
        <v>97</v>
      </c>
      <c r="H12" s="18"/>
      <c r="I12" s="18">
        <v>1</v>
      </c>
      <c r="J12" s="18"/>
      <c r="K12" s="59">
        <f>'Compression Lugs_Wire'!$B$4</f>
        <v>2.2723708402653964</v>
      </c>
      <c r="L12" s="21"/>
      <c r="M12" s="50">
        <f>E12*I12*K12+'Compression Lugs_Wire'!$B$14</f>
        <v>138.7130210066349</v>
      </c>
      <c r="O12" s="108"/>
    </row>
    <row r="13" spans="1:16">
      <c r="A13">
        <f t="shared" ref="A13:A41" si="0">A12+1</f>
        <v>3</v>
      </c>
      <c r="C13" s="20" t="s">
        <v>18</v>
      </c>
      <c r="E13" s="17">
        <v>50</v>
      </c>
      <c r="F13" s="18"/>
      <c r="G13" s="19" t="s">
        <v>97</v>
      </c>
      <c r="H13" s="18"/>
      <c r="I13" s="18">
        <v>1</v>
      </c>
      <c r="J13" s="18"/>
      <c r="K13" s="59">
        <f>'Compression Lugs_Wire'!$B$4</f>
        <v>2.2723708402653964</v>
      </c>
      <c r="L13" s="21"/>
      <c r="M13" s="50">
        <f>E13*I13*K13+'Compression Lugs_Wire'!$B$14</f>
        <v>195.52229201326981</v>
      </c>
      <c r="O13" s="108"/>
    </row>
    <row r="14" spans="1:16">
      <c r="A14">
        <f t="shared" si="0"/>
        <v>4</v>
      </c>
      <c r="C14" s="20" t="s">
        <v>79</v>
      </c>
      <c r="E14" s="17">
        <v>50</v>
      </c>
      <c r="F14" s="18"/>
      <c r="G14" s="19" t="s">
        <v>98</v>
      </c>
      <c r="H14" s="18"/>
      <c r="I14" s="18">
        <v>1</v>
      </c>
      <c r="J14" s="18"/>
      <c r="K14" s="59">
        <f>'Compression Lugs_Wire'!$B$5</f>
        <v>2.6365609635810952</v>
      </c>
      <c r="L14" s="21"/>
      <c r="M14" s="50">
        <f>E14*I14*K14+'Compression Lugs_Wire'!$B$14</f>
        <v>213.73179817905475</v>
      </c>
      <c r="O14" s="108"/>
    </row>
    <row r="15" spans="1:16">
      <c r="A15">
        <f t="shared" si="0"/>
        <v>5</v>
      </c>
      <c r="C15" s="20" t="s">
        <v>80</v>
      </c>
      <c r="E15" s="17">
        <v>50</v>
      </c>
      <c r="F15" s="18"/>
      <c r="G15" s="19" t="s">
        <v>98</v>
      </c>
      <c r="H15" s="18"/>
      <c r="I15" s="18">
        <v>1</v>
      </c>
      <c r="J15" s="18"/>
      <c r="K15" s="59">
        <f>'Compression Lugs_Wire'!$B$5</f>
        <v>2.6365609635810952</v>
      </c>
      <c r="L15" s="21"/>
      <c r="M15" s="50">
        <f>E15*I15*K15+'Compression Lugs_Wire'!$B$14</f>
        <v>213.73179817905475</v>
      </c>
      <c r="O15" s="108"/>
    </row>
    <row r="16" spans="1:16">
      <c r="A16">
        <f t="shared" si="0"/>
        <v>6</v>
      </c>
      <c r="C16" s="20" t="s">
        <v>19</v>
      </c>
      <c r="E16" s="51">
        <v>100</v>
      </c>
      <c r="F16" s="21"/>
      <c r="G16" s="82" t="s">
        <v>99</v>
      </c>
      <c r="H16" s="21"/>
      <c r="I16" s="21">
        <v>1</v>
      </c>
      <c r="J16" s="21"/>
      <c r="K16" s="59">
        <f>'Compression Lugs_Wire'!B6</f>
        <v>4.3337440321222926</v>
      </c>
      <c r="L16" s="21"/>
      <c r="M16" s="50">
        <f>E16*I16*K16+'Compression Lugs_Wire'!$B$14</f>
        <v>515.2781532122292</v>
      </c>
      <c r="O16" s="108"/>
    </row>
    <row r="17" spans="1:15">
      <c r="A17">
        <f t="shared" si="0"/>
        <v>7</v>
      </c>
      <c r="C17" s="20" t="s">
        <v>20</v>
      </c>
      <c r="E17" s="51">
        <v>100</v>
      </c>
      <c r="F17" s="21"/>
      <c r="G17" s="82" t="s">
        <v>100</v>
      </c>
      <c r="H17" s="21"/>
      <c r="I17" s="21">
        <v>1</v>
      </c>
      <c r="J17" s="21"/>
      <c r="K17" s="59">
        <f>'Compression Lugs_Wire'!$B$7</f>
        <v>7.4826993518837881</v>
      </c>
      <c r="L17" s="21"/>
      <c r="M17" s="50">
        <f>E17*I17*K17+'Compression Lugs_Wire'!$B$14</f>
        <v>830.17368518837884</v>
      </c>
      <c r="O17" s="108"/>
    </row>
    <row r="18" spans="1:15">
      <c r="A18">
        <f t="shared" si="0"/>
        <v>8</v>
      </c>
      <c r="C18" s="20" t="s">
        <v>21</v>
      </c>
      <c r="E18" s="55">
        <v>100</v>
      </c>
      <c r="F18" s="80"/>
      <c r="G18" s="82" t="s">
        <v>100</v>
      </c>
      <c r="H18" s="80"/>
      <c r="I18" s="80">
        <v>2</v>
      </c>
      <c r="J18" s="80"/>
      <c r="K18" s="59">
        <f>'Compression Lugs_Wire'!$B$7</f>
        <v>7.4826993518837881</v>
      </c>
      <c r="L18" s="80"/>
      <c r="M18" s="50">
        <f>E18*I18*K18+'Compression Lugs_Wire'!$B$14</f>
        <v>1578.4436203767575</v>
      </c>
      <c r="O18" s="108"/>
    </row>
    <row r="19" spans="1:15">
      <c r="A19">
        <f t="shared" si="0"/>
        <v>9</v>
      </c>
      <c r="C19" s="20" t="s">
        <v>22</v>
      </c>
      <c r="E19" s="55">
        <v>100</v>
      </c>
      <c r="F19" s="80"/>
      <c r="G19" s="82" t="s">
        <v>100</v>
      </c>
      <c r="H19" s="80"/>
      <c r="I19" s="80">
        <v>3</v>
      </c>
      <c r="J19" s="80"/>
      <c r="K19" s="59">
        <f>'Compression Lugs_Wire'!$B$7</f>
        <v>7.4826993518837881</v>
      </c>
      <c r="L19" s="80"/>
      <c r="M19" s="50">
        <f>E19*I19*K19+'Compression Lugs_Wire'!$B$14</f>
        <v>2326.7135555651362</v>
      </c>
      <c r="O19" s="108"/>
    </row>
    <row r="20" spans="1:15">
      <c r="A20">
        <f t="shared" si="0"/>
        <v>10</v>
      </c>
      <c r="C20" s="20" t="s">
        <v>81</v>
      </c>
      <c r="E20" s="55">
        <v>100</v>
      </c>
      <c r="F20" s="18"/>
      <c r="G20" s="82" t="s">
        <v>100</v>
      </c>
      <c r="H20" s="18"/>
      <c r="I20" s="80">
        <v>3</v>
      </c>
      <c r="J20" s="18"/>
      <c r="K20" s="59">
        <f>'Compression Lugs_Wire'!$B$7</f>
        <v>7.4826993518837881</v>
      </c>
      <c r="L20" s="21"/>
      <c r="M20" s="50">
        <f>E20*I20*K20+'Compression Lugs_Wire'!$B$14</f>
        <v>2326.7135555651362</v>
      </c>
    </row>
    <row r="21" spans="1:15">
      <c r="A21">
        <f t="shared" si="0"/>
        <v>11</v>
      </c>
      <c r="C21" s="20" t="s">
        <v>82</v>
      </c>
      <c r="E21" s="17"/>
      <c r="F21" s="18"/>
      <c r="G21" s="19"/>
      <c r="H21" s="18"/>
      <c r="I21" s="80"/>
      <c r="J21" s="18"/>
      <c r="K21" s="59"/>
      <c r="L21" s="21"/>
      <c r="M21" s="50"/>
    </row>
    <row r="22" spans="1:15">
      <c r="A22">
        <f t="shared" si="0"/>
        <v>12</v>
      </c>
      <c r="C22" s="20" t="s">
        <v>23</v>
      </c>
      <c r="E22" s="51"/>
      <c r="F22" s="21"/>
      <c r="G22" s="21"/>
      <c r="H22" s="21"/>
      <c r="I22" s="21"/>
      <c r="J22" s="21"/>
      <c r="K22" s="21"/>
      <c r="L22" s="21"/>
      <c r="M22" s="54"/>
    </row>
    <row r="23" spans="1:15">
      <c r="A23">
        <f t="shared" si="0"/>
        <v>13</v>
      </c>
      <c r="C23" s="20" t="s">
        <v>24</v>
      </c>
      <c r="E23" s="51"/>
      <c r="F23" s="21"/>
      <c r="G23" s="21"/>
      <c r="H23" s="21"/>
      <c r="I23" s="21"/>
      <c r="J23" s="21"/>
      <c r="K23" s="21"/>
      <c r="L23" s="21"/>
      <c r="M23" s="54"/>
    </row>
    <row r="24" spans="1:15">
      <c r="A24">
        <f t="shared" si="0"/>
        <v>14</v>
      </c>
      <c r="C24" s="57" t="s">
        <v>76</v>
      </c>
      <c r="E24" s="51"/>
      <c r="F24" s="21"/>
      <c r="G24" s="21"/>
      <c r="H24" s="21"/>
      <c r="I24" s="21"/>
      <c r="J24" s="21"/>
      <c r="K24" s="21"/>
      <c r="L24" s="21"/>
      <c r="M24" s="54"/>
    </row>
    <row r="25" spans="1:15">
      <c r="A25">
        <f t="shared" si="0"/>
        <v>15</v>
      </c>
      <c r="C25" s="57" t="s">
        <v>77</v>
      </c>
      <c r="E25" s="51"/>
      <c r="F25" s="21"/>
      <c r="G25" s="21"/>
      <c r="H25" s="21"/>
      <c r="I25" s="21"/>
      <c r="J25" s="21"/>
      <c r="K25" s="21"/>
      <c r="L25" s="21"/>
      <c r="M25" s="54"/>
    </row>
    <row r="26" spans="1:15">
      <c r="A26">
        <f t="shared" si="0"/>
        <v>16</v>
      </c>
      <c r="C26" s="20" t="s">
        <v>25</v>
      </c>
      <c r="E26" s="51"/>
      <c r="F26" s="21"/>
      <c r="G26" s="21"/>
      <c r="H26" s="21"/>
      <c r="I26" s="21"/>
      <c r="J26" s="21"/>
      <c r="K26" s="21"/>
      <c r="L26" s="21"/>
      <c r="M26" s="54"/>
    </row>
    <row r="27" spans="1:15">
      <c r="A27">
        <f t="shared" si="0"/>
        <v>17</v>
      </c>
      <c r="C27" s="20" t="s">
        <v>26</v>
      </c>
      <c r="E27" s="51"/>
      <c r="F27" s="21"/>
      <c r="G27" s="21"/>
      <c r="H27" s="21"/>
      <c r="I27" s="21"/>
      <c r="J27" s="21"/>
      <c r="K27" s="21"/>
      <c r="L27" s="21"/>
      <c r="M27" s="54"/>
    </row>
    <row r="28" spans="1:15">
      <c r="A28">
        <f t="shared" si="0"/>
        <v>18</v>
      </c>
      <c r="C28" s="20" t="s">
        <v>27</v>
      </c>
      <c r="E28" s="51"/>
      <c r="F28" s="21"/>
      <c r="G28" s="21"/>
      <c r="H28" s="21"/>
      <c r="I28" s="21"/>
      <c r="J28" s="21"/>
      <c r="K28" s="21"/>
      <c r="L28" s="21"/>
      <c r="M28" s="54"/>
    </row>
    <row r="29" spans="1:15">
      <c r="A29">
        <f t="shared" si="0"/>
        <v>19</v>
      </c>
      <c r="C29" s="22" t="s">
        <v>28</v>
      </c>
      <c r="E29" s="51"/>
      <c r="F29" s="21"/>
      <c r="G29" s="21"/>
      <c r="H29" s="21"/>
      <c r="I29" s="21"/>
      <c r="J29" s="21"/>
      <c r="K29" s="21"/>
      <c r="L29" s="21"/>
      <c r="M29" s="54"/>
    </row>
    <row r="30" spans="1:15">
      <c r="A30">
        <f t="shared" si="0"/>
        <v>20</v>
      </c>
      <c r="C30" s="22" t="s">
        <v>29</v>
      </c>
      <c r="E30" s="51"/>
      <c r="F30" s="21"/>
      <c r="G30" s="21"/>
      <c r="H30" s="21"/>
      <c r="I30" s="21"/>
      <c r="J30" s="21"/>
      <c r="K30" s="21"/>
      <c r="L30" s="21"/>
      <c r="M30" s="54"/>
    </row>
    <row r="31" spans="1:15">
      <c r="A31">
        <f t="shared" si="0"/>
        <v>21</v>
      </c>
      <c r="C31" s="22" t="s">
        <v>30</v>
      </c>
      <c r="E31" s="51"/>
      <c r="F31" s="21"/>
      <c r="G31" s="21"/>
      <c r="H31" s="21"/>
      <c r="I31" s="21"/>
      <c r="J31" s="21"/>
      <c r="K31" s="21"/>
      <c r="L31" s="21"/>
      <c r="M31" s="54"/>
    </row>
    <row r="32" spans="1:15">
      <c r="A32">
        <f t="shared" si="0"/>
        <v>22</v>
      </c>
      <c r="C32" s="22" t="s">
        <v>31</v>
      </c>
      <c r="E32" s="51"/>
      <c r="F32" s="21"/>
      <c r="G32" s="21"/>
      <c r="H32" s="21"/>
      <c r="I32" s="21"/>
      <c r="J32" s="21"/>
      <c r="K32" s="21"/>
      <c r="L32" s="21"/>
      <c r="M32" s="54"/>
    </row>
    <row r="33" spans="1:17">
      <c r="A33">
        <f t="shared" si="0"/>
        <v>23</v>
      </c>
      <c r="C33" s="22" t="s">
        <v>32</v>
      </c>
      <c r="E33" s="51"/>
      <c r="F33" s="21"/>
      <c r="G33" s="21"/>
      <c r="H33" s="21"/>
      <c r="I33" s="21"/>
      <c r="J33" s="21"/>
      <c r="K33" s="21"/>
      <c r="L33" s="21"/>
      <c r="M33" s="54"/>
    </row>
    <row r="34" spans="1:17">
      <c r="A34">
        <f t="shared" si="0"/>
        <v>24</v>
      </c>
      <c r="C34" s="22" t="s">
        <v>33</v>
      </c>
      <c r="E34" s="17"/>
      <c r="F34" s="18"/>
      <c r="G34" s="18"/>
      <c r="H34" s="18"/>
      <c r="I34" s="18"/>
      <c r="J34" s="18"/>
      <c r="K34" s="18"/>
      <c r="L34" s="18"/>
      <c r="M34" s="23"/>
    </row>
    <row r="35" spans="1:17">
      <c r="A35">
        <f t="shared" si="0"/>
        <v>25</v>
      </c>
      <c r="C35" s="22" t="s">
        <v>34</v>
      </c>
      <c r="E35" s="17"/>
      <c r="F35" s="18"/>
      <c r="G35" s="18"/>
      <c r="H35" s="18"/>
      <c r="I35" s="18"/>
      <c r="J35" s="18"/>
      <c r="K35" s="18"/>
      <c r="L35" s="18"/>
      <c r="M35" s="23"/>
    </row>
    <row r="36" spans="1:17">
      <c r="A36">
        <f t="shared" si="0"/>
        <v>26</v>
      </c>
      <c r="C36" s="22" t="s">
        <v>35</v>
      </c>
      <c r="E36" s="17"/>
      <c r="F36" s="18"/>
      <c r="G36" s="18"/>
      <c r="H36" s="18"/>
      <c r="I36" s="18"/>
      <c r="J36" s="18"/>
      <c r="K36" s="18"/>
      <c r="L36" s="18"/>
      <c r="M36" s="23"/>
    </row>
    <row r="37" spans="1:17">
      <c r="A37">
        <f t="shared" si="0"/>
        <v>27</v>
      </c>
      <c r="C37" s="22" t="s">
        <v>36</v>
      </c>
      <c r="E37" s="17"/>
      <c r="F37" s="18"/>
      <c r="G37" s="18"/>
      <c r="H37" s="18"/>
      <c r="I37" s="18"/>
      <c r="J37" s="18"/>
      <c r="K37" s="18"/>
      <c r="L37" s="18"/>
      <c r="M37" s="23"/>
    </row>
    <row r="38" spans="1:17">
      <c r="A38">
        <f t="shared" si="0"/>
        <v>28</v>
      </c>
      <c r="C38" s="56" t="s">
        <v>74</v>
      </c>
      <c r="E38" s="17"/>
      <c r="F38" s="18"/>
      <c r="G38" s="18"/>
      <c r="H38" s="18"/>
      <c r="I38" s="18"/>
      <c r="J38" s="18"/>
      <c r="K38" s="18"/>
      <c r="L38" s="18"/>
      <c r="M38" s="23"/>
    </row>
    <row r="39" spans="1:17">
      <c r="A39">
        <f t="shared" si="0"/>
        <v>29</v>
      </c>
      <c r="C39" s="56" t="s">
        <v>75</v>
      </c>
      <c r="E39" s="17"/>
      <c r="F39" s="18"/>
      <c r="G39" s="18"/>
      <c r="H39" s="18"/>
      <c r="I39" s="18"/>
      <c r="J39" s="18"/>
      <c r="K39" s="18"/>
      <c r="L39" s="18"/>
      <c r="M39" s="23"/>
    </row>
    <row r="40" spans="1:17">
      <c r="A40">
        <f t="shared" si="0"/>
        <v>30</v>
      </c>
      <c r="C40" s="22" t="s">
        <v>39</v>
      </c>
      <c r="E40" s="17"/>
      <c r="F40" s="18"/>
      <c r="G40" s="18"/>
      <c r="H40" s="18"/>
      <c r="I40" s="18"/>
      <c r="J40" s="18"/>
      <c r="K40" s="18"/>
      <c r="L40" s="18"/>
      <c r="M40" s="23"/>
    </row>
    <row r="41" spans="1:17">
      <c r="A41">
        <f t="shared" si="0"/>
        <v>31</v>
      </c>
      <c r="C41" s="22" t="s">
        <v>40</v>
      </c>
      <c r="E41" s="24"/>
      <c r="F41" s="25"/>
      <c r="G41" s="25"/>
      <c r="H41" s="25"/>
      <c r="I41" s="25"/>
      <c r="J41" s="25"/>
      <c r="K41" s="25"/>
      <c r="L41" s="25"/>
      <c r="M41" s="26"/>
    </row>
    <row r="44" spans="1:17">
      <c r="C44" s="31" t="s">
        <v>41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</row>
    <row r="45" spans="1:17">
      <c r="C45" s="29" t="s">
        <v>42</v>
      </c>
      <c r="L45" s="18"/>
      <c r="M45" s="18"/>
      <c r="N45" s="18"/>
      <c r="O45" s="18"/>
      <c r="P45" s="18"/>
      <c r="Q45" s="18"/>
    </row>
    <row r="46" spans="1:17">
      <c r="C46" s="30" t="s">
        <v>43</v>
      </c>
      <c r="L46" s="18"/>
      <c r="M46" s="18"/>
      <c r="N46" s="18"/>
      <c r="O46" s="18"/>
      <c r="P46" s="18"/>
      <c r="Q46" s="18"/>
    </row>
    <row r="47" spans="1:17">
      <c r="C47" s="69" t="s">
        <v>144</v>
      </c>
      <c r="D47" s="61"/>
      <c r="E47" s="61"/>
      <c r="F47" s="61"/>
      <c r="G47" s="61"/>
      <c r="H47" s="61"/>
      <c r="I47" s="61"/>
      <c r="J47" s="61"/>
      <c r="K47" s="61"/>
      <c r="L47" s="61"/>
      <c r="M47" s="61"/>
    </row>
    <row r="48" spans="1:17">
      <c r="C48" t="s">
        <v>138</v>
      </c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AV48"/>
  <sheetViews>
    <sheetView topLeftCell="K19" zoomScaleNormal="100" workbookViewId="0">
      <selection activeCell="AK45" sqref="AK45"/>
    </sheetView>
  </sheetViews>
  <sheetFormatPr defaultRowHeight="12.75"/>
  <cols>
    <col min="1" max="1" width="4.85546875" customWidth="1"/>
    <col min="2" max="2" width="2.28515625" customWidth="1"/>
    <col min="3" max="3" width="14" bestFit="1" customWidth="1"/>
    <col min="4" max="4" width="2.28515625" customWidth="1"/>
    <col min="5" max="5" width="7.85546875" bestFit="1" customWidth="1"/>
    <col min="6" max="6" width="2.28515625" customWidth="1"/>
    <col min="7" max="7" width="9.7109375" bestFit="1" customWidth="1"/>
    <col min="8" max="8" width="2.28515625" customWidth="1"/>
    <col min="9" max="9" width="6.28515625" bestFit="1" customWidth="1"/>
    <col min="10" max="10" width="2.28515625" customWidth="1"/>
    <col min="11" max="11" width="8.5703125" bestFit="1" customWidth="1"/>
    <col min="12" max="12" width="2.28515625" customWidth="1"/>
    <col min="13" max="13" width="10.140625" bestFit="1" customWidth="1"/>
    <col min="14" max="14" width="2.28515625" customWidth="1"/>
    <col min="15" max="15" width="7.85546875" bestFit="1" customWidth="1"/>
    <col min="16" max="16" width="2.28515625" customWidth="1"/>
    <col min="17" max="17" width="9.7109375" bestFit="1" customWidth="1"/>
    <col min="18" max="18" width="2.28515625" customWidth="1"/>
    <col min="19" max="19" width="6.28515625" bestFit="1" customWidth="1"/>
    <col min="20" max="20" width="2.28515625" customWidth="1"/>
    <col min="21" max="21" width="8.5703125" bestFit="1" customWidth="1"/>
    <col min="22" max="22" width="2.28515625" customWidth="1"/>
    <col min="23" max="23" width="10.140625" bestFit="1" customWidth="1"/>
    <col min="24" max="24" width="2.28515625" customWidth="1"/>
    <col min="25" max="25" width="7.85546875" bestFit="1" customWidth="1"/>
    <col min="26" max="26" width="2.28515625" customWidth="1"/>
    <col min="27" max="27" width="9.7109375" bestFit="1" customWidth="1"/>
    <col min="28" max="28" width="2.28515625" customWidth="1"/>
    <col min="29" max="29" width="8.28515625" customWidth="1"/>
    <col min="30" max="30" width="2.28515625" customWidth="1"/>
    <col min="31" max="31" width="8.5703125" bestFit="1" customWidth="1"/>
    <col min="32" max="32" width="2.28515625" customWidth="1"/>
    <col min="33" max="33" width="10.140625" bestFit="1" customWidth="1"/>
    <col min="34" max="34" width="2.28515625" customWidth="1"/>
    <col min="35" max="35" width="7.85546875" bestFit="1" customWidth="1"/>
    <col min="36" max="36" width="2.28515625" customWidth="1"/>
    <col min="37" max="37" width="10.85546875" bestFit="1" customWidth="1"/>
    <col min="38" max="38" width="2.28515625" customWidth="1"/>
    <col min="39" max="39" width="6.28515625" bestFit="1" customWidth="1"/>
    <col min="40" max="40" width="2.28515625" customWidth="1"/>
    <col min="41" max="41" width="8.5703125" bestFit="1" customWidth="1"/>
    <col min="42" max="42" width="2.28515625" customWidth="1"/>
    <col min="43" max="43" width="10.140625" bestFit="1" customWidth="1"/>
    <col min="45" max="45" width="11.7109375" bestFit="1" customWidth="1"/>
  </cols>
  <sheetData>
    <row r="3" spans="1:48">
      <c r="A3" s="1" t="s">
        <v>0</v>
      </c>
    </row>
    <row r="4" spans="1:48">
      <c r="A4" s="1" t="s">
        <v>1</v>
      </c>
    </row>
    <row r="5" spans="1:48">
      <c r="A5" s="1" t="s">
        <v>44</v>
      </c>
    </row>
    <row r="8" spans="1:48" s="1" customFormat="1" ht="13.5" thickBot="1">
      <c r="E8" s="2"/>
      <c r="F8" s="3"/>
      <c r="G8" s="3"/>
      <c r="H8" s="3" t="s">
        <v>45</v>
      </c>
      <c r="I8" s="3"/>
      <c r="J8" s="3"/>
      <c r="K8" s="3"/>
      <c r="L8" s="3"/>
      <c r="M8" s="4"/>
      <c r="O8" s="2"/>
      <c r="P8" s="3"/>
      <c r="Q8" s="3"/>
      <c r="R8" s="3" t="s">
        <v>46</v>
      </c>
      <c r="S8" s="3"/>
      <c r="T8" s="3"/>
      <c r="U8" s="3"/>
      <c r="V8" s="3"/>
      <c r="W8" s="4"/>
      <c r="Y8" s="110" t="s">
        <v>47</v>
      </c>
      <c r="Z8" s="111"/>
      <c r="AA8" s="111"/>
      <c r="AB8" s="111"/>
      <c r="AC8" s="111"/>
      <c r="AD8" s="111"/>
      <c r="AE8" s="111"/>
      <c r="AF8" s="111"/>
      <c r="AG8" s="112"/>
      <c r="AH8" s="31"/>
      <c r="AI8" s="110" t="s">
        <v>48</v>
      </c>
      <c r="AJ8" s="111"/>
      <c r="AK8" s="111"/>
      <c r="AL8" s="111"/>
      <c r="AM8" s="111"/>
      <c r="AN8" s="111"/>
      <c r="AO8" s="111"/>
      <c r="AP8" s="111"/>
      <c r="AQ8" s="112"/>
    </row>
    <row r="9" spans="1:48" s="6" customFormat="1" ht="38.25">
      <c r="A9" s="5" t="s">
        <v>4</v>
      </c>
      <c r="C9" s="5" t="s">
        <v>5</v>
      </c>
      <c r="E9" s="7" t="s">
        <v>6</v>
      </c>
      <c r="F9" s="8"/>
      <c r="G9" s="5" t="s">
        <v>7</v>
      </c>
      <c r="H9" s="8"/>
      <c r="I9" s="5" t="s">
        <v>8</v>
      </c>
      <c r="J9" s="9"/>
      <c r="K9" s="5" t="s">
        <v>9</v>
      </c>
      <c r="L9" s="8"/>
      <c r="M9" s="10" t="s">
        <v>10</v>
      </c>
      <c r="O9" s="7" t="s">
        <v>6</v>
      </c>
      <c r="P9" s="8"/>
      <c r="Q9" s="5" t="s">
        <v>7</v>
      </c>
      <c r="R9" s="8"/>
      <c r="S9" s="5" t="s">
        <v>8</v>
      </c>
      <c r="T9" s="9"/>
      <c r="U9" s="5" t="s">
        <v>9</v>
      </c>
      <c r="V9" s="8"/>
      <c r="W9" s="10" t="s">
        <v>10</v>
      </c>
      <c r="Y9" s="7" t="s">
        <v>6</v>
      </c>
      <c r="Z9" s="8"/>
      <c r="AA9" s="5" t="s">
        <v>7</v>
      </c>
      <c r="AB9" s="8"/>
      <c r="AC9" s="5" t="s">
        <v>8</v>
      </c>
      <c r="AD9" s="9"/>
      <c r="AE9" s="5" t="s">
        <v>9</v>
      </c>
      <c r="AF9" s="8"/>
      <c r="AG9" s="10" t="s">
        <v>10</v>
      </c>
      <c r="AH9" s="32"/>
      <c r="AI9" s="7" t="s">
        <v>6</v>
      </c>
      <c r="AJ9" s="8"/>
      <c r="AK9" s="5" t="s">
        <v>7</v>
      </c>
      <c r="AL9" s="8"/>
      <c r="AM9" s="5" t="s">
        <v>8</v>
      </c>
      <c r="AN9" s="9"/>
      <c r="AO9" s="5" t="s">
        <v>9</v>
      </c>
      <c r="AP9" s="8"/>
      <c r="AQ9" s="10" t="s">
        <v>10</v>
      </c>
    </row>
    <row r="10" spans="1:48" s="12" customFormat="1">
      <c r="A10" s="11"/>
      <c r="C10" s="12" t="s">
        <v>11</v>
      </c>
      <c r="E10" s="13" t="s">
        <v>12</v>
      </c>
      <c r="F10" s="14"/>
      <c r="G10" s="15" t="s">
        <v>13</v>
      </c>
      <c r="H10" s="14"/>
      <c r="I10" s="14" t="s">
        <v>14</v>
      </c>
      <c r="J10" s="14"/>
      <c r="K10" s="14" t="s">
        <v>15</v>
      </c>
      <c r="L10" s="14"/>
      <c r="M10" s="16" t="s">
        <v>16</v>
      </c>
      <c r="O10" s="13" t="s">
        <v>49</v>
      </c>
      <c r="P10" s="14"/>
      <c r="Q10" s="14" t="s">
        <v>50</v>
      </c>
      <c r="R10" s="14"/>
      <c r="S10" s="14" t="s">
        <v>51</v>
      </c>
      <c r="T10" s="14"/>
      <c r="U10" s="14" t="s">
        <v>52</v>
      </c>
      <c r="V10" s="14"/>
      <c r="W10" s="16" t="s">
        <v>53</v>
      </c>
      <c r="Y10" s="13" t="s">
        <v>54</v>
      </c>
      <c r="Z10" s="14"/>
      <c r="AA10" s="14" t="s">
        <v>55</v>
      </c>
      <c r="AB10" s="14"/>
      <c r="AC10" s="14" t="s">
        <v>56</v>
      </c>
      <c r="AD10" s="14"/>
      <c r="AE10" s="14" t="s">
        <v>57</v>
      </c>
      <c r="AF10" s="14"/>
      <c r="AG10" s="16" t="s">
        <v>58</v>
      </c>
      <c r="AI10" s="13" t="s">
        <v>54</v>
      </c>
      <c r="AJ10" s="14"/>
      <c r="AK10" s="14" t="s">
        <v>55</v>
      </c>
      <c r="AL10" s="14"/>
      <c r="AM10" s="14" t="s">
        <v>56</v>
      </c>
      <c r="AN10" s="14"/>
      <c r="AO10" s="14" t="s">
        <v>57</v>
      </c>
      <c r="AP10" s="14"/>
      <c r="AQ10" s="16" t="s">
        <v>58</v>
      </c>
    </row>
    <row r="11" spans="1:48">
      <c r="A11">
        <v>1</v>
      </c>
      <c r="C11" s="58" t="s">
        <v>17</v>
      </c>
      <c r="E11" s="17">
        <v>25</v>
      </c>
      <c r="F11" s="18"/>
      <c r="G11" s="33" t="s">
        <v>78</v>
      </c>
      <c r="H11" s="18"/>
      <c r="I11" s="18">
        <v>1</v>
      </c>
      <c r="J11" s="18"/>
      <c r="K11" s="66">
        <f>'Compression Lugs_Wire'!$B$8</f>
        <v>5.3657158130242895</v>
      </c>
      <c r="L11" s="21"/>
      <c r="M11" s="50">
        <f>((E11*I11*K11)+('Compression Lugs_Wire'!$E$14*I11))</f>
        <v>754.14273000301057</v>
      </c>
      <c r="O11" s="17">
        <v>25</v>
      </c>
      <c r="P11" s="18"/>
      <c r="Q11" s="33" t="s">
        <v>78</v>
      </c>
      <c r="R11" s="18"/>
      <c r="S11" s="18">
        <v>1</v>
      </c>
      <c r="T11" s="18"/>
      <c r="U11" s="66">
        <f>'Compression Lugs_Wire'!$B$8</f>
        <v>5.3657158130242895</v>
      </c>
      <c r="V11" s="21"/>
      <c r="W11" s="50">
        <f>((O11*S11*U11)+('Compression Lugs_Wire'!$E$14*S11))</f>
        <v>754.14273000301057</v>
      </c>
      <c r="Y11" s="17">
        <v>25</v>
      </c>
      <c r="Z11" s="18"/>
      <c r="AA11" s="33" t="s">
        <v>78</v>
      </c>
      <c r="AB11" s="18"/>
      <c r="AC11" s="21">
        <v>1</v>
      </c>
      <c r="AD11" s="18"/>
      <c r="AE11" s="66">
        <f>'Compression Lugs_Wire'!$B$8</f>
        <v>5.3657158130242895</v>
      </c>
      <c r="AF11" s="21"/>
      <c r="AG11" s="50">
        <f>((Y11*AC11*AE11)+('Compression Lugs_Wire'!$E$14*AC11))</f>
        <v>754.14273000301057</v>
      </c>
      <c r="AH11" s="34"/>
      <c r="AI11" s="35">
        <v>100</v>
      </c>
      <c r="AJ11" s="64"/>
      <c r="AK11" s="78" t="s">
        <v>111</v>
      </c>
      <c r="AL11" s="18"/>
      <c r="AM11" s="18">
        <v>1</v>
      </c>
      <c r="AN11" s="18"/>
      <c r="AO11" s="66">
        <f>'Compression Lugs_Wire'!$B$18</f>
        <v>21.971959667348671</v>
      </c>
      <c r="AP11" s="21"/>
      <c r="AQ11" s="50">
        <f>AO11*AM11*AI11+(AM11*('Compression Lugs_Wire'!$E$37+'Compression Lugs_Wire'!$E$18)*3)</f>
        <v>3870.6678530329991</v>
      </c>
      <c r="AS11" s="108"/>
      <c r="AT11" s="108"/>
      <c r="AU11" s="108"/>
      <c r="AV11" s="108"/>
    </row>
    <row r="12" spans="1:48">
      <c r="A12">
        <f>A11+1</f>
        <v>2</v>
      </c>
      <c r="C12" s="63" t="s">
        <v>86</v>
      </c>
      <c r="E12" s="17">
        <v>25</v>
      </c>
      <c r="F12" s="18"/>
      <c r="G12" s="33" t="s">
        <v>78</v>
      </c>
      <c r="H12" s="18"/>
      <c r="I12" s="18">
        <v>1</v>
      </c>
      <c r="J12" s="18"/>
      <c r="K12" s="66">
        <f>'Compression Lugs_Wire'!$B$8</f>
        <v>5.3657158130242895</v>
      </c>
      <c r="L12" s="21"/>
      <c r="M12" s="50">
        <f>((E12*I12*K12)+('Compression Lugs_Wire'!$E$14*I12))</f>
        <v>754.14273000301057</v>
      </c>
      <c r="O12" s="17">
        <v>25</v>
      </c>
      <c r="P12" s="18"/>
      <c r="Q12" s="33" t="s">
        <v>78</v>
      </c>
      <c r="R12" s="18"/>
      <c r="S12" s="18">
        <v>1</v>
      </c>
      <c r="T12" s="18"/>
      <c r="U12" s="66">
        <f>'Compression Lugs_Wire'!$B$8</f>
        <v>5.3657158130242895</v>
      </c>
      <c r="V12" s="21"/>
      <c r="W12" s="50">
        <f>((O12*S12*U12)+('Compression Lugs_Wire'!$E$14*S12))</f>
        <v>754.14273000301057</v>
      </c>
      <c r="Y12" s="17">
        <v>25</v>
      </c>
      <c r="Z12" s="18"/>
      <c r="AA12" s="33" t="s">
        <v>78</v>
      </c>
      <c r="AB12" s="18"/>
      <c r="AC12" s="21">
        <v>1</v>
      </c>
      <c r="AD12" s="18"/>
      <c r="AE12" s="66">
        <f>'Compression Lugs_Wire'!$B$8</f>
        <v>5.3657158130242895</v>
      </c>
      <c r="AF12" s="21"/>
      <c r="AG12" s="50">
        <f>((Y12*AC12*AE12)+('Compression Lugs_Wire'!$E$14*AC12))</f>
        <v>754.14273000301057</v>
      </c>
      <c r="AH12" s="34"/>
      <c r="AI12" s="35">
        <v>100</v>
      </c>
      <c r="AJ12" s="64"/>
      <c r="AK12" s="78" t="s">
        <v>111</v>
      </c>
      <c r="AL12" s="18"/>
      <c r="AM12" s="18">
        <v>1</v>
      </c>
      <c r="AN12" s="18"/>
      <c r="AO12" s="66">
        <f>'Compression Lugs_Wire'!$B$18</f>
        <v>21.971959667348671</v>
      </c>
      <c r="AP12" s="21"/>
      <c r="AQ12" s="50">
        <f>AO12*AM12*AI12+(AM12*('Compression Lugs_Wire'!$E$37+'Compression Lugs_Wire'!$E$18)*3)</f>
        <v>3870.6678530329991</v>
      </c>
      <c r="AS12" s="108"/>
      <c r="AT12" s="108"/>
      <c r="AU12" s="108"/>
      <c r="AV12" s="108"/>
    </row>
    <row r="13" spans="1:48">
      <c r="A13">
        <f t="shared" ref="A13:A41" si="0">A12+1</f>
        <v>3</v>
      </c>
      <c r="C13" s="20" t="s">
        <v>18</v>
      </c>
      <c r="E13" s="17">
        <v>50</v>
      </c>
      <c r="F13" s="18"/>
      <c r="G13" s="33" t="s">
        <v>78</v>
      </c>
      <c r="H13" s="18"/>
      <c r="I13" s="18">
        <v>1</v>
      </c>
      <c r="J13" s="18"/>
      <c r="K13" s="66">
        <f>'Compression Lugs_Wire'!$B$8</f>
        <v>5.3657158130242895</v>
      </c>
      <c r="L13" s="21"/>
      <c r="M13" s="50">
        <f>((E13*I13*K13)+('Compression Lugs_Wire'!$E$14*I13))</f>
        <v>888.28562532861781</v>
      </c>
      <c r="O13" s="17">
        <v>50</v>
      </c>
      <c r="P13" s="18"/>
      <c r="Q13" s="33" t="s">
        <v>78</v>
      </c>
      <c r="R13" s="18"/>
      <c r="S13" s="18">
        <v>1</v>
      </c>
      <c r="T13" s="18"/>
      <c r="U13" s="66">
        <f>'Compression Lugs_Wire'!$B$8</f>
        <v>5.3657158130242895</v>
      </c>
      <c r="V13" s="21"/>
      <c r="W13" s="50">
        <f>((O13*S13*U13)+('Compression Lugs_Wire'!$E$14*S13))</f>
        <v>888.28562532861781</v>
      </c>
      <c r="Y13" s="17">
        <v>50</v>
      </c>
      <c r="Z13" s="18"/>
      <c r="AA13" s="33" t="s">
        <v>78</v>
      </c>
      <c r="AB13" s="18"/>
      <c r="AC13" s="21">
        <v>1</v>
      </c>
      <c r="AD13" s="18"/>
      <c r="AE13" s="66">
        <f>'Compression Lugs_Wire'!$B$8</f>
        <v>5.3657158130242895</v>
      </c>
      <c r="AF13" s="21"/>
      <c r="AG13" s="50">
        <f>((Y13*AC13*AE13)+('Compression Lugs_Wire'!$E$14*AC13))</f>
        <v>888.28562532861781</v>
      </c>
      <c r="AH13" s="34"/>
      <c r="AI13" s="35">
        <v>100</v>
      </c>
      <c r="AJ13" s="64"/>
      <c r="AK13" s="78" t="s">
        <v>111</v>
      </c>
      <c r="AL13" s="18"/>
      <c r="AM13" s="18">
        <v>1</v>
      </c>
      <c r="AN13" s="18"/>
      <c r="AO13" s="66">
        <f>'Compression Lugs_Wire'!$B$18</f>
        <v>21.971959667348671</v>
      </c>
      <c r="AP13" s="21"/>
      <c r="AQ13" s="50">
        <f>AO13*AM13*AI13+(AM13*('Compression Lugs_Wire'!$E$37+'Compression Lugs_Wire'!$E$18)*3)</f>
        <v>3870.6678530329991</v>
      </c>
      <c r="AS13" s="108"/>
      <c r="AT13" s="108"/>
      <c r="AU13" s="108"/>
      <c r="AV13" s="108"/>
    </row>
    <row r="14" spans="1:48">
      <c r="A14">
        <f t="shared" si="0"/>
        <v>4</v>
      </c>
      <c r="C14" s="20" t="s">
        <v>79</v>
      </c>
      <c r="E14" s="17">
        <v>50</v>
      </c>
      <c r="F14" s="18"/>
      <c r="G14" s="33" t="s">
        <v>78</v>
      </c>
      <c r="H14" s="18"/>
      <c r="I14" s="18">
        <v>1</v>
      </c>
      <c r="J14" s="18"/>
      <c r="K14" s="66">
        <f>'Compression Lugs_Wire'!$B$8</f>
        <v>5.3657158130242895</v>
      </c>
      <c r="L14" s="21"/>
      <c r="M14" s="50">
        <f>((E14*I14*K14)+('Compression Lugs_Wire'!$E$14*I14))</f>
        <v>888.28562532861781</v>
      </c>
      <c r="O14" s="17">
        <v>50</v>
      </c>
      <c r="P14" s="18"/>
      <c r="Q14" s="33" t="s">
        <v>78</v>
      </c>
      <c r="R14" s="18"/>
      <c r="S14" s="18">
        <v>1</v>
      </c>
      <c r="T14" s="18"/>
      <c r="U14" s="66">
        <f>'Compression Lugs_Wire'!$B$8</f>
        <v>5.3657158130242895</v>
      </c>
      <c r="V14" s="21"/>
      <c r="W14" s="50">
        <f>((O14*S14*U14)+('Compression Lugs_Wire'!$E$14*S14))</f>
        <v>888.28562532861781</v>
      </c>
      <c r="Y14" s="17">
        <v>50</v>
      </c>
      <c r="Z14" s="18"/>
      <c r="AA14" s="33" t="s">
        <v>78</v>
      </c>
      <c r="AB14" s="18"/>
      <c r="AC14" s="21">
        <v>1</v>
      </c>
      <c r="AD14" s="18"/>
      <c r="AE14" s="66">
        <f>'Compression Lugs_Wire'!$B$8</f>
        <v>5.3657158130242895</v>
      </c>
      <c r="AF14" s="21"/>
      <c r="AG14" s="50">
        <f>((Y14*AC14*AE14)+('Compression Lugs_Wire'!$E$14*AC14))</f>
        <v>888.28562532861781</v>
      </c>
      <c r="AH14" s="34"/>
      <c r="AI14" s="35">
        <v>100</v>
      </c>
      <c r="AJ14" s="64"/>
      <c r="AK14" s="78" t="s">
        <v>111</v>
      </c>
      <c r="AL14" s="18"/>
      <c r="AM14" s="18">
        <v>1</v>
      </c>
      <c r="AN14" s="18"/>
      <c r="AO14" s="66">
        <f>'Compression Lugs_Wire'!$B$18</f>
        <v>21.971959667348671</v>
      </c>
      <c r="AP14" s="21"/>
      <c r="AQ14" s="50">
        <f>AO14*AM14*AI14+(AM14*('Compression Lugs_Wire'!$E$37+'Compression Lugs_Wire'!$E$18)*3)</f>
        <v>3870.6678530329991</v>
      </c>
      <c r="AS14" s="108"/>
      <c r="AT14" s="108"/>
      <c r="AU14" s="108"/>
      <c r="AV14" s="108"/>
    </row>
    <row r="15" spans="1:48">
      <c r="A15">
        <f t="shared" si="0"/>
        <v>5</v>
      </c>
      <c r="C15" s="20" t="s">
        <v>80</v>
      </c>
      <c r="E15" s="17">
        <v>50</v>
      </c>
      <c r="F15" s="18"/>
      <c r="G15" s="33" t="s">
        <v>78</v>
      </c>
      <c r="H15" s="18"/>
      <c r="I15" s="18">
        <v>1</v>
      </c>
      <c r="J15" s="18"/>
      <c r="K15" s="66">
        <f>'Compression Lugs_Wire'!$B$8</f>
        <v>5.3657158130242895</v>
      </c>
      <c r="L15" s="21"/>
      <c r="M15" s="50">
        <f>((E15*I15*K15)+('Compression Lugs_Wire'!$E$14*I15))</f>
        <v>888.28562532861781</v>
      </c>
      <c r="O15" s="17">
        <v>50</v>
      </c>
      <c r="P15" s="18"/>
      <c r="Q15" s="33" t="s">
        <v>78</v>
      </c>
      <c r="R15" s="18"/>
      <c r="S15" s="18">
        <v>1</v>
      </c>
      <c r="T15" s="18"/>
      <c r="U15" s="66">
        <f>'Compression Lugs_Wire'!$B$8</f>
        <v>5.3657158130242895</v>
      </c>
      <c r="V15" s="21"/>
      <c r="W15" s="50">
        <f>((O15*S15*U15)+('Compression Lugs_Wire'!$E$14*S15))</f>
        <v>888.28562532861781</v>
      </c>
      <c r="Y15" s="17">
        <v>50</v>
      </c>
      <c r="Z15" s="18"/>
      <c r="AA15" s="33" t="s">
        <v>78</v>
      </c>
      <c r="AB15" s="18"/>
      <c r="AC15" s="21">
        <v>1</v>
      </c>
      <c r="AD15" s="18"/>
      <c r="AE15" s="66">
        <f>'Compression Lugs_Wire'!$B$8</f>
        <v>5.3657158130242895</v>
      </c>
      <c r="AF15" s="21"/>
      <c r="AG15" s="50">
        <f>((Y15*AC15*AE15)+('Compression Lugs_Wire'!$E$14*AC15))</f>
        <v>888.28562532861781</v>
      </c>
      <c r="AH15" s="34"/>
      <c r="AI15" s="35">
        <v>100</v>
      </c>
      <c r="AJ15" s="64"/>
      <c r="AK15" s="78" t="s">
        <v>111</v>
      </c>
      <c r="AL15" s="18"/>
      <c r="AM15" s="18">
        <v>1</v>
      </c>
      <c r="AN15" s="18"/>
      <c r="AO15" s="66">
        <f>'Compression Lugs_Wire'!$B$18</f>
        <v>21.971959667348671</v>
      </c>
      <c r="AP15" s="21"/>
      <c r="AQ15" s="50">
        <f>AO15*AM15*AI15+(AM15*('Compression Lugs_Wire'!$E$37+'Compression Lugs_Wire'!$E$18)*3)</f>
        <v>3870.6678530329991</v>
      </c>
      <c r="AS15" s="108"/>
      <c r="AT15" s="108"/>
      <c r="AU15" s="108"/>
      <c r="AV15" s="108"/>
    </row>
    <row r="16" spans="1:48">
      <c r="A16">
        <f t="shared" si="0"/>
        <v>6</v>
      </c>
      <c r="C16" s="20" t="s">
        <v>19</v>
      </c>
      <c r="E16" s="17">
        <v>100</v>
      </c>
      <c r="F16" s="18"/>
      <c r="G16" s="33" t="s">
        <v>78</v>
      </c>
      <c r="H16" s="18"/>
      <c r="I16" s="18">
        <v>1</v>
      </c>
      <c r="J16" s="18"/>
      <c r="K16" s="66">
        <f>'Compression Lugs_Wire'!$B$8</f>
        <v>5.3657158130242895</v>
      </c>
      <c r="L16" s="21"/>
      <c r="M16" s="50">
        <f>((E16*I16*K16)+('Compression Lugs_Wire'!$E$14*I16))</f>
        <v>1156.5714159798322</v>
      </c>
      <c r="O16" s="17">
        <v>100</v>
      </c>
      <c r="P16" s="18"/>
      <c r="Q16" s="33" t="s">
        <v>78</v>
      </c>
      <c r="R16" s="18"/>
      <c r="S16" s="18">
        <v>1</v>
      </c>
      <c r="T16" s="18"/>
      <c r="U16" s="66">
        <f>'Compression Lugs_Wire'!$B$8</f>
        <v>5.3657158130242895</v>
      </c>
      <c r="V16" s="21"/>
      <c r="W16" s="50">
        <f>((O16*S16*U16)+('Compression Lugs_Wire'!$E$14*S16))</f>
        <v>1156.5714159798322</v>
      </c>
      <c r="Y16" s="17">
        <v>100</v>
      </c>
      <c r="Z16" s="18"/>
      <c r="AA16" s="33" t="s">
        <v>78</v>
      </c>
      <c r="AB16" s="18"/>
      <c r="AC16" s="21">
        <v>1</v>
      </c>
      <c r="AD16" s="18"/>
      <c r="AE16" s="66">
        <f>'Compression Lugs_Wire'!$B$8</f>
        <v>5.3657158130242895</v>
      </c>
      <c r="AF16" s="21"/>
      <c r="AG16" s="50">
        <f>((Y16*AC16*AE16)+('Compression Lugs_Wire'!$E$14*AC16))</f>
        <v>1156.5714159798322</v>
      </c>
      <c r="AH16" s="34"/>
      <c r="AI16" s="35">
        <v>100</v>
      </c>
      <c r="AJ16" s="64"/>
      <c r="AK16" s="78" t="s">
        <v>111</v>
      </c>
      <c r="AL16" s="18"/>
      <c r="AM16" s="18">
        <v>1</v>
      </c>
      <c r="AN16" s="18"/>
      <c r="AO16" s="66">
        <f>'Compression Lugs_Wire'!$B$18</f>
        <v>21.971959667348671</v>
      </c>
      <c r="AP16" s="21"/>
      <c r="AQ16" s="50">
        <f>AO16*AM16*AI16+(AM16*('Compression Lugs_Wire'!$E$37+'Compression Lugs_Wire'!$E$18)*3)</f>
        <v>3870.6678530329991</v>
      </c>
      <c r="AS16" s="108"/>
      <c r="AT16" s="108"/>
      <c r="AU16" s="108"/>
      <c r="AV16" s="108"/>
    </row>
    <row r="17" spans="1:48">
      <c r="A17">
        <f t="shared" si="0"/>
        <v>7</v>
      </c>
      <c r="C17" s="20" t="s">
        <v>20</v>
      </c>
      <c r="E17" s="17">
        <v>100</v>
      </c>
      <c r="F17" s="18"/>
      <c r="G17" s="33" t="s">
        <v>102</v>
      </c>
      <c r="H17" s="18"/>
      <c r="I17" s="18">
        <v>1</v>
      </c>
      <c r="J17" s="18"/>
      <c r="K17" s="66">
        <f>'Compression Lugs_Wire'!$B$9</f>
        <v>9.2836499684622815</v>
      </c>
      <c r="L17" s="21"/>
      <c r="M17" s="50">
        <f>((E17*I17*K17)+('Compression Lugs_Wire'!$E$13*I17))</f>
        <v>1781.4759788251249</v>
      </c>
      <c r="O17" s="17">
        <v>100</v>
      </c>
      <c r="P17" s="18"/>
      <c r="Q17" s="33" t="s">
        <v>102</v>
      </c>
      <c r="R17" s="18"/>
      <c r="S17" s="18">
        <v>1</v>
      </c>
      <c r="T17" s="18"/>
      <c r="U17" s="66">
        <f>'Compression Lugs_Wire'!$B$9</f>
        <v>9.2836499684622815</v>
      </c>
      <c r="V17" s="21"/>
      <c r="W17" s="50">
        <f>((O17*S17*U17)+('Compression Lugs_Wire'!$E$13*S17))</f>
        <v>1781.4759788251249</v>
      </c>
      <c r="Y17" s="17">
        <v>100</v>
      </c>
      <c r="Z17" s="18"/>
      <c r="AA17" s="71" t="s">
        <v>78</v>
      </c>
      <c r="AB17" s="18"/>
      <c r="AC17" s="21">
        <v>1</v>
      </c>
      <c r="AD17" s="18"/>
      <c r="AE17" s="66">
        <f>'Compression Lugs_Wire'!$B$8</f>
        <v>5.3657158130242895</v>
      </c>
      <c r="AF17" s="21"/>
      <c r="AG17" s="50">
        <f>((Y17*AC17*AE17)+('Compression Lugs_Wire'!$E$14*AC17))</f>
        <v>1156.5714159798322</v>
      </c>
      <c r="AH17" s="34"/>
      <c r="AI17" s="35">
        <v>100</v>
      </c>
      <c r="AJ17" s="64"/>
      <c r="AK17" s="78" t="s">
        <v>111</v>
      </c>
      <c r="AL17" s="18"/>
      <c r="AM17" s="18">
        <v>1</v>
      </c>
      <c r="AN17" s="18"/>
      <c r="AO17" s="66">
        <f>'Compression Lugs_Wire'!$B$18</f>
        <v>21.971959667348671</v>
      </c>
      <c r="AP17" s="21"/>
      <c r="AQ17" s="50">
        <f>AO17*AM17*AI17+(AM17*('Compression Lugs_Wire'!$E$37+'Compression Lugs_Wire'!$E$18)*3)</f>
        <v>3870.6678530329991</v>
      </c>
      <c r="AS17" s="108"/>
      <c r="AT17" s="108"/>
      <c r="AU17" s="108"/>
      <c r="AV17" s="108"/>
    </row>
    <row r="18" spans="1:48">
      <c r="A18">
        <f t="shared" si="0"/>
        <v>8</v>
      </c>
      <c r="C18" s="20" t="s">
        <v>21</v>
      </c>
      <c r="E18" s="17">
        <v>100</v>
      </c>
      <c r="F18" s="18"/>
      <c r="G18" s="33" t="s">
        <v>102</v>
      </c>
      <c r="H18" s="21"/>
      <c r="I18" s="21">
        <v>1</v>
      </c>
      <c r="J18" s="21"/>
      <c r="K18" s="66">
        <f>'Compression Lugs_Wire'!$B$9</f>
        <v>9.2836499684622815</v>
      </c>
      <c r="L18" s="21"/>
      <c r="M18" s="50">
        <f>((E18*I18*K18)+('Compression Lugs_Wire'!$E$13*I18))</f>
        <v>1781.4759788251249</v>
      </c>
      <c r="O18" s="17">
        <v>100</v>
      </c>
      <c r="P18" s="18"/>
      <c r="Q18" s="33" t="s">
        <v>102</v>
      </c>
      <c r="R18" s="21"/>
      <c r="S18" s="21">
        <v>1</v>
      </c>
      <c r="T18" s="21"/>
      <c r="U18" s="66">
        <f>'Compression Lugs_Wire'!$B$9</f>
        <v>9.2836499684622815</v>
      </c>
      <c r="V18" s="21"/>
      <c r="W18" s="50">
        <f>((O18*S18*U18)+('Compression Lugs_Wire'!$E$13*S18))</f>
        <v>1781.4759788251249</v>
      </c>
      <c r="Y18" s="17">
        <v>100</v>
      </c>
      <c r="Z18" s="18"/>
      <c r="AA18" s="33" t="s">
        <v>102</v>
      </c>
      <c r="AB18" s="18"/>
      <c r="AC18" s="21">
        <v>1</v>
      </c>
      <c r="AD18" s="18"/>
      <c r="AE18" s="66">
        <f>'Compression Lugs_Wire'!$B$9</f>
        <v>9.2836499684622815</v>
      </c>
      <c r="AF18" s="21"/>
      <c r="AG18" s="50">
        <f>((Y18*AC18*AE18)+('Compression Lugs_Wire'!$E$13*AC18))</f>
        <v>1781.4759788251249</v>
      </c>
      <c r="AH18" s="34"/>
      <c r="AI18" s="35">
        <v>100</v>
      </c>
      <c r="AJ18" s="64"/>
      <c r="AK18" s="78" t="s">
        <v>111</v>
      </c>
      <c r="AL18" s="18"/>
      <c r="AM18" s="18">
        <v>1</v>
      </c>
      <c r="AN18" s="18"/>
      <c r="AO18" s="66">
        <f>'Compression Lugs_Wire'!$B$18</f>
        <v>21.971959667348671</v>
      </c>
      <c r="AP18" s="21"/>
      <c r="AQ18" s="50">
        <f>AO18*AM18*AI18+(AM18*('Compression Lugs_Wire'!$E$37+'Compression Lugs_Wire'!$E$18)*3)</f>
        <v>3870.6678530329991</v>
      </c>
      <c r="AS18" s="108"/>
      <c r="AT18" s="108"/>
      <c r="AU18" s="108"/>
      <c r="AV18" s="108"/>
    </row>
    <row r="19" spans="1:48">
      <c r="A19">
        <f t="shared" si="0"/>
        <v>9</v>
      </c>
      <c r="C19" s="20" t="s">
        <v>22</v>
      </c>
      <c r="E19" s="17">
        <v>100</v>
      </c>
      <c r="F19" s="18"/>
      <c r="G19" s="33" t="s">
        <v>102</v>
      </c>
      <c r="H19" s="18"/>
      <c r="I19" s="18">
        <v>2</v>
      </c>
      <c r="J19" s="18"/>
      <c r="K19" s="66">
        <f>'Compression Lugs_Wire'!$B$9</f>
        <v>9.2836499684622815</v>
      </c>
      <c r="L19" s="21"/>
      <c r="M19" s="50">
        <f>((E19*I19*K19)+('Compression Lugs_Wire'!$E$13*I19))</f>
        <v>3562.9519576502498</v>
      </c>
      <c r="O19" s="17">
        <v>100</v>
      </c>
      <c r="P19" s="18"/>
      <c r="Q19" s="33" t="s">
        <v>102</v>
      </c>
      <c r="R19" s="18"/>
      <c r="S19" s="18">
        <v>2</v>
      </c>
      <c r="T19" s="18"/>
      <c r="U19" s="66">
        <f>'Compression Lugs_Wire'!$B$9</f>
        <v>9.2836499684622815</v>
      </c>
      <c r="V19" s="21"/>
      <c r="W19" s="50">
        <f>((O19*S19*U19)+('Compression Lugs_Wire'!$E$13*S19))</f>
        <v>3562.9519576502498</v>
      </c>
      <c r="Y19" s="17">
        <v>100</v>
      </c>
      <c r="Z19" s="18"/>
      <c r="AA19" s="33" t="s">
        <v>102</v>
      </c>
      <c r="AB19" s="18"/>
      <c r="AC19" s="21">
        <v>1</v>
      </c>
      <c r="AD19" s="18"/>
      <c r="AE19" s="66">
        <f>'Compression Lugs_Wire'!$B$9</f>
        <v>9.2836499684622815</v>
      </c>
      <c r="AF19" s="21"/>
      <c r="AG19" s="50">
        <f>((Y19*AC19*AE19)+('Compression Lugs_Wire'!$E$13*AC19))</f>
        <v>1781.4759788251249</v>
      </c>
      <c r="AH19" s="34"/>
      <c r="AI19" s="35">
        <v>100</v>
      </c>
      <c r="AJ19" s="64"/>
      <c r="AK19" s="78" t="s">
        <v>111</v>
      </c>
      <c r="AL19" s="18"/>
      <c r="AM19" s="18">
        <v>1</v>
      </c>
      <c r="AN19" s="18"/>
      <c r="AO19" s="66">
        <f>'Compression Lugs_Wire'!$B$18</f>
        <v>21.971959667348671</v>
      </c>
      <c r="AP19" s="21"/>
      <c r="AQ19" s="50">
        <f>AO19*AM19*AI19+(AM19*('Compression Lugs_Wire'!$E$37+'Compression Lugs_Wire'!$E$18)*3)</f>
        <v>3870.6678530329991</v>
      </c>
      <c r="AS19" s="108"/>
      <c r="AT19" s="108"/>
      <c r="AU19" s="108"/>
      <c r="AV19" s="108"/>
    </row>
    <row r="20" spans="1:48">
      <c r="A20">
        <f t="shared" si="0"/>
        <v>10</v>
      </c>
      <c r="C20" s="20" t="s">
        <v>81</v>
      </c>
      <c r="E20" s="17">
        <v>100</v>
      </c>
      <c r="F20" s="18"/>
      <c r="G20" s="33" t="s">
        <v>104</v>
      </c>
      <c r="H20" s="18"/>
      <c r="I20" s="18">
        <v>2</v>
      </c>
      <c r="J20" s="18"/>
      <c r="K20" s="66">
        <f>'Compression Lugs_Wire'!$B$10</f>
        <v>14.691443028410255</v>
      </c>
      <c r="L20" s="21"/>
      <c r="M20" s="50">
        <f>((E20*I20*K20)+('Compression Lugs_Wire'!$E$12*I20))</f>
        <v>4799.9629618624504</v>
      </c>
      <c r="O20" s="17">
        <v>100</v>
      </c>
      <c r="P20" s="18"/>
      <c r="Q20" s="33" t="s">
        <v>104</v>
      </c>
      <c r="R20" s="18"/>
      <c r="S20" s="18">
        <v>2</v>
      </c>
      <c r="T20" s="18"/>
      <c r="U20" s="66">
        <f>'Compression Lugs_Wire'!$B$10</f>
        <v>14.691443028410255</v>
      </c>
      <c r="V20" s="21"/>
      <c r="W20" s="50">
        <f>((O20*S20*U20)+('Compression Lugs_Wire'!$E$12*S20))</f>
        <v>4799.9629618624504</v>
      </c>
      <c r="Y20" s="17">
        <v>100</v>
      </c>
      <c r="Z20" s="18"/>
      <c r="AA20" s="33" t="s">
        <v>104</v>
      </c>
      <c r="AB20" s="18"/>
      <c r="AC20" s="21">
        <v>1</v>
      </c>
      <c r="AD20" s="18"/>
      <c r="AE20" s="66">
        <f>'Compression Lugs_Wire'!$B$10</f>
        <v>14.691443028410255</v>
      </c>
      <c r="AF20" s="21"/>
      <c r="AG20" s="50">
        <f>((Y20*AC20*AE20)+('Compression Lugs_Wire'!$E$12*AC20))</f>
        <v>2399.9814809312252</v>
      </c>
      <c r="AH20" s="34"/>
      <c r="AI20" s="35">
        <v>100</v>
      </c>
      <c r="AJ20" s="64"/>
      <c r="AK20" s="78" t="s">
        <v>111</v>
      </c>
      <c r="AL20" s="18"/>
      <c r="AM20" s="18">
        <v>1</v>
      </c>
      <c r="AN20" s="18"/>
      <c r="AO20" s="66">
        <f>'Compression Lugs_Wire'!$B$18</f>
        <v>21.971959667348671</v>
      </c>
      <c r="AP20" s="21"/>
      <c r="AQ20" s="50">
        <f>AO20*AM20*AI20+(AM20*('Compression Lugs_Wire'!$E$37+'Compression Lugs_Wire'!$E$18)*3)</f>
        <v>3870.6678530329991</v>
      </c>
      <c r="AS20" s="108"/>
      <c r="AT20" s="108"/>
      <c r="AU20" s="108"/>
      <c r="AV20" s="108"/>
    </row>
    <row r="21" spans="1:48">
      <c r="A21">
        <f t="shared" si="0"/>
        <v>11</v>
      </c>
      <c r="C21" s="20" t="s">
        <v>82</v>
      </c>
      <c r="E21" s="17">
        <v>100</v>
      </c>
      <c r="F21" s="18"/>
      <c r="G21" s="33" t="s">
        <v>104</v>
      </c>
      <c r="H21" s="18"/>
      <c r="I21" s="18">
        <v>2</v>
      </c>
      <c r="J21" s="18"/>
      <c r="K21" s="66">
        <f>'Compression Lugs_Wire'!$B$10</f>
        <v>14.691443028410255</v>
      </c>
      <c r="L21" s="21"/>
      <c r="M21" s="50">
        <f>((E21*I21*K21)+('Compression Lugs_Wire'!$E$12*I21))</f>
        <v>4799.9629618624504</v>
      </c>
      <c r="O21" s="17">
        <v>100</v>
      </c>
      <c r="P21" s="18"/>
      <c r="Q21" s="33" t="s">
        <v>104</v>
      </c>
      <c r="R21" s="18"/>
      <c r="S21" s="18">
        <v>2</v>
      </c>
      <c r="T21" s="18"/>
      <c r="U21" s="66">
        <f>'Compression Lugs_Wire'!$B$10</f>
        <v>14.691443028410255</v>
      </c>
      <c r="V21" s="21"/>
      <c r="W21" s="50">
        <f>((O21*S21*U21)+('Compression Lugs_Wire'!$E$12*S21))</f>
        <v>4799.9629618624504</v>
      </c>
      <c r="Y21" s="17">
        <v>100</v>
      </c>
      <c r="Z21" s="18"/>
      <c r="AA21" s="33" t="s">
        <v>104</v>
      </c>
      <c r="AB21" s="18"/>
      <c r="AC21" s="21">
        <v>1</v>
      </c>
      <c r="AD21" s="18"/>
      <c r="AE21" s="66">
        <f>'Compression Lugs_Wire'!$B$10</f>
        <v>14.691443028410255</v>
      </c>
      <c r="AF21" s="21"/>
      <c r="AG21" s="50">
        <f>((Y21*AC21*AE21)+('Compression Lugs_Wire'!$E$12*AC21))</f>
        <v>2399.9814809312252</v>
      </c>
      <c r="AH21" s="34"/>
      <c r="AI21" s="35">
        <v>100</v>
      </c>
      <c r="AJ21" s="64"/>
      <c r="AK21" s="78" t="s">
        <v>111</v>
      </c>
      <c r="AL21" s="18"/>
      <c r="AM21" s="18">
        <v>1</v>
      </c>
      <c r="AN21" s="18"/>
      <c r="AO21" s="66">
        <f>'Compression Lugs_Wire'!$B$18</f>
        <v>21.971959667348671</v>
      </c>
      <c r="AP21" s="21"/>
      <c r="AQ21" s="50">
        <f>AO21*AM21*AI21+(AM21*('Compression Lugs_Wire'!$E$37+'Compression Lugs_Wire'!$E$18)*3)</f>
        <v>3870.6678530329991</v>
      </c>
      <c r="AS21" s="108"/>
      <c r="AT21" s="108"/>
      <c r="AU21" s="108"/>
      <c r="AV21" s="108"/>
    </row>
    <row r="22" spans="1:48">
      <c r="A22">
        <f t="shared" si="0"/>
        <v>12</v>
      </c>
      <c r="C22" s="20" t="s">
        <v>23</v>
      </c>
      <c r="E22" s="17">
        <v>100</v>
      </c>
      <c r="F22" s="18"/>
      <c r="G22" s="33" t="s">
        <v>107</v>
      </c>
      <c r="H22" s="18"/>
      <c r="I22" s="18">
        <v>2</v>
      </c>
      <c r="J22" s="18"/>
      <c r="K22" s="66">
        <f>'Compression Lugs_Wire'!$B$12</f>
        <v>26.741443028410256</v>
      </c>
      <c r="L22" s="21"/>
      <c r="M22" s="50">
        <f>((E22*I22*K22)+('Compression Lugs_Wire'!$E$11*I22))</f>
        <v>7831.0276978534475</v>
      </c>
      <c r="O22" s="17">
        <v>100</v>
      </c>
      <c r="P22" s="18"/>
      <c r="Q22" s="33" t="s">
        <v>107</v>
      </c>
      <c r="R22" s="18"/>
      <c r="S22" s="18">
        <v>2</v>
      </c>
      <c r="T22" s="18"/>
      <c r="U22" s="66">
        <f>'Compression Lugs_Wire'!$B$12</f>
        <v>26.741443028410256</v>
      </c>
      <c r="V22" s="21"/>
      <c r="W22" s="50">
        <f>((O22*S22*U22)+('Compression Lugs_Wire'!$E$11*S22))</f>
        <v>7831.0276978534475</v>
      </c>
      <c r="Y22" s="17">
        <v>100</v>
      </c>
      <c r="Z22" s="18"/>
      <c r="AA22" s="33" t="s">
        <v>107</v>
      </c>
      <c r="AB22" s="18"/>
      <c r="AC22" s="21">
        <v>1</v>
      </c>
      <c r="AD22" s="18"/>
      <c r="AE22" s="66">
        <f>'Compression Lugs_Wire'!$B$12</f>
        <v>26.741443028410256</v>
      </c>
      <c r="AF22" s="21"/>
      <c r="AG22" s="50">
        <f>((Y22*AC22*AE22)+('Compression Lugs_Wire'!$E$11*AC22))</f>
        <v>3915.5138489267238</v>
      </c>
      <c r="AH22" s="34"/>
      <c r="AI22" s="35">
        <v>100</v>
      </c>
      <c r="AJ22" s="64"/>
      <c r="AK22" s="78" t="s">
        <v>111</v>
      </c>
      <c r="AL22" s="18"/>
      <c r="AM22" s="18">
        <v>1</v>
      </c>
      <c r="AN22" s="18"/>
      <c r="AO22" s="66">
        <f>'Compression Lugs_Wire'!$B$18</f>
        <v>21.971959667348671</v>
      </c>
      <c r="AP22" s="21"/>
      <c r="AQ22" s="50">
        <f>AO22*AM22*AI22+(AM22*('Compression Lugs_Wire'!$E$37+'Compression Lugs_Wire'!$E$18)*3)</f>
        <v>3870.6678530329991</v>
      </c>
      <c r="AS22" s="108"/>
      <c r="AT22" s="108"/>
      <c r="AU22" s="108"/>
      <c r="AV22" s="108"/>
    </row>
    <row r="23" spans="1:48">
      <c r="A23">
        <f t="shared" si="0"/>
        <v>13</v>
      </c>
      <c r="C23" s="20" t="s">
        <v>24</v>
      </c>
      <c r="E23" s="17">
        <v>100</v>
      </c>
      <c r="F23" s="18"/>
      <c r="G23" s="33" t="s">
        <v>107</v>
      </c>
      <c r="H23" s="18"/>
      <c r="I23" s="18">
        <v>3</v>
      </c>
      <c r="J23" s="18"/>
      <c r="K23" s="66">
        <f>'Compression Lugs_Wire'!$B$12</f>
        <v>26.741443028410256</v>
      </c>
      <c r="L23" s="21"/>
      <c r="M23" s="50">
        <f>((E23*I23*K23)+('Compression Lugs_Wire'!$E$11*I23))</f>
        <v>11746.541546780172</v>
      </c>
      <c r="O23" s="17">
        <v>100</v>
      </c>
      <c r="P23" s="18"/>
      <c r="Q23" s="33" t="s">
        <v>107</v>
      </c>
      <c r="R23" s="18"/>
      <c r="S23" s="18">
        <v>3</v>
      </c>
      <c r="T23" s="18"/>
      <c r="U23" s="66">
        <f>'Compression Lugs_Wire'!$B$12</f>
        <v>26.741443028410256</v>
      </c>
      <c r="V23" s="21"/>
      <c r="W23" s="50">
        <f>((O23*S23*U23)+('Compression Lugs_Wire'!$E$11*S23))</f>
        <v>11746.541546780172</v>
      </c>
      <c r="Y23" s="17">
        <v>100</v>
      </c>
      <c r="Z23" s="18"/>
      <c r="AA23" s="71" t="s">
        <v>104</v>
      </c>
      <c r="AB23" s="21"/>
      <c r="AC23" s="21">
        <v>2</v>
      </c>
      <c r="AD23" s="21"/>
      <c r="AE23" s="66">
        <f>'Compression Lugs_Wire'!$B$10</f>
        <v>14.691443028410255</v>
      </c>
      <c r="AF23" s="21"/>
      <c r="AG23" s="50">
        <f>((Y23*AC23*AE23)+('Compression Lugs_Wire'!$E$12*AC23))</f>
        <v>4799.9629618624504</v>
      </c>
      <c r="AH23" s="34"/>
      <c r="AI23" s="35">
        <v>100</v>
      </c>
      <c r="AJ23" s="64"/>
      <c r="AK23" s="78" t="s">
        <v>111</v>
      </c>
      <c r="AL23" s="18"/>
      <c r="AM23" s="18">
        <v>1</v>
      </c>
      <c r="AN23" s="18"/>
      <c r="AO23" s="66">
        <f>'Compression Lugs_Wire'!$B$18</f>
        <v>21.971959667348671</v>
      </c>
      <c r="AP23" s="21"/>
      <c r="AQ23" s="50">
        <f>AO23*AM23*AI23+(AM23*('Compression Lugs_Wire'!$E$37+'Compression Lugs_Wire'!$E$18)*3)</f>
        <v>3870.6678530329991</v>
      </c>
      <c r="AS23" s="108"/>
      <c r="AT23" s="108"/>
      <c r="AU23" s="108"/>
      <c r="AV23" s="108"/>
    </row>
    <row r="24" spans="1:48">
      <c r="A24">
        <f t="shared" si="0"/>
        <v>14</v>
      </c>
      <c r="C24" s="57" t="s">
        <v>76</v>
      </c>
      <c r="E24" s="17">
        <v>100</v>
      </c>
      <c r="F24" s="18"/>
      <c r="G24" s="33" t="s">
        <v>107</v>
      </c>
      <c r="H24" s="18"/>
      <c r="I24" s="18">
        <v>3</v>
      </c>
      <c r="J24" s="18"/>
      <c r="K24" s="66">
        <f>'Compression Lugs_Wire'!$B$12</f>
        <v>26.741443028410256</v>
      </c>
      <c r="L24" s="21"/>
      <c r="M24" s="50">
        <f>((E24*I24*K24)+('Compression Lugs_Wire'!$E$11*I24))</f>
        <v>11746.541546780172</v>
      </c>
      <c r="O24" s="17">
        <v>100</v>
      </c>
      <c r="P24" s="18"/>
      <c r="Q24" s="33" t="s">
        <v>107</v>
      </c>
      <c r="R24" s="18"/>
      <c r="S24" s="18">
        <v>3</v>
      </c>
      <c r="T24" s="18"/>
      <c r="U24" s="66">
        <f>'Compression Lugs_Wire'!$B$12</f>
        <v>26.741443028410256</v>
      </c>
      <c r="V24" s="21"/>
      <c r="W24" s="50">
        <f>((O24*S24*U24)+('Compression Lugs_Wire'!$E$11*S24))</f>
        <v>11746.541546780172</v>
      </c>
      <c r="Y24" s="17">
        <v>100</v>
      </c>
      <c r="Z24" s="18"/>
      <c r="AA24" s="71" t="s">
        <v>104</v>
      </c>
      <c r="AB24" s="18"/>
      <c r="AC24" s="21">
        <v>2</v>
      </c>
      <c r="AD24" s="18"/>
      <c r="AE24" s="66">
        <f>'Compression Lugs_Wire'!$B$10</f>
        <v>14.691443028410255</v>
      </c>
      <c r="AF24" s="21"/>
      <c r="AG24" s="50">
        <f>((Y24*AC24*AE24)+('Compression Lugs_Wire'!$E$12*AC24))</f>
        <v>4799.9629618624504</v>
      </c>
      <c r="AH24" s="34"/>
      <c r="AI24" s="35">
        <v>100</v>
      </c>
      <c r="AJ24" s="64"/>
      <c r="AK24" s="78" t="s">
        <v>111</v>
      </c>
      <c r="AL24" s="18"/>
      <c r="AM24" s="18">
        <v>1</v>
      </c>
      <c r="AN24" s="18"/>
      <c r="AO24" s="66">
        <f>'Compression Lugs_Wire'!$B$18</f>
        <v>21.971959667348671</v>
      </c>
      <c r="AP24" s="21"/>
      <c r="AQ24" s="50">
        <f>AO24*AM24*AI24+(AM24*('Compression Lugs_Wire'!$E$37+'Compression Lugs_Wire'!$E$18)*3)</f>
        <v>3870.6678530329991</v>
      </c>
      <c r="AS24" s="108"/>
      <c r="AT24" s="108"/>
      <c r="AU24" s="108"/>
      <c r="AV24" s="108"/>
    </row>
    <row r="25" spans="1:48">
      <c r="A25">
        <f t="shared" si="0"/>
        <v>15</v>
      </c>
      <c r="C25" s="57" t="s">
        <v>77</v>
      </c>
      <c r="E25" s="17">
        <v>100</v>
      </c>
      <c r="F25" s="18"/>
      <c r="G25" s="33" t="s">
        <v>107</v>
      </c>
      <c r="H25" s="18"/>
      <c r="I25" s="18">
        <v>3</v>
      </c>
      <c r="J25" s="18"/>
      <c r="K25" s="66">
        <f>'Compression Lugs_Wire'!$B$12</f>
        <v>26.741443028410256</v>
      </c>
      <c r="L25" s="21"/>
      <c r="M25" s="50">
        <f>((E25*I25*K25)+('Compression Lugs_Wire'!$E$11*I25))</f>
        <v>11746.541546780172</v>
      </c>
      <c r="O25" s="17">
        <v>100</v>
      </c>
      <c r="P25" s="18"/>
      <c r="Q25" s="33" t="s">
        <v>107</v>
      </c>
      <c r="R25" s="18"/>
      <c r="S25" s="18">
        <v>3</v>
      </c>
      <c r="T25" s="18"/>
      <c r="U25" s="66">
        <f>'Compression Lugs_Wire'!$B$12</f>
        <v>26.741443028410256</v>
      </c>
      <c r="V25" s="21"/>
      <c r="W25" s="50">
        <f>((O25*S25*U25)+('Compression Lugs_Wire'!$E$11*S25))</f>
        <v>11746.541546780172</v>
      </c>
      <c r="Y25" s="17">
        <v>100</v>
      </c>
      <c r="Z25" s="18"/>
      <c r="AA25" s="71" t="s">
        <v>104</v>
      </c>
      <c r="AB25" s="18"/>
      <c r="AC25" s="21">
        <v>2</v>
      </c>
      <c r="AD25" s="18"/>
      <c r="AE25" s="66">
        <f>'Compression Lugs_Wire'!$B$10</f>
        <v>14.691443028410255</v>
      </c>
      <c r="AF25" s="21"/>
      <c r="AG25" s="50">
        <f>((Y25*AC25*AE25)+('Compression Lugs_Wire'!$E$12*AC25))</f>
        <v>4799.9629618624504</v>
      </c>
      <c r="AH25" s="34"/>
      <c r="AI25" s="35">
        <v>100</v>
      </c>
      <c r="AJ25" s="64"/>
      <c r="AK25" s="78" t="s">
        <v>111</v>
      </c>
      <c r="AL25" s="18"/>
      <c r="AM25" s="18">
        <v>1</v>
      </c>
      <c r="AN25" s="18"/>
      <c r="AO25" s="66">
        <f>'Compression Lugs_Wire'!$B$18</f>
        <v>21.971959667348671</v>
      </c>
      <c r="AP25" s="21"/>
      <c r="AQ25" s="50">
        <f>AO25*AM25*AI25+(AM25*('Compression Lugs_Wire'!$E$37+'Compression Lugs_Wire'!$E$18)*3)</f>
        <v>3870.6678530329991</v>
      </c>
      <c r="AS25" s="108"/>
      <c r="AT25" s="108"/>
      <c r="AU25" s="108"/>
      <c r="AV25" s="108"/>
    </row>
    <row r="26" spans="1:48">
      <c r="A26">
        <f t="shared" si="0"/>
        <v>16</v>
      </c>
      <c r="C26" s="20" t="s">
        <v>25</v>
      </c>
      <c r="E26" s="17">
        <v>100</v>
      </c>
      <c r="F26" s="18"/>
      <c r="G26" s="33" t="s">
        <v>107</v>
      </c>
      <c r="H26" s="18"/>
      <c r="I26" s="18">
        <v>4</v>
      </c>
      <c r="J26" s="18"/>
      <c r="K26" s="66">
        <f>'Compression Lugs_Wire'!$B$12</f>
        <v>26.741443028410256</v>
      </c>
      <c r="L26" s="21"/>
      <c r="M26" s="50">
        <f>((E26*I26*K26)+('Compression Lugs_Wire'!$E$11*I26))</f>
        <v>15662.055395706895</v>
      </c>
      <c r="O26" s="17">
        <v>100</v>
      </c>
      <c r="P26" s="18"/>
      <c r="Q26" s="33" t="s">
        <v>107</v>
      </c>
      <c r="R26" s="18"/>
      <c r="S26" s="18">
        <v>4</v>
      </c>
      <c r="T26" s="18"/>
      <c r="U26" s="66">
        <f>'Compression Lugs_Wire'!$B$12</f>
        <v>26.741443028410256</v>
      </c>
      <c r="V26" s="21"/>
      <c r="W26" s="50">
        <f>((O26*S26*U26)+('Compression Lugs_Wire'!$E$11*S26))</f>
        <v>15662.055395706895</v>
      </c>
      <c r="Y26" s="17">
        <v>100</v>
      </c>
      <c r="Z26" s="18"/>
      <c r="AA26" s="33" t="s">
        <v>107</v>
      </c>
      <c r="AB26" s="18"/>
      <c r="AC26" s="21">
        <v>2</v>
      </c>
      <c r="AD26" s="18"/>
      <c r="AE26" s="66">
        <f>'Compression Lugs_Wire'!$B$12</f>
        <v>26.741443028410256</v>
      </c>
      <c r="AF26" s="21"/>
      <c r="AG26" s="50">
        <f>((Y26*AC26*AE26)+('Compression Lugs_Wire'!$E$11*AC26))</f>
        <v>7831.0276978534475</v>
      </c>
      <c r="AH26" s="34"/>
      <c r="AI26" s="35">
        <v>100</v>
      </c>
      <c r="AJ26" s="64"/>
      <c r="AK26" s="78" t="s">
        <v>111</v>
      </c>
      <c r="AL26" s="18"/>
      <c r="AM26" s="18">
        <v>1</v>
      </c>
      <c r="AN26" s="18"/>
      <c r="AO26" s="66">
        <f>'Compression Lugs_Wire'!$B$18</f>
        <v>21.971959667348671</v>
      </c>
      <c r="AP26" s="21"/>
      <c r="AQ26" s="50">
        <f>AO26*AM26*AI26+(AM26*('Compression Lugs_Wire'!$E$37+'Compression Lugs_Wire'!$E$18)*3)</f>
        <v>3870.6678530329991</v>
      </c>
      <c r="AS26" s="108"/>
      <c r="AT26" s="108"/>
      <c r="AU26" s="108"/>
      <c r="AV26" s="108"/>
    </row>
    <row r="27" spans="1:48">
      <c r="A27">
        <f t="shared" si="0"/>
        <v>17</v>
      </c>
      <c r="C27" s="20" t="s">
        <v>26</v>
      </c>
      <c r="E27" s="17">
        <v>100</v>
      </c>
      <c r="F27" s="18"/>
      <c r="G27" s="33" t="s">
        <v>107</v>
      </c>
      <c r="H27" s="18"/>
      <c r="I27" s="18">
        <v>5</v>
      </c>
      <c r="J27" s="18"/>
      <c r="K27" s="66">
        <f>'Compression Lugs_Wire'!$B$12</f>
        <v>26.741443028410256</v>
      </c>
      <c r="L27" s="21"/>
      <c r="M27" s="50">
        <f>((E27*I27*K27)+('Compression Lugs_Wire'!$E$11*I27))</f>
        <v>19577.569244633622</v>
      </c>
      <c r="O27" s="17">
        <v>100</v>
      </c>
      <c r="P27" s="18"/>
      <c r="Q27" s="33" t="s">
        <v>107</v>
      </c>
      <c r="R27" s="18"/>
      <c r="S27" s="18">
        <v>5</v>
      </c>
      <c r="T27" s="18"/>
      <c r="U27" s="66">
        <f>'Compression Lugs_Wire'!$B$12</f>
        <v>26.741443028410256</v>
      </c>
      <c r="V27" s="21"/>
      <c r="W27" s="50">
        <f>((O27*S27*U27)+('Compression Lugs_Wire'!$E$11*S27))</f>
        <v>19577.569244633622</v>
      </c>
      <c r="Y27" s="17">
        <v>100</v>
      </c>
      <c r="Z27" s="18"/>
      <c r="AA27" s="33" t="s">
        <v>107</v>
      </c>
      <c r="AB27" s="18"/>
      <c r="AC27" s="21">
        <v>2</v>
      </c>
      <c r="AD27" s="18"/>
      <c r="AE27" s="66">
        <f>'Compression Lugs_Wire'!$B$12</f>
        <v>26.741443028410256</v>
      </c>
      <c r="AF27" s="21"/>
      <c r="AG27" s="50">
        <f>((Y27*AC27*AE27)+('Compression Lugs_Wire'!$E$11*AC27))</f>
        <v>7831.0276978534475</v>
      </c>
      <c r="AH27" s="34"/>
      <c r="AI27" s="35">
        <v>100</v>
      </c>
      <c r="AJ27" s="64"/>
      <c r="AK27" s="78" t="s">
        <v>111</v>
      </c>
      <c r="AL27" s="18"/>
      <c r="AM27" s="18">
        <v>1</v>
      </c>
      <c r="AN27" s="18"/>
      <c r="AO27" s="66">
        <f>'Compression Lugs_Wire'!$B$18</f>
        <v>21.971959667348671</v>
      </c>
      <c r="AP27" s="21"/>
      <c r="AQ27" s="50">
        <f>AO27*AM27*AI27+(AM27*('Compression Lugs_Wire'!$E$37+'Compression Lugs_Wire'!$E$18)*3)</f>
        <v>3870.6678530329991</v>
      </c>
      <c r="AS27" s="108"/>
      <c r="AT27" s="108"/>
      <c r="AU27" s="108"/>
      <c r="AV27" s="108"/>
    </row>
    <row r="28" spans="1:48">
      <c r="A28">
        <f t="shared" si="0"/>
        <v>18</v>
      </c>
      <c r="C28" s="20" t="s">
        <v>27</v>
      </c>
      <c r="E28" s="17">
        <v>100</v>
      </c>
      <c r="F28" s="18"/>
      <c r="G28" s="33" t="s">
        <v>107</v>
      </c>
      <c r="H28" s="18"/>
      <c r="I28" s="18">
        <v>6</v>
      </c>
      <c r="J28" s="18"/>
      <c r="K28" s="66">
        <f>'Compression Lugs_Wire'!$B$12</f>
        <v>26.741443028410256</v>
      </c>
      <c r="L28" s="21"/>
      <c r="M28" s="50">
        <f>((E28*I28*K28)+('Compression Lugs_Wire'!$E$11*I28))</f>
        <v>23493.083093560344</v>
      </c>
      <c r="O28" s="17">
        <v>100</v>
      </c>
      <c r="P28" s="18"/>
      <c r="Q28" s="33" t="s">
        <v>107</v>
      </c>
      <c r="R28" s="18"/>
      <c r="S28" s="18">
        <v>6</v>
      </c>
      <c r="T28" s="18"/>
      <c r="U28" s="66">
        <f>'Compression Lugs_Wire'!$B$12</f>
        <v>26.741443028410256</v>
      </c>
      <c r="V28" s="21"/>
      <c r="W28" s="50">
        <f>((O28*S28*U28)+('Compression Lugs_Wire'!$E$11*S28))</f>
        <v>23493.083093560344</v>
      </c>
      <c r="Y28" s="17">
        <v>100</v>
      </c>
      <c r="Z28" s="18"/>
      <c r="AA28" s="33" t="s">
        <v>107</v>
      </c>
      <c r="AB28" s="18"/>
      <c r="AC28" s="21">
        <v>2</v>
      </c>
      <c r="AD28" s="18"/>
      <c r="AE28" s="66">
        <f>'Compression Lugs_Wire'!$B$12</f>
        <v>26.741443028410256</v>
      </c>
      <c r="AF28" s="21"/>
      <c r="AG28" s="50">
        <f>((Y28*AC28*AE28)+('Compression Lugs_Wire'!$E$11*AC28))</f>
        <v>7831.0276978534475</v>
      </c>
      <c r="AH28" s="34"/>
      <c r="AI28" s="35">
        <v>100</v>
      </c>
      <c r="AJ28" s="64"/>
      <c r="AK28" s="78" t="s">
        <v>111</v>
      </c>
      <c r="AL28" s="18"/>
      <c r="AM28" s="18">
        <v>1</v>
      </c>
      <c r="AN28" s="18"/>
      <c r="AO28" s="66">
        <f>'Compression Lugs_Wire'!$B$18</f>
        <v>21.971959667348671</v>
      </c>
      <c r="AP28" s="21"/>
      <c r="AQ28" s="50">
        <f>AO28*AM28*AI28+(AM28*('Compression Lugs_Wire'!$E$37+'Compression Lugs_Wire'!$E$18)*3)</f>
        <v>3870.6678530329991</v>
      </c>
      <c r="AS28" s="108"/>
      <c r="AT28" s="108"/>
      <c r="AU28" s="108"/>
      <c r="AV28" s="108"/>
    </row>
    <row r="29" spans="1:48">
      <c r="A29">
        <f t="shared" si="0"/>
        <v>19</v>
      </c>
      <c r="C29" s="22" t="s">
        <v>28</v>
      </c>
      <c r="E29" s="17">
        <v>100</v>
      </c>
      <c r="F29" s="18"/>
      <c r="G29" s="33" t="s">
        <v>107</v>
      </c>
      <c r="H29" s="18"/>
      <c r="I29" s="18">
        <v>9</v>
      </c>
      <c r="J29" s="18"/>
      <c r="K29" s="66">
        <f>'Compression Lugs_Wire'!$B$12</f>
        <v>26.741443028410256</v>
      </c>
      <c r="L29" s="21"/>
      <c r="M29" s="50">
        <f>((E29*I29*K29)+('Compression Lugs_Wire'!$E$11*I29))</f>
        <v>35239.624640340517</v>
      </c>
      <c r="O29" s="17">
        <v>100</v>
      </c>
      <c r="P29" s="18"/>
      <c r="Q29" s="33" t="s">
        <v>107</v>
      </c>
      <c r="R29" s="18"/>
      <c r="S29" s="18">
        <v>9</v>
      </c>
      <c r="T29" s="18"/>
      <c r="U29" s="66">
        <f>'Compression Lugs_Wire'!$B$12</f>
        <v>26.741443028410256</v>
      </c>
      <c r="V29" s="21"/>
      <c r="W29" s="50">
        <f>((O29*S29*U29)+('Compression Lugs_Wire'!$E$11*S29))</f>
        <v>35239.624640340517</v>
      </c>
      <c r="Y29" s="17">
        <v>100</v>
      </c>
      <c r="Z29" s="18"/>
      <c r="AA29" s="33" t="s">
        <v>107</v>
      </c>
      <c r="AB29" s="18"/>
      <c r="AC29" s="21">
        <v>3</v>
      </c>
      <c r="AD29" s="18"/>
      <c r="AE29" s="66">
        <f>'Compression Lugs_Wire'!$B$12</f>
        <v>26.741443028410256</v>
      </c>
      <c r="AF29" s="21"/>
      <c r="AG29" s="50">
        <f>((Y29*AC29*AE29)+('Compression Lugs_Wire'!$E$11*AC29))</f>
        <v>11746.541546780172</v>
      </c>
      <c r="AH29" s="34"/>
      <c r="AI29" s="35">
        <v>100</v>
      </c>
      <c r="AJ29" s="64"/>
      <c r="AK29" s="78" t="s">
        <v>111</v>
      </c>
      <c r="AL29" s="18"/>
      <c r="AM29" s="18">
        <v>1</v>
      </c>
      <c r="AN29" s="18"/>
      <c r="AO29" s="66">
        <f>'Compression Lugs_Wire'!$B$18</f>
        <v>21.971959667348671</v>
      </c>
      <c r="AP29" s="21"/>
      <c r="AQ29" s="50">
        <f>AO29*AM29*AI29+(AM29*('Compression Lugs_Wire'!$E$37+'Compression Lugs_Wire'!$E$18)*3)</f>
        <v>3870.6678530329991</v>
      </c>
      <c r="AS29" s="108"/>
      <c r="AT29" s="108"/>
      <c r="AU29" s="108"/>
      <c r="AV29" s="108"/>
    </row>
    <row r="30" spans="1:48">
      <c r="A30">
        <f t="shared" si="0"/>
        <v>20</v>
      </c>
      <c r="C30" s="22" t="s">
        <v>29</v>
      </c>
      <c r="E30" s="17">
        <v>100</v>
      </c>
      <c r="F30" s="18"/>
      <c r="G30" s="33" t="s">
        <v>107</v>
      </c>
      <c r="H30" s="18"/>
      <c r="I30" s="18">
        <v>12</v>
      </c>
      <c r="J30" s="18"/>
      <c r="K30" s="66">
        <f>'Compression Lugs_Wire'!$B$12</f>
        <v>26.741443028410256</v>
      </c>
      <c r="L30" s="21"/>
      <c r="M30" s="50">
        <f>((E30*I30*K30)+('Compression Lugs_Wire'!$E$11*I30))</f>
        <v>46986.166187120689</v>
      </c>
      <c r="O30" s="17">
        <v>100</v>
      </c>
      <c r="P30" s="18"/>
      <c r="Q30" s="33" t="s">
        <v>107</v>
      </c>
      <c r="R30" s="18"/>
      <c r="S30" s="18">
        <v>12</v>
      </c>
      <c r="T30" s="18"/>
      <c r="U30" s="66">
        <f>'Compression Lugs_Wire'!$B$12</f>
        <v>26.741443028410256</v>
      </c>
      <c r="V30" s="21"/>
      <c r="W30" s="50">
        <f>((O30*S30*U30)+('Compression Lugs_Wire'!$E$11*S30))</f>
        <v>46986.166187120689</v>
      </c>
      <c r="Y30" s="17">
        <v>100</v>
      </c>
      <c r="Z30" s="18"/>
      <c r="AA30" s="33" t="s">
        <v>107</v>
      </c>
      <c r="AB30" s="18"/>
      <c r="AC30" s="21">
        <v>4</v>
      </c>
      <c r="AD30" s="18"/>
      <c r="AE30" s="66">
        <f>'Compression Lugs_Wire'!$B$12</f>
        <v>26.741443028410256</v>
      </c>
      <c r="AF30" s="21"/>
      <c r="AG30" s="50">
        <f>((Y30*AC30*AE30)+('Compression Lugs_Wire'!$E$11*AC30))</f>
        <v>15662.055395706895</v>
      </c>
      <c r="AH30" s="34"/>
      <c r="AI30" s="35">
        <v>100</v>
      </c>
      <c r="AJ30" s="64"/>
      <c r="AK30" s="78" t="s">
        <v>111</v>
      </c>
      <c r="AL30" s="18"/>
      <c r="AM30" s="18">
        <v>1</v>
      </c>
      <c r="AN30" s="18"/>
      <c r="AO30" s="66">
        <f>'Compression Lugs_Wire'!$B$18</f>
        <v>21.971959667348671</v>
      </c>
      <c r="AP30" s="21"/>
      <c r="AQ30" s="50">
        <f>AO30*AM30*AI30+(AM30*('Compression Lugs_Wire'!$E$37+'Compression Lugs_Wire'!$E$18)*3)</f>
        <v>3870.6678530329991</v>
      </c>
      <c r="AS30" s="108"/>
      <c r="AT30" s="108"/>
      <c r="AU30" s="108"/>
      <c r="AV30" s="108"/>
    </row>
    <row r="31" spans="1:48">
      <c r="A31">
        <f t="shared" si="0"/>
        <v>21</v>
      </c>
      <c r="C31" s="22" t="s">
        <v>30</v>
      </c>
      <c r="E31" s="17">
        <v>100</v>
      </c>
      <c r="F31" s="18"/>
      <c r="G31" s="33" t="s">
        <v>107</v>
      </c>
      <c r="H31" s="18"/>
      <c r="I31" s="18">
        <v>12</v>
      </c>
      <c r="J31" s="18"/>
      <c r="K31" s="66">
        <f>'Compression Lugs_Wire'!$B$12</f>
        <v>26.741443028410256</v>
      </c>
      <c r="L31" s="21"/>
      <c r="M31" s="50">
        <f>((E31*I31*K31)+('Compression Lugs_Wire'!$E$11*I31))</f>
        <v>46986.166187120689</v>
      </c>
      <c r="O31" s="17">
        <v>100</v>
      </c>
      <c r="P31" s="21"/>
      <c r="Q31" s="33" t="s">
        <v>107</v>
      </c>
      <c r="R31" s="21"/>
      <c r="S31" s="18">
        <v>12</v>
      </c>
      <c r="T31" s="21"/>
      <c r="U31" s="66">
        <f>'Compression Lugs_Wire'!$B$12</f>
        <v>26.741443028410256</v>
      </c>
      <c r="V31" s="21"/>
      <c r="W31" s="50">
        <f>((O31*S31*U31)+('Compression Lugs_Wire'!$E$11*S31))</f>
        <v>46986.166187120689</v>
      </c>
      <c r="Y31" s="17">
        <v>100</v>
      </c>
      <c r="Z31" s="18"/>
      <c r="AA31" s="33" t="s">
        <v>107</v>
      </c>
      <c r="AB31" s="18"/>
      <c r="AC31" s="21">
        <v>5</v>
      </c>
      <c r="AD31" s="18"/>
      <c r="AE31" s="66">
        <f>'Compression Lugs_Wire'!$B$12</f>
        <v>26.741443028410256</v>
      </c>
      <c r="AF31" s="21"/>
      <c r="AG31" s="50">
        <f>((Y31*AC31*AE31)+('Compression Lugs_Wire'!$E$11*AC31))</f>
        <v>19577.569244633622</v>
      </c>
      <c r="AH31" s="34"/>
      <c r="AI31" s="35">
        <v>100</v>
      </c>
      <c r="AJ31" s="64"/>
      <c r="AK31" s="78" t="s">
        <v>111</v>
      </c>
      <c r="AL31" s="18"/>
      <c r="AM31" s="18">
        <v>1</v>
      </c>
      <c r="AN31" s="18"/>
      <c r="AO31" s="66">
        <f>'Compression Lugs_Wire'!$B$18</f>
        <v>21.971959667348671</v>
      </c>
      <c r="AP31" s="21"/>
      <c r="AQ31" s="50">
        <f>AO31*AM31*AI31+(AM31*('Compression Lugs_Wire'!$E$37+'Compression Lugs_Wire'!$E$18)*3)</f>
        <v>3870.6678530329991</v>
      </c>
      <c r="AS31" s="108"/>
      <c r="AT31" s="108"/>
      <c r="AU31" s="108"/>
      <c r="AV31" s="108"/>
    </row>
    <row r="32" spans="1:48">
      <c r="A32">
        <f t="shared" si="0"/>
        <v>22</v>
      </c>
      <c r="C32" s="22" t="s">
        <v>31</v>
      </c>
      <c r="E32" s="17">
        <v>100</v>
      </c>
      <c r="F32" s="21"/>
      <c r="G32" s="109" t="s">
        <v>107</v>
      </c>
      <c r="H32" s="21"/>
      <c r="I32" s="18">
        <v>12</v>
      </c>
      <c r="J32" s="21"/>
      <c r="K32" s="66">
        <f>'Compression Lugs_Wire'!$B$12</f>
        <v>26.741443028410256</v>
      </c>
      <c r="L32" s="21"/>
      <c r="M32" s="50">
        <f>((E32*I32*K32)+('Compression Lugs_Wire'!$E$11*I32))</f>
        <v>46986.166187120689</v>
      </c>
      <c r="O32" s="17">
        <v>100</v>
      </c>
      <c r="P32" s="21"/>
      <c r="Q32" s="33" t="s">
        <v>107</v>
      </c>
      <c r="R32" s="21"/>
      <c r="S32" s="18">
        <v>12</v>
      </c>
      <c r="T32" s="21"/>
      <c r="U32" s="66">
        <f>'Compression Lugs_Wire'!$B$12</f>
        <v>26.741443028410256</v>
      </c>
      <c r="V32" s="21"/>
      <c r="W32" s="50">
        <f>((O32*S32*U32)+('Compression Lugs_Wire'!$E$11*S32))</f>
        <v>46986.166187120689</v>
      </c>
      <c r="Y32" s="17">
        <v>100</v>
      </c>
      <c r="Z32" s="18"/>
      <c r="AA32" s="33" t="s">
        <v>107</v>
      </c>
      <c r="AB32" s="18"/>
      <c r="AC32" s="21">
        <v>8</v>
      </c>
      <c r="AD32" s="18"/>
      <c r="AE32" s="66">
        <f>'Compression Lugs_Wire'!$B$12</f>
        <v>26.741443028410256</v>
      </c>
      <c r="AF32" s="21"/>
      <c r="AG32" s="50">
        <f>((Y32*AC32*AE32)+('Compression Lugs_Wire'!$E$11*AC32))</f>
        <v>31324.11079141379</v>
      </c>
      <c r="AH32" s="34"/>
      <c r="AI32" s="35">
        <v>100</v>
      </c>
      <c r="AJ32" s="64"/>
      <c r="AK32" s="78" t="s">
        <v>111</v>
      </c>
      <c r="AL32" s="18"/>
      <c r="AM32" s="18">
        <v>1</v>
      </c>
      <c r="AN32" s="18"/>
      <c r="AO32" s="66">
        <f>'Compression Lugs_Wire'!$B$18</f>
        <v>21.971959667348671</v>
      </c>
      <c r="AP32" s="21"/>
      <c r="AQ32" s="50">
        <f>AO32*AM32*AI32+(AM32*('Compression Lugs_Wire'!$E$37+'Compression Lugs_Wire'!$E$18)*3)</f>
        <v>3870.6678530329991</v>
      </c>
      <c r="AS32" s="108"/>
      <c r="AT32" s="108"/>
      <c r="AU32" s="108"/>
      <c r="AV32" s="108"/>
    </row>
    <row r="33" spans="1:48">
      <c r="A33">
        <f t="shared" si="0"/>
        <v>23</v>
      </c>
      <c r="C33" s="22" t="s">
        <v>32</v>
      </c>
      <c r="E33" s="51"/>
      <c r="F33" s="21"/>
      <c r="G33" s="21"/>
      <c r="H33" s="21"/>
      <c r="I33" s="21"/>
      <c r="J33" s="21"/>
      <c r="K33" s="21"/>
      <c r="L33" s="21"/>
      <c r="M33" s="54"/>
      <c r="O33" s="51"/>
      <c r="P33" s="21"/>
      <c r="Q33" s="21"/>
      <c r="R33" s="21"/>
      <c r="S33" s="21"/>
      <c r="T33" s="21"/>
      <c r="U33" s="21"/>
      <c r="V33" s="21"/>
      <c r="W33" s="54"/>
      <c r="Y33" s="17">
        <v>100</v>
      </c>
      <c r="Z33" s="18"/>
      <c r="AA33" s="33" t="s">
        <v>107</v>
      </c>
      <c r="AB33" s="18"/>
      <c r="AC33" s="21">
        <v>10</v>
      </c>
      <c r="AD33" s="18"/>
      <c r="AE33" s="66">
        <f>'Compression Lugs_Wire'!$B$12</f>
        <v>26.741443028410256</v>
      </c>
      <c r="AF33" s="21"/>
      <c r="AG33" s="50">
        <f>((Y33*AC33*AE33)+('Compression Lugs_Wire'!$E$11*AC33))</f>
        <v>39155.138489267243</v>
      </c>
      <c r="AH33" s="34"/>
      <c r="AI33" s="35">
        <v>100</v>
      </c>
      <c r="AJ33" s="64"/>
      <c r="AK33" s="78" t="s">
        <v>111</v>
      </c>
      <c r="AL33" s="18"/>
      <c r="AM33" s="18">
        <v>1</v>
      </c>
      <c r="AN33" s="18"/>
      <c r="AO33" s="66">
        <f>'Compression Lugs_Wire'!$B$18</f>
        <v>21.971959667348671</v>
      </c>
      <c r="AP33" s="21"/>
      <c r="AQ33" s="50">
        <f>AO33*AM33*AI33+(AM33*('Compression Lugs_Wire'!$E$37+'Compression Lugs_Wire'!$E$18)*3)</f>
        <v>3870.6678530329991</v>
      </c>
      <c r="AS33" s="108"/>
      <c r="AT33" s="108"/>
      <c r="AU33" s="108"/>
      <c r="AV33" s="108"/>
    </row>
    <row r="34" spans="1:48">
      <c r="A34">
        <f t="shared" si="0"/>
        <v>24</v>
      </c>
      <c r="C34" s="22" t="s">
        <v>33</v>
      </c>
      <c r="E34" s="17"/>
      <c r="F34" s="18"/>
      <c r="G34" s="18"/>
      <c r="H34" s="18"/>
      <c r="I34" s="18"/>
      <c r="J34" s="18"/>
      <c r="K34" s="18"/>
      <c r="L34" s="18"/>
      <c r="M34" s="23"/>
      <c r="O34" s="17"/>
      <c r="P34" s="18"/>
      <c r="Q34" s="18"/>
      <c r="R34" s="18"/>
      <c r="S34" s="18"/>
      <c r="T34" s="18"/>
      <c r="U34" s="18"/>
      <c r="V34" s="18"/>
      <c r="W34" s="23"/>
      <c r="Y34" s="17">
        <v>100</v>
      </c>
      <c r="Z34" s="18"/>
      <c r="AA34" s="33" t="s">
        <v>107</v>
      </c>
      <c r="AB34" s="18"/>
      <c r="AC34" s="21">
        <v>12</v>
      </c>
      <c r="AD34" s="18"/>
      <c r="AE34" s="66">
        <f>'Compression Lugs_Wire'!$B$12</f>
        <v>26.741443028410256</v>
      </c>
      <c r="AF34" s="21"/>
      <c r="AG34" s="50">
        <f>((Y34*AC34*AE34)+('Compression Lugs_Wire'!$E$11*AC34))</f>
        <v>46986.166187120689</v>
      </c>
      <c r="AH34" s="34"/>
      <c r="AI34" s="35">
        <v>100</v>
      </c>
      <c r="AJ34" s="64"/>
      <c r="AK34" s="78" t="s">
        <v>111</v>
      </c>
      <c r="AL34" s="18"/>
      <c r="AM34" s="18">
        <v>1</v>
      </c>
      <c r="AN34" s="18"/>
      <c r="AO34" s="66">
        <f>'Compression Lugs_Wire'!$B$18</f>
        <v>21.971959667348671</v>
      </c>
      <c r="AP34" s="21"/>
      <c r="AQ34" s="50">
        <f>AO34*AM34*AI34+(AM34*('Compression Lugs_Wire'!$E$37+'Compression Lugs_Wire'!$E$18)*3)</f>
        <v>3870.6678530329991</v>
      </c>
      <c r="AS34" s="108"/>
      <c r="AT34" s="108"/>
      <c r="AU34" s="108"/>
      <c r="AV34" s="108"/>
    </row>
    <row r="35" spans="1:48">
      <c r="A35">
        <f t="shared" si="0"/>
        <v>25</v>
      </c>
      <c r="C35" s="22" t="s">
        <v>34</v>
      </c>
      <c r="E35" s="17"/>
      <c r="F35" s="18"/>
      <c r="G35" s="18"/>
      <c r="H35" s="18"/>
      <c r="I35" s="18"/>
      <c r="J35" s="18"/>
      <c r="K35" s="18"/>
      <c r="L35" s="18"/>
      <c r="M35" s="23"/>
      <c r="O35" s="17"/>
      <c r="P35" s="18"/>
      <c r="Q35" s="18"/>
      <c r="R35" s="18"/>
      <c r="S35" s="18"/>
      <c r="T35" s="18"/>
      <c r="U35" s="18"/>
      <c r="V35" s="18"/>
      <c r="W35" s="23"/>
      <c r="Y35" s="17">
        <v>100</v>
      </c>
      <c r="Z35" s="18"/>
      <c r="AA35" s="33" t="s">
        <v>107</v>
      </c>
      <c r="AB35" s="18"/>
      <c r="AC35" s="21">
        <v>12</v>
      </c>
      <c r="AD35" s="18"/>
      <c r="AE35" s="66">
        <f>'Compression Lugs_Wire'!$B$12</f>
        <v>26.741443028410256</v>
      </c>
      <c r="AF35" s="21"/>
      <c r="AG35" s="50">
        <f>((Y35*AC35*AE35)+('Compression Lugs_Wire'!$E$11*AC35))</f>
        <v>46986.166187120689</v>
      </c>
      <c r="AH35" s="34"/>
      <c r="AI35" s="35">
        <v>100</v>
      </c>
      <c r="AJ35" s="64"/>
      <c r="AK35" s="78" t="s">
        <v>107</v>
      </c>
      <c r="AL35" s="18"/>
      <c r="AM35" s="18">
        <v>1</v>
      </c>
      <c r="AN35" s="18"/>
      <c r="AO35" s="66">
        <f>'Compression Lugs_Wire'!$B$19</f>
        <v>64.8722404359454</v>
      </c>
      <c r="AP35" s="21"/>
      <c r="AQ35" s="50">
        <f>AO35*AM35*AI35+(AM35*SUM('Compression Lugs_Wire'!$E$44,'Compression Lugs_Wire'!$E$23)*3)</f>
        <v>9612.4995222080215</v>
      </c>
      <c r="AS35" s="108"/>
      <c r="AT35" s="108"/>
      <c r="AU35" s="108"/>
      <c r="AV35" s="108"/>
    </row>
    <row r="36" spans="1:48">
      <c r="A36">
        <f t="shared" si="0"/>
        <v>26</v>
      </c>
      <c r="C36" s="22" t="s">
        <v>35</v>
      </c>
      <c r="E36" s="17"/>
      <c r="F36" s="18"/>
      <c r="G36" s="18"/>
      <c r="H36" s="18"/>
      <c r="I36" s="18"/>
      <c r="J36" s="18"/>
      <c r="K36" s="18"/>
      <c r="L36" s="18"/>
      <c r="M36" s="23"/>
      <c r="O36" s="17"/>
      <c r="P36" s="18"/>
      <c r="Q36" s="18"/>
      <c r="R36" s="18"/>
      <c r="S36" s="18"/>
      <c r="T36" s="18"/>
      <c r="U36" s="18"/>
      <c r="V36" s="18"/>
      <c r="W36" s="23"/>
      <c r="Y36" s="51">
        <v>100</v>
      </c>
      <c r="Z36" s="21"/>
      <c r="AA36" s="71" t="s">
        <v>107</v>
      </c>
      <c r="AB36" s="21"/>
      <c r="AC36" s="21">
        <v>12</v>
      </c>
      <c r="AD36" s="21"/>
      <c r="AE36" s="66">
        <f>'Compression Lugs_Wire'!$B$12</f>
        <v>26.741443028410256</v>
      </c>
      <c r="AF36" s="21"/>
      <c r="AG36" s="50">
        <f>((Y36*AC36*AE36)+('Compression Lugs_Wire'!$E$11*AC36))</f>
        <v>46986.166187120689</v>
      </c>
      <c r="AI36" s="35">
        <v>100</v>
      </c>
      <c r="AJ36" s="64"/>
      <c r="AK36" s="78" t="s">
        <v>107</v>
      </c>
      <c r="AL36" s="18"/>
      <c r="AM36" s="18">
        <v>1</v>
      </c>
      <c r="AN36" s="18"/>
      <c r="AO36" s="66">
        <f>'Compression Lugs_Wire'!$B$19</f>
        <v>64.8722404359454</v>
      </c>
      <c r="AP36" s="21"/>
      <c r="AQ36" s="50">
        <f>AO36*AM36*AI36+(AM36*SUM('Compression Lugs_Wire'!$E$44,'Compression Lugs_Wire'!$E$23)*3)</f>
        <v>9612.4995222080215</v>
      </c>
      <c r="AS36" s="108"/>
      <c r="AT36" s="108"/>
      <c r="AU36" s="108"/>
      <c r="AV36" s="108"/>
    </row>
    <row r="37" spans="1:48">
      <c r="A37">
        <f t="shared" si="0"/>
        <v>27</v>
      </c>
      <c r="C37" s="22" t="s">
        <v>36</v>
      </c>
      <c r="E37" s="17"/>
      <c r="F37" s="18"/>
      <c r="G37" s="18"/>
      <c r="H37" s="18"/>
      <c r="I37" s="18"/>
      <c r="J37" s="18"/>
      <c r="K37" s="18"/>
      <c r="L37" s="18"/>
      <c r="M37" s="23"/>
      <c r="O37" s="17"/>
      <c r="P37" s="18"/>
      <c r="Q37" s="18"/>
      <c r="R37" s="18"/>
      <c r="S37" s="18"/>
      <c r="T37" s="18"/>
      <c r="U37" s="18"/>
      <c r="V37" s="18"/>
      <c r="W37" s="23"/>
      <c r="Y37" s="51">
        <v>100</v>
      </c>
      <c r="Z37" s="21"/>
      <c r="AA37" s="71" t="s">
        <v>107</v>
      </c>
      <c r="AB37" s="21"/>
      <c r="AC37" s="21">
        <v>12</v>
      </c>
      <c r="AD37" s="21"/>
      <c r="AE37" s="66">
        <f>'Compression Lugs_Wire'!$B$12</f>
        <v>26.741443028410256</v>
      </c>
      <c r="AF37" s="21"/>
      <c r="AG37" s="50">
        <f>((Y37*AC37*AE37)+('Compression Lugs_Wire'!$E$11*AC37))</f>
        <v>46986.166187120689</v>
      </c>
      <c r="AI37" s="35">
        <v>100</v>
      </c>
      <c r="AJ37" s="64"/>
      <c r="AK37" s="78" t="s">
        <v>107</v>
      </c>
      <c r="AL37" s="18"/>
      <c r="AM37" s="18">
        <v>1</v>
      </c>
      <c r="AN37" s="18"/>
      <c r="AO37" s="66">
        <f>'Compression Lugs_Wire'!$B$19</f>
        <v>64.8722404359454</v>
      </c>
      <c r="AP37" s="21"/>
      <c r="AQ37" s="50">
        <f>AO37*AM37*AI37+(AM37*SUM('Compression Lugs_Wire'!$E$44,'Compression Lugs_Wire'!$E$23)*3)</f>
        <v>9612.4995222080215</v>
      </c>
      <c r="AS37" s="108"/>
      <c r="AT37" s="108"/>
      <c r="AU37" s="108"/>
      <c r="AV37" s="108"/>
    </row>
    <row r="38" spans="1:48">
      <c r="A38">
        <f t="shared" si="0"/>
        <v>28</v>
      </c>
      <c r="C38" s="56" t="s">
        <v>74</v>
      </c>
      <c r="E38" s="17"/>
      <c r="F38" s="18"/>
      <c r="G38" s="18"/>
      <c r="H38" s="18"/>
      <c r="I38" s="18"/>
      <c r="J38" s="18"/>
      <c r="K38" s="18"/>
      <c r="L38" s="18"/>
      <c r="M38" s="23"/>
      <c r="O38" s="17"/>
      <c r="P38" s="18"/>
      <c r="Q38" s="18"/>
      <c r="R38" s="18"/>
      <c r="S38" s="18"/>
      <c r="T38" s="18"/>
      <c r="U38" s="18"/>
      <c r="V38" s="18"/>
      <c r="W38" s="23"/>
      <c r="Y38" s="51">
        <v>100</v>
      </c>
      <c r="Z38" s="18"/>
      <c r="AA38" s="71" t="s">
        <v>107</v>
      </c>
      <c r="AB38" s="18"/>
      <c r="AC38" s="21">
        <v>12</v>
      </c>
      <c r="AD38" s="18"/>
      <c r="AE38" s="66">
        <f>'Compression Lugs_Wire'!$B$12</f>
        <v>26.741443028410256</v>
      </c>
      <c r="AF38" s="18"/>
      <c r="AG38" s="50">
        <f>((Y38*AC38*AE38)+('Compression Lugs_Wire'!$E$11*AC38))</f>
        <v>46986.166187120689</v>
      </c>
      <c r="AI38" s="35">
        <v>100</v>
      </c>
      <c r="AJ38" s="64"/>
      <c r="AK38" s="65" t="s">
        <v>107</v>
      </c>
      <c r="AL38" s="18"/>
      <c r="AM38" s="18">
        <v>1</v>
      </c>
      <c r="AN38" s="18"/>
      <c r="AO38" s="66">
        <f>'Compression Lugs_Wire'!$B$19</f>
        <v>64.8722404359454</v>
      </c>
      <c r="AP38" s="21"/>
      <c r="AQ38" s="50">
        <f>AO38*AM38*AI38+(AM38*SUM('Compression Lugs_Wire'!$E$44,'Compression Lugs_Wire'!$E$23)*3)</f>
        <v>9612.4995222080215</v>
      </c>
      <c r="AS38" s="108"/>
      <c r="AT38" s="108"/>
      <c r="AU38" s="108"/>
      <c r="AV38" s="108"/>
    </row>
    <row r="39" spans="1:48">
      <c r="A39">
        <f t="shared" si="0"/>
        <v>29</v>
      </c>
      <c r="C39" s="22" t="s">
        <v>75</v>
      </c>
      <c r="E39" s="17"/>
      <c r="F39" s="18"/>
      <c r="G39" s="18"/>
      <c r="H39" s="18"/>
      <c r="I39" s="18"/>
      <c r="J39" s="18"/>
      <c r="K39" s="18"/>
      <c r="L39" s="18"/>
      <c r="M39" s="23"/>
      <c r="O39" s="17"/>
      <c r="P39" s="18"/>
      <c r="Q39" s="18"/>
      <c r="R39" s="18"/>
      <c r="S39" s="18"/>
      <c r="T39" s="18"/>
      <c r="U39" s="18"/>
      <c r="V39" s="18"/>
      <c r="W39" s="23"/>
      <c r="Y39" s="17"/>
      <c r="Z39" s="18"/>
      <c r="AA39" s="18"/>
      <c r="AB39" s="18"/>
      <c r="AC39" s="18"/>
      <c r="AD39" s="18"/>
      <c r="AE39" s="18"/>
      <c r="AF39" s="18"/>
      <c r="AG39" s="23"/>
      <c r="AI39" s="35">
        <v>100</v>
      </c>
      <c r="AJ39" s="64"/>
      <c r="AK39" s="79" t="s">
        <v>107</v>
      </c>
      <c r="AL39" s="18"/>
      <c r="AM39" s="18">
        <v>1</v>
      </c>
      <c r="AN39" s="18"/>
      <c r="AO39" s="66">
        <f>'Compression Lugs_Wire'!$B$19</f>
        <v>64.8722404359454</v>
      </c>
      <c r="AP39" s="21"/>
      <c r="AQ39" s="50">
        <f>AO39*AM39*AI39+(AM39*SUM('Compression Lugs_Wire'!$E$44,'Compression Lugs_Wire'!$E$23)*3)</f>
        <v>9612.4995222080215</v>
      </c>
      <c r="AS39" s="108"/>
      <c r="AT39" s="108"/>
      <c r="AU39" s="108"/>
      <c r="AV39" s="108"/>
    </row>
    <row r="40" spans="1:48">
      <c r="A40">
        <f t="shared" si="0"/>
        <v>30</v>
      </c>
      <c r="C40" s="22" t="s">
        <v>39</v>
      </c>
      <c r="E40" s="17"/>
      <c r="F40" s="18"/>
      <c r="G40" s="18"/>
      <c r="H40" s="18"/>
      <c r="I40" s="18"/>
      <c r="J40" s="18"/>
      <c r="K40" s="18"/>
      <c r="L40" s="18"/>
      <c r="M40" s="23"/>
      <c r="O40" s="17"/>
      <c r="P40" s="18"/>
      <c r="Q40" s="18"/>
      <c r="R40" s="18"/>
      <c r="S40" s="18"/>
      <c r="T40" s="18"/>
      <c r="U40" s="18"/>
      <c r="V40" s="18"/>
      <c r="W40" s="23"/>
      <c r="Y40" s="17"/>
      <c r="Z40" s="18"/>
      <c r="AA40" s="18"/>
      <c r="AB40" s="18"/>
      <c r="AC40" s="18"/>
      <c r="AD40" s="18"/>
      <c r="AE40" s="18"/>
      <c r="AF40" s="18"/>
      <c r="AG40" s="23"/>
      <c r="AI40" s="35">
        <v>100</v>
      </c>
      <c r="AJ40" s="64"/>
      <c r="AK40" s="65" t="s">
        <v>107</v>
      </c>
      <c r="AL40" s="18"/>
      <c r="AM40" s="21">
        <v>1</v>
      </c>
      <c r="AN40" s="18"/>
      <c r="AO40" s="66">
        <f>'Compression Lugs_Wire'!$B$19</f>
        <v>64.8722404359454</v>
      </c>
      <c r="AP40" s="21"/>
      <c r="AQ40" s="50">
        <f>AO40*AM40*AI40+(AM40*SUM('Compression Lugs_Wire'!$E$44,'Compression Lugs_Wire'!$E$23)*3)</f>
        <v>9612.4995222080215</v>
      </c>
      <c r="AS40" s="108"/>
      <c r="AT40" s="108"/>
      <c r="AU40" s="108"/>
      <c r="AV40" s="108"/>
    </row>
    <row r="41" spans="1:48">
      <c r="A41">
        <f t="shared" si="0"/>
        <v>31</v>
      </c>
      <c r="C41" s="22" t="s">
        <v>40</v>
      </c>
      <c r="E41" s="24"/>
      <c r="F41" s="25"/>
      <c r="G41" s="25"/>
      <c r="H41" s="25"/>
      <c r="I41" s="25"/>
      <c r="J41" s="25"/>
      <c r="K41" s="25"/>
      <c r="L41" s="25"/>
      <c r="M41" s="26"/>
      <c r="O41" s="24"/>
      <c r="P41" s="25"/>
      <c r="Q41" s="25"/>
      <c r="R41" s="25"/>
      <c r="S41" s="25"/>
      <c r="T41" s="25"/>
      <c r="U41" s="25"/>
      <c r="V41" s="25"/>
      <c r="W41" s="26"/>
      <c r="Y41" s="24"/>
      <c r="Z41" s="25"/>
      <c r="AA41" s="25"/>
      <c r="AB41" s="25"/>
      <c r="AC41" s="25"/>
      <c r="AD41" s="25"/>
      <c r="AE41" s="25"/>
      <c r="AF41" s="25"/>
      <c r="AG41" s="26"/>
      <c r="AI41" s="36">
        <f>AI40</f>
        <v>100</v>
      </c>
      <c r="AJ41" s="25"/>
      <c r="AK41" s="37" t="s">
        <v>107</v>
      </c>
      <c r="AL41" s="25"/>
      <c r="AM41" s="38">
        <v>1</v>
      </c>
      <c r="AN41" s="25"/>
      <c r="AO41" s="68">
        <f>'Compression Lugs_Wire'!$B$19</f>
        <v>64.8722404359454</v>
      </c>
      <c r="AP41" s="38"/>
      <c r="AQ41" s="67">
        <f>AO41*AM41*AI41+(AM41*SUM('Compression Lugs_Wire'!$E$44,'Compression Lugs_Wire'!$E$23)*3)</f>
        <v>9612.4995222080215</v>
      </c>
      <c r="AS41" s="108"/>
      <c r="AT41" s="108"/>
      <c r="AU41" s="108"/>
      <c r="AV41" s="108"/>
    </row>
    <row r="42" spans="1:48" ht="13.5" thickBot="1"/>
    <row r="43" spans="1:48">
      <c r="AC43" s="18"/>
      <c r="AD43" s="18"/>
      <c r="AE43" s="83"/>
      <c r="AF43" s="84"/>
      <c r="AG43" s="84"/>
      <c r="AH43" s="84"/>
      <c r="AI43" s="85" t="s">
        <v>142</v>
      </c>
      <c r="AJ43" s="84"/>
      <c r="AK43" s="107">
        <v>1221.2318903334938</v>
      </c>
    </row>
    <row r="44" spans="1:48">
      <c r="C44" s="29" t="s">
        <v>59</v>
      </c>
      <c r="N44" s="18"/>
      <c r="O44" s="18"/>
      <c r="P44" s="18"/>
      <c r="Q44" s="18"/>
      <c r="AC44" s="18"/>
      <c r="AD44" s="18"/>
      <c r="AE44" s="86"/>
      <c r="AF44" s="18"/>
      <c r="AG44" s="18"/>
      <c r="AH44" s="18"/>
      <c r="AI44" s="18"/>
      <c r="AJ44" s="18"/>
      <c r="AK44" s="87"/>
    </row>
    <row r="45" spans="1:48" ht="13.5" thickBot="1">
      <c r="C45" s="29" t="s">
        <v>60</v>
      </c>
      <c r="N45" s="18"/>
      <c r="O45" s="18"/>
      <c r="P45" s="18"/>
      <c r="Q45" s="18"/>
      <c r="AC45" s="18"/>
      <c r="AD45" s="18"/>
      <c r="AE45" s="88"/>
      <c r="AF45" s="28"/>
      <c r="AG45" s="28"/>
      <c r="AH45" s="28"/>
      <c r="AI45" s="106" t="s">
        <v>143</v>
      </c>
      <c r="AJ45" s="28"/>
      <c r="AK45" s="89">
        <f>AK43/AO41</f>
        <v>18.825184425984691</v>
      </c>
    </row>
    <row r="46" spans="1:48">
      <c r="C46" s="29" t="s">
        <v>59</v>
      </c>
    </row>
    <row r="47" spans="1:48">
      <c r="C47" s="30" t="s">
        <v>43</v>
      </c>
    </row>
    <row r="48" spans="1:48">
      <c r="C48" s="69" t="s">
        <v>144</v>
      </c>
      <c r="D48" s="61"/>
      <c r="E48" s="61"/>
      <c r="F48" s="61"/>
      <c r="G48" s="61"/>
      <c r="H48" s="61"/>
      <c r="I48" s="61"/>
      <c r="J48" s="61"/>
      <c r="K48" s="61"/>
      <c r="L48" s="61"/>
      <c r="M48" s="61"/>
      <c r="AK48" s="34"/>
    </row>
  </sheetData>
  <mergeCells count="2">
    <mergeCell ref="Y8:AG8"/>
    <mergeCell ref="AI8:AQ8"/>
  </mergeCells>
  <pageMargins left="0.75" right="0.75" top="1" bottom="1" header="0.5" footer="0.5"/>
  <pageSetup paperSize="17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O44"/>
  <sheetViews>
    <sheetView view="pageLayout" zoomScaleNormal="100" workbookViewId="0">
      <selection activeCell="E7" sqref="E7"/>
    </sheetView>
  </sheetViews>
  <sheetFormatPr defaultRowHeight="12.75"/>
  <cols>
    <col min="1" max="1" width="19.42578125" customWidth="1"/>
    <col min="2" max="2" width="13.140625" bestFit="1" customWidth="1"/>
    <col min="3" max="3" width="6.7109375" customWidth="1"/>
    <col min="4" max="4" width="41.5703125" customWidth="1"/>
    <col min="5" max="5" width="9.7109375" bestFit="1" customWidth="1"/>
    <col min="257" max="257" width="19.42578125" customWidth="1"/>
    <col min="258" max="258" width="13.140625" bestFit="1" customWidth="1"/>
    <col min="259" max="259" width="6.7109375" customWidth="1"/>
    <col min="260" max="260" width="41.5703125" customWidth="1"/>
    <col min="261" max="261" width="9.7109375" bestFit="1" customWidth="1"/>
    <col min="513" max="513" width="19.42578125" customWidth="1"/>
    <col min="514" max="514" width="13.140625" bestFit="1" customWidth="1"/>
    <col min="515" max="515" width="6.7109375" customWidth="1"/>
    <col min="516" max="516" width="41.5703125" customWidth="1"/>
    <col min="517" max="517" width="9.7109375" bestFit="1" customWidth="1"/>
    <col min="769" max="769" width="19.42578125" customWidth="1"/>
    <col min="770" max="770" width="13.140625" bestFit="1" customWidth="1"/>
    <col min="771" max="771" width="6.7109375" customWidth="1"/>
    <col min="772" max="772" width="41.5703125" customWidth="1"/>
    <col min="773" max="773" width="9.7109375" bestFit="1" customWidth="1"/>
    <col min="1025" max="1025" width="19.42578125" customWidth="1"/>
    <col min="1026" max="1026" width="13.140625" bestFit="1" customWidth="1"/>
    <col min="1027" max="1027" width="6.7109375" customWidth="1"/>
    <col min="1028" max="1028" width="41.5703125" customWidth="1"/>
    <col min="1029" max="1029" width="9.7109375" bestFit="1" customWidth="1"/>
    <col min="1281" max="1281" width="19.42578125" customWidth="1"/>
    <col min="1282" max="1282" width="13.140625" bestFit="1" customWidth="1"/>
    <col min="1283" max="1283" width="6.7109375" customWidth="1"/>
    <col min="1284" max="1284" width="41.5703125" customWidth="1"/>
    <col min="1285" max="1285" width="9.7109375" bestFit="1" customWidth="1"/>
    <col min="1537" max="1537" width="19.42578125" customWidth="1"/>
    <col min="1538" max="1538" width="13.140625" bestFit="1" customWidth="1"/>
    <col min="1539" max="1539" width="6.7109375" customWidth="1"/>
    <col min="1540" max="1540" width="41.5703125" customWidth="1"/>
    <col min="1541" max="1541" width="9.7109375" bestFit="1" customWidth="1"/>
    <col min="1793" max="1793" width="19.42578125" customWidth="1"/>
    <col min="1794" max="1794" width="13.140625" bestFit="1" customWidth="1"/>
    <col min="1795" max="1795" width="6.7109375" customWidth="1"/>
    <col min="1796" max="1796" width="41.5703125" customWidth="1"/>
    <col min="1797" max="1797" width="9.7109375" bestFit="1" customWidth="1"/>
    <col min="2049" max="2049" width="19.42578125" customWidth="1"/>
    <col min="2050" max="2050" width="13.140625" bestFit="1" customWidth="1"/>
    <col min="2051" max="2051" width="6.7109375" customWidth="1"/>
    <col min="2052" max="2052" width="41.5703125" customWidth="1"/>
    <col min="2053" max="2053" width="9.7109375" bestFit="1" customWidth="1"/>
    <col min="2305" max="2305" width="19.42578125" customWidth="1"/>
    <col min="2306" max="2306" width="13.140625" bestFit="1" customWidth="1"/>
    <col min="2307" max="2307" width="6.7109375" customWidth="1"/>
    <col min="2308" max="2308" width="41.5703125" customWidth="1"/>
    <col min="2309" max="2309" width="9.7109375" bestFit="1" customWidth="1"/>
    <col min="2561" max="2561" width="19.42578125" customWidth="1"/>
    <col min="2562" max="2562" width="13.140625" bestFit="1" customWidth="1"/>
    <col min="2563" max="2563" width="6.7109375" customWidth="1"/>
    <col min="2564" max="2564" width="41.5703125" customWidth="1"/>
    <col min="2565" max="2565" width="9.7109375" bestFit="1" customWidth="1"/>
    <col min="2817" max="2817" width="19.42578125" customWidth="1"/>
    <col min="2818" max="2818" width="13.140625" bestFit="1" customWidth="1"/>
    <col min="2819" max="2819" width="6.7109375" customWidth="1"/>
    <col min="2820" max="2820" width="41.5703125" customWidth="1"/>
    <col min="2821" max="2821" width="9.7109375" bestFit="1" customWidth="1"/>
    <col min="3073" max="3073" width="19.42578125" customWidth="1"/>
    <col min="3074" max="3074" width="13.140625" bestFit="1" customWidth="1"/>
    <col min="3075" max="3075" width="6.7109375" customWidth="1"/>
    <col min="3076" max="3076" width="41.5703125" customWidth="1"/>
    <col min="3077" max="3077" width="9.7109375" bestFit="1" customWidth="1"/>
    <col min="3329" max="3329" width="19.42578125" customWidth="1"/>
    <col min="3330" max="3330" width="13.140625" bestFit="1" customWidth="1"/>
    <col min="3331" max="3331" width="6.7109375" customWidth="1"/>
    <col min="3332" max="3332" width="41.5703125" customWidth="1"/>
    <col min="3333" max="3333" width="9.7109375" bestFit="1" customWidth="1"/>
    <col min="3585" max="3585" width="19.42578125" customWidth="1"/>
    <col min="3586" max="3586" width="13.140625" bestFit="1" customWidth="1"/>
    <col min="3587" max="3587" width="6.7109375" customWidth="1"/>
    <col min="3588" max="3588" width="41.5703125" customWidth="1"/>
    <col min="3589" max="3589" width="9.7109375" bestFit="1" customWidth="1"/>
    <col min="3841" max="3841" width="19.42578125" customWidth="1"/>
    <col min="3842" max="3842" width="13.140625" bestFit="1" customWidth="1"/>
    <col min="3843" max="3843" width="6.7109375" customWidth="1"/>
    <col min="3844" max="3844" width="41.5703125" customWidth="1"/>
    <col min="3845" max="3845" width="9.7109375" bestFit="1" customWidth="1"/>
    <col min="4097" max="4097" width="19.42578125" customWidth="1"/>
    <col min="4098" max="4098" width="13.140625" bestFit="1" customWidth="1"/>
    <col min="4099" max="4099" width="6.7109375" customWidth="1"/>
    <col min="4100" max="4100" width="41.5703125" customWidth="1"/>
    <col min="4101" max="4101" width="9.7109375" bestFit="1" customWidth="1"/>
    <col min="4353" max="4353" width="19.42578125" customWidth="1"/>
    <col min="4354" max="4354" width="13.140625" bestFit="1" customWidth="1"/>
    <col min="4355" max="4355" width="6.7109375" customWidth="1"/>
    <col min="4356" max="4356" width="41.5703125" customWidth="1"/>
    <col min="4357" max="4357" width="9.7109375" bestFit="1" customWidth="1"/>
    <col min="4609" max="4609" width="19.42578125" customWidth="1"/>
    <col min="4610" max="4610" width="13.140625" bestFit="1" customWidth="1"/>
    <col min="4611" max="4611" width="6.7109375" customWidth="1"/>
    <col min="4612" max="4612" width="41.5703125" customWidth="1"/>
    <col min="4613" max="4613" width="9.7109375" bestFit="1" customWidth="1"/>
    <col min="4865" max="4865" width="19.42578125" customWidth="1"/>
    <col min="4866" max="4866" width="13.140625" bestFit="1" customWidth="1"/>
    <col min="4867" max="4867" width="6.7109375" customWidth="1"/>
    <col min="4868" max="4868" width="41.5703125" customWidth="1"/>
    <col min="4869" max="4869" width="9.7109375" bestFit="1" customWidth="1"/>
    <col min="5121" max="5121" width="19.42578125" customWidth="1"/>
    <col min="5122" max="5122" width="13.140625" bestFit="1" customWidth="1"/>
    <col min="5123" max="5123" width="6.7109375" customWidth="1"/>
    <col min="5124" max="5124" width="41.5703125" customWidth="1"/>
    <col min="5125" max="5125" width="9.7109375" bestFit="1" customWidth="1"/>
    <col min="5377" max="5377" width="19.42578125" customWidth="1"/>
    <col min="5378" max="5378" width="13.140625" bestFit="1" customWidth="1"/>
    <col min="5379" max="5379" width="6.7109375" customWidth="1"/>
    <col min="5380" max="5380" width="41.5703125" customWidth="1"/>
    <col min="5381" max="5381" width="9.7109375" bestFit="1" customWidth="1"/>
    <col min="5633" max="5633" width="19.42578125" customWidth="1"/>
    <col min="5634" max="5634" width="13.140625" bestFit="1" customWidth="1"/>
    <col min="5635" max="5635" width="6.7109375" customWidth="1"/>
    <col min="5636" max="5636" width="41.5703125" customWidth="1"/>
    <col min="5637" max="5637" width="9.7109375" bestFit="1" customWidth="1"/>
    <col min="5889" max="5889" width="19.42578125" customWidth="1"/>
    <col min="5890" max="5890" width="13.140625" bestFit="1" customWidth="1"/>
    <col min="5891" max="5891" width="6.7109375" customWidth="1"/>
    <col min="5892" max="5892" width="41.5703125" customWidth="1"/>
    <col min="5893" max="5893" width="9.7109375" bestFit="1" customWidth="1"/>
    <col min="6145" max="6145" width="19.42578125" customWidth="1"/>
    <col min="6146" max="6146" width="13.140625" bestFit="1" customWidth="1"/>
    <col min="6147" max="6147" width="6.7109375" customWidth="1"/>
    <col min="6148" max="6148" width="41.5703125" customWidth="1"/>
    <col min="6149" max="6149" width="9.7109375" bestFit="1" customWidth="1"/>
    <col min="6401" max="6401" width="19.42578125" customWidth="1"/>
    <col min="6402" max="6402" width="13.140625" bestFit="1" customWidth="1"/>
    <col min="6403" max="6403" width="6.7109375" customWidth="1"/>
    <col min="6404" max="6404" width="41.5703125" customWidth="1"/>
    <col min="6405" max="6405" width="9.7109375" bestFit="1" customWidth="1"/>
    <col min="6657" max="6657" width="19.42578125" customWidth="1"/>
    <col min="6658" max="6658" width="13.140625" bestFit="1" customWidth="1"/>
    <col min="6659" max="6659" width="6.7109375" customWidth="1"/>
    <col min="6660" max="6660" width="41.5703125" customWidth="1"/>
    <col min="6661" max="6661" width="9.7109375" bestFit="1" customWidth="1"/>
    <col min="6913" max="6913" width="19.42578125" customWidth="1"/>
    <col min="6914" max="6914" width="13.140625" bestFit="1" customWidth="1"/>
    <col min="6915" max="6915" width="6.7109375" customWidth="1"/>
    <col min="6916" max="6916" width="41.5703125" customWidth="1"/>
    <col min="6917" max="6917" width="9.7109375" bestFit="1" customWidth="1"/>
    <col min="7169" max="7169" width="19.42578125" customWidth="1"/>
    <col min="7170" max="7170" width="13.140625" bestFit="1" customWidth="1"/>
    <col min="7171" max="7171" width="6.7109375" customWidth="1"/>
    <col min="7172" max="7172" width="41.5703125" customWidth="1"/>
    <col min="7173" max="7173" width="9.7109375" bestFit="1" customWidth="1"/>
    <col min="7425" max="7425" width="19.42578125" customWidth="1"/>
    <col min="7426" max="7426" width="13.140625" bestFit="1" customWidth="1"/>
    <col min="7427" max="7427" width="6.7109375" customWidth="1"/>
    <col min="7428" max="7428" width="41.5703125" customWidth="1"/>
    <col min="7429" max="7429" width="9.7109375" bestFit="1" customWidth="1"/>
    <col min="7681" max="7681" width="19.42578125" customWidth="1"/>
    <col min="7682" max="7682" width="13.140625" bestFit="1" customWidth="1"/>
    <col min="7683" max="7683" width="6.7109375" customWidth="1"/>
    <col min="7684" max="7684" width="41.5703125" customWidth="1"/>
    <col min="7685" max="7685" width="9.7109375" bestFit="1" customWidth="1"/>
    <col min="7937" max="7937" width="19.42578125" customWidth="1"/>
    <col min="7938" max="7938" width="13.140625" bestFit="1" customWidth="1"/>
    <col min="7939" max="7939" width="6.7109375" customWidth="1"/>
    <col min="7940" max="7940" width="41.5703125" customWidth="1"/>
    <col min="7941" max="7941" width="9.7109375" bestFit="1" customWidth="1"/>
    <col min="8193" max="8193" width="19.42578125" customWidth="1"/>
    <col min="8194" max="8194" width="13.140625" bestFit="1" customWidth="1"/>
    <col min="8195" max="8195" width="6.7109375" customWidth="1"/>
    <col min="8196" max="8196" width="41.5703125" customWidth="1"/>
    <col min="8197" max="8197" width="9.7109375" bestFit="1" customWidth="1"/>
    <col min="8449" max="8449" width="19.42578125" customWidth="1"/>
    <col min="8450" max="8450" width="13.140625" bestFit="1" customWidth="1"/>
    <col min="8451" max="8451" width="6.7109375" customWidth="1"/>
    <col min="8452" max="8452" width="41.5703125" customWidth="1"/>
    <col min="8453" max="8453" width="9.7109375" bestFit="1" customWidth="1"/>
    <col min="8705" max="8705" width="19.42578125" customWidth="1"/>
    <col min="8706" max="8706" width="13.140625" bestFit="1" customWidth="1"/>
    <col min="8707" max="8707" width="6.7109375" customWidth="1"/>
    <col min="8708" max="8708" width="41.5703125" customWidth="1"/>
    <col min="8709" max="8709" width="9.7109375" bestFit="1" customWidth="1"/>
    <col min="8961" max="8961" width="19.42578125" customWidth="1"/>
    <col min="8962" max="8962" width="13.140625" bestFit="1" customWidth="1"/>
    <col min="8963" max="8963" width="6.7109375" customWidth="1"/>
    <col min="8964" max="8964" width="41.5703125" customWidth="1"/>
    <col min="8965" max="8965" width="9.7109375" bestFit="1" customWidth="1"/>
    <col min="9217" max="9217" width="19.42578125" customWidth="1"/>
    <col min="9218" max="9218" width="13.140625" bestFit="1" customWidth="1"/>
    <col min="9219" max="9219" width="6.7109375" customWidth="1"/>
    <col min="9220" max="9220" width="41.5703125" customWidth="1"/>
    <col min="9221" max="9221" width="9.7109375" bestFit="1" customWidth="1"/>
    <col min="9473" max="9473" width="19.42578125" customWidth="1"/>
    <col min="9474" max="9474" width="13.140625" bestFit="1" customWidth="1"/>
    <col min="9475" max="9475" width="6.7109375" customWidth="1"/>
    <col min="9476" max="9476" width="41.5703125" customWidth="1"/>
    <col min="9477" max="9477" width="9.7109375" bestFit="1" customWidth="1"/>
    <col min="9729" max="9729" width="19.42578125" customWidth="1"/>
    <col min="9730" max="9730" width="13.140625" bestFit="1" customWidth="1"/>
    <col min="9731" max="9731" width="6.7109375" customWidth="1"/>
    <col min="9732" max="9732" width="41.5703125" customWidth="1"/>
    <col min="9733" max="9733" width="9.7109375" bestFit="1" customWidth="1"/>
    <col min="9985" max="9985" width="19.42578125" customWidth="1"/>
    <col min="9986" max="9986" width="13.140625" bestFit="1" customWidth="1"/>
    <col min="9987" max="9987" width="6.7109375" customWidth="1"/>
    <col min="9988" max="9988" width="41.5703125" customWidth="1"/>
    <col min="9989" max="9989" width="9.7109375" bestFit="1" customWidth="1"/>
    <col min="10241" max="10241" width="19.42578125" customWidth="1"/>
    <col min="10242" max="10242" width="13.140625" bestFit="1" customWidth="1"/>
    <col min="10243" max="10243" width="6.7109375" customWidth="1"/>
    <col min="10244" max="10244" width="41.5703125" customWidth="1"/>
    <col min="10245" max="10245" width="9.7109375" bestFit="1" customWidth="1"/>
    <col min="10497" max="10497" width="19.42578125" customWidth="1"/>
    <col min="10498" max="10498" width="13.140625" bestFit="1" customWidth="1"/>
    <col min="10499" max="10499" width="6.7109375" customWidth="1"/>
    <col min="10500" max="10500" width="41.5703125" customWidth="1"/>
    <col min="10501" max="10501" width="9.7109375" bestFit="1" customWidth="1"/>
    <col min="10753" max="10753" width="19.42578125" customWidth="1"/>
    <col min="10754" max="10754" width="13.140625" bestFit="1" customWidth="1"/>
    <col min="10755" max="10755" width="6.7109375" customWidth="1"/>
    <col min="10756" max="10756" width="41.5703125" customWidth="1"/>
    <col min="10757" max="10757" width="9.7109375" bestFit="1" customWidth="1"/>
    <col min="11009" max="11009" width="19.42578125" customWidth="1"/>
    <col min="11010" max="11010" width="13.140625" bestFit="1" customWidth="1"/>
    <col min="11011" max="11011" width="6.7109375" customWidth="1"/>
    <col min="11012" max="11012" width="41.5703125" customWidth="1"/>
    <col min="11013" max="11013" width="9.7109375" bestFit="1" customWidth="1"/>
    <col min="11265" max="11265" width="19.42578125" customWidth="1"/>
    <col min="11266" max="11266" width="13.140625" bestFit="1" customWidth="1"/>
    <col min="11267" max="11267" width="6.7109375" customWidth="1"/>
    <col min="11268" max="11268" width="41.5703125" customWidth="1"/>
    <col min="11269" max="11269" width="9.7109375" bestFit="1" customWidth="1"/>
    <col min="11521" max="11521" width="19.42578125" customWidth="1"/>
    <col min="11522" max="11522" width="13.140625" bestFit="1" customWidth="1"/>
    <col min="11523" max="11523" width="6.7109375" customWidth="1"/>
    <col min="11524" max="11524" width="41.5703125" customWidth="1"/>
    <col min="11525" max="11525" width="9.7109375" bestFit="1" customWidth="1"/>
    <col min="11777" max="11777" width="19.42578125" customWidth="1"/>
    <col min="11778" max="11778" width="13.140625" bestFit="1" customWidth="1"/>
    <col min="11779" max="11779" width="6.7109375" customWidth="1"/>
    <col min="11780" max="11780" width="41.5703125" customWidth="1"/>
    <col min="11781" max="11781" width="9.7109375" bestFit="1" customWidth="1"/>
    <col min="12033" max="12033" width="19.42578125" customWidth="1"/>
    <col min="12034" max="12034" width="13.140625" bestFit="1" customWidth="1"/>
    <col min="12035" max="12035" width="6.7109375" customWidth="1"/>
    <col min="12036" max="12036" width="41.5703125" customWidth="1"/>
    <col min="12037" max="12037" width="9.7109375" bestFit="1" customWidth="1"/>
    <col min="12289" max="12289" width="19.42578125" customWidth="1"/>
    <col min="12290" max="12290" width="13.140625" bestFit="1" customWidth="1"/>
    <col min="12291" max="12291" width="6.7109375" customWidth="1"/>
    <col min="12292" max="12292" width="41.5703125" customWidth="1"/>
    <col min="12293" max="12293" width="9.7109375" bestFit="1" customWidth="1"/>
    <col min="12545" max="12545" width="19.42578125" customWidth="1"/>
    <col min="12546" max="12546" width="13.140625" bestFit="1" customWidth="1"/>
    <col min="12547" max="12547" width="6.7109375" customWidth="1"/>
    <col min="12548" max="12548" width="41.5703125" customWidth="1"/>
    <col min="12549" max="12549" width="9.7109375" bestFit="1" customWidth="1"/>
    <col min="12801" max="12801" width="19.42578125" customWidth="1"/>
    <col min="12802" max="12802" width="13.140625" bestFit="1" customWidth="1"/>
    <col min="12803" max="12803" width="6.7109375" customWidth="1"/>
    <col min="12804" max="12804" width="41.5703125" customWidth="1"/>
    <col min="12805" max="12805" width="9.7109375" bestFit="1" customWidth="1"/>
    <col min="13057" max="13057" width="19.42578125" customWidth="1"/>
    <col min="13058" max="13058" width="13.140625" bestFit="1" customWidth="1"/>
    <col min="13059" max="13059" width="6.7109375" customWidth="1"/>
    <col min="13060" max="13060" width="41.5703125" customWidth="1"/>
    <col min="13061" max="13061" width="9.7109375" bestFit="1" customWidth="1"/>
    <col min="13313" max="13313" width="19.42578125" customWidth="1"/>
    <col min="13314" max="13314" width="13.140625" bestFit="1" customWidth="1"/>
    <col min="13315" max="13315" width="6.7109375" customWidth="1"/>
    <col min="13316" max="13316" width="41.5703125" customWidth="1"/>
    <col min="13317" max="13317" width="9.7109375" bestFit="1" customWidth="1"/>
    <col min="13569" max="13569" width="19.42578125" customWidth="1"/>
    <col min="13570" max="13570" width="13.140625" bestFit="1" customWidth="1"/>
    <col min="13571" max="13571" width="6.7109375" customWidth="1"/>
    <col min="13572" max="13572" width="41.5703125" customWidth="1"/>
    <col min="13573" max="13573" width="9.7109375" bestFit="1" customWidth="1"/>
    <col min="13825" max="13825" width="19.42578125" customWidth="1"/>
    <col min="13826" max="13826" width="13.140625" bestFit="1" customWidth="1"/>
    <col min="13827" max="13827" width="6.7109375" customWidth="1"/>
    <col min="13828" max="13828" width="41.5703125" customWidth="1"/>
    <col min="13829" max="13829" width="9.7109375" bestFit="1" customWidth="1"/>
    <col min="14081" max="14081" width="19.42578125" customWidth="1"/>
    <col min="14082" max="14082" width="13.140625" bestFit="1" customWidth="1"/>
    <col min="14083" max="14083" width="6.7109375" customWidth="1"/>
    <col min="14084" max="14084" width="41.5703125" customWidth="1"/>
    <col min="14085" max="14085" width="9.7109375" bestFit="1" customWidth="1"/>
    <col min="14337" max="14337" width="19.42578125" customWidth="1"/>
    <col min="14338" max="14338" width="13.140625" bestFit="1" customWidth="1"/>
    <col min="14339" max="14339" width="6.7109375" customWidth="1"/>
    <col min="14340" max="14340" width="41.5703125" customWidth="1"/>
    <col min="14341" max="14341" width="9.7109375" bestFit="1" customWidth="1"/>
    <col min="14593" max="14593" width="19.42578125" customWidth="1"/>
    <col min="14594" max="14594" width="13.140625" bestFit="1" customWidth="1"/>
    <col min="14595" max="14595" width="6.7109375" customWidth="1"/>
    <col min="14596" max="14596" width="41.5703125" customWidth="1"/>
    <col min="14597" max="14597" width="9.7109375" bestFit="1" customWidth="1"/>
    <col min="14849" max="14849" width="19.42578125" customWidth="1"/>
    <col min="14850" max="14850" width="13.140625" bestFit="1" customWidth="1"/>
    <col min="14851" max="14851" width="6.7109375" customWidth="1"/>
    <col min="14852" max="14852" width="41.5703125" customWidth="1"/>
    <col min="14853" max="14853" width="9.7109375" bestFit="1" customWidth="1"/>
    <col min="15105" max="15105" width="19.42578125" customWidth="1"/>
    <col min="15106" max="15106" width="13.140625" bestFit="1" customWidth="1"/>
    <col min="15107" max="15107" width="6.7109375" customWidth="1"/>
    <col min="15108" max="15108" width="41.5703125" customWidth="1"/>
    <col min="15109" max="15109" width="9.7109375" bestFit="1" customWidth="1"/>
    <col min="15361" max="15361" width="19.42578125" customWidth="1"/>
    <col min="15362" max="15362" width="13.140625" bestFit="1" customWidth="1"/>
    <col min="15363" max="15363" width="6.7109375" customWidth="1"/>
    <col min="15364" max="15364" width="41.5703125" customWidth="1"/>
    <col min="15365" max="15365" width="9.7109375" bestFit="1" customWidth="1"/>
    <col min="15617" max="15617" width="19.42578125" customWidth="1"/>
    <col min="15618" max="15618" width="13.140625" bestFit="1" customWidth="1"/>
    <col min="15619" max="15619" width="6.7109375" customWidth="1"/>
    <col min="15620" max="15620" width="41.5703125" customWidth="1"/>
    <col min="15621" max="15621" width="9.7109375" bestFit="1" customWidth="1"/>
    <col min="15873" max="15873" width="19.42578125" customWidth="1"/>
    <col min="15874" max="15874" width="13.140625" bestFit="1" customWidth="1"/>
    <col min="15875" max="15875" width="6.7109375" customWidth="1"/>
    <col min="15876" max="15876" width="41.5703125" customWidth="1"/>
    <col min="15877" max="15877" width="9.7109375" bestFit="1" customWidth="1"/>
    <col min="16129" max="16129" width="19.42578125" customWidth="1"/>
    <col min="16130" max="16130" width="13.140625" bestFit="1" customWidth="1"/>
    <col min="16131" max="16131" width="6.7109375" customWidth="1"/>
    <col min="16132" max="16132" width="41.5703125" customWidth="1"/>
    <col min="16133" max="16133" width="9.7109375" bestFit="1" customWidth="1"/>
  </cols>
  <sheetData>
    <row r="3" spans="1:7" ht="26.25" thickBot="1">
      <c r="A3" s="90" t="s">
        <v>93</v>
      </c>
      <c r="B3" s="91" t="s">
        <v>94</v>
      </c>
      <c r="C3" s="91"/>
      <c r="D3" s="91" t="s">
        <v>95</v>
      </c>
      <c r="E3" s="91" t="s">
        <v>96</v>
      </c>
      <c r="G3" s="32"/>
    </row>
    <row r="4" spans="1:7">
      <c r="A4" s="92" t="s">
        <v>97</v>
      </c>
      <c r="B4" s="93">
        <v>2.2723708402653964</v>
      </c>
      <c r="C4" s="94"/>
      <c r="D4" s="95"/>
      <c r="E4" s="96"/>
      <c r="G4" s="43"/>
    </row>
    <row r="5" spans="1:7">
      <c r="A5" s="97" t="s">
        <v>98</v>
      </c>
      <c r="B5" s="93">
        <v>2.6365609635810952</v>
      </c>
      <c r="C5" s="94"/>
      <c r="D5" s="69" t="s">
        <v>122</v>
      </c>
      <c r="E5" s="98">
        <v>154.971924749072</v>
      </c>
      <c r="G5" s="43"/>
    </row>
    <row r="6" spans="1:7">
      <c r="A6" s="97" t="s">
        <v>99</v>
      </c>
      <c r="B6" s="93">
        <v>4.3337440321222926</v>
      </c>
      <c r="C6" s="94"/>
      <c r="D6" s="69" t="s">
        <v>123</v>
      </c>
      <c r="E6" s="98">
        <v>232.65442386008243</v>
      </c>
      <c r="G6" s="43"/>
    </row>
    <row r="7" spans="1:7">
      <c r="A7" s="97" t="s">
        <v>100</v>
      </c>
      <c r="B7" s="93">
        <v>7.4826993518837881</v>
      </c>
      <c r="C7" s="94"/>
      <c r="D7" s="99" t="s">
        <v>124</v>
      </c>
      <c r="E7" s="98">
        <v>310.05237012907378</v>
      </c>
      <c r="F7" s="81"/>
      <c r="G7" s="34"/>
    </row>
    <row r="8" spans="1:7">
      <c r="A8" s="97" t="s">
        <v>78</v>
      </c>
      <c r="B8" s="93">
        <v>5.3657158130242895</v>
      </c>
      <c r="C8" s="94"/>
      <c r="D8" s="99" t="s">
        <v>101</v>
      </c>
      <c r="E8" s="98">
        <v>11.680843728173505</v>
      </c>
      <c r="F8" s="81"/>
      <c r="G8" s="34"/>
    </row>
    <row r="9" spans="1:7">
      <c r="A9" s="92" t="s">
        <v>102</v>
      </c>
      <c r="B9" s="93">
        <v>9.2836499684622815</v>
      </c>
      <c r="C9" s="94"/>
      <c r="D9" s="99" t="s">
        <v>103</v>
      </c>
      <c r="E9" s="98">
        <v>48.560937080641864</v>
      </c>
    </row>
    <row r="10" spans="1:7">
      <c r="A10" s="92" t="s">
        <v>104</v>
      </c>
      <c r="B10" s="93">
        <v>14.691443028410255</v>
      </c>
      <c r="C10" s="94"/>
      <c r="D10" s="70"/>
      <c r="E10" s="98"/>
    </row>
    <row r="11" spans="1:7">
      <c r="A11" s="92" t="s">
        <v>105</v>
      </c>
      <c r="B11" s="100" t="s">
        <v>145</v>
      </c>
      <c r="C11" s="94"/>
      <c r="D11" s="99" t="s">
        <v>106</v>
      </c>
      <c r="E11" s="98">
        <v>1241.3695460856986</v>
      </c>
    </row>
    <row r="12" spans="1:7">
      <c r="A12" s="92" t="s">
        <v>107</v>
      </c>
      <c r="B12" s="93">
        <v>26.741443028410256</v>
      </c>
      <c r="C12" s="94"/>
      <c r="D12" s="99" t="s">
        <v>108</v>
      </c>
      <c r="E12" s="98">
        <v>930.8371780901997</v>
      </c>
    </row>
    <row r="13" spans="1:7">
      <c r="A13" s="61"/>
      <c r="B13" s="93"/>
      <c r="C13" s="21"/>
      <c r="D13" s="99" t="s">
        <v>109</v>
      </c>
      <c r="E13" s="98">
        <v>853.11098197889692</v>
      </c>
    </row>
    <row r="14" spans="1:7">
      <c r="A14" s="101" t="s">
        <v>137</v>
      </c>
      <c r="B14" s="93">
        <v>81.903750000000002</v>
      </c>
      <c r="C14" s="61"/>
      <c r="D14" s="99" t="s">
        <v>110</v>
      </c>
      <c r="E14" s="98">
        <v>619.99983467740333</v>
      </c>
    </row>
    <row r="15" spans="1:7">
      <c r="A15" s="61"/>
      <c r="B15" s="61"/>
      <c r="C15" s="61"/>
      <c r="D15" s="61"/>
      <c r="E15" s="70"/>
    </row>
    <row r="16" spans="1:7">
      <c r="A16" s="61"/>
      <c r="B16" s="61"/>
      <c r="C16" s="61"/>
      <c r="D16" s="61"/>
      <c r="E16" s="70"/>
    </row>
    <row r="17" spans="1:15" ht="26.25" thickBot="1">
      <c r="A17" s="102" t="s">
        <v>112</v>
      </c>
      <c r="B17" s="91" t="s">
        <v>113</v>
      </c>
      <c r="C17" s="102"/>
      <c r="D17" s="103" t="s">
        <v>125</v>
      </c>
      <c r="E17" s="104" t="s">
        <v>126</v>
      </c>
    </row>
    <row r="18" spans="1:15">
      <c r="A18" s="61" t="s">
        <v>114</v>
      </c>
      <c r="B18" s="70">
        <v>21.971959667348671</v>
      </c>
      <c r="C18" s="61"/>
      <c r="D18" s="99" t="s">
        <v>115</v>
      </c>
      <c r="E18" s="98">
        <v>201.33387088048406</v>
      </c>
    </row>
    <row r="19" spans="1:15">
      <c r="A19" s="61" t="s">
        <v>116</v>
      </c>
      <c r="B19" s="70">
        <v>64.8722404359454</v>
      </c>
      <c r="C19" s="61"/>
      <c r="D19" s="99" t="s">
        <v>117</v>
      </c>
      <c r="E19" s="98">
        <v>22.55016318902172</v>
      </c>
      <c r="F19" s="18"/>
      <c r="G19" s="18"/>
      <c r="H19" s="18"/>
      <c r="I19" s="18"/>
      <c r="J19" s="18"/>
      <c r="K19" s="18"/>
      <c r="L19" s="18"/>
      <c r="M19" s="18"/>
      <c r="N19" s="18"/>
      <c r="O19" s="18"/>
    </row>
    <row r="20" spans="1:15">
      <c r="A20" s="61"/>
      <c r="B20" s="61"/>
      <c r="C20" s="61"/>
      <c r="D20" s="99" t="s">
        <v>118</v>
      </c>
      <c r="E20" s="98">
        <v>476.6396080758484</v>
      </c>
    </row>
    <row r="21" spans="1:15">
      <c r="A21" s="61"/>
      <c r="B21" s="61"/>
      <c r="C21" s="61"/>
      <c r="D21" s="99" t="s">
        <v>119</v>
      </c>
      <c r="E21" s="98">
        <v>64.92514929748927</v>
      </c>
    </row>
    <row r="22" spans="1:15">
      <c r="A22" s="61"/>
      <c r="B22" s="61"/>
      <c r="C22" s="61"/>
      <c r="D22" s="99" t="s">
        <v>120</v>
      </c>
      <c r="E22" s="98">
        <v>34.79462267857248</v>
      </c>
    </row>
    <row r="23" spans="1:15">
      <c r="A23" s="61"/>
      <c r="B23" s="61"/>
      <c r="C23" s="61"/>
      <c r="D23" s="99" t="s">
        <v>127</v>
      </c>
      <c r="E23" s="98">
        <f>SUM(E19:E22)</f>
        <v>598.90954324093195</v>
      </c>
    </row>
    <row r="24" spans="1:15">
      <c r="A24" s="61"/>
      <c r="B24" s="69" t="s">
        <v>128</v>
      </c>
      <c r="C24" s="61"/>
      <c r="D24" s="99"/>
      <c r="E24" s="70"/>
    </row>
    <row r="25" spans="1:15">
      <c r="A25" s="61"/>
      <c r="B25" s="61"/>
      <c r="C25" s="61"/>
      <c r="D25" s="61"/>
      <c r="E25" s="61"/>
    </row>
    <row r="26" spans="1:15">
      <c r="A26" s="61"/>
      <c r="B26" s="61"/>
      <c r="C26" s="61"/>
      <c r="D26" s="61"/>
      <c r="E26" s="61"/>
    </row>
    <row r="27" spans="1:15" ht="13.5" thickBot="1">
      <c r="A27" s="90" t="s">
        <v>41</v>
      </c>
      <c r="B27" s="90"/>
      <c r="C27" s="90"/>
      <c r="D27" s="90"/>
      <c r="E27" s="90"/>
      <c r="F27" s="31"/>
      <c r="G27" s="31"/>
      <c r="H27" s="31"/>
      <c r="I27" s="31"/>
      <c r="J27" s="31"/>
      <c r="K27" s="31"/>
      <c r="L27" s="31"/>
      <c r="M27" s="31"/>
      <c r="N27" s="31"/>
      <c r="O27" s="31"/>
    </row>
    <row r="28" spans="1:15">
      <c r="A28" s="69" t="s">
        <v>129</v>
      </c>
      <c r="B28" s="61"/>
      <c r="C28" s="61"/>
      <c r="D28" s="61"/>
      <c r="E28" s="61"/>
      <c r="F28" s="21"/>
      <c r="G28" s="18"/>
      <c r="H28" s="18"/>
      <c r="I28" s="18"/>
      <c r="J28" s="18"/>
      <c r="K28" s="18"/>
      <c r="L28" s="18"/>
      <c r="M28" s="18"/>
      <c r="N28" s="18"/>
      <c r="O28" s="18"/>
    </row>
    <row r="29" spans="1:15">
      <c r="A29" s="69" t="s">
        <v>130</v>
      </c>
      <c r="B29" s="61"/>
      <c r="C29" s="61"/>
      <c r="D29" s="61"/>
      <c r="E29" s="61"/>
      <c r="F29" s="61"/>
    </row>
    <row r="30" spans="1:15">
      <c r="A30" s="61" t="s">
        <v>131</v>
      </c>
      <c r="B30" s="61"/>
      <c r="C30" s="61"/>
      <c r="D30" s="61"/>
      <c r="E30" s="61"/>
    </row>
    <row r="31" spans="1:15">
      <c r="A31" s="61"/>
      <c r="B31" s="61"/>
      <c r="C31" s="61"/>
      <c r="D31" s="61"/>
      <c r="E31" s="61"/>
    </row>
    <row r="32" spans="1:15">
      <c r="A32" s="61"/>
      <c r="B32" s="61"/>
      <c r="C32" s="61"/>
      <c r="D32" s="61"/>
      <c r="E32" s="61"/>
    </row>
    <row r="33" spans="1:5" ht="26.25" thickBot="1">
      <c r="A33" s="61"/>
      <c r="B33" s="61"/>
      <c r="C33" s="61"/>
      <c r="D33" s="103" t="s">
        <v>132</v>
      </c>
      <c r="E33" s="104" t="s">
        <v>126</v>
      </c>
    </row>
    <row r="34" spans="1:5">
      <c r="A34" s="61"/>
      <c r="B34" s="61"/>
      <c r="C34" s="61"/>
      <c r="D34" s="99" t="s">
        <v>133</v>
      </c>
      <c r="E34" s="70">
        <v>356.49009121889344</v>
      </c>
    </row>
    <row r="35" spans="1:5">
      <c r="A35" s="61"/>
      <c r="B35" s="61"/>
      <c r="C35" s="61"/>
      <c r="D35" s="99"/>
      <c r="E35" s="70"/>
    </row>
    <row r="36" spans="1:5">
      <c r="A36" s="61"/>
      <c r="B36" s="61"/>
      <c r="C36" s="61"/>
      <c r="D36" s="99"/>
      <c r="E36" s="70"/>
    </row>
    <row r="37" spans="1:5">
      <c r="A37" s="61"/>
      <c r="B37" s="61"/>
      <c r="C37" s="61"/>
      <c r="D37" s="105" t="s">
        <v>134</v>
      </c>
      <c r="E37" s="105">
        <f>E34</f>
        <v>356.49009121889344</v>
      </c>
    </row>
    <row r="38" spans="1:5">
      <c r="A38" s="61"/>
      <c r="B38" s="61"/>
      <c r="C38" s="61"/>
      <c r="D38" s="105"/>
      <c r="E38" s="105"/>
    </row>
    <row r="39" spans="1:5">
      <c r="A39" s="61"/>
      <c r="B39" s="61"/>
      <c r="C39" s="61"/>
      <c r="D39" s="99" t="s">
        <v>135</v>
      </c>
      <c r="E39" s="70">
        <v>442.84894963022833</v>
      </c>
    </row>
    <row r="40" spans="1:5">
      <c r="A40" s="61"/>
      <c r="B40" s="61"/>
      <c r="C40" s="61"/>
      <c r="D40" s="99"/>
      <c r="E40" s="70"/>
    </row>
    <row r="41" spans="1:5">
      <c r="A41" s="61"/>
      <c r="B41" s="61"/>
      <c r="C41" s="61"/>
      <c r="D41" s="99"/>
      <c r="E41" s="70"/>
    </row>
    <row r="42" spans="1:5">
      <c r="A42" s="61"/>
      <c r="B42" s="61"/>
      <c r="C42" s="61"/>
      <c r="D42" s="99"/>
      <c r="E42" s="70"/>
    </row>
    <row r="43" spans="1:5">
      <c r="A43" s="61"/>
      <c r="B43" s="61"/>
      <c r="C43" s="61"/>
      <c r="D43" s="99"/>
      <c r="E43" s="70"/>
    </row>
    <row r="44" spans="1:5">
      <c r="A44" s="61"/>
      <c r="B44" s="61"/>
      <c r="C44" s="61"/>
      <c r="D44" s="105" t="s">
        <v>136</v>
      </c>
      <c r="E44" s="105">
        <f>E39</f>
        <v>442.84894963022833</v>
      </c>
    </row>
  </sheetData>
  <printOptions horizontalCentered="1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AM90"/>
  <sheetViews>
    <sheetView workbookViewId="0">
      <selection activeCell="K10" sqref="K10"/>
    </sheetView>
  </sheetViews>
  <sheetFormatPr defaultRowHeight="12.75"/>
  <cols>
    <col min="2" max="2" width="3.7109375" customWidth="1"/>
    <col min="3" max="3" width="14" bestFit="1" customWidth="1"/>
    <col min="4" max="4" width="4.5703125" customWidth="1"/>
    <col min="5" max="5" width="11.7109375" customWidth="1"/>
    <col min="6" max="6" width="4.140625" customWidth="1"/>
    <col min="7" max="7" width="12" customWidth="1"/>
    <col min="8" max="8" width="4.28515625" customWidth="1"/>
    <col min="9" max="9" width="9.140625" customWidth="1"/>
    <col min="10" max="10" width="4.5703125" customWidth="1"/>
    <col min="11" max="11" width="10.140625" customWidth="1"/>
    <col min="12" max="12" width="4.85546875" customWidth="1"/>
    <col min="13" max="13" width="13.140625" customWidth="1"/>
    <col min="14" max="14" width="2.5703125" customWidth="1"/>
    <col min="15" max="15" width="11.7109375" customWidth="1"/>
    <col min="16" max="16" width="2.140625" customWidth="1"/>
    <col min="17" max="17" width="9.140625" customWidth="1"/>
    <col min="18" max="18" width="2.28515625" customWidth="1"/>
    <col min="19" max="19" width="10.140625" customWidth="1"/>
    <col min="20" max="20" width="3.85546875" customWidth="1"/>
    <col min="21" max="21" width="11.85546875" customWidth="1"/>
    <col min="22" max="22" width="4" customWidth="1"/>
    <col min="23" max="23" width="12.85546875" customWidth="1"/>
    <col min="24" max="24" width="2.5703125" customWidth="1"/>
    <col min="25" max="25" width="9.140625" customWidth="1"/>
    <col min="26" max="26" width="2.85546875" customWidth="1"/>
    <col min="27" max="27" width="10.140625" customWidth="1"/>
    <col min="28" max="28" width="3.28515625" customWidth="1"/>
    <col min="29" max="29" width="12" customWidth="1"/>
    <col min="30" max="30" width="2" customWidth="1"/>
    <col min="31" max="31" width="12.7109375" customWidth="1"/>
    <col min="32" max="32" width="2.5703125" customWidth="1"/>
    <col min="34" max="34" width="2.42578125" customWidth="1"/>
    <col min="35" max="35" width="10.140625" bestFit="1" customWidth="1"/>
    <col min="37" max="38" width="9.85546875" bestFit="1" customWidth="1"/>
    <col min="39" max="39" width="9.28515625" bestFit="1" customWidth="1"/>
  </cols>
  <sheetData>
    <row r="2" spans="1:39">
      <c r="A2" s="1" t="s">
        <v>0</v>
      </c>
    </row>
    <row r="3" spans="1:39">
      <c r="A3" s="1" t="s">
        <v>1</v>
      </c>
    </row>
    <row r="4" spans="1:39">
      <c r="A4" s="1" t="s">
        <v>61</v>
      </c>
    </row>
    <row r="7" spans="1:39">
      <c r="E7" s="113" t="s">
        <v>3</v>
      </c>
      <c r="F7" s="114"/>
      <c r="G7" s="114"/>
      <c r="H7" s="114"/>
      <c r="I7" s="114"/>
      <c r="J7" s="114"/>
      <c r="K7" s="115"/>
      <c r="M7" s="113" t="s">
        <v>62</v>
      </c>
      <c r="N7" s="114"/>
      <c r="O7" s="114"/>
      <c r="P7" s="114"/>
      <c r="Q7" s="114"/>
      <c r="R7" s="114"/>
      <c r="S7" s="115"/>
      <c r="U7" s="113" t="s">
        <v>46</v>
      </c>
      <c r="V7" s="114"/>
      <c r="W7" s="114"/>
      <c r="X7" s="114"/>
      <c r="Y7" s="114"/>
      <c r="Z7" s="114"/>
      <c r="AA7" s="115"/>
      <c r="AC7" s="113" t="s">
        <v>47</v>
      </c>
      <c r="AD7" s="114"/>
      <c r="AE7" s="114"/>
      <c r="AF7" s="114"/>
      <c r="AG7" s="114"/>
      <c r="AH7" s="114"/>
      <c r="AI7" s="115"/>
    </row>
    <row r="8" spans="1:39" ht="39" thickBot="1">
      <c r="A8" s="39" t="s">
        <v>4</v>
      </c>
      <c r="B8" s="1"/>
      <c r="C8" s="5" t="s">
        <v>63</v>
      </c>
      <c r="D8" s="40"/>
      <c r="E8" s="41" t="s">
        <v>64</v>
      </c>
      <c r="F8" s="32"/>
      <c r="G8" s="39" t="s">
        <v>65</v>
      </c>
      <c r="H8" s="32"/>
      <c r="I8" s="39" t="s">
        <v>66</v>
      </c>
      <c r="J8" s="31"/>
      <c r="K8" s="42" t="s">
        <v>67</v>
      </c>
      <c r="L8" s="1"/>
      <c r="M8" s="41" t="s">
        <v>64</v>
      </c>
      <c r="N8" s="32"/>
      <c r="O8" s="39" t="s">
        <v>65</v>
      </c>
      <c r="P8" s="32"/>
      <c r="Q8" s="39" t="s">
        <v>66</v>
      </c>
      <c r="R8" s="31"/>
      <c r="S8" s="42" t="s">
        <v>67</v>
      </c>
      <c r="U8" s="41" t="s">
        <v>64</v>
      </c>
      <c r="V8" s="32"/>
      <c r="W8" s="39" t="s">
        <v>65</v>
      </c>
      <c r="X8" s="32"/>
      <c r="Y8" s="39" t="s">
        <v>66</v>
      </c>
      <c r="Z8" s="31"/>
      <c r="AA8" s="42" t="s">
        <v>67</v>
      </c>
      <c r="AC8" s="41" t="s">
        <v>64</v>
      </c>
      <c r="AD8" s="32"/>
      <c r="AE8" s="39" t="s">
        <v>65</v>
      </c>
      <c r="AF8" s="32"/>
      <c r="AG8" s="39" t="s">
        <v>66</v>
      </c>
      <c r="AH8" s="31"/>
      <c r="AI8" s="42" t="s">
        <v>67</v>
      </c>
    </row>
    <row r="9" spans="1:39">
      <c r="A9" s="11"/>
      <c r="C9" s="12" t="s">
        <v>11</v>
      </c>
      <c r="D9" s="12"/>
      <c r="E9" s="13" t="s">
        <v>12</v>
      </c>
      <c r="F9" s="14"/>
      <c r="G9" s="14" t="s">
        <v>68</v>
      </c>
      <c r="H9" s="14"/>
      <c r="I9" s="14" t="s">
        <v>14</v>
      </c>
      <c r="J9" s="14"/>
      <c r="K9" s="16" t="s">
        <v>15</v>
      </c>
      <c r="L9" s="12"/>
      <c r="M9" s="13" t="s">
        <v>16</v>
      </c>
      <c r="N9" s="14"/>
      <c r="O9" s="14" t="s">
        <v>49</v>
      </c>
      <c r="P9" s="14"/>
      <c r="Q9" s="14" t="s">
        <v>50</v>
      </c>
      <c r="R9" s="14"/>
      <c r="S9" s="16" t="s">
        <v>51</v>
      </c>
      <c r="U9" s="17"/>
      <c r="V9" s="18"/>
      <c r="W9" s="18"/>
      <c r="X9" s="18"/>
      <c r="Y9" s="18"/>
      <c r="Z9" s="18"/>
      <c r="AA9" s="23"/>
      <c r="AC9" s="17"/>
      <c r="AD9" s="18"/>
      <c r="AE9" s="18"/>
      <c r="AF9" s="18"/>
      <c r="AG9" s="18"/>
      <c r="AH9" s="18"/>
      <c r="AI9" s="23"/>
    </row>
    <row r="10" spans="1:39">
      <c r="A10">
        <v>1</v>
      </c>
      <c r="C10" s="58" t="s">
        <v>17</v>
      </c>
      <c r="E10" s="13">
        <v>25</v>
      </c>
      <c r="F10" s="21"/>
      <c r="G10" s="49">
        <v>5398.6030605556425</v>
      </c>
      <c r="H10" s="21"/>
      <c r="I10" s="21">
        <v>22</v>
      </c>
      <c r="J10" s="21"/>
      <c r="K10" s="50">
        <f t="shared" ref="K10:K19" si="0">G10/I10</f>
        <v>245.39104820707465</v>
      </c>
      <c r="M10" s="17">
        <v>75</v>
      </c>
      <c r="N10" s="18"/>
      <c r="O10" s="49">
        <v>17458.886580466955</v>
      </c>
      <c r="P10" s="21"/>
      <c r="Q10" s="21">
        <v>60</v>
      </c>
      <c r="R10" s="21"/>
      <c r="S10" s="50">
        <f t="shared" ref="S10:S18" si="1">O10/Q10</f>
        <v>290.98144300778256</v>
      </c>
      <c r="U10" s="17">
        <v>75</v>
      </c>
      <c r="V10" s="18"/>
      <c r="W10" s="49">
        <v>18357.402344041901</v>
      </c>
      <c r="X10" s="18"/>
      <c r="Y10" s="21">
        <v>60</v>
      </c>
      <c r="Z10" s="18"/>
      <c r="AA10" s="50">
        <f>W10/Y10</f>
        <v>305.95670573403169</v>
      </c>
      <c r="AC10" s="17">
        <v>150</v>
      </c>
      <c r="AD10" s="18"/>
      <c r="AE10" s="49">
        <v>21654.458965143491</v>
      </c>
      <c r="AF10" s="21"/>
      <c r="AG10" s="21">
        <v>60</v>
      </c>
      <c r="AH10" s="21"/>
      <c r="AI10" s="50">
        <f>AE10/AG10</f>
        <v>360.9076494190582</v>
      </c>
      <c r="AK10" s="108"/>
      <c r="AL10" s="108"/>
      <c r="AM10" s="108"/>
    </row>
    <row r="11" spans="1:39">
      <c r="A11">
        <f>A10+1</f>
        <v>2</v>
      </c>
      <c r="C11" s="63" t="s">
        <v>86</v>
      </c>
      <c r="E11" s="13">
        <v>25</v>
      </c>
      <c r="F11" s="21"/>
      <c r="G11" s="49">
        <v>5398.6030605556425</v>
      </c>
      <c r="H11" s="21"/>
      <c r="I11" s="21">
        <v>7</v>
      </c>
      <c r="J11" s="21"/>
      <c r="K11" s="50">
        <f t="shared" si="0"/>
        <v>771.22900865080612</v>
      </c>
      <c r="M11" s="17">
        <v>75</v>
      </c>
      <c r="N11" s="18"/>
      <c r="O11" s="49">
        <v>17458.886580466955</v>
      </c>
      <c r="P11" s="21"/>
      <c r="Q11" s="21">
        <v>20</v>
      </c>
      <c r="R11" s="21"/>
      <c r="S11" s="50">
        <f t="shared" si="1"/>
        <v>872.94432902334779</v>
      </c>
      <c r="U11" s="17">
        <v>75</v>
      </c>
      <c r="V11" s="18"/>
      <c r="W11" s="49">
        <v>18357.402344041901</v>
      </c>
      <c r="X11" s="18"/>
      <c r="Y11" s="21">
        <v>20</v>
      </c>
      <c r="Z11" s="18"/>
      <c r="AA11" s="50">
        <f t="shared" ref="AA11:AA31" si="2">W11/Y11</f>
        <v>917.870117202095</v>
      </c>
      <c r="AC11" s="17">
        <v>150</v>
      </c>
      <c r="AD11" s="18"/>
      <c r="AE11" s="49">
        <v>21654.458965143491</v>
      </c>
      <c r="AF11" s="21"/>
      <c r="AG11" s="21">
        <v>20</v>
      </c>
      <c r="AH11" s="21"/>
      <c r="AI11" s="50">
        <f t="shared" ref="AI11:AI33" si="3">AE11/AG11</f>
        <v>1082.7229482571745</v>
      </c>
      <c r="AK11" s="108"/>
      <c r="AL11" s="108"/>
      <c r="AM11" s="108"/>
    </row>
    <row r="12" spans="1:39">
      <c r="A12">
        <f t="shared" ref="A12:A40" si="4">A11+1</f>
        <v>3</v>
      </c>
      <c r="C12" s="20" t="s">
        <v>18</v>
      </c>
      <c r="E12" s="13">
        <v>25</v>
      </c>
      <c r="F12" s="21"/>
      <c r="G12" s="49">
        <v>5398.6030605556425</v>
      </c>
      <c r="H12" s="21"/>
      <c r="I12" s="21">
        <v>8</v>
      </c>
      <c r="J12" s="21"/>
      <c r="K12" s="50">
        <f t="shared" si="0"/>
        <v>674.82538256945531</v>
      </c>
      <c r="M12" s="17">
        <v>75</v>
      </c>
      <c r="N12" s="18"/>
      <c r="O12" s="49">
        <v>17458.886580466955</v>
      </c>
      <c r="P12" s="21"/>
      <c r="Q12" s="21">
        <v>10</v>
      </c>
      <c r="R12" s="21"/>
      <c r="S12" s="50">
        <f t="shared" si="1"/>
        <v>1745.8886580466956</v>
      </c>
      <c r="U12" s="17">
        <v>75</v>
      </c>
      <c r="V12" s="18"/>
      <c r="W12" s="49">
        <v>18357.402344041901</v>
      </c>
      <c r="X12" s="18"/>
      <c r="Y12" s="21">
        <v>10</v>
      </c>
      <c r="Z12" s="18"/>
      <c r="AA12" s="50">
        <f t="shared" si="2"/>
        <v>1835.74023440419</v>
      </c>
      <c r="AC12" s="17">
        <v>150</v>
      </c>
      <c r="AD12" s="18"/>
      <c r="AE12" s="49">
        <v>21654.458965143491</v>
      </c>
      <c r="AF12" s="21"/>
      <c r="AG12" s="21">
        <v>10</v>
      </c>
      <c r="AH12" s="21"/>
      <c r="AI12" s="50">
        <f t="shared" si="3"/>
        <v>2165.445896514349</v>
      </c>
      <c r="AK12" s="108"/>
      <c r="AL12" s="108"/>
      <c r="AM12" s="108"/>
    </row>
    <row r="13" spans="1:39">
      <c r="A13">
        <f t="shared" si="4"/>
        <v>4</v>
      </c>
      <c r="C13" s="20" t="s">
        <v>79</v>
      </c>
      <c r="E13" s="13">
        <v>25</v>
      </c>
      <c r="F13" s="21"/>
      <c r="G13" s="49">
        <v>5398.6030605556425</v>
      </c>
      <c r="H13" s="21"/>
      <c r="I13" s="21">
        <v>4</v>
      </c>
      <c r="J13" s="21"/>
      <c r="K13" s="50">
        <f t="shared" si="0"/>
        <v>1349.6507651389106</v>
      </c>
      <c r="M13" s="17">
        <v>75</v>
      </c>
      <c r="N13" s="18"/>
      <c r="O13" s="49">
        <v>17458.886580466955</v>
      </c>
      <c r="P13" s="21"/>
      <c r="Q13" s="21">
        <v>4</v>
      </c>
      <c r="R13" s="21"/>
      <c r="S13" s="50">
        <f t="shared" si="1"/>
        <v>4364.7216451167387</v>
      </c>
      <c r="U13" s="17">
        <v>75</v>
      </c>
      <c r="V13" s="18"/>
      <c r="W13" s="49">
        <v>18357.402344041901</v>
      </c>
      <c r="X13" s="18"/>
      <c r="Y13" s="21">
        <v>4</v>
      </c>
      <c r="Z13" s="18"/>
      <c r="AA13" s="50">
        <f t="shared" si="2"/>
        <v>4589.3505860104751</v>
      </c>
      <c r="AC13" s="17">
        <v>150</v>
      </c>
      <c r="AD13" s="18"/>
      <c r="AE13" s="49">
        <v>21654.458965143491</v>
      </c>
      <c r="AF13" s="21"/>
      <c r="AG13" s="21">
        <v>4</v>
      </c>
      <c r="AH13" s="21"/>
      <c r="AI13" s="50">
        <f t="shared" si="3"/>
        <v>5413.6147412858727</v>
      </c>
      <c r="AK13" s="108"/>
      <c r="AL13" s="108"/>
      <c r="AM13" s="108"/>
    </row>
    <row r="14" spans="1:39">
      <c r="A14">
        <f t="shared" si="4"/>
        <v>5</v>
      </c>
      <c r="C14" s="20" t="s">
        <v>80</v>
      </c>
      <c r="E14" s="13">
        <v>25</v>
      </c>
      <c r="F14" s="21"/>
      <c r="G14" s="49">
        <v>5398.6030605556425</v>
      </c>
      <c r="H14" s="21"/>
      <c r="I14" s="21">
        <v>4</v>
      </c>
      <c r="J14" s="21"/>
      <c r="K14" s="50">
        <f t="shared" ref="K14" si="5">G14/I14</f>
        <v>1349.6507651389106</v>
      </c>
      <c r="M14" s="17">
        <v>75</v>
      </c>
      <c r="N14" s="18"/>
      <c r="O14" s="49">
        <f t="shared" ref="O14" si="6">O13</f>
        <v>17458.886580466955</v>
      </c>
      <c r="P14" s="21"/>
      <c r="Q14" s="21">
        <v>4</v>
      </c>
      <c r="R14" s="21"/>
      <c r="S14" s="50">
        <f t="shared" ref="S14" si="7">O14/Q14</f>
        <v>4364.7216451167387</v>
      </c>
      <c r="U14" s="17">
        <v>75</v>
      </c>
      <c r="V14" s="18"/>
      <c r="W14" s="49">
        <f>W13</f>
        <v>18357.402344041901</v>
      </c>
      <c r="X14" s="18"/>
      <c r="Y14" s="21">
        <v>4</v>
      </c>
      <c r="Z14" s="18"/>
      <c r="AA14" s="50">
        <f t="shared" ref="AA14" si="8">W14/Y14</f>
        <v>4589.3505860104751</v>
      </c>
      <c r="AC14" s="17">
        <v>150</v>
      </c>
      <c r="AD14" s="18"/>
      <c r="AE14" s="49">
        <f t="shared" ref="AE14" si="9">AE13</f>
        <v>21654.458965143491</v>
      </c>
      <c r="AF14" s="21"/>
      <c r="AG14" s="21">
        <v>4</v>
      </c>
      <c r="AH14" s="21"/>
      <c r="AI14" s="50">
        <f t="shared" ref="AI14" si="10">AE14/AG14</f>
        <v>5413.6147412858727</v>
      </c>
      <c r="AK14" s="108"/>
      <c r="AL14" s="108"/>
      <c r="AM14" s="108"/>
    </row>
    <row r="15" spans="1:39">
      <c r="A15">
        <f t="shared" si="4"/>
        <v>6</v>
      </c>
      <c r="C15" s="20" t="s">
        <v>19</v>
      </c>
      <c r="E15" s="13">
        <v>50</v>
      </c>
      <c r="F15" s="21"/>
      <c r="G15" s="49">
        <v>5800.0690373856005</v>
      </c>
      <c r="H15" s="21"/>
      <c r="I15" s="21">
        <v>4</v>
      </c>
      <c r="J15" s="21"/>
      <c r="K15" s="50">
        <f t="shared" si="0"/>
        <v>1450.0172593464001</v>
      </c>
      <c r="M15" s="17">
        <v>75</v>
      </c>
      <c r="N15" s="18"/>
      <c r="O15" s="49">
        <v>17458.886580466955</v>
      </c>
      <c r="P15" s="21"/>
      <c r="Q15" s="21">
        <v>2</v>
      </c>
      <c r="R15" s="21"/>
      <c r="S15" s="50">
        <f t="shared" si="1"/>
        <v>8729.4432902334775</v>
      </c>
      <c r="U15" s="17">
        <v>75</v>
      </c>
      <c r="V15" s="18"/>
      <c r="W15" s="49">
        <v>18357.402344041901</v>
      </c>
      <c r="X15" s="18"/>
      <c r="Y15" s="21">
        <v>2</v>
      </c>
      <c r="Z15" s="18"/>
      <c r="AA15" s="50">
        <f t="shared" si="2"/>
        <v>9178.7011720209503</v>
      </c>
      <c r="AC15" s="17">
        <v>150</v>
      </c>
      <c r="AD15" s="18"/>
      <c r="AE15" s="49">
        <v>21654.458965143491</v>
      </c>
      <c r="AF15" s="21"/>
      <c r="AG15" s="21">
        <v>3</v>
      </c>
      <c r="AH15" s="21"/>
      <c r="AI15" s="50">
        <f t="shared" si="3"/>
        <v>7218.1529883811636</v>
      </c>
      <c r="AK15" s="108"/>
      <c r="AL15" s="108"/>
      <c r="AM15" s="108"/>
    </row>
    <row r="16" spans="1:39">
      <c r="A16">
        <f t="shared" si="4"/>
        <v>7</v>
      </c>
      <c r="C16" s="20" t="s">
        <v>20</v>
      </c>
      <c r="E16" s="13">
        <v>75</v>
      </c>
      <c r="F16" s="21"/>
      <c r="G16" s="49">
        <v>6368.9186698837793</v>
      </c>
      <c r="H16" s="21"/>
      <c r="I16" s="21">
        <v>2</v>
      </c>
      <c r="J16" s="21"/>
      <c r="K16" s="50">
        <f t="shared" si="0"/>
        <v>3184.4593349418897</v>
      </c>
      <c r="M16" s="17">
        <v>75</v>
      </c>
      <c r="N16" s="18"/>
      <c r="O16" s="49">
        <v>17458.886580466955</v>
      </c>
      <c r="P16" s="21"/>
      <c r="Q16" s="21">
        <v>1</v>
      </c>
      <c r="R16" s="21"/>
      <c r="S16" s="50">
        <f t="shared" si="1"/>
        <v>17458.886580466955</v>
      </c>
      <c r="U16" s="17">
        <v>75</v>
      </c>
      <c r="V16" s="18"/>
      <c r="W16" s="49">
        <v>18357.402344041901</v>
      </c>
      <c r="X16" s="18"/>
      <c r="Y16" s="21">
        <v>1</v>
      </c>
      <c r="Z16" s="18"/>
      <c r="AA16" s="50">
        <f t="shared" si="2"/>
        <v>18357.402344041901</v>
      </c>
      <c r="AC16" s="17">
        <v>150</v>
      </c>
      <c r="AD16" s="18"/>
      <c r="AE16" s="49">
        <v>21654.458965143491</v>
      </c>
      <c r="AF16" s="21"/>
      <c r="AG16" s="21">
        <v>2</v>
      </c>
      <c r="AH16" s="21"/>
      <c r="AI16" s="50">
        <f t="shared" si="3"/>
        <v>10827.229482571745</v>
      </c>
      <c r="AK16" s="108"/>
      <c r="AL16" s="108"/>
      <c r="AM16" s="108"/>
    </row>
    <row r="17" spans="1:39">
      <c r="A17">
        <f t="shared" si="4"/>
        <v>8</v>
      </c>
      <c r="C17" s="20" t="s">
        <v>21</v>
      </c>
      <c r="E17" s="13">
        <v>100</v>
      </c>
      <c r="F17" s="18"/>
      <c r="G17" s="49">
        <v>6104.4280378817093</v>
      </c>
      <c r="H17" s="21"/>
      <c r="I17" s="21">
        <v>2</v>
      </c>
      <c r="J17" s="21"/>
      <c r="K17" s="50">
        <f t="shared" si="0"/>
        <v>3052.2140189408547</v>
      </c>
      <c r="M17" s="17">
        <v>225</v>
      </c>
      <c r="N17" s="21"/>
      <c r="O17" s="49">
        <f>O19</f>
        <v>20625.557583254355</v>
      </c>
      <c r="P17" s="21"/>
      <c r="Q17" s="21">
        <v>2</v>
      </c>
      <c r="R17" s="21"/>
      <c r="S17" s="50">
        <f t="shared" si="1"/>
        <v>10312.778791627177</v>
      </c>
      <c r="U17" s="17">
        <v>150</v>
      </c>
      <c r="V17" s="18"/>
      <c r="W17" s="49">
        <v>21264.531223121121</v>
      </c>
      <c r="X17" s="18"/>
      <c r="Y17" s="21">
        <v>2</v>
      </c>
      <c r="Z17" s="18"/>
      <c r="AA17" s="50">
        <f t="shared" si="2"/>
        <v>10632.265611560561</v>
      </c>
      <c r="AC17" s="17">
        <v>150</v>
      </c>
      <c r="AD17" s="18"/>
      <c r="AE17" s="49">
        <v>21654.458965143491</v>
      </c>
      <c r="AF17" s="21"/>
      <c r="AG17" s="21">
        <v>2</v>
      </c>
      <c r="AH17" s="21"/>
      <c r="AI17" s="50">
        <f t="shared" si="3"/>
        <v>10827.229482571745</v>
      </c>
      <c r="AK17" s="108"/>
      <c r="AL17" s="108"/>
      <c r="AM17" s="108"/>
    </row>
    <row r="18" spans="1:39">
      <c r="A18">
        <f t="shared" si="4"/>
        <v>9</v>
      </c>
      <c r="C18" s="20" t="s">
        <v>22</v>
      </c>
      <c r="E18" s="13">
        <v>100</v>
      </c>
      <c r="F18" s="73"/>
      <c r="G18" s="49">
        <v>6104.4280378817093</v>
      </c>
      <c r="H18" s="73"/>
      <c r="I18" s="21">
        <v>1</v>
      </c>
      <c r="J18" s="75"/>
      <c r="K18" s="76">
        <f t="shared" si="0"/>
        <v>6104.4280378817093</v>
      </c>
      <c r="M18" s="17">
        <v>225</v>
      </c>
      <c r="N18" s="21"/>
      <c r="O18" s="49">
        <f>O19</f>
        <v>20625.557583254355</v>
      </c>
      <c r="P18" s="21"/>
      <c r="Q18" s="21">
        <v>2</v>
      </c>
      <c r="R18" s="21"/>
      <c r="S18" s="50">
        <f t="shared" si="1"/>
        <v>10312.778791627177</v>
      </c>
      <c r="U18" s="17">
        <v>150</v>
      </c>
      <c r="V18" s="18"/>
      <c r="W18" s="49">
        <v>21264.531223121121</v>
      </c>
      <c r="X18" s="18"/>
      <c r="Y18" s="21">
        <v>1</v>
      </c>
      <c r="Z18" s="18"/>
      <c r="AA18" s="50">
        <f t="shared" si="2"/>
        <v>21264.531223121121</v>
      </c>
      <c r="AC18" s="17">
        <v>150</v>
      </c>
      <c r="AD18" s="18"/>
      <c r="AE18" s="49">
        <v>21654.458965143491</v>
      </c>
      <c r="AF18" s="21"/>
      <c r="AG18" s="21">
        <v>1</v>
      </c>
      <c r="AH18" s="21"/>
      <c r="AI18" s="50">
        <f t="shared" si="3"/>
        <v>21654.458965143491</v>
      </c>
      <c r="AK18" s="108"/>
      <c r="AL18" s="108"/>
      <c r="AM18" s="108"/>
    </row>
    <row r="19" spans="1:39">
      <c r="A19">
        <f t="shared" si="4"/>
        <v>10</v>
      </c>
      <c r="C19" s="20" t="s">
        <v>81</v>
      </c>
      <c r="E19" s="13">
        <v>167</v>
      </c>
      <c r="F19" s="21"/>
      <c r="G19" s="49">
        <v>8622.4294367037546</v>
      </c>
      <c r="H19" s="21"/>
      <c r="I19" s="80">
        <v>1</v>
      </c>
      <c r="J19" s="75"/>
      <c r="K19" s="76">
        <f t="shared" si="0"/>
        <v>8622.4294367037546</v>
      </c>
      <c r="M19" s="17">
        <v>225</v>
      </c>
      <c r="N19" s="18"/>
      <c r="O19" s="49">
        <v>20625.557583254355</v>
      </c>
      <c r="P19" s="21"/>
      <c r="Q19" s="21">
        <v>1</v>
      </c>
      <c r="R19" s="21"/>
      <c r="S19" s="50">
        <f t="shared" ref="S19" si="11">O19/Q19</f>
        <v>20625.557583254355</v>
      </c>
      <c r="U19" s="17">
        <v>300</v>
      </c>
      <c r="V19" s="18"/>
      <c r="W19" s="49">
        <v>23960.531117179893</v>
      </c>
      <c r="X19" s="18"/>
      <c r="Y19" s="21">
        <v>2</v>
      </c>
      <c r="Z19" s="18"/>
      <c r="AA19" s="50">
        <f t="shared" ref="AA19" si="12">W19/Y19</f>
        <v>11980.265558589947</v>
      </c>
      <c r="AC19" s="17">
        <v>300</v>
      </c>
      <c r="AD19" s="18"/>
      <c r="AE19" s="49">
        <v>22684.137687732662</v>
      </c>
      <c r="AF19" s="21"/>
      <c r="AG19" s="21">
        <v>2</v>
      </c>
      <c r="AH19" s="21"/>
      <c r="AI19" s="50">
        <f t="shared" ref="AI19" si="13">AE19/AG19</f>
        <v>11342.068843866331</v>
      </c>
      <c r="AK19" s="108"/>
      <c r="AL19" s="108"/>
      <c r="AM19" s="108"/>
    </row>
    <row r="20" spans="1:39">
      <c r="A20">
        <f t="shared" si="4"/>
        <v>11</v>
      </c>
      <c r="C20" s="20" t="s">
        <v>82</v>
      </c>
      <c r="E20" s="53"/>
      <c r="F20" s="21"/>
      <c r="G20" s="74"/>
      <c r="H20" s="21"/>
      <c r="I20" s="21"/>
      <c r="J20" s="75"/>
      <c r="K20" s="76"/>
      <c r="M20" s="17">
        <v>225</v>
      </c>
      <c r="N20" s="18"/>
      <c r="O20" s="49">
        <f>O19</f>
        <v>20625.557583254355</v>
      </c>
      <c r="P20" s="21"/>
      <c r="Q20" s="21">
        <v>1</v>
      </c>
      <c r="R20" s="21"/>
      <c r="S20" s="50">
        <f t="shared" ref="S20" si="14">O20/Q20</f>
        <v>20625.557583254355</v>
      </c>
      <c r="U20" s="17">
        <v>300</v>
      </c>
      <c r="V20" s="18"/>
      <c r="W20" s="49">
        <f>W19</f>
        <v>23960.531117179893</v>
      </c>
      <c r="X20" s="18"/>
      <c r="Y20" s="21">
        <v>2</v>
      </c>
      <c r="Z20" s="18"/>
      <c r="AA20" s="50">
        <f t="shared" si="2"/>
        <v>11980.265558589947</v>
      </c>
      <c r="AC20" s="17">
        <v>300</v>
      </c>
      <c r="AD20" s="18"/>
      <c r="AE20" s="49">
        <f>AE19</f>
        <v>22684.137687732662</v>
      </c>
      <c r="AF20" s="21"/>
      <c r="AG20" s="21">
        <v>2</v>
      </c>
      <c r="AH20" s="21"/>
      <c r="AI20" s="50">
        <f t="shared" si="3"/>
        <v>11342.068843866331</v>
      </c>
      <c r="AK20" s="108"/>
      <c r="AL20" s="108"/>
      <c r="AM20" s="108"/>
    </row>
    <row r="21" spans="1:39">
      <c r="A21">
        <f t="shared" si="4"/>
        <v>12</v>
      </c>
      <c r="C21" s="20" t="s">
        <v>23</v>
      </c>
      <c r="E21" s="51"/>
      <c r="F21" s="21"/>
      <c r="G21" s="21"/>
      <c r="H21" s="21"/>
      <c r="I21" s="21"/>
      <c r="J21" s="21"/>
      <c r="K21" s="54"/>
      <c r="M21" s="51"/>
      <c r="N21" s="21"/>
      <c r="O21" s="49"/>
      <c r="P21" s="21"/>
      <c r="Q21" s="21"/>
      <c r="R21" s="21"/>
      <c r="S21" s="54"/>
      <c r="U21" s="17">
        <v>300</v>
      </c>
      <c r="V21" s="18"/>
      <c r="W21" s="49">
        <v>23960.531117179893</v>
      </c>
      <c r="X21" s="18"/>
      <c r="Y21" s="21">
        <v>1</v>
      </c>
      <c r="Z21" s="18"/>
      <c r="AA21" s="50">
        <f t="shared" si="2"/>
        <v>23960.531117179893</v>
      </c>
      <c r="AC21" s="17">
        <v>300</v>
      </c>
      <c r="AD21" s="18"/>
      <c r="AE21" s="49">
        <v>22684.137687732662</v>
      </c>
      <c r="AF21" s="21"/>
      <c r="AG21" s="21">
        <v>1</v>
      </c>
      <c r="AH21" s="21"/>
      <c r="AI21" s="50">
        <f t="shared" si="3"/>
        <v>22684.137687732662</v>
      </c>
      <c r="AK21" s="108"/>
      <c r="AL21" s="108"/>
      <c r="AM21" s="108"/>
    </row>
    <row r="22" spans="1:39">
      <c r="A22">
        <f t="shared" si="4"/>
        <v>13</v>
      </c>
      <c r="C22" s="20" t="s">
        <v>24</v>
      </c>
      <c r="E22" s="51"/>
      <c r="F22" s="21"/>
      <c r="G22" s="21"/>
      <c r="H22" s="21"/>
      <c r="I22" s="21"/>
      <c r="J22" s="21"/>
      <c r="K22" s="54"/>
      <c r="M22" s="51"/>
      <c r="N22" s="21"/>
      <c r="O22" s="21"/>
      <c r="P22" s="21"/>
      <c r="Q22" s="21"/>
      <c r="R22" s="21"/>
      <c r="S22" s="54"/>
      <c r="U22" s="17">
        <v>500</v>
      </c>
      <c r="V22" s="18"/>
      <c r="W22" s="49">
        <v>30684.970824404387</v>
      </c>
      <c r="X22" s="18"/>
      <c r="Y22" s="21">
        <v>1</v>
      </c>
      <c r="Z22" s="18"/>
      <c r="AA22" s="50">
        <f t="shared" si="2"/>
        <v>30684.970824404387</v>
      </c>
      <c r="AC22" s="17">
        <v>300</v>
      </c>
      <c r="AD22" s="21"/>
      <c r="AE22" s="49">
        <v>22684.137687732662</v>
      </c>
      <c r="AF22" s="21"/>
      <c r="AG22" s="21">
        <v>1</v>
      </c>
      <c r="AH22" s="21"/>
      <c r="AI22" s="50">
        <f t="shared" si="3"/>
        <v>22684.137687732662</v>
      </c>
      <c r="AK22" s="108"/>
      <c r="AL22" s="108"/>
      <c r="AM22" s="108"/>
    </row>
    <row r="23" spans="1:39">
      <c r="A23">
        <f t="shared" si="4"/>
        <v>14</v>
      </c>
      <c r="C23" s="20" t="s">
        <v>76</v>
      </c>
      <c r="E23" s="51"/>
      <c r="F23" s="21"/>
      <c r="G23" s="21"/>
      <c r="H23" s="21"/>
      <c r="I23" s="21"/>
      <c r="J23" s="21"/>
      <c r="K23" s="54"/>
      <c r="M23" s="51"/>
      <c r="N23" s="21"/>
      <c r="O23" s="21"/>
      <c r="P23" s="21"/>
      <c r="Q23" s="21"/>
      <c r="R23" s="21"/>
      <c r="S23" s="54"/>
      <c r="U23" s="17">
        <v>750</v>
      </c>
      <c r="V23" s="18"/>
      <c r="W23" s="49">
        <v>41473.299929930385</v>
      </c>
      <c r="X23" s="18"/>
      <c r="Y23" s="21">
        <v>2</v>
      </c>
      <c r="Z23" s="18"/>
      <c r="AA23" s="50">
        <f t="shared" si="2"/>
        <v>20736.649964965192</v>
      </c>
      <c r="AC23" s="17">
        <v>750</v>
      </c>
      <c r="AD23" s="18"/>
      <c r="AE23" s="49">
        <v>35043.236894275418</v>
      </c>
      <c r="AF23" s="21"/>
      <c r="AG23" s="21">
        <v>2</v>
      </c>
      <c r="AH23" s="21"/>
      <c r="AI23" s="50">
        <f t="shared" si="3"/>
        <v>17521.618447137709</v>
      </c>
      <c r="AK23" s="108"/>
      <c r="AL23" s="108"/>
      <c r="AM23" s="108"/>
    </row>
    <row r="24" spans="1:39">
      <c r="A24">
        <f t="shared" si="4"/>
        <v>15</v>
      </c>
      <c r="C24" s="20" t="s">
        <v>77</v>
      </c>
      <c r="E24" s="51"/>
      <c r="F24" s="21"/>
      <c r="G24" s="21"/>
      <c r="H24" s="21"/>
      <c r="I24" s="21"/>
      <c r="J24" s="21"/>
      <c r="K24" s="54"/>
      <c r="M24" s="51"/>
      <c r="N24" s="21"/>
      <c r="O24" s="21"/>
      <c r="P24" s="21"/>
      <c r="Q24" s="21"/>
      <c r="R24" s="21"/>
      <c r="S24" s="54"/>
      <c r="U24" s="17">
        <v>750</v>
      </c>
      <c r="V24" s="18"/>
      <c r="W24" s="49">
        <f>W23</f>
        <v>41473.299929930385</v>
      </c>
      <c r="X24" s="18"/>
      <c r="Y24" s="21">
        <v>2</v>
      </c>
      <c r="Z24" s="18"/>
      <c r="AA24" s="50">
        <f t="shared" ref="AA24" si="15">W24/Y24</f>
        <v>20736.649964965192</v>
      </c>
      <c r="AC24" s="17">
        <v>750</v>
      </c>
      <c r="AD24" s="18"/>
      <c r="AE24" s="49">
        <f>AE23</f>
        <v>35043.236894275418</v>
      </c>
      <c r="AF24" s="21"/>
      <c r="AG24" s="21">
        <v>2</v>
      </c>
      <c r="AH24" s="21"/>
      <c r="AI24" s="50">
        <f t="shared" ref="AI24" si="16">AE24/AG24</f>
        <v>17521.618447137709</v>
      </c>
      <c r="AK24" s="108"/>
      <c r="AL24" s="108"/>
      <c r="AM24" s="108"/>
    </row>
    <row r="25" spans="1:39">
      <c r="A25">
        <f t="shared" si="4"/>
        <v>16</v>
      </c>
      <c r="C25" s="20" t="s">
        <v>25</v>
      </c>
      <c r="E25" s="51"/>
      <c r="F25" s="21"/>
      <c r="G25" s="21"/>
      <c r="H25" s="21"/>
      <c r="I25" s="21"/>
      <c r="J25" s="21"/>
      <c r="K25" s="54"/>
      <c r="M25" s="51"/>
      <c r="N25" s="21"/>
      <c r="O25" s="21"/>
      <c r="P25" s="21"/>
      <c r="Q25" s="21"/>
      <c r="R25" s="21"/>
      <c r="S25" s="54"/>
      <c r="U25" s="17">
        <v>750</v>
      </c>
      <c r="V25" s="18"/>
      <c r="W25" s="49">
        <v>41473.299929930385</v>
      </c>
      <c r="X25" s="18"/>
      <c r="Y25" s="21">
        <v>2</v>
      </c>
      <c r="Z25" s="18"/>
      <c r="AA25" s="50">
        <f t="shared" si="2"/>
        <v>20736.649964965192</v>
      </c>
      <c r="AC25" s="17">
        <v>750</v>
      </c>
      <c r="AD25" s="18"/>
      <c r="AE25" s="49">
        <v>35043.236894275418</v>
      </c>
      <c r="AF25" s="21"/>
      <c r="AG25" s="21">
        <v>2</v>
      </c>
      <c r="AH25" s="21"/>
      <c r="AI25" s="50">
        <f t="shared" si="3"/>
        <v>17521.618447137709</v>
      </c>
      <c r="AK25" s="108"/>
      <c r="AL25" s="108"/>
      <c r="AM25" s="108"/>
    </row>
    <row r="26" spans="1:39">
      <c r="A26">
        <f t="shared" si="4"/>
        <v>17</v>
      </c>
      <c r="C26" s="20" t="s">
        <v>26</v>
      </c>
      <c r="E26" s="51"/>
      <c r="F26" s="21"/>
      <c r="G26" s="21"/>
      <c r="H26" s="21"/>
      <c r="I26" s="21"/>
      <c r="J26" s="21"/>
      <c r="K26" s="54"/>
      <c r="M26" s="51"/>
      <c r="N26" s="21"/>
      <c r="O26" s="21"/>
      <c r="P26" s="21"/>
      <c r="Q26" s="21"/>
      <c r="R26" s="21"/>
      <c r="S26" s="54"/>
      <c r="U26" s="17">
        <v>1000</v>
      </c>
      <c r="V26" s="21"/>
      <c r="W26" s="49">
        <v>48693.273430125228</v>
      </c>
      <c r="X26" s="21"/>
      <c r="Y26" s="21">
        <v>2</v>
      </c>
      <c r="Z26" s="21"/>
      <c r="AA26" s="50">
        <f t="shared" si="2"/>
        <v>24346.636715062614</v>
      </c>
      <c r="AC26" s="17">
        <v>1000</v>
      </c>
      <c r="AD26" s="18"/>
      <c r="AE26" s="49">
        <v>42483.131655923069</v>
      </c>
      <c r="AF26" s="21"/>
      <c r="AG26" s="21">
        <v>2</v>
      </c>
      <c r="AH26" s="21"/>
      <c r="AI26" s="50">
        <f t="shared" si="3"/>
        <v>21241.565827961535</v>
      </c>
      <c r="AK26" s="108"/>
      <c r="AL26" s="108"/>
      <c r="AM26" s="108"/>
    </row>
    <row r="27" spans="1:39">
      <c r="A27">
        <f t="shared" si="4"/>
        <v>18</v>
      </c>
      <c r="C27" s="20" t="s">
        <v>27</v>
      </c>
      <c r="E27" s="51"/>
      <c r="F27" s="21"/>
      <c r="G27" s="21"/>
      <c r="H27" s="21"/>
      <c r="I27" s="21"/>
      <c r="J27" s="21"/>
      <c r="K27" s="54"/>
      <c r="M27" s="51"/>
      <c r="N27" s="21"/>
      <c r="O27" s="21"/>
      <c r="P27" s="21"/>
      <c r="Q27" s="21"/>
      <c r="R27" s="21"/>
      <c r="S27" s="54"/>
      <c r="U27" s="17">
        <v>1000</v>
      </c>
      <c r="V27" s="21"/>
      <c r="W27" s="49">
        <v>48693.273430125228</v>
      </c>
      <c r="X27" s="21"/>
      <c r="Y27" s="21">
        <v>1</v>
      </c>
      <c r="Z27" s="21"/>
      <c r="AA27" s="50">
        <f t="shared" si="2"/>
        <v>48693.273430125228</v>
      </c>
      <c r="AC27" s="17">
        <v>1000</v>
      </c>
      <c r="AD27" s="18"/>
      <c r="AE27" s="49">
        <v>42483.131655923069</v>
      </c>
      <c r="AF27" s="21"/>
      <c r="AG27" s="21">
        <v>1</v>
      </c>
      <c r="AH27" s="21"/>
      <c r="AI27" s="50">
        <f t="shared" si="3"/>
        <v>42483.131655923069</v>
      </c>
      <c r="AK27" s="108"/>
      <c r="AL27" s="108"/>
      <c r="AM27" s="108"/>
    </row>
    <row r="28" spans="1:39">
      <c r="A28">
        <f t="shared" si="4"/>
        <v>19</v>
      </c>
      <c r="C28" s="22" t="s">
        <v>28</v>
      </c>
      <c r="E28" s="51"/>
      <c r="F28" s="21"/>
      <c r="G28" s="21"/>
      <c r="H28" s="21"/>
      <c r="I28" s="21"/>
      <c r="J28" s="21"/>
      <c r="K28" s="54"/>
      <c r="M28" s="51"/>
      <c r="N28" s="21"/>
      <c r="O28" s="21"/>
      <c r="P28" s="21"/>
      <c r="Q28" s="21"/>
      <c r="R28" s="21"/>
      <c r="S28" s="54"/>
      <c r="U28" s="51">
        <v>1000</v>
      </c>
      <c r="V28" s="21"/>
      <c r="W28" s="49">
        <v>48693.273430125228</v>
      </c>
      <c r="X28" s="21"/>
      <c r="Y28" s="21">
        <v>1</v>
      </c>
      <c r="Z28" s="21"/>
      <c r="AA28" s="50">
        <f t="shared" si="2"/>
        <v>48693.273430125228</v>
      </c>
      <c r="AC28" s="17">
        <v>1500</v>
      </c>
      <c r="AD28" s="18"/>
      <c r="AE28" s="49">
        <v>49082.698175132624</v>
      </c>
      <c r="AF28" s="21"/>
      <c r="AG28" s="21">
        <v>2</v>
      </c>
      <c r="AH28" s="21"/>
      <c r="AI28" s="50">
        <f t="shared" si="3"/>
        <v>24541.349087566312</v>
      </c>
      <c r="AK28" s="108"/>
      <c r="AL28" s="108"/>
      <c r="AM28" s="108"/>
    </row>
    <row r="29" spans="1:39">
      <c r="A29">
        <f t="shared" si="4"/>
        <v>20</v>
      </c>
      <c r="C29" s="22" t="s">
        <v>29</v>
      </c>
      <c r="E29" s="51"/>
      <c r="F29" s="21"/>
      <c r="G29" s="21"/>
      <c r="H29" s="21"/>
      <c r="I29" s="21"/>
      <c r="J29" s="21"/>
      <c r="K29" s="54"/>
      <c r="M29" s="51"/>
      <c r="N29" s="21"/>
      <c r="O29" s="21"/>
      <c r="P29" s="21"/>
      <c r="Q29" s="21"/>
      <c r="R29" s="21"/>
      <c r="S29" s="54"/>
      <c r="U29" s="51">
        <v>1000</v>
      </c>
      <c r="V29" s="21"/>
      <c r="W29" s="49">
        <v>48693.273430125228</v>
      </c>
      <c r="X29" s="21"/>
      <c r="Y29" s="21">
        <v>1</v>
      </c>
      <c r="Z29" s="21"/>
      <c r="AA29" s="50">
        <f t="shared" si="2"/>
        <v>48693.273430125228</v>
      </c>
      <c r="AC29" s="17">
        <v>1500</v>
      </c>
      <c r="AD29" s="18"/>
      <c r="AE29" s="49">
        <v>49082.698175132624</v>
      </c>
      <c r="AF29" s="21"/>
      <c r="AG29" s="21">
        <v>1</v>
      </c>
      <c r="AH29" s="21"/>
      <c r="AI29" s="50">
        <f t="shared" si="3"/>
        <v>49082.698175132624</v>
      </c>
      <c r="AK29" s="108"/>
      <c r="AL29" s="108"/>
      <c r="AM29" s="108"/>
    </row>
    <row r="30" spans="1:39">
      <c r="A30">
        <f t="shared" si="4"/>
        <v>21</v>
      </c>
      <c r="C30" s="22" t="s">
        <v>30</v>
      </c>
      <c r="E30" s="51"/>
      <c r="F30" s="21"/>
      <c r="G30" s="21"/>
      <c r="H30" s="21"/>
      <c r="I30" s="21"/>
      <c r="J30" s="21"/>
      <c r="K30" s="54"/>
      <c r="M30" s="51"/>
      <c r="N30" s="21"/>
      <c r="O30" s="21"/>
      <c r="P30" s="21"/>
      <c r="Q30" s="21"/>
      <c r="R30" s="21"/>
      <c r="S30" s="54"/>
      <c r="U30" s="51">
        <v>1000</v>
      </c>
      <c r="V30" s="21"/>
      <c r="W30" s="49">
        <v>48693.273430125228</v>
      </c>
      <c r="X30" s="21"/>
      <c r="Y30" s="21">
        <v>1</v>
      </c>
      <c r="Z30" s="21"/>
      <c r="AA30" s="50">
        <f t="shared" si="2"/>
        <v>48693.273430125228</v>
      </c>
      <c r="AC30" s="17">
        <v>1500</v>
      </c>
      <c r="AD30" s="21"/>
      <c r="AE30" s="49">
        <v>49082.698175132624</v>
      </c>
      <c r="AF30" s="21"/>
      <c r="AG30" s="21">
        <v>1</v>
      </c>
      <c r="AH30" s="21"/>
      <c r="AI30" s="50">
        <f t="shared" si="3"/>
        <v>49082.698175132624</v>
      </c>
      <c r="AK30" s="108"/>
      <c r="AL30" s="108"/>
      <c r="AM30" s="108"/>
    </row>
    <row r="31" spans="1:39">
      <c r="A31">
        <f t="shared" si="4"/>
        <v>22</v>
      </c>
      <c r="C31" s="22" t="s">
        <v>31</v>
      </c>
      <c r="E31" s="51"/>
      <c r="F31" s="21"/>
      <c r="G31" s="21"/>
      <c r="H31" s="21"/>
      <c r="I31" s="21"/>
      <c r="J31" s="21"/>
      <c r="K31" s="54"/>
      <c r="M31" s="51"/>
      <c r="N31" s="21"/>
      <c r="O31" s="21"/>
      <c r="P31" s="21"/>
      <c r="Q31" s="21"/>
      <c r="R31" s="21"/>
      <c r="S31" s="54"/>
      <c r="U31" s="51">
        <v>1000</v>
      </c>
      <c r="V31" s="21"/>
      <c r="W31" s="49">
        <v>48693.273430125228</v>
      </c>
      <c r="X31" s="21"/>
      <c r="Y31" s="73">
        <v>1</v>
      </c>
      <c r="Z31" s="21"/>
      <c r="AA31" s="50">
        <f t="shared" si="2"/>
        <v>48693.273430125228</v>
      </c>
      <c r="AC31" s="17">
        <v>2000</v>
      </c>
      <c r="AD31" s="21"/>
      <c r="AE31" s="49">
        <v>62400.892927889297</v>
      </c>
      <c r="AF31" s="21"/>
      <c r="AG31" s="21">
        <v>1</v>
      </c>
      <c r="AH31" s="21"/>
      <c r="AI31" s="50">
        <f t="shared" si="3"/>
        <v>62400.892927889297</v>
      </c>
      <c r="AK31" s="108"/>
      <c r="AL31" s="108"/>
      <c r="AM31" s="108"/>
    </row>
    <row r="32" spans="1:39">
      <c r="A32">
        <f t="shared" si="4"/>
        <v>23</v>
      </c>
      <c r="C32" s="22" t="s">
        <v>32</v>
      </c>
      <c r="E32" s="17"/>
      <c r="F32" s="18"/>
      <c r="G32" s="18"/>
      <c r="H32" s="18"/>
      <c r="I32" s="18"/>
      <c r="J32" s="18"/>
      <c r="K32" s="23"/>
      <c r="M32" s="17"/>
      <c r="N32" s="18"/>
      <c r="O32" s="18"/>
      <c r="P32" s="18"/>
      <c r="Q32" s="18"/>
      <c r="R32" s="18"/>
      <c r="S32" s="23"/>
      <c r="U32" s="17"/>
      <c r="V32" s="18"/>
      <c r="W32" s="18"/>
      <c r="X32" s="18"/>
      <c r="Y32" s="18"/>
      <c r="Z32" s="18"/>
      <c r="AA32" s="23"/>
      <c r="AC32" s="17">
        <v>2000</v>
      </c>
      <c r="AD32" s="18"/>
      <c r="AE32" s="49">
        <v>62400.892927889297</v>
      </c>
      <c r="AF32" s="21"/>
      <c r="AG32" s="21">
        <v>1</v>
      </c>
      <c r="AH32" s="21"/>
      <c r="AI32" s="50">
        <f t="shared" si="3"/>
        <v>62400.892927889297</v>
      </c>
      <c r="AK32" s="108"/>
      <c r="AL32" s="108"/>
      <c r="AM32" s="108"/>
    </row>
    <row r="33" spans="1:39">
      <c r="A33">
        <f t="shared" si="4"/>
        <v>24</v>
      </c>
      <c r="C33" s="22" t="s">
        <v>33</v>
      </c>
      <c r="E33" s="17"/>
      <c r="F33" s="18"/>
      <c r="G33" s="18"/>
      <c r="H33" s="18"/>
      <c r="I33" s="18"/>
      <c r="J33" s="18"/>
      <c r="K33" s="23"/>
      <c r="M33" s="17"/>
      <c r="N33" s="18"/>
      <c r="O33" s="18"/>
      <c r="P33" s="18"/>
      <c r="Q33" s="18"/>
      <c r="R33" s="18"/>
      <c r="S33" s="23"/>
      <c r="U33" s="17"/>
      <c r="V33" s="18"/>
      <c r="W33" s="18"/>
      <c r="X33" s="18"/>
      <c r="Y33" s="18"/>
      <c r="Z33" s="18"/>
      <c r="AA33" s="23"/>
      <c r="AC33" s="17">
        <v>2500</v>
      </c>
      <c r="AD33" s="18"/>
      <c r="AE33" s="49">
        <v>68150.567841889278</v>
      </c>
      <c r="AF33" s="18"/>
      <c r="AG33" s="21">
        <v>1</v>
      </c>
      <c r="AH33" s="18"/>
      <c r="AI33" s="50">
        <f t="shared" si="3"/>
        <v>68150.567841889278</v>
      </c>
      <c r="AK33" s="108"/>
      <c r="AL33" s="108"/>
      <c r="AM33" s="108"/>
    </row>
    <row r="34" spans="1:39">
      <c r="A34">
        <f t="shared" si="4"/>
        <v>25</v>
      </c>
      <c r="C34" s="22" t="s">
        <v>34</v>
      </c>
      <c r="E34" s="17"/>
      <c r="F34" s="18"/>
      <c r="G34" s="18"/>
      <c r="H34" s="18"/>
      <c r="I34" s="18"/>
      <c r="J34" s="18"/>
      <c r="K34" s="23"/>
      <c r="M34" s="17"/>
      <c r="N34" s="18"/>
      <c r="O34" s="18"/>
      <c r="P34" s="18"/>
      <c r="Q34" s="18"/>
      <c r="R34" s="18"/>
      <c r="S34" s="23"/>
      <c r="U34" s="17"/>
      <c r="V34" s="18"/>
      <c r="W34" s="18"/>
      <c r="X34" s="18"/>
      <c r="Y34" s="18"/>
      <c r="Z34" s="18"/>
      <c r="AA34" s="23"/>
      <c r="AC34" s="17"/>
      <c r="AD34" s="18"/>
      <c r="AE34" s="43"/>
      <c r="AF34" s="18"/>
      <c r="AG34" s="18"/>
      <c r="AH34" s="18"/>
      <c r="AI34" s="44"/>
    </row>
    <row r="35" spans="1:39">
      <c r="A35">
        <f t="shared" si="4"/>
        <v>26</v>
      </c>
      <c r="C35" s="22" t="s">
        <v>35</v>
      </c>
      <c r="E35" s="17"/>
      <c r="F35" s="18"/>
      <c r="G35" s="18"/>
      <c r="H35" s="18"/>
      <c r="I35" s="18"/>
      <c r="J35" s="18"/>
      <c r="K35" s="23"/>
      <c r="M35" s="17"/>
      <c r="N35" s="18"/>
      <c r="O35" s="18"/>
      <c r="P35" s="18"/>
      <c r="Q35" s="18"/>
      <c r="R35" s="18"/>
      <c r="S35" s="23"/>
      <c r="U35" s="17"/>
      <c r="V35" s="18"/>
      <c r="W35" s="18"/>
      <c r="X35" s="18"/>
      <c r="Y35" s="18"/>
      <c r="Z35" s="18"/>
      <c r="AA35" s="23"/>
      <c r="AC35" s="17"/>
      <c r="AD35" s="18"/>
      <c r="AE35" s="18"/>
      <c r="AF35" s="18"/>
      <c r="AG35" s="18"/>
      <c r="AH35" s="18"/>
      <c r="AI35" s="23"/>
    </row>
    <row r="36" spans="1:39">
      <c r="A36">
        <f t="shared" si="4"/>
        <v>27</v>
      </c>
      <c r="C36" s="22" t="s">
        <v>36</v>
      </c>
      <c r="E36" s="17"/>
      <c r="F36" s="18"/>
      <c r="G36" s="18"/>
      <c r="H36" s="18"/>
      <c r="I36" s="18"/>
      <c r="J36" s="18"/>
      <c r="K36" s="23"/>
      <c r="M36" s="17"/>
      <c r="N36" s="18"/>
      <c r="O36" s="18"/>
      <c r="P36" s="18"/>
      <c r="Q36" s="18"/>
      <c r="R36" s="18"/>
      <c r="S36" s="23"/>
      <c r="U36" s="17"/>
      <c r="V36" s="18"/>
      <c r="W36" s="18"/>
      <c r="X36" s="18"/>
      <c r="Y36" s="18"/>
      <c r="Z36" s="18"/>
      <c r="AA36" s="23"/>
      <c r="AC36" s="17"/>
      <c r="AD36" s="18"/>
      <c r="AE36" s="18"/>
      <c r="AF36" s="18"/>
      <c r="AG36" s="18"/>
      <c r="AH36" s="18"/>
      <c r="AI36" s="23"/>
    </row>
    <row r="37" spans="1:39">
      <c r="A37">
        <f t="shared" si="4"/>
        <v>28</v>
      </c>
      <c r="C37" s="22" t="s">
        <v>74</v>
      </c>
      <c r="E37" s="17"/>
      <c r="F37" s="18"/>
      <c r="G37" s="18"/>
      <c r="H37" s="18"/>
      <c r="I37" s="18"/>
      <c r="J37" s="18"/>
      <c r="K37" s="23"/>
      <c r="M37" s="17"/>
      <c r="N37" s="18"/>
      <c r="O37" s="18"/>
      <c r="P37" s="18"/>
      <c r="Q37" s="18"/>
      <c r="R37" s="18"/>
      <c r="S37" s="23"/>
      <c r="U37" s="17"/>
      <c r="V37" s="18"/>
      <c r="W37" s="18"/>
      <c r="X37" s="18"/>
      <c r="Y37" s="18"/>
      <c r="Z37" s="18"/>
      <c r="AA37" s="23"/>
      <c r="AC37" s="17"/>
      <c r="AD37" s="18"/>
      <c r="AE37" s="18"/>
      <c r="AF37" s="18"/>
      <c r="AG37" s="18"/>
      <c r="AH37" s="18"/>
      <c r="AI37" s="23"/>
    </row>
    <row r="38" spans="1:39">
      <c r="A38">
        <f t="shared" si="4"/>
        <v>29</v>
      </c>
      <c r="C38" s="22" t="s">
        <v>75</v>
      </c>
      <c r="E38" s="17"/>
      <c r="F38" s="18"/>
      <c r="G38" s="18"/>
      <c r="H38" s="18"/>
      <c r="I38" s="18"/>
      <c r="J38" s="18"/>
      <c r="K38" s="23"/>
      <c r="M38" s="17"/>
      <c r="N38" s="18"/>
      <c r="O38" s="18"/>
      <c r="P38" s="18"/>
      <c r="Q38" s="18"/>
      <c r="R38" s="18"/>
      <c r="S38" s="23"/>
      <c r="U38" s="17"/>
      <c r="V38" s="18"/>
      <c r="W38" s="18"/>
      <c r="X38" s="18"/>
      <c r="Y38" s="18"/>
      <c r="Z38" s="18"/>
      <c r="AA38" s="23"/>
      <c r="AC38" s="17"/>
      <c r="AD38" s="18"/>
      <c r="AE38" s="18"/>
      <c r="AF38" s="18"/>
      <c r="AG38" s="18"/>
      <c r="AH38" s="18"/>
      <c r="AI38" s="23"/>
    </row>
    <row r="39" spans="1:39">
      <c r="A39">
        <f t="shared" si="4"/>
        <v>30</v>
      </c>
      <c r="C39" s="22" t="s">
        <v>39</v>
      </c>
      <c r="E39" s="17"/>
      <c r="F39" s="18"/>
      <c r="G39" s="18"/>
      <c r="H39" s="18"/>
      <c r="I39" s="18"/>
      <c r="J39" s="18"/>
      <c r="K39" s="23"/>
      <c r="M39" s="17"/>
      <c r="N39" s="18"/>
      <c r="O39" s="18"/>
      <c r="P39" s="18"/>
      <c r="Q39" s="18"/>
      <c r="R39" s="18"/>
      <c r="S39" s="23"/>
      <c r="U39" s="17"/>
      <c r="V39" s="18"/>
      <c r="W39" s="18"/>
      <c r="X39" s="18"/>
      <c r="Y39" s="18"/>
      <c r="Z39" s="18"/>
      <c r="AA39" s="23"/>
      <c r="AC39" s="17"/>
      <c r="AD39" s="18"/>
      <c r="AE39" s="18"/>
      <c r="AF39" s="18"/>
      <c r="AG39" s="18"/>
      <c r="AH39" s="18"/>
      <c r="AI39" s="23"/>
    </row>
    <row r="40" spans="1:39">
      <c r="A40">
        <f t="shared" si="4"/>
        <v>31</v>
      </c>
      <c r="C40" s="22" t="s">
        <v>40</v>
      </c>
      <c r="E40" s="24"/>
      <c r="F40" s="25"/>
      <c r="G40" s="25"/>
      <c r="H40" s="25"/>
      <c r="I40" s="25"/>
      <c r="J40" s="25"/>
      <c r="K40" s="26"/>
      <c r="M40" s="24"/>
      <c r="N40" s="25"/>
      <c r="O40" s="25"/>
      <c r="P40" s="25"/>
      <c r="Q40" s="25"/>
      <c r="R40" s="25"/>
      <c r="S40" s="26"/>
      <c r="U40" s="24"/>
      <c r="V40" s="25"/>
      <c r="W40" s="25"/>
      <c r="X40" s="25"/>
      <c r="Y40" s="25"/>
      <c r="Z40" s="25"/>
      <c r="AA40" s="26"/>
      <c r="AC40" s="24"/>
      <c r="AD40" s="25"/>
      <c r="AE40" s="25"/>
      <c r="AF40" s="25"/>
      <c r="AG40" s="25"/>
      <c r="AH40" s="25"/>
      <c r="AI40" s="26"/>
    </row>
    <row r="41" spans="1:39">
      <c r="C41" s="22"/>
    </row>
    <row r="42" spans="1:39" ht="13.5" thickBot="1">
      <c r="A42" s="27" t="s">
        <v>41</v>
      </c>
      <c r="B42" s="28"/>
      <c r="C42" s="45"/>
      <c r="D42" s="28"/>
      <c r="E42" s="28"/>
      <c r="F42" s="28"/>
      <c r="G42" s="28"/>
      <c r="H42" s="28"/>
      <c r="I42" s="28"/>
    </row>
    <row r="43" spans="1:39">
      <c r="A43" s="30" t="s">
        <v>69</v>
      </c>
      <c r="C43" s="22"/>
    </row>
    <row r="44" spans="1:39">
      <c r="A44" s="30" t="s">
        <v>70</v>
      </c>
      <c r="C44" s="22"/>
    </row>
    <row r="45" spans="1:39">
      <c r="A45" s="77" t="s">
        <v>140</v>
      </c>
      <c r="C45" s="22"/>
      <c r="H45" t="s">
        <v>141</v>
      </c>
    </row>
    <row r="48" spans="1:39">
      <c r="A48" s="1" t="s">
        <v>0</v>
      </c>
    </row>
    <row r="49" spans="1:35">
      <c r="A49" s="1" t="s">
        <v>1</v>
      </c>
    </row>
    <row r="50" spans="1:35">
      <c r="A50" s="1" t="s">
        <v>71</v>
      </c>
    </row>
    <row r="53" spans="1:35">
      <c r="E53" s="113" t="s">
        <v>3</v>
      </c>
      <c r="F53" s="114"/>
      <c r="G53" s="114"/>
      <c r="H53" s="114"/>
      <c r="I53" s="114"/>
      <c r="J53" s="114"/>
      <c r="K53" s="115"/>
      <c r="M53" s="113" t="s">
        <v>62</v>
      </c>
      <c r="N53" s="114"/>
      <c r="O53" s="114"/>
      <c r="P53" s="114"/>
      <c r="Q53" s="114"/>
      <c r="R53" s="114"/>
      <c r="S53" s="115"/>
      <c r="U53" s="113" t="s">
        <v>46</v>
      </c>
      <c r="V53" s="114"/>
      <c r="W53" s="114"/>
      <c r="X53" s="114"/>
      <c r="Y53" s="114"/>
      <c r="Z53" s="114"/>
      <c r="AA53" s="115"/>
      <c r="AC53" s="113" t="s">
        <v>47</v>
      </c>
      <c r="AD53" s="114"/>
      <c r="AE53" s="114"/>
      <c r="AF53" s="114"/>
      <c r="AG53" s="114"/>
      <c r="AH53" s="114"/>
      <c r="AI53" s="115"/>
    </row>
    <row r="54" spans="1:35" ht="39" thickBot="1">
      <c r="A54" s="39" t="s">
        <v>4</v>
      </c>
      <c r="B54" s="1"/>
      <c r="C54" s="5" t="s">
        <v>72</v>
      </c>
      <c r="D54" s="40"/>
      <c r="E54" s="41" t="s">
        <v>64</v>
      </c>
      <c r="F54" s="32"/>
      <c r="G54" s="39" t="s">
        <v>65</v>
      </c>
      <c r="H54" s="32"/>
      <c r="I54" s="39" t="s">
        <v>66</v>
      </c>
      <c r="J54" s="31"/>
      <c r="K54" s="42" t="s">
        <v>67</v>
      </c>
      <c r="L54" s="1"/>
      <c r="M54" s="46" t="s">
        <v>64</v>
      </c>
      <c r="N54" s="32"/>
      <c r="O54" s="47" t="s">
        <v>65</v>
      </c>
      <c r="P54" s="32"/>
      <c r="Q54" s="47" t="s">
        <v>66</v>
      </c>
      <c r="R54" s="31"/>
      <c r="S54" s="48" t="s">
        <v>67</v>
      </c>
      <c r="U54" s="41" t="s">
        <v>64</v>
      </c>
      <c r="V54" s="32"/>
      <c r="W54" s="39" t="s">
        <v>65</v>
      </c>
      <c r="X54" s="32"/>
      <c r="Y54" s="39" t="s">
        <v>66</v>
      </c>
      <c r="Z54" s="31"/>
      <c r="AA54" s="42" t="s">
        <v>67</v>
      </c>
      <c r="AC54" s="41" t="s">
        <v>64</v>
      </c>
      <c r="AD54" s="32"/>
      <c r="AE54" s="39" t="s">
        <v>65</v>
      </c>
      <c r="AF54" s="32"/>
      <c r="AG54" s="39" t="s">
        <v>66</v>
      </c>
      <c r="AH54" s="31"/>
      <c r="AI54" s="42" t="s">
        <v>67</v>
      </c>
    </row>
    <row r="55" spans="1:35">
      <c r="A55" s="11"/>
      <c r="C55" s="12" t="s">
        <v>11</v>
      </c>
      <c r="D55" s="12"/>
      <c r="E55" s="13" t="s">
        <v>12</v>
      </c>
      <c r="F55" s="14"/>
      <c r="G55" s="14" t="s">
        <v>68</v>
      </c>
      <c r="H55" s="14"/>
      <c r="I55" s="14" t="s">
        <v>14</v>
      </c>
      <c r="J55" s="14"/>
      <c r="K55" s="16" t="s">
        <v>15</v>
      </c>
      <c r="L55" s="12"/>
      <c r="M55" s="13" t="s">
        <v>16</v>
      </c>
      <c r="N55" s="14"/>
      <c r="O55" s="14" t="s">
        <v>49</v>
      </c>
      <c r="P55" s="14"/>
      <c r="Q55" s="14" t="s">
        <v>50</v>
      </c>
      <c r="R55" s="14"/>
      <c r="S55" s="16" t="s">
        <v>51</v>
      </c>
      <c r="U55" s="13" t="s">
        <v>52</v>
      </c>
      <c r="V55" s="14"/>
      <c r="W55" s="14" t="s">
        <v>53</v>
      </c>
      <c r="X55" s="14"/>
      <c r="Y55" s="14" t="s">
        <v>54</v>
      </c>
      <c r="Z55" s="14"/>
      <c r="AA55" s="16" t="s">
        <v>55</v>
      </c>
      <c r="AB55" s="12"/>
      <c r="AC55" s="13" t="s">
        <v>56</v>
      </c>
      <c r="AD55" s="14"/>
      <c r="AE55" s="14" t="s">
        <v>57</v>
      </c>
      <c r="AF55" s="14"/>
      <c r="AG55" s="14" t="s">
        <v>58</v>
      </c>
      <c r="AH55" s="14"/>
      <c r="AI55" s="16" t="s">
        <v>73</v>
      </c>
    </row>
    <row r="56" spans="1:35">
      <c r="A56">
        <v>1</v>
      </c>
      <c r="C56" s="58" t="s">
        <v>17</v>
      </c>
      <c r="E56" s="53">
        <v>25</v>
      </c>
      <c r="F56" s="21"/>
      <c r="G56" s="49">
        <v>5398.6030605556425</v>
      </c>
      <c r="H56" s="21"/>
      <c r="I56" s="21">
        <v>15</v>
      </c>
      <c r="J56" s="21"/>
      <c r="K56" s="50">
        <f>G56/I56</f>
        <v>359.9068707037095</v>
      </c>
      <c r="M56" s="17">
        <v>75</v>
      </c>
      <c r="N56" s="18"/>
      <c r="O56" s="49">
        <v>17458.886580466955</v>
      </c>
      <c r="P56" s="21"/>
      <c r="Q56" s="21">
        <v>42</v>
      </c>
      <c r="R56" s="21"/>
      <c r="S56" s="50">
        <f>O56/Q56</f>
        <v>415.6877757254037</v>
      </c>
      <c r="U56" s="17">
        <v>75</v>
      </c>
      <c r="V56" s="18"/>
      <c r="W56" s="49">
        <v>18357.402344041901</v>
      </c>
      <c r="X56" s="21"/>
      <c r="Y56" s="21">
        <v>42</v>
      </c>
      <c r="Z56" s="21"/>
      <c r="AA56" s="50">
        <f>W56/Y56</f>
        <v>437.08100819147381</v>
      </c>
      <c r="AC56" s="17">
        <v>150</v>
      </c>
      <c r="AD56" s="18"/>
      <c r="AE56" s="49">
        <v>21654.458965143491</v>
      </c>
      <c r="AF56" s="18"/>
      <c r="AG56" s="21">
        <v>42</v>
      </c>
      <c r="AH56" s="18"/>
      <c r="AI56" s="50">
        <f>AE56/AG56</f>
        <v>515.58235631294031</v>
      </c>
    </row>
    <row r="57" spans="1:35">
      <c r="A57">
        <f>A56+1</f>
        <v>2</v>
      </c>
      <c r="C57" s="63" t="s">
        <v>86</v>
      </c>
      <c r="E57" s="53">
        <v>25</v>
      </c>
      <c r="F57" s="21"/>
      <c r="G57" s="49">
        <v>5398.6030605556425</v>
      </c>
      <c r="H57" s="21"/>
      <c r="I57" s="21">
        <v>5</v>
      </c>
      <c r="J57" s="21"/>
      <c r="K57" s="50">
        <f t="shared" ref="K57:K65" si="17">G57/I57</f>
        <v>1079.7206121111285</v>
      </c>
      <c r="M57" s="17">
        <v>75</v>
      </c>
      <c r="N57" s="18"/>
      <c r="O57" s="49">
        <v>17458.886580466955</v>
      </c>
      <c r="P57" s="21"/>
      <c r="Q57" s="21">
        <v>14</v>
      </c>
      <c r="R57" s="21"/>
      <c r="S57" s="50">
        <f t="shared" ref="S57:S65" si="18">O57/Q57</f>
        <v>1247.063327176211</v>
      </c>
      <c r="U57" s="17">
        <v>75</v>
      </c>
      <c r="V57" s="18"/>
      <c r="W57" s="49">
        <v>18357.402344041901</v>
      </c>
      <c r="X57" s="21"/>
      <c r="Y57" s="21">
        <v>14</v>
      </c>
      <c r="Z57" s="21"/>
      <c r="AA57" s="50">
        <f t="shared" ref="AA57:AA77" si="19">W57/Y57</f>
        <v>1311.2430245744215</v>
      </c>
      <c r="AC57" s="17">
        <v>150</v>
      </c>
      <c r="AD57" s="18"/>
      <c r="AE57" s="49">
        <v>21654.458965143491</v>
      </c>
      <c r="AF57" s="18"/>
      <c r="AG57" s="21">
        <v>14</v>
      </c>
      <c r="AH57" s="18"/>
      <c r="AI57" s="50">
        <f t="shared" ref="AI57:AI83" si="20">AE57/AG57</f>
        <v>1546.7470689388208</v>
      </c>
    </row>
    <row r="58" spans="1:35">
      <c r="A58">
        <f t="shared" ref="A58:A86" si="21">A57+1</f>
        <v>3</v>
      </c>
      <c r="C58" s="20" t="s">
        <v>18</v>
      </c>
      <c r="E58" s="53">
        <v>50</v>
      </c>
      <c r="F58" s="21"/>
      <c r="G58" s="49">
        <v>5398.6030605556425</v>
      </c>
      <c r="H58" s="21"/>
      <c r="I58" s="21">
        <v>5</v>
      </c>
      <c r="J58" s="21"/>
      <c r="K58" s="50">
        <f t="shared" si="17"/>
        <v>1079.7206121111285</v>
      </c>
      <c r="M58" s="17">
        <v>75</v>
      </c>
      <c r="N58" s="18"/>
      <c r="O58" s="49">
        <v>17458.886580466955</v>
      </c>
      <c r="P58" s="21"/>
      <c r="Q58" s="21">
        <v>7</v>
      </c>
      <c r="R58" s="21"/>
      <c r="S58" s="50">
        <f t="shared" si="18"/>
        <v>2494.1266543524221</v>
      </c>
      <c r="U58" s="17">
        <v>75</v>
      </c>
      <c r="V58" s="18"/>
      <c r="W58" s="49">
        <v>18357.402344041901</v>
      </c>
      <c r="X58" s="21"/>
      <c r="Y58" s="21">
        <v>7</v>
      </c>
      <c r="Z58" s="21"/>
      <c r="AA58" s="50">
        <f t="shared" si="19"/>
        <v>2622.486049148843</v>
      </c>
      <c r="AC58" s="17">
        <v>150</v>
      </c>
      <c r="AD58" s="18"/>
      <c r="AE58" s="49">
        <v>21654.458965143491</v>
      </c>
      <c r="AF58" s="18"/>
      <c r="AG58" s="21">
        <v>7</v>
      </c>
      <c r="AH58" s="18"/>
      <c r="AI58" s="50">
        <f t="shared" si="20"/>
        <v>3093.4941378776416</v>
      </c>
    </row>
    <row r="59" spans="1:35">
      <c r="A59">
        <f t="shared" si="21"/>
        <v>4</v>
      </c>
      <c r="C59" s="20" t="s">
        <v>79</v>
      </c>
      <c r="E59" s="53">
        <v>50</v>
      </c>
      <c r="F59" s="21"/>
      <c r="G59" s="49">
        <v>5398.6030605556425</v>
      </c>
      <c r="H59" s="21"/>
      <c r="I59" s="21">
        <v>2</v>
      </c>
      <c r="J59" s="21"/>
      <c r="K59" s="50">
        <f t="shared" ref="K59" si="22">G59/I59</f>
        <v>2699.3015302778213</v>
      </c>
      <c r="M59" s="17">
        <v>75</v>
      </c>
      <c r="N59" s="18"/>
      <c r="O59" s="49">
        <v>17458.886580466955</v>
      </c>
      <c r="P59" s="21"/>
      <c r="Q59" s="21">
        <v>3</v>
      </c>
      <c r="R59" s="21"/>
      <c r="S59" s="50">
        <f t="shared" ref="S59" si="23">O59/Q59</f>
        <v>5819.6288601556516</v>
      </c>
      <c r="U59" s="17">
        <v>75</v>
      </c>
      <c r="V59" s="18"/>
      <c r="W59" s="49">
        <v>18357.402344041901</v>
      </c>
      <c r="X59" s="21"/>
      <c r="Y59" s="21">
        <v>3</v>
      </c>
      <c r="Z59" s="21"/>
      <c r="AA59" s="50">
        <f t="shared" ref="AA59" si="24">W59/Y59</f>
        <v>6119.1341146806335</v>
      </c>
      <c r="AC59" s="17">
        <v>150</v>
      </c>
      <c r="AD59" s="18"/>
      <c r="AE59" s="49">
        <v>21654.458965143491</v>
      </c>
      <c r="AF59" s="18"/>
      <c r="AG59" s="21">
        <v>3</v>
      </c>
      <c r="AH59" s="18"/>
      <c r="AI59" s="50">
        <f t="shared" ref="AI59" si="25">AE59/AG59</f>
        <v>7218.1529883811636</v>
      </c>
    </row>
    <row r="60" spans="1:35">
      <c r="A60">
        <f t="shared" si="21"/>
        <v>5</v>
      </c>
      <c r="C60" s="20" t="s">
        <v>80</v>
      </c>
      <c r="E60" s="53">
        <v>50</v>
      </c>
      <c r="F60" s="21"/>
      <c r="G60" s="49">
        <v>5398.6030605556425</v>
      </c>
      <c r="H60" s="21"/>
      <c r="I60" s="21">
        <v>2</v>
      </c>
      <c r="J60" s="21"/>
      <c r="K60" s="50">
        <f t="shared" si="17"/>
        <v>2699.3015302778213</v>
      </c>
      <c r="M60" s="17">
        <v>75</v>
      </c>
      <c r="N60" s="18"/>
      <c r="O60" s="49">
        <v>17458.886580466955</v>
      </c>
      <c r="P60" s="21"/>
      <c r="Q60" s="21">
        <v>3</v>
      </c>
      <c r="R60" s="21"/>
      <c r="S60" s="50">
        <f t="shared" si="18"/>
        <v>5819.6288601556516</v>
      </c>
      <c r="U60" s="17">
        <v>75</v>
      </c>
      <c r="V60" s="18"/>
      <c r="W60" s="49">
        <f t="shared" ref="W60" si="26">W59</f>
        <v>18357.402344041901</v>
      </c>
      <c r="X60" s="21"/>
      <c r="Y60" s="21">
        <v>3</v>
      </c>
      <c r="Z60" s="21"/>
      <c r="AA60" s="50">
        <f t="shared" si="19"/>
        <v>6119.1341146806335</v>
      </c>
      <c r="AC60" s="17">
        <v>150</v>
      </c>
      <c r="AD60" s="18"/>
      <c r="AE60" s="49">
        <v>21654.458965143491</v>
      </c>
      <c r="AF60" s="18"/>
      <c r="AG60" s="21">
        <v>3</v>
      </c>
      <c r="AH60" s="18"/>
      <c r="AI60" s="50">
        <f t="shared" si="20"/>
        <v>7218.1529883811636</v>
      </c>
    </row>
    <row r="61" spans="1:35">
      <c r="A61">
        <f t="shared" si="21"/>
        <v>6</v>
      </c>
      <c r="C61" s="20" t="s">
        <v>19</v>
      </c>
      <c r="E61" s="13">
        <v>50</v>
      </c>
      <c r="F61" s="18"/>
      <c r="G61" s="49">
        <v>5800.0690373856005</v>
      </c>
      <c r="H61" s="21"/>
      <c r="I61" s="21">
        <v>1</v>
      </c>
      <c r="J61" s="21"/>
      <c r="K61" s="50">
        <f t="shared" si="17"/>
        <v>5800.0690373856005</v>
      </c>
      <c r="M61" s="17">
        <v>75</v>
      </c>
      <c r="N61" s="18"/>
      <c r="O61" s="49">
        <v>17458.886580466955</v>
      </c>
      <c r="P61" s="21"/>
      <c r="Q61" s="21">
        <v>1</v>
      </c>
      <c r="R61" s="21"/>
      <c r="S61" s="50">
        <f t="shared" si="18"/>
        <v>17458.886580466955</v>
      </c>
      <c r="U61" s="17">
        <v>75</v>
      </c>
      <c r="V61" s="18"/>
      <c r="W61" s="49">
        <v>18357.402344041901</v>
      </c>
      <c r="X61" s="21"/>
      <c r="Y61" s="21">
        <v>1</v>
      </c>
      <c r="Z61" s="21"/>
      <c r="AA61" s="50">
        <f t="shared" si="19"/>
        <v>18357.402344041901</v>
      </c>
      <c r="AC61" s="17">
        <v>150</v>
      </c>
      <c r="AD61" s="18"/>
      <c r="AE61" s="49">
        <v>21654.458965143491</v>
      </c>
      <c r="AF61" s="18"/>
      <c r="AG61" s="21">
        <v>3</v>
      </c>
      <c r="AH61" s="18"/>
      <c r="AI61" s="50">
        <f t="shared" si="20"/>
        <v>7218.1529883811636</v>
      </c>
    </row>
    <row r="62" spans="1:35">
      <c r="A62">
        <f t="shared" si="21"/>
        <v>7</v>
      </c>
      <c r="C62" s="20" t="s">
        <v>20</v>
      </c>
      <c r="E62" s="13">
        <v>75</v>
      </c>
      <c r="F62" s="18"/>
      <c r="G62" s="49">
        <v>6368.9186698837793</v>
      </c>
      <c r="H62" s="21"/>
      <c r="I62" s="21">
        <v>1</v>
      </c>
      <c r="J62" s="21"/>
      <c r="K62" s="50">
        <f t="shared" si="17"/>
        <v>6368.9186698837793</v>
      </c>
      <c r="M62" s="17">
        <v>75</v>
      </c>
      <c r="N62" s="18"/>
      <c r="O62" s="49">
        <v>17458.886580466955</v>
      </c>
      <c r="P62" s="21"/>
      <c r="Q62" s="21">
        <v>1</v>
      </c>
      <c r="R62" s="21"/>
      <c r="S62" s="50">
        <f t="shared" si="18"/>
        <v>17458.886580466955</v>
      </c>
      <c r="U62" s="17">
        <v>75</v>
      </c>
      <c r="V62" s="18"/>
      <c r="W62" s="49">
        <v>18357.402344041901</v>
      </c>
      <c r="X62" s="21"/>
      <c r="Y62" s="21">
        <v>1</v>
      </c>
      <c r="Z62" s="21"/>
      <c r="AA62" s="50">
        <f t="shared" si="19"/>
        <v>18357.402344041901</v>
      </c>
      <c r="AC62" s="17">
        <v>150</v>
      </c>
      <c r="AD62" s="18"/>
      <c r="AE62" s="49">
        <v>21654.458965143491</v>
      </c>
      <c r="AF62" s="18"/>
      <c r="AG62" s="21">
        <v>2</v>
      </c>
      <c r="AH62" s="18"/>
      <c r="AI62" s="50">
        <f t="shared" si="20"/>
        <v>10827.229482571745</v>
      </c>
    </row>
    <row r="63" spans="1:35">
      <c r="A63">
        <f t="shared" si="21"/>
        <v>8</v>
      </c>
      <c r="C63" s="20" t="s">
        <v>21</v>
      </c>
      <c r="E63" s="13">
        <v>100</v>
      </c>
      <c r="F63" s="18"/>
      <c r="G63" s="49">
        <v>6104.4280378817093</v>
      </c>
      <c r="H63" s="21"/>
      <c r="I63" s="21">
        <v>1</v>
      </c>
      <c r="J63" s="21"/>
      <c r="K63" s="50">
        <f t="shared" si="17"/>
        <v>6104.4280378817093</v>
      </c>
      <c r="M63" s="51">
        <v>225</v>
      </c>
      <c r="N63" s="21"/>
      <c r="O63" s="49">
        <f>O64</f>
        <v>20625.557583254355</v>
      </c>
      <c r="P63" s="21"/>
      <c r="Q63" s="21">
        <v>2</v>
      </c>
      <c r="R63" s="21"/>
      <c r="S63" s="50">
        <f t="shared" si="18"/>
        <v>10312.778791627177</v>
      </c>
      <c r="U63" s="17">
        <v>150</v>
      </c>
      <c r="V63" s="18"/>
      <c r="W63" s="49">
        <v>21264.531223121121</v>
      </c>
      <c r="X63" s="21"/>
      <c r="Y63" s="21">
        <v>2</v>
      </c>
      <c r="Z63" s="21"/>
      <c r="AA63" s="50">
        <f t="shared" si="19"/>
        <v>10632.265611560561</v>
      </c>
      <c r="AC63" s="17">
        <v>150</v>
      </c>
      <c r="AD63" s="18"/>
      <c r="AE63" s="49">
        <v>21654.458965143491</v>
      </c>
      <c r="AF63" s="18"/>
      <c r="AG63" s="21">
        <v>2</v>
      </c>
      <c r="AH63" s="18"/>
      <c r="AI63" s="50">
        <f t="shared" si="20"/>
        <v>10827.229482571745</v>
      </c>
    </row>
    <row r="64" spans="1:35">
      <c r="A64">
        <f t="shared" si="21"/>
        <v>9</v>
      </c>
      <c r="C64" s="20" t="s">
        <v>22</v>
      </c>
      <c r="E64" s="13">
        <v>100</v>
      </c>
      <c r="F64" s="73"/>
      <c r="G64" s="49">
        <v>6104.4280378817093</v>
      </c>
      <c r="H64" s="73"/>
      <c r="I64" s="73">
        <v>1</v>
      </c>
      <c r="J64" s="75"/>
      <c r="K64" s="76">
        <f t="shared" si="17"/>
        <v>6104.4280378817093</v>
      </c>
      <c r="M64" s="51">
        <v>225</v>
      </c>
      <c r="N64" s="21"/>
      <c r="O64" s="49">
        <f>O65</f>
        <v>20625.557583254355</v>
      </c>
      <c r="P64" s="21"/>
      <c r="Q64" s="21">
        <v>2</v>
      </c>
      <c r="R64" s="21"/>
      <c r="S64" s="50">
        <f t="shared" si="18"/>
        <v>10312.778791627177</v>
      </c>
      <c r="U64" s="17">
        <v>150</v>
      </c>
      <c r="V64" s="18"/>
      <c r="W64" s="49">
        <v>21264.531223121121</v>
      </c>
      <c r="X64" s="21"/>
      <c r="Y64" s="21">
        <v>1</v>
      </c>
      <c r="Z64" s="21"/>
      <c r="AA64" s="50">
        <f t="shared" si="19"/>
        <v>21264.531223121121</v>
      </c>
      <c r="AB64" s="61"/>
      <c r="AC64" s="51">
        <v>150</v>
      </c>
      <c r="AD64" s="21"/>
      <c r="AE64" s="49">
        <v>21654.458965143491</v>
      </c>
      <c r="AF64" s="21"/>
      <c r="AG64" s="21">
        <v>1</v>
      </c>
      <c r="AH64" s="18"/>
      <c r="AI64" s="50">
        <f t="shared" si="20"/>
        <v>21654.458965143491</v>
      </c>
    </row>
    <row r="65" spans="1:35">
      <c r="A65">
        <f t="shared" si="21"/>
        <v>10</v>
      </c>
      <c r="C65" s="20" t="s">
        <v>81</v>
      </c>
      <c r="E65" s="72">
        <v>167</v>
      </c>
      <c r="F65" s="21"/>
      <c r="G65" s="49">
        <v>8622.4294367037546</v>
      </c>
      <c r="H65" s="21"/>
      <c r="I65" s="73">
        <v>1</v>
      </c>
      <c r="J65" s="75"/>
      <c r="K65" s="76">
        <f t="shared" si="17"/>
        <v>8622.4294367037546</v>
      </c>
      <c r="M65" s="51">
        <v>225</v>
      </c>
      <c r="N65" s="21"/>
      <c r="O65" s="49">
        <v>20625.557583254355</v>
      </c>
      <c r="P65" s="21"/>
      <c r="Q65" s="21">
        <v>1</v>
      </c>
      <c r="R65" s="21"/>
      <c r="S65" s="50">
        <f t="shared" si="18"/>
        <v>20625.557583254355</v>
      </c>
      <c r="U65" s="17">
        <v>300</v>
      </c>
      <c r="V65" s="18"/>
      <c r="W65" s="49">
        <v>23960.531117179893</v>
      </c>
      <c r="X65" s="21"/>
      <c r="Y65" s="21">
        <v>2</v>
      </c>
      <c r="Z65" s="21"/>
      <c r="AA65" s="50">
        <f t="shared" si="19"/>
        <v>11980.265558589947</v>
      </c>
      <c r="AC65" s="17">
        <v>300</v>
      </c>
      <c r="AD65" s="18"/>
      <c r="AE65" s="49">
        <v>22684.137687732662</v>
      </c>
      <c r="AF65" s="18"/>
      <c r="AG65" s="21">
        <v>2</v>
      </c>
      <c r="AH65" s="18"/>
      <c r="AI65" s="50">
        <f t="shared" si="20"/>
        <v>11342.068843866331</v>
      </c>
    </row>
    <row r="66" spans="1:35">
      <c r="A66">
        <f t="shared" si="21"/>
        <v>11</v>
      </c>
      <c r="C66" s="20" t="s">
        <v>82</v>
      </c>
      <c r="E66" s="53"/>
      <c r="F66" s="21"/>
      <c r="G66" s="74"/>
      <c r="H66" s="21"/>
      <c r="I66" s="21"/>
      <c r="J66" s="75"/>
      <c r="K66" s="76"/>
      <c r="M66" s="51">
        <v>225</v>
      </c>
      <c r="N66" s="21"/>
      <c r="O66" s="49">
        <f t="shared" ref="O66" si="27">O65</f>
        <v>20625.557583254355</v>
      </c>
      <c r="P66" s="21"/>
      <c r="Q66" s="21">
        <v>1</v>
      </c>
      <c r="R66" s="21"/>
      <c r="S66" s="50">
        <f t="shared" ref="S66" si="28">O66/Q66</f>
        <v>20625.557583254355</v>
      </c>
      <c r="U66" s="17">
        <v>300</v>
      </c>
      <c r="V66" s="18"/>
      <c r="W66" s="49">
        <f>W65</f>
        <v>23960.531117179893</v>
      </c>
      <c r="X66" s="21"/>
      <c r="Y66" s="21">
        <v>2</v>
      </c>
      <c r="Z66" s="21"/>
      <c r="AA66" s="50">
        <f t="shared" ref="AA66" si="29">W66/Y66</f>
        <v>11980.265558589947</v>
      </c>
      <c r="AC66" s="17">
        <v>300</v>
      </c>
      <c r="AD66" s="18"/>
      <c r="AE66" s="49">
        <f>AE65</f>
        <v>22684.137687732662</v>
      </c>
      <c r="AF66" s="18"/>
      <c r="AG66" s="21">
        <v>2</v>
      </c>
      <c r="AH66" s="18"/>
      <c r="AI66" s="50">
        <f t="shared" ref="AI66" si="30">AE66/AG66</f>
        <v>11342.068843866331</v>
      </c>
    </row>
    <row r="67" spans="1:35">
      <c r="A67">
        <f t="shared" si="21"/>
        <v>12</v>
      </c>
      <c r="C67" s="20" t="s">
        <v>23</v>
      </c>
      <c r="E67" s="53"/>
      <c r="F67" s="21"/>
      <c r="G67" s="74"/>
      <c r="H67" s="21"/>
      <c r="I67" s="21"/>
      <c r="J67" s="21"/>
      <c r="K67" s="76"/>
      <c r="M67" s="51"/>
      <c r="N67" s="21"/>
      <c r="O67" s="49"/>
      <c r="P67" s="21"/>
      <c r="Q67" s="21"/>
      <c r="R67" s="21"/>
      <c r="S67" s="54"/>
      <c r="U67" s="17">
        <v>300</v>
      </c>
      <c r="V67" s="18"/>
      <c r="W67" s="49">
        <v>23960.531117179893</v>
      </c>
      <c r="X67" s="21"/>
      <c r="Y67" s="21">
        <v>1</v>
      </c>
      <c r="Z67" s="21"/>
      <c r="AA67" s="50">
        <f t="shared" si="19"/>
        <v>23960.531117179893</v>
      </c>
      <c r="AC67" s="17">
        <v>300</v>
      </c>
      <c r="AD67" s="18"/>
      <c r="AE67" s="49">
        <v>22684.137687732662</v>
      </c>
      <c r="AF67" s="18"/>
      <c r="AG67" s="21">
        <v>1</v>
      </c>
      <c r="AH67" s="18"/>
      <c r="AI67" s="50">
        <f t="shared" si="20"/>
        <v>22684.137687732662</v>
      </c>
    </row>
    <row r="68" spans="1:35">
      <c r="A68">
        <f t="shared" si="21"/>
        <v>13</v>
      </c>
      <c r="C68" s="20" t="s">
        <v>24</v>
      </c>
      <c r="E68" s="51"/>
      <c r="F68" s="21"/>
      <c r="G68" s="21"/>
      <c r="H68" s="21"/>
      <c r="I68" s="21"/>
      <c r="J68" s="21"/>
      <c r="K68" s="54"/>
      <c r="M68" s="51"/>
      <c r="N68" s="21"/>
      <c r="O68" s="21"/>
      <c r="P68" s="21"/>
      <c r="Q68" s="21"/>
      <c r="R68" s="21"/>
      <c r="S68" s="54"/>
      <c r="U68" s="17">
        <v>500</v>
      </c>
      <c r="V68" s="18"/>
      <c r="W68" s="49">
        <v>30684.970824404387</v>
      </c>
      <c r="X68" s="21"/>
      <c r="Y68" s="21">
        <v>2</v>
      </c>
      <c r="Z68" s="21"/>
      <c r="AA68" s="50">
        <f t="shared" si="19"/>
        <v>15342.485412202193</v>
      </c>
      <c r="AC68" s="17">
        <v>500</v>
      </c>
      <c r="AD68" s="18"/>
      <c r="AE68" s="49">
        <v>30684.970824404387</v>
      </c>
      <c r="AF68" s="18"/>
      <c r="AG68" s="21">
        <v>2</v>
      </c>
      <c r="AH68" s="18"/>
      <c r="AI68" s="50">
        <f t="shared" si="20"/>
        <v>15342.485412202193</v>
      </c>
    </row>
    <row r="69" spans="1:35">
      <c r="A69">
        <f t="shared" si="21"/>
        <v>14</v>
      </c>
      <c r="C69" s="20" t="s">
        <v>76</v>
      </c>
      <c r="E69" s="51"/>
      <c r="F69" s="21"/>
      <c r="G69" s="21"/>
      <c r="H69" s="21"/>
      <c r="I69" s="21"/>
      <c r="J69" s="21"/>
      <c r="K69" s="54"/>
      <c r="M69" s="51"/>
      <c r="N69" s="21"/>
      <c r="O69" s="21"/>
      <c r="P69" s="21"/>
      <c r="Q69" s="21"/>
      <c r="R69" s="21"/>
      <c r="S69" s="54"/>
      <c r="U69" s="17">
        <v>750</v>
      </c>
      <c r="V69" s="18"/>
      <c r="W69" s="49">
        <v>41473.299929930385</v>
      </c>
      <c r="X69" s="21"/>
      <c r="Y69" s="21">
        <v>2</v>
      </c>
      <c r="Z69" s="21"/>
      <c r="AA69" s="50">
        <f t="shared" si="19"/>
        <v>20736.649964965192</v>
      </c>
      <c r="AC69" s="17">
        <v>750</v>
      </c>
      <c r="AD69" s="18"/>
      <c r="AE69" s="49">
        <v>35043.236894275418</v>
      </c>
      <c r="AF69" s="18"/>
      <c r="AG69" s="21">
        <v>2</v>
      </c>
      <c r="AH69" s="18"/>
      <c r="AI69" s="50">
        <f t="shared" si="20"/>
        <v>17521.618447137709</v>
      </c>
    </row>
    <row r="70" spans="1:35">
      <c r="A70">
        <f t="shared" si="21"/>
        <v>15</v>
      </c>
      <c r="C70" s="20" t="s">
        <v>77</v>
      </c>
      <c r="E70" s="51"/>
      <c r="F70" s="21"/>
      <c r="G70" s="21"/>
      <c r="H70" s="21"/>
      <c r="I70" s="21"/>
      <c r="J70" s="21"/>
      <c r="K70" s="54"/>
      <c r="M70" s="51"/>
      <c r="N70" s="21"/>
      <c r="O70" s="21"/>
      <c r="P70" s="21"/>
      <c r="Q70" s="21"/>
      <c r="R70" s="21"/>
      <c r="S70" s="54"/>
      <c r="U70" s="17">
        <v>750</v>
      </c>
      <c r="V70" s="18"/>
      <c r="W70" s="49">
        <f>W69</f>
        <v>41473.299929930385</v>
      </c>
      <c r="X70" s="21"/>
      <c r="Y70" s="21">
        <v>2</v>
      </c>
      <c r="Z70" s="21"/>
      <c r="AA70" s="50">
        <f t="shared" ref="AA70" si="31">W70/Y70</f>
        <v>20736.649964965192</v>
      </c>
      <c r="AC70" s="17">
        <v>750</v>
      </c>
      <c r="AD70" s="18"/>
      <c r="AE70" s="49">
        <f>AE69</f>
        <v>35043.236894275418</v>
      </c>
      <c r="AF70" s="18"/>
      <c r="AG70" s="18">
        <v>2</v>
      </c>
      <c r="AH70" s="18"/>
      <c r="AI70" s="50">
        <f t="shared" ref="AI70" si="32">AE70/AG70</f>
        <v>17521.618447137709</v>
      </c>
    </row>
    <row r="71" spans="1:35">
      <c r="A71">
        <f t="shared" si="21"/>
        <v>16</v>
      </c>
      <c r="C71" s="20" t="s">
        <v>25</v>
      </c>
      <c r="E71" s="17"/>
      <c r="F71" s="18"/>
      <c r="G71" s="18"/>
      <c r="H71" s="18"/>
      <c r="I71" s="18"/>
      <c r="J71" s="18"/>
      <c r="K71" s="23"/>
      <c r="M71" s="51"/>
      <c r="N71" s="21"/>
      <c r="O71" s="21"/>
      <c r="P71" s="21"/>
      <c r="Q71" s="21"/>
      <c r="R71" s="21"/>
      <c r="S71" s="54"/>
      <c r="U71" s="51">
        <v>750</v>
      </c>
      <c r="V71" s="21"/>
      <c r="W71" s="49">
        <v>41473.299929930385</v>
      </c>
      <c r="X71" s="21"/>
      <c r="Y71" s="21">
        <v>1</v>
      </c>
      <c r="Z71" s="21"/>
      <c r="AA71" s="50">
        <f t="shared" si="19"/>
        <v>41473.299929930385</v>
      </c>
      <c r="AC71" s="17">
        <v>750</v>
      </c>
      <c r="AD71" s="18"/>
      <c r="AE71" s="49">
        <v>35043.236894275418</v>
      </c>
      <c r="AF71" s="18"/>
      <c r="AG71" s="18">
        <v>1</v>
      </c>
      <c r="AH71" s="18"/>
      <c r="AI71" s="50">
        <f t="shared" si="20"/>
        <v>35043.236894275418</v>
      </c>
    </row>
    <row r="72" spans="1:35">
      <c r="A72">
        <f t="shared" si="21"/>
        <v>17</v>
      </c>
      <c r="C72" s="20" t="s">
        <v>26</v>
      </c>
      <c r="E72" s="17"/>
      <c r="F72" s="18"/>
      <c r="G72" s="18"/>
      <c r="H72" s="18"/>
      <c r="I72" s="18"/>
      <c r="J72" s="18"/>
      <c r="K72" s="23"/>
      <c r="M72" s="51"/>
      <c r="N72" s="21"/>
      <c r="O72" s="21"/>
      <c r="P72" s="21"/>
      <c r="Q72" s="21"/>
      <c r="R72" s="21"/>
      <c r="S72" s="54"/>
      <c r="U72" s="51">
        <v>750</v>
      </c>
      <c r="V72" s="21"/>
      <c r="W72" s="49">
        <f>W25</f>
        <v>41473.299929930385</v>
      </c>
      <c r="X72" s="21"/>
      <c r="Y72" s="21">
        <v>1</v>
      </c>
      <c r="Z72" s="21"/>
      <c r="AA72" s="50">
        <f t="shared" si="19"/>
        <v>41473.299929930385</v>
      </c>
      <c r="AC72" s="17">
        <v>1000</v>
      </c>
      <c r="AD72" s="18"/>
      <c r="AE72" s="49">
        <v>42483.131655923069</v>
      </c>
      <c r="AF72" s="18"/>
      <c r="AG72" s="18">
        <v>1</v>
      </c>
      <c r="AH72" s="18"/>
      <c r="AI72" s="50">
        <f t="shared" si="20"/>
        <v>42483.131655923069</v>
      </c>
    </row>
    <row r="73" spans="1:35">
      <c r="A73">
        <f t="shared" si="21"/>
        <v>18</v>
      </c>
      <c r="C73" s="20" t="s">
        <v>27</v>
      </c>
      <c r="E73" s="17"/>
      <c r="F73" s="18"/>
      <c r="G73" s="18"/>
      <c r="H73" s="18"/>
      <c r="I73" s="18"/>
      <c r="J73" s="18"/>
      <c r="K73" s="23"/>
      <c r="M73" s="51"/>
      <c r="N73" s="21"/>
      <c r="O73" s="21"/>
      <c r="P73" s="21"/>
      <c r="Q73" s="21"/>
      <c r="R73" s="21"/>
      <c r="S73" s="54"/>
      <c r="U73" s="51">
        <v>1000</v>
      </c>
      <c r="V73" s="21"/>
      <c r="W73" s="49">
        <f t="shared" ref="W73:W77" si="33">W26</f>
        <v>48693.273430125228</v>
      </c>
      <c r="X73" s="21"/>
      <c r="Y73" s="21">
        <v>1</v>
      </c>
      <c r="Z73" s="21"/>
      <c r="AA73" s="50">
        <f t="shared" si="19"/>
        <v>48693.273430125228</v>
      </c>
      <c r="AC73" s="17">
        <v>1000</v>
      </c>
      <c r="AD73" s="18"/>
      <c r="AE73" s="49">
        <v>42483.131655923069</v>
      </c>
      <c r="AF73" s="18"/>
      <c r="AG73" s="18">
        <v>1</v>
      </c>
      <c r="AH73" s="18"/>
      <c r="AI73" s="50">
        <f t="shared" si="20"/>
        <v>42483.131655923069</v>
      </c>
    </row>
    <row r="74" spans="1:35">
      <c r="A74">
        <f t="shared" si="21"/>
        <v>19</v>
      </c>
      <c r="C74" s="22" t="s">
        <v>28</v>
      </c>
      <c r="E74" s="17"/>
      <c r="F74" s="18"/>
      <c r="G74" s="18"/>
      <c r="H74" s="18"/>
      <c r="I74" s="18"/>
      <c r="J74" s="18"/>
      <c r="K74" s="23"/>
      <c r="M74" s="51"/>
      <c r="N74" s="21"/>
      <c r="O74" s="21"/>
      <c r="P74" s="21"/>
      <c r="Q74" s="21"/>
      <c r="R74" s="21"/>
      <c r="S74" s="54"/>
      <c r="U74" s="51">
        <v>1000</v>
      </c>
      <c r="V74" s="21"/>
      <c r="W74" s="49">
        <f t="shared" si="33"/>
        <v>48693.273430125228</v>
      </c>
      <c r="X74" s="21"/>
      <c r="Y74" s="21">
        <v>1</v>
      </c>
      <c r="Z74" s="21"/>
      <c r="AA74" s="50">
        <f t="shared" si="19"/>
        <v>48693.273430125228</v>
      </c>
      <c r="AC74" s="17">
        <v>1500</v>
      </c>
      <c r="AD74" s="18"/>
      <c r="AE74" s="49">
        <v>49082.698175132624</v>
      </c>
      <c r="AF74" s="18"/>
      <c r="AG74" s="18">
        <v>1</v>
      </c>
      <c r="AH74" s="18"/>
      <c r="AI74" s="50">
        <f t="shared" si="20"/>
        <v>49082.698175132624</v>
      </c>
    </row>
    <row r="75" spans="1:35">
      <c r="A75">
        <f t="shared" si="21"/>
        <v>20</v>
      </c>
      <c r="C75" s="22" t="s">
        <v>29</v>
      </c>
      <c r="E75" s="17"/>
      <c r="F75" s="18"/>
      <c r="G75" s="18"/>
      <c r="H75" s="18"/>
      <c r="I75" s="18"/>
      <c r="J75" s="18"/>
      <c r="K75" s="23"/>
      <c r="M75" s="51"/>
      <c r="N75" s="21"/>
      <c r="O75" s="21"/>
      <c r="P75" s="21"/>
      <c r="Q75" s="21"/>
      <c r="R75" s="21"/>
      <c r="S75" s="54"/>
      <c r="U75" s="51">
        <v>1000</v>
      </c>
      <c r="V75" s="21"/>
      <c r="W75" s="49">
        <f t="shared" si="33"/>
        <v>48693.273430125228</v>
      </c>
      <c r="X75" s="21"/>
      <c r="Y75" s="21">
        <v>1</v>
      </c>
      <c r="Z75" s="21"/>
      <c r="AA75" s="50">
        <f t="shared" si="19"/>
        <v>48693.273430125228</v>
      </c>
      <c r="AC75" s="17">
        <v>1500</v>
      </c>
      <c r="AD75" s="18"/>
      <c r="AE75" s="49">
        <v>49082.698175132624</v>
      </c>
      <c r="AF75" s="18"/>
      <c r="AG75" s="18">
        <v>1</v>
      </c>
      <c r="AH75" s="18"/>
      <c r="AI75" s="50">
        <f t="shared" si="20"/>
        <v>49082.698175132624</v>
      </c>
    </row>
    <row r="76" spans="1:35">
      <c r="A76">
        <f t="shared" si="21"/>
        <v>21</v>
      </c>
      <c r="C76" s="22" t="s">
        <v>30</v>
      </c>
      <c r="E76" s="17"/>
      <c r="F76" s="18"/>
      <c r="G76" s="18"/>
      <c r="H76" s="52"/>
      <c r="I76" s="18"/>
      <c r="J76" s="18"/>
      <c r="K76" s="23"/>
      <c r="M76" s="51"/>
      <c r="N76" s="21"/>
      <c r="O76" s="21"/>
      <c r="P76" s="21"/>
      <c r="Q76" s="21"/>
      <c r="R76" s="21"/>
      <c r="S76" s="54"/>
      <c r="U76" s="51">
        <v>1000</v>
      </c>
      <c r="V76" s="21"/>
      <c r="W76" s="49">
        <f t="shared" si="33"/>
        <v>48693.273430125228</v>
      </c>
      <c r="X76" s="21"/>
      <c r="Y76" s="21">
        <v>1</v>
      </c>
      <c r="Z76" s="21"/>
      <c r="AA76" s="50">
        <f t="shared" si="19"/>
        <v>48693.273430125228</v>
      </c>
      <c r="AC76" s="51">
        <v>1500</v>
      </c>
      <c r="AD76" s="21"/>
      <c r="AE76" s="49">
        <f>AE30</f>
        <v>49082.698175132624</v>
      </c>
      <c r="AF76" s="21"/>
      <c r="AG76" s="21">
        <v>1</v>
      </c>
      <c r="AH76" s="21"/>
      <c r="AI76" s="50">
        <f t="shared" si="20"/>
        <v>49082.698175132624</v>
      </c>
    </row>
    <row r="77" spans="1:35">
      <c r="A77">
        <f t="shared" si="21"/>
        <v>22</v>
      </c>
      <c r="C77" s="22" t="s">
        <v>31</v>
      </c>
      <c r="E77" s="17"/>
      <c r="F77" s="18"/>
      <c r="G77" s="18"/>
      <c r="H77" s="18"/>
      <c r="I77" s="18"/>
      <c r="J77" s="18"/>
      <c r="K77" s="23"/>
      <c r="M77" s="51"/>
      <c r="N77" s="21"/>
      <c r="O77" s="21"/>
      <c r="P77" s="21"/>
      <c r="Q77" s="21"/>
      <c r="R77" s="21"/>
      <c r="S77" s="54"/>
      <c r="U77" s="51">
        <v>1000</v>
      </c>
      <c r="V77" s="21"/>
      <c r="W77" s="49">
        <f t="shared" si="33"/>
        <v>48693.273430125228</v>
      </c>
      <c r="X77" s="21"/>
      <c r="Y77" s="73">
        <v>1</v>
      </c>
      <c r="Z77" s="21"/>
      <c r="AA77" s="50">
        <f t="shared" si="19"/>
        <v>48693.273430125228</v>
      </c>
      <c r="AC77" s="51">
        <v>2000</v>
      </c>
      <c r="AD77" s="21"/>
      <c r="AE77" s="49">
        <f>AE31</f>
        <v>62400.892927889297</v>
      </c>
      <c r="AF77" s="21"/>
      <c r="AG77" s="21">
        <v>1</v>
      </c>
      <c r="AH77" s="21"/>
      <c r="AI77" s="50">
        <f t="shared" si="20"/>
        <v>62400.892927889297</v>
      </c>
    </row>
    <row r="78" spans="1:35">
      <c r="A78">
        <f t="shared" si="21"/>
        <v>23</v>
      </c>
      <c r="C78" s="22" t="s">
        <v>32</v>
      </c>
      <c r="E78" s="17"/>
      <c r="F78" s="18"/>
      <c r="G78" s="18"/>
      <c r="H78" s="18"/>
      <c r="I78" s="18"/>
      <c r="J78" s="18"/>
      <c r="K78" s="23"/>
      <c r="M78" s="51"/>
      <c r="N78" s="21"/>
      <c r="O78" s="21"/>
      <c r="P78" s="21"/>
      <c r="Q78" s="21"/>
      <c r="R78" s="21"/>
      <c r="S78" s="54"/>
      <c r="U78" s="51"/>
      <c r="V78" s="21"/>
      <c r="W78" s="21"/>
      <c r="X78" s="21"/>
      <c r="Y78" s="21"/>
      <c r="Z78" s="21"/>
      <c r="AA78" s="54"/>
      <c r="AC78" s="51">
        <v>2500</v>
      </c>
      <c r="AD78" s="21"/>
      <c r="AE78" s="49">
        <v>68150.567841889278</v>
      </c>
      <c r="AF78" s="21"/>
      <c r="AG78" s="21">
        <v>1</v>
      </c>
      <c r="AH78" s="21"/>
      <c r="AI78" s="50">
        <f t="shared" si="20"/>
        <v>68150.567841889278</v>
      </c>
    </row>
    <row r="79" spans="1:35">
      <c r="A79">
        <f t="shared" si="21"/>
        <v>24</v>
      </c>
      <c r="C79" s="22" t="s">
        <v>33</v>
      </c>
      <c r="E79" s="17"/>
      <c r="F79" s="18"/>
      <c r="G79" s="18"/>
      <c r="H79" s="18"/>
      <c r="I79" s="18"/>
      <c r="J79" s="18"/>
      <c r="K79" s="23"/>
      <c r="M79" s="17"/>
      <c r="N79" s="18"/>
      <c r="O79" s="18"/>
      <c r="P79" s="18"/>
      <c r="Q79" s="18"/>
      <c r="R79" s="18"/>
      <c r="S79" s="23"/>
      <c r="U79" s="17"/>
      <c r="V79" s="18"/>
      <c r="W79" s="18"/>
      <c r="X79" s="18"/>
      <c r="Y79" s="18"/>
      <c r="Z79" s="18"/>
      <c r="AA79" s="23"/>
      <c r="AC79" s="51">
        <v>2500</v>
      </c>
      <c r="AD79" s="21"/>
      <c r="AE79" s="49">
        <f>AE78</f>
        <v>68150.567841889278</v>
      </c>
      <c r="AF79" s="21"/>
      <c r="AG79" s="21">
        <v>1</v>
      </c>
      <c r="AH79" s="21"/>
      <c r="AI79" s="50">
        <f t="shared" si="20"/>
        <v>68150.567841889278</v>
      </c>
    </row>
    <row r="80" spans="1:35">
      <c r="A80">
        <f t="shared" si="21"/>
        <v>25</v>
      </c>
      <c r="C80" s="22" t="s">
        <v>34</v>
      </c>
      <c r="E80" s="17"/>
      <c r="F80" s="18"/>
      <c r="G80" s="18"/>
      <c r="H80" s="18"/>
      <c r="I80" s="18"/>
      <c r="J80" s="18"/>
      <c r="K80" s="23"/>
      <c r="M80" s="17"/>
      <c r="N80" s="18"/>
      <c r="O80" s="18"/>
      <c r="P80" s="18"/>
      <c r="Q80" s="18"/>
      <c r="R80" s="18"/>
      <c r="S80" s="23"/>
      <c r="U80" s="17"/>
      <c r="V80" s="18"/>
      <c r="W80" s="18"/>
      <c r="X80" s="18"/>
      <c r="Y80" s="18"/>
      <c r="Z80" s="18"/>
      <c r="AA80" s="23"/>
      <c r="AC80" s="51">
        <v>2500</v>
      </c>
      <c r="AD80" s="21"/>
      <c r="AE80" s="49">
        <f t="shared" ref="AE80:AE83" si="34">AE79</f>
        <v>68150.567841889278</v>
      </c>
      <c r="AF80" s="21"/>
      <c r="AG80" s="21">
        <v>1</v>
      </c>
      <c r="AH80" s="21"/>
      <c r="AI80" s="50">
        <f t="shared" si="20"/>
        <v>68150.567841889278</v>
      </c>
    </row>
    <row r="81" spans="1:35">
      <c r="A81">
        <f t="shared" si="21"/>
        <v>26</v>
      </c>
      <c r="C81" s="22" t="s">
        <v>35</v>
      </c>
      <c r="E81" s="17"/>
      <c r="F81" s="18"/>
      <c r="G81" s="18"/>
      <c r="H81" s="18"/>
      <c r="I81" s="18"/>
      <c r="J81" s="18"/>
      <c r="K81" s="23"/>
      <c r="M81" s="17"/>
      <c r="N81" s="18"/>
      <c r="O81" s="18"/>
      <c r="P81" s="18"/>
      <c r="Q81" s="18"/>
      <c r="R81" s="18"/>
      <c r="S81" s="23"/>
      <c r="U81" s="17"/>
      <c r="V81" s="18"/>
      <c r="W81" s="18"/>
      <c r="X81" s="18"/>
      <c r="Y81" s="18"/>
      <c r="Z81" s="18"/>
      <c r="AA81" s="23"/>
      <c r="AC81" s="51">
        <v>2500</v>
      </c>
      <c r="AD81" s="21"/>
      <c r="AE81" s="49">
        <f t="shared" si="34"/>
        <v>68150.567841889278</v>
      </c>
      <c r="AF81" s="21"/>
      <c r="AG81" s="21">
        <v>1</v>
      </c>
      <c r="AH81" s="21"/>
      <c r="AI81" s="50">
        <f t="shared" si="20"/>
        <v>68150.567841889278</v>
      </c>
    </row>
    <row r="82" spans="1:35">
      <c r="A82">
        <f t="shared" si="21"/>
        <v>27</v>
      </c>
      <c r="C82" s="22" t="s">
        <v>36</v>
      </c>
      <c r="E82" s="17"/>
      <c r="F82" s="18"/>
      <c r="G82" s="18"/>
      <c r="H82" s="18"/>
      <c r="I82" s="18"/>
      <c r="J82" s="18"/>
      <c r="K82" s="23"/>
      <c r="M82" s="17"/>
      <c r="N82" s="18"/>
      <c r="O82" s="18"/>
      <c r="P82" s="18"/>
      <c r="Q82" s="18"/>
      <c r="R82" s="18"/>
      <c r="S82" s="23"/>
      <c r="U82" s="17"/>
      <c r="V82" s="18"/>
      <c r="W82" s="18"/>
      <c r="X82" s="18"/>
      <c r="Y82" s="18"/>
      <c r="Z82" s="18"/>
      <c r="AA82" s="23"/>
      <c r="AC82" s="51">
        <v>2500</v>
      </c>
      <c r="AD82" s="21"/>
      <c r="AE82" s="49">
        <f t="shared" si="34"/>
        <v>68150.567841889278</v>
      </c>
      <c r="AF82" s="21"/>
      <c r="AG82" s="21">
        <v>1</v>
      </c>
      <c r="AH82" s="21"/>
      <c r="AI82" s="50">
        <f t="shared" si="20"/>
        <v>68150.567841889278</v>
      </c>
    </row>
    <row r="83" spans="1:35">
      <c r="A83">
        <f t="shared" si="21"/>
        <v>28</v>
      </c>
      <c r="C83" s="22" t="s">
        <v>37</v>
      </c>
      <c r="E83" s="17"/>
      <c r="F83" s="18"/>
      <c r="G83" s="18"/>
      <c r="H83" s="18"/>
      <c r="I83" s="18"/>
      <c r="J83" s="18"/>
      <c r="K83" s="23"/>
      <c r="M83" s="17"/>
      <c r="N83" s="18"/>
      <c r="O83" s="18"/>
      <c r="P83" s="18"/>
      <c r="Q83" s="18"/>
      <c r="R83" s="18"/>
      <c r="S83" s="23"/>
      <c r="U83" s="17"/>
      <c r="V83" s="18"/>
      <c r="W83" s="18"/>
      <c r="X83" s="18"/>
      <c r="Y83" s="18"/>
      <c r="Z83" s="18"/>
      <c r="AA83" s="23"/>
      <c r="AC83" s="51">
        <v>2500</v>
      </c>
      <c r="AD83" s="21"/>
      <c r="AE83" s="49">
        <f t="shared" si="34"/>
        <v>68150.567841889278</v>
      </c>
      <c r="AF83" s="21"/>
      <c r="AG83" s="21">
        <v>1</v>
      </c>
      <c r="AH83" s="21"/>
      <c r="AI83" s="50">
        <f t="shared" si="20"/>
        <v>68150.567841889278</v>
      </c>
    </row>
    <row r="84" spans="1:35">
      <c r="A84">
        <f t="shared" si="21"/>
        <v>29</v>
      </c>
      <c r="C84" s="22" t="s">
        <v>38</v>
      </c>
      <c r="E84" s="17"/>
      <c r="F84" s="18"/>
      <c r="G84" s="18"/>
      <c r="H84" s="18"/>
      <c r="I84" s="18"/>
      <c r="J84" s="18"/>
      <c r="K84" s="23"/>
      <c r="M84" s="17"/>
      <c r="N84" s="18"/>
      <c r="O84" s="18"/>
      <c r="P84" s="18"/>
      <c r="Q84" s="18"/>
      <c r="R84" s="18"/>
      <c r="S84" s="23"/>
      <c r="U84" s="17"/>
      <c r="V84" s="18"/>
      <c r="W84" s="18"/>
      <c r="X84" s="18"/>
      <c r="Y84" s="18"/>
      <c r="Z84" s="18"/>
      <c r="AA84" s="23"/>
      <c r="AC84" s="17"/>
      <c r="AD84" s="18"/>
      <c r="AE84" s="18"/>
      <c r="AF84" s="18"/>
      <c r="AG84" s="18"/>
      <c r="AH84" s="18"/>
      <c r="AI84" s="23"/>
    </row>
    <row r="85" spans="1:35">
      <c r="A85">
        <f t="shared" si="21"/>
        <v>30</v>
      </c>
      <c r="C85" s="22" t="s">
        <v>39</v>
      </c>
      <c r="E85" s="17"/>
      <c r="F85" s="18"/>
      <c r="G85" s="18"/>
      <c r="H85" s="18"/>
      <c r="I85" s="18"/>
      <c r="J85" s="18"/>
      <c r="K85" s="23"/>
      <c r="M85" s="17"/>
      <c r="N85" s="18"/>
      <c r="O85" s="18"/>
      <c r="P85" s="18"/>
      <c r="Q85" s="18"/>
      <c r="R85" s="18"/>
      <c r="S85" s="23"/>
      <c r="U85" s="17"/>
      <c r="V85" s="18"/>
      <c r="W85" s="18"/>
      <c r="X85" s="18"/>
      <c r="Y85" s="18"/>
      <c r="Z85" s="18"/>
      <c r="AA85" s="23"/>
      <c r="AC85" s="17"/>
      <c r="AD85" s="18"/>
      <c r="AE85" s="18"/>
      <c r="AF85" s="18"/>
      <c r="AG85" s="18"/>
      <c r="AH85" s="18"/>
      <c r="AI85" s="23"/>
    </row>
    <row r="86" spans="1:35">
      <c r="A86">
        <f t="shared" si="21"/>
        <v>31</v>
      </c>
      <c r="C86" s="22" t="s">
        <v>40</v>
      </c>
      <c r="E86" s="24"/>
      <c r="F86" s="25"/>
      <c r="G86" s="25"/>
      <c r="H86" s="25"/>
      <c r="I86" s="25"/>
      <c r="J86" s="25"/>
      <c r="K86" s="26"/>
      <c r="L86" s="18"/>
      <c r="M86" s="24"/>
      <c r="N86" s="25"/>
      <c r="O86" s="25"/>
      <c r="P86" s="25"/>
      <c r="Q86" s="25"/>
      <c r="R86" s="25"/>
      <c r="S86" s="26"/>
      <c r="T86" s="18"/>
      <c r="U86" s="24"/>
      <c r="V86" s="25"/>
      <c r="W86" s="25"/>
      <c r="X86" s="25"/>
      <c r="Y86" s="25"/>
      <c r="Z86" s="25"/>
      <c r="AA86" s="26"/>
      <c r="AB86" s="18"/>
      <c r="AC86" s="24"/>
      <c r="AD86" s="25"/>
      <c r="AE86" s="25"/>
      <c r="AF86" s="25"/>
      <c r="AG86" s="25"/>
      <c r="AH86" s="25"/>
      <c r="AI86" s="26"/>
    </row>
    <row r="89" spans="1:35" ht="13.5" thickBot="1">
      <c r="A89" s="28" t="s">
        <v>41</v>
      </c>
      <c r="B89" s="28"/>
      <c r="C89" s="45"/>
      <c r="D89" s="28"/>
      <c r="E89" s="28"/>
      <c r="F89" s="28"/>
      <c r="G89" s="28"/>
      <c r="H89" s="28"/>
      <c r="I89" s="28"/>
    </row>
    <row r="90" spans="1:35">
      <c r="A90" s="77" t="s">
        <v>139</v>
      </c>
    </row>
  </sheetData>
  <mergeCells count="8">
    <mergeCell ref="E7:K7"/>
    <mergeCell ref="M7:S7"/>
    <mergeCell ref="U7:AA7"/>
    <mergeCell ref="AC7:AI7"/>
    <mergeCell ref="E53:K53"/>
    <mergeCell ref="M53:S53"/>
    <mergeCell ref="U53:AA53"/>
    <mergeCell ref="AC53:AI53"/>
  </mergeCells>
  <pageMargins left="0.75" right="0.75" top="1" bottom="1" header="0.5" footer="0.5"/>
  <pageSetup paperSize="17" scale="5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3:N43"/>
  <sheetViews>
    <sheetView workbookViewId="0">
      <selection activeCell="E12" sqref="E12"/>
    </sheetView>
  </sheetViews>
  <sheetFormatPr defaultRowHeight="12.75"/>
  <cols>
    <col min="2" max="2" width="4.5703125" customWidth="1"/>
    <col min="3" max="3" width="14" bestFit="1" customWidth="1"/>
    <col min="4" max="4" width="4.42578125" customWidth="1"/>
    <col min="5" max="5" width="12.7109375" customWidth="1"/>
    <col min="6" max="6" width="12.85546875" customWidth="1"/>
    <col min="7" max="7" width="12.7109375" customWidth="1"/>
    <col min="8" max="8" width="1.7109375" customWidth="1"/>
    <col min="9" max="9" width="15.42578125" bestFit="1" customWidth="1"/>
    <col min="10" max="11" width="15.42578125" customWidth="1"/>
    <col min="12" max="12" width="3" customWidth="1"/>
    <col min="13" max="13" width="15.28515625" bestFit="1" customWidth="1"/>
    <col min="14" max="14" width="12.7109375" customWidth="1"/>
    <col min="261" max="261" width="4.5703125" customWidth="1"/>
    <col min="263" max="263" width="4.42578125" customWidth="1"/>
    <col min="264" max="264" width="13.140625" bestFit="1" customWidth="1"/>
    <col min="265" max="265" width="3" customWidth="1"/>
    <col min="266" max="266" width="15.42578125" bestFit="1" customWidth="1"/>
    <col min="267" max="267" width="3" customWidth="1"/>
    <col min="268" max="268" width="15.28515625" bestFit="1" customWidth="1"/>
    <col min="269" max="269" width="4.140625" customWidth="1"/>
    <col min="270" max="270" width="10.28515625" bestFit="1" customWidth="1"/>
    <col min="517" max="517" width="4.5703125" customWidth="1"/>
    <col min="519" max="519" width="4.42578125" customWidth="1"/>
    <col min="520" max="520" width="13.140625" bestFit="1" customWidth="1"/>
    <col min="521" max="521" width="3" customWidth="1"/>
    <col min="522" max="522" width="15.42578125" bestFit="1" customWidth="1"/>
    <col min="523" max="523" width="3" customWidth="1"/>
    <col min="524" max="524" width="15.28515625" bestFit="1" customWidth="1"/>
    <col min="525" max="525" width="4.140625" customWidth="1"/>
    <col min="526" max="526" width="10.28515625" bestFit="1" customWidth="1"/>
    <col min="773" max="773" width="4.5703125" customWidth="1"/>
    <col min="775" max="775" width="4.42578125" customWidth="1"/>
    <col min="776" max="776" width="13.140625" bestFit="1" customWidth="1"/>
    <col min="777" max="777" width="3" customWidth="1"/>
    <col min="778" max="778" width="15.42578125" bestFit="1" customWidth="1"/>
    <col min="779" max="779" width="3" customWidth="1"/>
    <col min="780" max="780" width="15.28515625" bestFit="1" customWidth="1"/>
    <col min="781" max="781" width="4.140625" customWidth="1"/>
    <col min="782" max="782" width="10.28515625" bestFit="1" customWidth="1"/>
    <col min="1029" max="1029" width="4.5703125" customWidth="1"/>
    <col min="1031" max="1031" width="4.42578125" customWidth="1"/>
    <col min="1032" max="1032" width="13.140625" bestFit="1" customWidth="1"/>
    <col min="1033" max="1033" width="3" customWidth="1"/>
    <col min="1034" max="1034" width="15.42578125" bestFit="1" customWidth="1"/>
    <col min="1035" max="1035" width="3" customWidth="1"/>
    <col min="1036" max="1036" width="15.28515625" bestFit="1" customWidth="1"/>
    <col min="1037" max="1037" width="4.140625" customWidth="1"/>
    <col min="1038" max="1038" width="10.28515625" bestFit="1" customWidth="1"/>
    <col min="1285" max="1285" width="4.5703125" customWidth="1"/>
    <col min="1287" max="1287" width="4.42578125" customWidth="1"/>
    <col min="1288" max="1288" width="13.140625" bestFit="1" customWidth="1"/>
    <col min="1289" max="1289" width="3" customWidth="1"/>
    <col min="1290" max="1290" width="15.42578125" bestFit="1" customWidth="1"/>
    <col min="1291" max="1291" width="3" customWidth="1"/>
    <col min="1292" max="1292" width="15.28515625" bestFit="1" customWidth="1"/>
    <col min="1293" max="1293" width="4.140625" customWidth="1"/>
    <col min="1294" max="1294" width="10.28515625" bestFit="1" customWidth="1"/>
    <col min="1541" max="1541" width="4.5703125" customWidth="1"/>
    <col min="1543" max="1543" width="4.42578125" customWidth="1"/>
    <col min="1544" max="1544" width="13.140625" bestFit="1" customWidth="1"/>
    <col min="1545" max="1545" width="3" customWidth="1"/>
    <col min="1546" max="1546" width="15.42578125" bestFit="1" customWidth="1"/>
    <col min="1547" max="1547" width="3" customWidth="1"/>
    <col min="1548" max="1548" width="15.28515625" bestFit="1" customWidth="1"/>
    <col min="1549" max="1549" width="4.140625" customWidth="1"/>
    <col min="1550" max="1550" width="10.28515625" bestFit="1" customWidth="1"/>
    <col min="1797" max="1797" width="4.5703125" customWidth="1"/>
    <col min="1799" max="1799" width="4.42578125" customWidth="1"/>
    <col min="1800" max="1800" width="13.140625" bestFit="1" customWidth="1"/>
    <col min="1801" max="1801" width="3" customWidth="1"/>
    <col min="1802" max="1802" width="15.42578125" bestFit="1" customWidth="1"/>
    <col min="1803" max="1803" width="3" customWidth="1"/>
    <col min="1804" max="1804" width="15.28515625" bestFit="1" customWidth="1"/>
    <col min="1805" max="1805" width="4.140625" customWidth="1"/>
    <col min="1806" max="1806" width="10.28515625" bestFit="1" customWidth="1"/>
    <col min="2053" max="2053" width="4.5703125" customWidth="1"/>
    <col min="2055" max="2055" width="4.42578125" customWidth="1"/>
    <col min="2056" max="2056" width="13.140625" bestFit="1" customWidth="1"/>
    <col min="2057" max="2057" width="3" customWidth="1"/>
    <col min="2058" max="2058" width="15.42578125" bestFit="1" customWidth="1"/>
    <col min="2059" max="2059" width="3" customWidth="1"/>
    <col min="2060" max="2060" width="15.28515625" bestFit="1" customWidth="1"/>
    <col min="2061" max="2061" width="4.140625" customWidth="1"/>
    <col min="2062" max="2062" width="10.28515625" bestFit="1" customWidth="1"/>
    <col min="2309" max="2309" width="4.5703125" customWidth="1"/>
    <col min="2311" max="2311" width="4.42578125" customWidth="1"/>
    <col min="2312" max="2312" width="13.140625" bestFit="1" customWidth="1"/>
    <col min="2313" max="2313" width="3" customWidth="1"/>
    <col min="2314" max="2314" width="15.42578125" bestFit="1" customWidth="1"/>
    <col min="2315" max="2315" width="3" customWidth="1"/>
    <col min="2316" max="2316" width="15.28515625" bestFit="1" customWidth="1"/>
    <col min="2317" max="2317" width="4.140625" customWidth="1"/>
    <col min="2318" max="2318" width="10.28515625" bestFit="1" customWidth="1"/>
    <col min="2565" max="2565" width="4.5703125" customWidth="1"/>
    <col min="2567" max="2567" width="4.42578125" customWidth="1"/>
    <col min="2568" max="2568" width="13.140625" bestFit="1" customWidth="1"/>
    <col min="2569" max="2569" width="3" customWidth="1"/>
    <col min="2570" max="2570" width="15.42578125" bestFit="1" customWidth="1"/>
    <col min="2571" max="2571" width="3" customWidth="1"/>
    <col min="2572" max="2572" width="15.28515625" bestFit="1" customWidth="1"/>
    <col min="2573" max="2573" width="4.140625" customWidth="1"/>
    <col min="2574" max="2574" width="10.28515625" bestFit="1" customWidth="1"/>
    <col min="2821" max="2821" width="4.5703125" customWidth="1"/>
    <col min="2823" max="2823" width="4.42578125" customWidth="1"/>
    <col min="2824" max="2824" width="13.140625" bestFit="1" customWidth="1"/>
    <col min="2825" max="2825" width="3" customWidth="1"/>
    <col min="2826" max="2826" width="15.42578125" bestFit="1" customWidth="1"/>
    <col min="2827" max="2827" width="3" customWidth="1"/>
    <col min="2828" max="2828" width="15.28515625" bestFit="1" customWidth="1"/>
    <col min="2829" max="2829" width="4.140625" customWidth="1"/>
    <col min="2830" max="2830" width="10.28515625" bestFit="1" customWidth="1"/>
    <col min="3077" max="3077" width="4.5703125" customWidth="1"/>
    <col min="3079" max="3079" width="4.42578125" customWidth="1"/>
    <col min="3080" max="3080" width="13.140625" bestFit="1" customWidth="1"/>
    <col min="3081" max="3081" width="3" customWidth="1"/>
    <col min="3082" max="3082" width="15.42578125" bestFit="1" customWidth="1"/>
    <col min="3083" max="3083" width="3" customWidth="1"/>
    <col min="3084" max="3084" width="15.28515625" bestFit="1" customWidth="1"/>
    <col min="3085" max="3085" width="4.140625" customWidth="1"/>
    <col min="3086" max="3086" width="10.28515625" bestFit="1" customWidth="1"/>
    <col min="3333" max="3333" width="4.5703125" customWidth="1"/>
    <col min="3335" max="3335" width="4.42578125" customWidth="1"/>
    <col min="3336" max="3336" width="13.140625" bestFit="1" customWidth="1"/>
    <col min="3337" max="3337" width="3" customWidth="1"/>
    <col min="3338" max="3338" width="15.42578125" bestFit="1" customWidth="1"/>
    <col min="3339" max="3339" width="3" customWidth="1"/>
    <col min="3340" max="3340" width="15.28515625" bestFit="1" customWidth="1"/>
    <col min="3341" max="3341" width="4.140625" customWidth="1"/>
    <col min="3342" max="3342" width="10.28515625" bestFit="1" customWidth="1"/>
    <col min="3589" max="3589" width="4.5703125" customWidth="1"/>
    <col min="3591" max="3591" width="4.42578125" customWidth="1"/>
    <col min="3592" max="3592" width="13.140625" bestFit="1" customWidth="1"/>
    <col min="3593" max="3593" width="3" customWidth="1"/>
    <col min="3594" max="3594" width="15.42578125" bestFit="1" customWidth="1"/>
    <col min="3595" max="3595" width="3" customWidth="1"/>
    <col min="3596" max="3596" width="15.28515625" bestFit="1" customWidth="1"/>
    <col min="3597" max="3597" width="4.140625" customWidth="1"/>
    <col min="3598" max="3598" width="10.28515625" bestFit="1" customWidth="1"/>
    <col min="3845" max="3845" width="4.5703125" customWidth="1"/>
    <col min="3847" max="3847" width="4.42578125" customWidth="1"/>
    <col min="3848" max="3848" width="13.140625" bestFit="1" customWidth="1"/>
    <col min="3849" max="3849" width="3" customWidth="1"/>
    <col min="3850" max="3850" width="15.42578125" bestFit="1" customWidth="1"/>
    <col min="3851" max="3851" width="3" customWidth="1"/>
    <col min="3852" max="3852" width="15.28515625" bestFit="1" customWidth="1"/>
    <col min="3853" max="3853" width="4.140625" customWidth="1"/>
    <col min="3854" max="3854" width="10.28515625" bestFit="1" customWidth="1"/>
    <col min="4101" max="4101" width="4.5703125" customWidth="1"/>
    <col min="4103" max="4103" width="4.42578125" customWidth="1"/>
    <col min="4104" max="4104" width="13.140625" bestFit="1" customWidth="1"/>
    <col min="4105" max="4105" width="3" customWidth="1"/>
    <col min="4106" max="4106" width="15.42578125" bestFit="1" customWidth="1"/>
    <col min="4107" max="4107" width="3" customWidth="1"/>
    <col min="4108" max="4108" width="15.28515625" bestFit="1" customWidth="1"/>
    <col min="4109" max="4109" width="4.140625" customWidth="1"/>
    <col min="4110" max="4110" width="10.28515625" bestFit="1" customWidth="1"/>
    <col min="4357" max="4357" width="4.5703125" customWidth="1"/>
    <col min="4359" max="4359" width="4.42578125" customWidth="1"/>
    <col min="4360" max="4360" width="13.140625" bestFit="1" customWidth="1"/>
    <col min="4361" max="4361" width="3" customWidth="1"/>
    <col min="4362" max="4362" width="15.42578125" bestFit="1" customWidth="1"/>
    <col min="4363" max="4363" width="3" customWidth="1"/>
    <col min="4364" max="4364" width="15.28515625" bestFit="1" customWidth="1"/>
    <col min="4365" max="4365" width="4.140625" customWidth="1"/>
    <col min="4366" max="4366" width="10.28515625" bestFit="1" customWidth="1"/>
    <col min="4613" max="4613" width="4.5703125" customWidth="1"/>
    <col min="4615" max="4615" width="4.42578125" customWidth="1"/>
    <col min="4616" max="4616" width="13.140625" bestFit="1" customWidth="1"/>
    <col min="4617" max="4617" width="3" customWidth="1"/>
    <col min="4618" max="4618" width="15.42578125" bestFit="1" customWidth="1"/>
    <col min="4619" max="4619" width="3" customWidth="1"/>
    <col min="4620" max="4620" width="15.28515625" bestFit="1" customWidth="1"/>
    <col min="4621" max="4621" width="4.140625" customWidth="1"/>
    <col min="4622" max="4622" width="10.28515625" bestFit="1" customWidth="1"/>
    <col min="4869" max="4869" width="4.5703125" customWidth="1"/>
    <col min="4871" max="4871" width="4.42578125" customWidth="1"/>
    <col min="4872" max="4872" width="13.140625" bestFit="1" customWidth="1"/>
    <col min="4873" max="4873" width="3" customWidth="1"/>
    <col min="4874" max="4874" width="15.42578125" bestFit="1" customWidth="1"/>
    <col min="4875" max="4875" width="3" customWidth="1"/>
    <col min="4876" max="4876" width="15.28515625" bestFit="1" customWidth="1"/>
    <col min="4877" max="4877" width="4.140625" customWidth="1"/>
    <col min="4878" max="4878" width="10.28515625" bestFit="1" customWidth="1"/>
    <col min="5125" max="5125" width="4.5703125" customWidth="1"/>
    <col min="5127" max="5127" width="4.42578125" customWidth="1"/>
    <col min="5128" max="5128" width="13.140625" bestFit="1" customWidth="1"/>
    <col min="5129" max="5129" width="3" customWidth="1"/>
    <col min="5130" max="5130" width="15.42578125" bestFit="1" customWidth="1"/>
    <col min="5131" max="5131" width="3" customWidth="1"/>
    <col min="5132" max="5132" width="15.28515625" bestFit="1" customWidth="1"/>
    <col min="5133" max="5133" width="4.140625" customWidth="1"/>
    <col min="5134" max="5134" width="10.28515625" bestFit="1" customWidth="1"/>
    <col min="5381" max="5381" width="4.5703125" customWidth="1"/>
    <col min="5383" max="5383" width="4.42578125" customWidth="1"/>
    <col min="5384" max="5384" width="13.140625" bestFit="1" customWidth="1"/>
    <col min="5385" max="5385" width="3" customWidth="1"/>
    <col min="5386" max="5386" width="15.42578125" bestFit="1" customWidth="1"/>
    <col min="5387" max="5387" width="3" customWidth="1"/>
    <col min="5388" max="5388" width="15.28515625" bestFit="1" customWidth="1"/>
    <col min="5389" max="5389" width="4.140625" customWidth="1"/>
    <col min="5390" max="5390" width="10.28515625" bestFit="1" customWidth="1"/>
    <col min="5637" max="5637" width="4.5703125" customWidth="1"/>
    <col min="5639" max="5639" width="4.42578125" customWidth="1"/>
    <col min="5640" max="5640" width="13.140625" bestFit="1" customWidth="1"/>
    <col min="5641" max="5641" width="3" customWidth="1"/>
    <col min="5642" max="5642" width="15.42578125" bestFit="1" customWidth="1"/>
    <col min="5643" max="5643" width="3" customWidth="1"/>
    <col min="5644" max="5644" width="15.28515625" bestFit="1" customWidth="1"/>
    <col min="5645" max="5645" width="4.140625" customWidth="1"/>
    <col min="5646" max="5646" width="10.28515625" bestFit="1" customWidth="1"/>
    <col min="5893" max="5893" width="4.5703125" customWidth="1"/>
    <col min="5895" max="5895" width="4.42578125" customWidth="1"/>
    <col min="5896" max="5896" width="13.140625" bestFit="1" customWidth="1"/>
    <col min="5897" max="5897" width="3" customWidth="1"/>
    <col min="5898" max="5898" width="15.42578125" bestFit="1" customWidth="1"/>
    <col min="5899" max="5899" width="3" customWidth="1"/>
    <col min="5900" max="5900" width="15.28515625" bestFit="1" customWidth="1"/>
    <col min="5901" max="5901" width="4.140625" customWidth="1"/>
    <col min="5902" max="5902" width="10.28515625" bestFit="1" customWidth="1"/>
    <col min="6149" max="6149" width="4.5703125" customWidth="1"/>
    <col min="6151" max="6151" width="4.42578125" customWidth="1"/>
    <col min="6152" max="6152" width="13.140625" bestFit="1" customWidth="1"/>
    <col min="6153" max="6153" width="3" customWidth="1"/>
    <col min="6154" max="6154" width="15.42578125" bestFit="1" customWidth="1"/>
    <col min="6155" max="6155" width="3" customWidth="1"/>
    <col min="6156" max="6156" width="15.28515625" bestFit="1" customWidth="1"/>
    <col min="6157" max="6157" width="4.140625" customWidth="1"/>
    <col min="6158" max="6158" width="10.28515625" bestFit="1" customWidth="1"/>
    <col min="6405" max="6405" width="4.5703125" customWidth="1"/>
    <col min="6407" max="6407" width="4.42578125" customWidth="1"/>
    <col min="6408" max="6408" width="13.140625" bestFit="1" customWidth="1"/>
    <col min="6409" max="6409" width="3" customWidth="1"/>
    <col min="6410" max="6410" width="15.42578125" bestFit="1" customWidth="1"/>
    <col min="6411" max="6411" width="3" customWidth="1"/>
    <col min="6412" max="6412" width="15.28515625" bestFit="1" customWidth="1"/>
    <col min="6413" max="6413" width="4.140625" customWidth="1"/>
    <col min="6414" max="6414" width="10.28515625" bestFit="1" customWidth="1"/>
    <col min="6661" max="6661" width="4.5703125" customWidth="1"/>
    <col min="6663" max="6663" width="4.42578125" customWidth="1"/>
    <col min="6664" max="6664" width="13.140625" bestFit="1" customWidth="1"/>
    <col min="6665" max="6665" width="3" customWidth="1"/>
    <col min="6666" max="6666" width="15.42578125" bestFit="1" customWidth="1"/>
    <col min="6667" max="6667" width="3" customWidth="1"/>
    <col min="6668" max="6668" width="15.28515625" bestFit="1" customWidth="1"/>
    <col min="6669" max="6669" width="4.140625" customWidth="1"/>
    <col min="6670" max="6670" width="10.28515625" bestFit="1" customWidth="1"/>
    <col min="6917" max="6917" width="4.5703125" customWidth="1"/>
    <col min="6919" max="6919" width="4.42578125" customWidth="1"/>
    <col min="6920" max="6920" width="13.140625" bestFit="1" customWidth="1"/>
    <col min="6921" max="6921" width="3" customWidth="1"/>
    <col min="6922" max="6922" width="15.42578125" bestFit="1" customWidth="1"/>
    <col min="6923" max="6923" width="3" customWidth="1"/>
    <col min="6924" max="6924" width="15.28515625" bestFit="1" customWidth="1"/>
    <col min="6925" max="6925" width="4.140625" customWidth="1"/>
    <col min="6926" max="6926" width="10.28515625" bestFit="1" customWidth="1"/>
    <col min="7173" max="7173" width="4.5703125" customWidth="1"/>
    <col min="7175" max="7175" width="4.42578125" customWidth="1"/>
    <col min="7176" max="7176" width="13.140625" bestFit="1" customWidth="1"/>
    <col min="7177" max="7177" width="3" customWidth="1"/>
    <col min="7178" max="7178" width="15.42578125" bestFit="1" customWidth="1"/>
    <col min="7179" max="7179" width="3" customWidth="1"/>
    <col min="7180" max="7180" width="15.28515625" bestFit="1" customWidth="1"/>
    <col min="7181" max="7181" width="4.140625" customWidth="1"/>
    <col min="7182" max="7182" width="10.28515625" bestFit="1" customWidth="1"/>
    <col min="7429" max="7429" width="4.5703125" customWidth="1"/>
    <col min="7431" max="7431" width="4.42578125" customWidth="1"/>
    <col min="7432" max="7432" width="13.140625" bestFit="1" customWidth="1"/>
    <col min="7433" max="7433" width="3" customWidth="1"/>
    <col min="7434" max="7434" width="15.42578125" bestFit="1" customWidth="1"/>
    <col min="7435" max="7435" width="3" customWidth="1"/>
    <col min="7436" max="7436" width="15.28515625" bestFit="1" customWidth="1"/>
    <col min="7437" max="7437" width="4.140625" customWidth="1"/>
    <col min="7438" max="7438" width="10.28515625" bestFit="1" customWidth="1"/>
    <col min="7685" max="7685" width="4.5703125" customWidth="1"/>
    <col min="7687" max="7687" width="4.42578125" customWidth="1"/>
    <col min="7688" max="7688" width="13.140625" bestFit="1" customWidth="1"/>
    <col min="7689" max="7689" width="3" customWidth="1"/>
    <col min="7690" max="7690" width="15.42578125" bestFit="1" customWidth="1"/>
    <col min="7691" max="7691" width="3" customWidth="1"/>
    <col min="7692" max="7692" width="15.28515625" bestFit="1" customWidth="1"/>
    <col min="7693" max="7693" width="4.140625" customWidth="1"/>
    <col min="7694" max="7694" width="10.28515625" bestFit="1" customWidth="1"/>
    <col min="7941" max="7941" width="4.5703125" customWidth="1"/>
    <col min="7943" max="7943" width="4.42578125" customWidth="1"/>
    <col min="7944" max="7944" width="13.140625" bestFit="1" customWidth="1"/>
    <col min="7945" max="7945" width="3" customWidth="1"/>
    <col min="7946" max="7946" width="15.42578125" bestFit="1" customWidth="1"/>
    <col min="7947" max="7947" width="3" customWidth="1"/>
    <col min="7948" max="7948" width="15.28515625" bestFit="1" customWidth="1"/>
    <col min="7949" max="7949" width="4.140625" customWidth="1"/>
    <col min="7950" max="7950" width="10.28515625" bestFit="1" customWidth="1"/>
    <col min="8197" max="8197" width="4.5703125" customWidth="1"/>
    <col min="8199" max="8199" width="4.42578125" customWidth="1"/>
    <col min="8200" max="8200" width="13.140625" bestFit="1" customWidth="1"/>
    <col min="8201" max="8201" width="3" customWidth="1"/>
    <col min="8202" max="8202" width="15.42578125" bestFit="1" customWidth="1"/>
    <col min="8203" max="8203" width="3" customWidth="1"/>
    <col min="8204" max="8204" width="15.28515625" bestFit="1" customWidth="1"/>
    <col min="8205" max="8205" width="4.140625" customWidth="1"/>
    <col min="8206" max="8206" width="10.28515625" bestFit="1" customWidth="1"/>
    <col min="8453" max="8453" width="4.5703125" customWidth="1"/>
    <col min="8455" max="8455" width="4.42578125" customWidth="1"/>
    <col min="8456" max="8456" width="13.140625" bestFit="1" customWidth="1"/>
    <col min="8457" max="8457" width="3" customWidth="1"/>
    <col min="8458" max="8458" width="15.42578125" bestFit="1" customWidth="1"/>
    <col min="8459" max="8459" width="3" customWidth="1"/>
    <col min="8460" max="8460" width="15.28515625" bestFit="1" customWidth="1"/>
    <col min="8461" max="8461" width="4.140625" customWidth="1"/>
    <col min="8462" max="8462" width="10.28515625" bestFit="1" customWidth="1"/>
    <col min="8709" max="8709" width="4.5703125" customWidth="1"/>
    <col min="8711" max="8711" width="4.42578125" customWidth="1"/>
    <col min="8712" max="8712" width="13.140625" bestFit="1" customWidth="1"/>
    <col min="8713" max="8713" width="3" customWidth="1"/>
    <col min="8714" max="8714" width="15.42578125" bestFit="1" customWidth="1"/>
    <col min="8715" max="8715" width="3" customWidth="1"/>
    <col min="8716" max="8716" width="15.28515625" bestFit="1" customWidth="1"/>
    <col min="8717" max="8717" width="4.140625" customWidth="1"/>
    <col min="8718" max="8718" width="10.28515625" bestFit="1" customWidth="1"/>
    <col min="8965" max="8965" width="4.5703125" customWidth="1"/>
    <col min="8967" max="8967" width="4.42578125" customWidth="1"/>
    <col min="8968" max="8968" width="13.140625" bestFit="1" customWidth="1"/>
    <col min="8969" max="8969" width="3" customWidth="1"/>
    <col min="8970" max="8970" width="15.42578125" bestFit="1" customWidth="1"/>
    <col min="8971" max="8971" width="3" customWidth="1"/>
    <col min="8972" max="8972" width="15.28515625" bestFit="1" customWidth="1"/>
    <col min="8973" max="8973" width="4.140625" customWidth="1"/>
    <col min="8974" max="8974" width="10.28515625" bestFit="1" customWidth="1"/>
    <col min="9221" max="9221" width="4.5703125" customWidth="1"/>
    <col min="9223" max="9223" width="4.42578125" customWidth="1"/>
    <col min="9224" max="9224" width="13.140625" bestFit="1" customWidth="1"/>
    <col min="9225" max="9225" width="3" customWidth="1"/>
    <col min="9226" max="9226" width="15.42578125" bestFit="1" customWidth="1"/>
    <col min="9227" max="9227" width="3" customWidth="1"/>
    <col min="9228" max="9228" width="15.28515625" bestFit="1" customWidth="1"/>
    <col min="9229" max="9229" width="4.140625" customWidth="1"/>
    <col min="9230" max="9230" width="10.28515625" bestFit="1" customWidth="1"/>
    <col min="9477" max="9477" width="4.5703125" customWidth="1"/>
    <col min="9479" max="9479" width="4.42578125" customWidth="1"/>
    <col min="9480" max="9480" width="13.140625" bestFit="1" customWidth="1"/>
    <col min="9481" max="9481" width="3" customWidth="1"/>
    <col min="9482" max="9482" width="15.42578125" bestFit="1" customWidth="1"/>
    <col min="9483" max="9483" width="3" customWidth="1"/>
    <col min="9484" max="9484" width="15.28515625" bestFit="1" customWidth="1"/>
    <col min="9485" max="9485" width="4.140625" customWidth="1"/>
    <col min="9486" max="9486" width="10.28515625" bestFit="1" customWidth="1"/>
    <col min="9733" max="9733" width="4.5703125" customWidth="1"/>
    <col min="9735" max="9735" width="4.42578125" customWidth="1"/>
    <col min="9736" max="9736" width="13.140625" bestFit="1" customWidth="1"/>
    <col min="9737" max="9737" width="3" customWidth="1"/>
    <col min="9738" max="9738" width="15.42578125" bestFit="1" customWidth="1"/>
    <col min="9739" max="9739" width="3" customWidth="1"/>
    <col min="9740" max="9740" width="15.28515625" bestFit="1" customWidth="1"/>
    <col min="9741" max="9741" width="4.140625" customWidth="1"/>
    <col min="9742" max="9742" width="10.28515625" bestFit="1" customWidth="1"/>
    <col min="9989" max="9989" width="4.5703125" customWidth="1"/>
    <col min="9991" max="9991" width="4.42578125" customWidth="1"/>
    <col min="9992" max="9992" width="13.140625" bestFit="1" customWidth="1"/>
    <col min="9993" max="9993" width="3" customWidth="1"/>
    <col min="9994" max="9994" width="15.42578125" bestFit="1" customWidth="1"/>
    <col min="9995" max="9995" width="3" customWidth="1"/>
    <col min="9996" max="9996" width="15.28515625" bestFit="1" customWidth="1"/>
    <col min="9997" max="9997" width="4.140625" customWidth="1"/>
    <col min="9998" max="9998" width="10.28515625" bestFit="1" customWidth="1"/>
    <col min="10245" max="10245" width="4.5703125" customWidth="1"/>
    <col min="10247" max="10247" width="4.42578125" customWidth="1"/>
    <col min="10248" max="10248" width="13.140625" bestFit="1" customWidth="1"/>
    <col min="10249" max="10249" width="3" customWidth="1"/>
    <col min="10250" max="10250" width="15.42578125" bestFit="1" customWidth="1"/>
    <col min="10251" max="10251" width="3" customWidth="1"/>
    <col min="10252" max="10252" width="15.28515625" bestFit="1" customWidth="1"/>
    <col min="10253" max="10253" width="4.140625" customWidth="1"/>
    <col min="10254" max="10254" width="10.28515625" bestFit="1" customWidth="1"/>
    <col min="10501" max="10501" width="4.5703125" customWidth="1"/>
    <col min="10503" max="10503" width="4.42578125" customWidth="1"/>
    <col min="10504" max="10504" width="13.140625" bestFit="1" customWidth="1"/>
    <col min="10505" max="10505" width="3" customWidth="1"/>
    <col min="10506" max="10506" width="15.42578125" bestFit="1" customWidth="1"/>
    <col min="10507" max="10507" width="3" customWidth="1"/>
    <col min="10508" max="10508" width="15.28515625" bestFit="1" customWidth="1"/>
    <col min="10509" max="10509" width="4.140625" customWidth="1"/>
    <col min="10510" max="10510" width="10.28515625" bestFit="1" customWidth="1"/>
    <col min="10757" max="10757" width="4.5703125" customWidth="1"/>
    <col min="10759" max="10759" width="4.42578125" customWidth="1"/>
    <col min="10760" max="10760" width="13.140625" bestFit="1" customWidth="1"/>
    <col min="10761" max="10761" width="3" customWidth="1"/>
    <col min="10762" max="10762" width="15.42578125" bestFit="1" customWidth="1"/>
    <col min="10763" max="10763" width="3" customWidth="1"/>
    <col min="10764" max="10764" width="15.28515625" bestFit="1" customWidth="1"/>
    <col min="10765" max="10765" width="4.140625" customWidth="1"/>
    <col min="10766" max="10766" width="10.28515625" bestFit="1" customWidth="1"/>
    <col min="11013" max="11013" width="4.5703125" customWidth="1"/>
    <col min="11015" max="11015" width="4.42578125" customWidth="1"/>
    <col min="11016" max="11016" width="13.140625" bestFit="1" customWidth="1"/>
    <col min="11017" max="11017" width="3" customWidth="1"/>
    <col min="11018" max="11018" width="15.42578125" bestFit="1" customWidth="1"/>
    <col min="11019" max="11019" width="3" customWidth="1"/>
    <col min="11020" max="11020" width="15.28515625" bestFit="1" customWidth="1"/>
    <col min="11021" max="11021" width="4.140625" customWidth="1"/>
    <col min="11022" max="11022" width="10.28515625" bestFit="1" customWidth="1"/>
    <col min="11269" max="11269" width="4.5703125" customWidth="1"/>
    <col min="11271" max="11271" width="4.42578125" customWidth="1"/>
    <col min="11272" max="11272" width="13.140625" bestFit="1" customWidth="1"/>
    <col min="11273" max="11273" width="3" customWidth="1"/>
    <col min="11274" max="11274" width="15.42578125" bestFit="1" customWidth="1"/>
    <col min="11275" max="11275" width="3" customWidth="1"/>
    <col min="11276" max="11276" width="15.28515625" bestFit="1" customWidth="1"/>
    <col min="11277" max="11277" width="4.140625" customWidth="1"/>
    <col min="11278" max="11278" width="10.28515625" bestFit="1" customWidth="1"/>
    <col min="11525" max="11525" width="4.5703125" customWidth="1"/>
    <col min="11527" max="11527" width="4.42578125" customWidth="1"/>
    <col min="11528" max="11528" width="13.140625" bestFit="1" customWidth="1"/>
    <col min="11529" max="11529" width="3" customWidth="1"/>
    <col min="11530" max="11530" width="15.42578125" bestFit="1" customWidth="1"/>
    <col min="11531" max="11531" width="3" customWidth="1"/>
    <col min="11532" max="11532" width="15.28515625" bestFit="1" customWidth="1"/>
    <col min="11533" max="11533" width="4.140625" customWidth="1"/>
    <col min="11534" max="11534" width="10.28515625" bestFit="1" customWidth="1"/>
    <col min="11781" max="11781" width="4.5703125" customWidth="1"/>
    <col min="11783" max="11783" width="4.42578125" customWidth="1"/>
    <col min="11784" max="11784" width="13.140625" bestFit="1" customWidth="1"/>
    <col min="11785" max="11785" width="3" customWidth="1"/>
    <col min="11786" max="11786" width="15.42578125" bestFit="1" customWidth="1"/>
    <col min="11787" max="11787" width="3" customWidth="1"/>
    <col min="11788" max="11788" width="15.28515625" bestFit="1" customWidth="1"/>
    <col min="11789" max="11789" width="4.140625" customWidth="1"/>
    <col min="11790" max="11790" width="10.28515625" bestFit="1" customWidth="1"/>
    <col min="12037" max="12037" width="4.5703125" customWidth="1"/>
    <col min="12039" max="12039" width="4.42578125" customWidth="1"/>
    <col min="12040" max="12040" width="13.140625" bestFit="1" customWidth="1"/>
    <col min="12041" max="12041" width="3" customWidth="1"/>
    <col min="12042" max="12042" width="15.42578125" bestFit="1" customWidth="1"/>
    <col min="12043" max="12043" width="3" customWidth="1"/>
    <col min="12044" max="12044" width="15.28515625" bestFit="1" customWidth="1"/>
    <col min="12045" max="12045" width="4.140625" customWidth="1"/>
    <col min="12046" max="12046" width="10.28515625" bestFit="1" customWidth="1"/>
    <col min="12293" max="12293" width="4.5703125" customWidth="1"/>
    <col min="12295" max="12295" width="4.42578125" customWidth="1"/>
    <col min="12296" max="12296" width="13.140625" bestFit="1" customWidth="1"/>
    <col min="12297" max="12297" width="3" customWidth="1"/>
    <col min="12298" max="12298" width="15.42578125" bestFit="1" customWidth="1"/>
    <col min="12299" max="12299" width="3" customWidth="1"/>
    <col min="12300" max="12300" width="15.28515625" bestFit="1" customWidth="1"/>
    <col min="12301" max="12301" width="4.140625" customWidth="1"/>
    <col min="12302" max="12302" width="10.28515625" bestFit="1" customWidth="1"/>
    <col min="12549" max="12549" width="4.5703125" customWidth="1"/>
    <col min="12551" max="12551" width="4.42578125" customWidth="1"/>
    <col min="12552" max="12552" width="13.140625" bestFit="1" customWidth="1"/>
    <col min="12553" max="12553" width="3" customWidth="1"/>
    <col min="12554" max="12554" width="15.42578125" bestFit="1" customWidth="1"/>
    <col min="12555" max="12555" width="3" customWidth="1"/>
    <col min="12556" max="12556" width="15.28515625" bestFit="1" customWidth="1"/>
    <col min="12557" max="12557" width="4.140625" customWidth="1"/>
    <col min="12558" max="12558" width="10.28515625" bestFit="1" customWidth="1"/>
    <col min="12805" max="12805" width="4.5703125" customWidth="1"/>
    <col min="12807" max="12807" width="4.42578125" customWidth="1"/>
    <col min="12808" max="12808" width="13.140625" bestFit="1" customWidth="1"/>
    <col min="12809" max="12809" width="3" customWidth="1"/>
    <col min="12810" max="12810" width="15.42578125" bestFit="1" customWidth="1"/>
    <col min="12811" max="12811" width="3" customWidth="1"/>
    <col min="12812" max="12812" width="15.28515625" bestFit="1" customWidth="1"/>
    <col min="12813" max="12813" width="4.140625" customWidth="1"/>
    <col min="12814" max="12814" width="10.28515625" bestFit="1" customWidth="1"/>
    <col min="13061" max="13061" width="4.5703125" customWidth="1"/>
    <col min="13063" max="13063" width="4.42578125" customWidth="1"/>
    <col min="13064" max="13064" width="13.140625" bestFit="1" customWidth="1"/>
    <col min="13065" max="13065" width="3" customWidth="1"/>
    <col min="13066" max="13066" width="15.42578125" bestFit="1" customWidth="1"/>
    <col min="13067" max="13067" width="3" customWidth="1"/>
    <col min="13068" max="13068" width="15.28515625" bestFit="1" customWidth="1"/>
    <col min="13069" max="13069" width="4.140625" customWidth="1"/>
    <col min="13070" max="13070" width="10.28515625" bestFit="1" customWidth="1"/>
    <col min="13317" max="13317" width="4.5703125" customWidth="1"/>
    <col min="13319" max="13319" width="4.42578125" customWidth="1"/>
    <col min="13320" max="13320" width="13.140625" bestFit="1" customWidth="1"/>
    <col min="13321" max="13321" width="3" customWidth="1"/>
    <col min="13322" max="13322" width="15.42578125" bestFit="1" customWidth="1"/>
    <col min="13323" max="13323" width="3" customWidth="1"/>
    <col min="13324" max="13324" width="15.28515625" bestFit="1" customWidth="1"/>
    <col min="13325" max="13325" width="4.140625" customWidth="1"/>
    <col min="13326" max="13326" width="10.28515625" bestFit="1" customWidth="1"/>
    <col min="13573" max="13573" width="4.5703125" customWidth="1"/>
    <col min="13575" max="13575" width="4.42578125" customWidth="1"/>
    <col min="13576" max="13576" width="13.140625" bestFit="1" customWidth="1"/>
    <col min="13577" max="13577" width="3" customWidth="1"/>
    <col min="13578" max="13578" width="15.42578125" bestFit="1" customWidth="1"/>
    <col min="13579" max="13579" width="3" customWidth="1"/>
    <col min="13580" max="13580" width="15.28515625" bestFit="1" customWidth="1"/>
    <col min="13581" max="13581" width="4.140625" customWidth="1"/>
    <col min="13582" max="13582" width="10.28515625" bestFit="1" customWidth="1"/>
    <col min="13829" max="13829" width="4.5703125" customWidth="1"/>
    <col min="13831" max="13831" width="4.42578125" customWidth="1"/>
    <col min="13832" max="13832" width="13.140625" bestFit="1" customWidth="1"/>
    <col min="13833" max="13833" width="3" customWidth="1"/>
    <col min="13834" max="13834" width="15.42578125" bestFit="1" customWidth="1"/>
    <col min="13835" max="13835" width="3" customWidth="1"/>
    <col min="13836" max="13836" width="15.28515625" bestFit="1" customWidth="1"/>
    <col min="13837" max="13837" width="4.140625" customWidth="1"/>
    <col min="13838" max="13838" width="10.28515625" bestFit="1" customWidth="1"/>
    <col min="14085" max="14085" width="4.5703125" customWidth="1"/>
    <col min="14087" max="14087" width="4.42578125" customWidth="1"/>
    <col min="14088" max="14088" width="13.140625" bestFit="1" customWidth="1"/>
    <col min="14089" max="14089" width="3" customWidth="1"/>
    <col min="14090" max="14090" width="15.42578125" bestFit="1" customWidth="1"/>
    <col min="14091" max="14091" width="3" customWidth="1"/>
    <col min="14092" max="14092" width="15.28515625" bestFit="1" customWidth="1"/>
    <col min="14093" max="14093" width="4.140625" customWidth="1"/>
    <col min="14094" max="14094" width="10.28515625" bestFit="1" customWidth="1"/>
    <col min="14341" max="14341" width="4.5703125" customWidth="1"/>
    <col min="14343" max="14343" width="4.42578125" customWidth="1"/>
    <col min="14344" max="14344" width="13.140625" bestFit="1" customWidth="1"/>
    <col min="14345" max="14345" width="3" customWidth="1"/>
    <col min="14346" max="14346" width="15.42578125" bestFit="1" customWidth="1"/>
    <col min="14347" max="14347" width="3" customWidth="1"/>
    <col min="14348" max="14348" width="15.28515625" bestFit="1" customWidth="1"/>
    <col min="14349" max="14349" width="4.140625" customWidth="1"/>
    <col min="14350" max="14350" width="10.28515625" bestFit="1" customWidth="1"/>
    <col min="14597" max="14597" width="4.5703125" customWidth="1"/>
    <col min="14599" max="14599" width="4.42578125" customWidth="1"/>
    <col min="14600" max="14600" width="13.140625" bestFit="1" customWidth="1"/>
    <col min="14601" max="14601" width="3" customWidth="1"/>
    <col min="14602" max="14602" width="15.42578125" bestFit="1" customWidth="1"/>
    <col min="14603" max="14603" width="3" customWidth="1"/>
    <col min="14604" max="14604" width="15.28515625" bestFit="1" customWidth="1"/>
    <col min="14605" max="14605" width="4.140625" customWidth="1"/>
    <col min="14606" max="14606" width="10.28515625" bestFit="1" customWidth="1"/>
    <col min="14853" max="14853" width="4.5703125" customWidth="1"/>
    <col min="14855" max="14855" width="4.42578125" customWidth="1"/>
    <col min="14856" max="14856" width="13.140625" bestFit="1" customWidth="1"/>
    <col min="14857" max="14857" width="3" customWidth="1"/>
    <col min="14858" max="14858" width="15.42578125" bestFit="1" customWidth="1"/>
    <col min="14859" max="14859" width="3" customWidth="1"/>
    <col min="14860" max="14860" width="15.28515625" bestFit="1" customWidth="1"/>
    <col min="14861" max="14861" width="4.140625" customWidth="1"/>
    <col min="14862" max="14862" width="10.28515625" bestFit="1" customWidth="1"/>
    <col min="15109" max="15109" width="4.5703125" customWidth="1"/>
    <col min="15111" max="15111" width="4.42578125" customWidth="1"/>
    <col min="15112" max="15112" width="13.140625" bestFit="1" customWidth="1"/>
    <col min="15113" max="15113" width="3" customWidth="1"/>
    <col min="15114" max="15114" width="15.42578125" bestFit="1" customWidth="1"/>
    <col min="15115" max="15115" width="3" customWidth="1"/>
    <col min="15116" max="15116" width="15.28515625" bestFit="1" customWidth="1"/>
    <col min="15117" max="15117" width="4.140625" customWidth="1"/>
    <col min="15118" max="15118" width="10.28515625" bestFit="1" customWidth="1"/>
    <col min="15365" max="15365" width="4.5703125" customWidth="1"/>
    <col min="15367" max="15367" width="4.42578125" customWidth="1"/>
    <col min="15368" max="15368" width="13.140625" bestFit="1" customWidth="1"/>
    <col min="15369" max="15369" width="3" customWidth="1"/>
    <col min="15370" max="15370" width="15.42578125" bestFit="1" customWidth="1"/>
    <col min="15371" max="15371" width="3" customWidth="1"/>
    <col min="15372" max="15372" width="15.28515625" bestFit="1" customWidth="1"/>
    <col min="15373" max="15373" width="4.140625" customWidth="1"/>
    <col min="15374" max="15374" width="10.28515625" bestFit="1" customWidth="1"/>
    <col min="15621" max="15621" width="4.5703125" customWidth="1"/>
    <col min="15623" max="15623" width="4.42578125" customWidth="1"/>
    <col min="15624" max="15624" width="13.140625" bestFit="1" customWidth="1"/>
    <col min="15625" max="15625" width="3" customWidth="1"/>
    <col min="15626" max="15626" width="15.42578125" bestFit="1" customWidth="1"/>
    <col min="15627" max="15627" width="3" customWidth="1"/>
    <col min="15628" max="15628" width="15.28515625" bestFit="1" customWidth="1"/>
    <col min="15629" max="15629" width="4.140625" customWidth="1"/>
    <col min="15630" max="15630" width="10.28515625" bestFit="1" customWidth="1"/>
    <col min="15877" max="15877" width="4.5703125" customWidth="1"/>
    <col min="15879" max="15879" width="4.42578125" customWidth="1"/>
    <col min="15880" max="15880" width="13.140625" bestFit="1" customWidth="1"/>
    <col min="15881" max="15881" width="3" customWidth="1"/>
    <col min="15882" max="15882" width="15.42578125" bestFit="1" customWidth="1"/>
    <col min="15883" max="15883" width="3" customWidth="1"/>
    <col min="15884" max="15884" width="15.28515625" bestFit="1" customWidth="1"/>
    <col min="15885" max="15885" width="4.140625" customWidth="1"/>
    <col min="15886" max="15886" width="10.28515625" bestFit="1" customWidth="1"/>
    <col min="16133" max="16133" width="4.5703125" customWidth="1"/>
    <col min="16135" max="16135" width="4.42578125" customWidth="1"/>
    <col min="16136" max="16136" width="13.140625" bestFit="1" customWidth="1"/>
    <col min="16137" max="16137" width="3" customWidth="1"/>
    <col min="16138" max="16138" width="15.42578125" bestFit="1" customWidth="1"/>
    <col min="16139" max="16139" width="3" customWidth="1"/>
    <col min="16140" max="16140" width="15.28515625" bestFit="1" customWidth="1"/>
    <col min="16141" max="16141" width="4.140625" customWidth="1"/>
    <col min="16142" max="16142" width="10.28515625" bestFit="1" customWidth="1"/>
  </cols>
  <sheetData>
    <row r="3" spans="1:14">
      <c r="A3" s="1" t="s">
        <v>0</v>
      </c>
    </row>
    <row r="4" spans="1:14">
      <c r="A4" s="1" t="s">
        <v>1</v>
      </c>
    </row>
    <row r="5" spans="1:14">
      <c r="A5" s="1" t="s">
        <v>83</v>
      </c>
    </row>
    <row r="6" spans="1:14">
      <c r="A6" s="1"/>
    </row>
    <row r="7" spans="1:14">
      <c r="D7" s="1"/>
      <c r="E7" s="116" t="s">
        <v>87</v>
      </c>
      <c r="F7" s="116"/>
      <c r="G7" s="116"/>
      <c r="H7" s="8"/>
      <c r="I7" s="116" t="s">
        <v>91</v>
      </c>
      <c r="J7" s="116"/>
      <c r="K7" s="116"/>
      <c r="L7" s="6"/>
      <c r="M7" s="116" t="s">
        <v>92</v>
      </c>
      <c r="N7" s="116"/>
    </row>
    <row r="8" spans="1:14">
      <c r="D8" s="1"/>
      <c r="E8" s="62" t="s">
        <v>90</v>
      </c>
      <c r="F8" s="62" t="s">
        <v>90</v>
      </c>
      <c r="G8" s="8"/>
      <c r="H8" s="8"/>
      <c r="I8" s="62" t="s">
        <v>90</v>
      </c>
      <c r="J8" s="62" t="s">
        <v>90</v>
      </c>
      <c r="K8" s="8"/>
      <c r="L8" s="6"/>
      <c r="M8" s="62" t="s">
        <v>90</v>
      </c>
      <c r="N8" s="8"/>
    </row>
    <row r="9" spans="1:14">
      <c r="E9" s="58" t="s">
        <v>88</v>
      </c>
      <c r="F9" s="58" t="s">
        <v>89</v>
      </c>
      <c r="G9" s="58" t="s">
        <v>84</v>
      </c>
      <c r="H9" s="62"/>
      <c r="I9" s="58" t="s">
        <v>88</v>
      </c>
      <c r="J9" s="58" t="s">
        <v>89</v>
      </c>
      <c r="K9" s="58" t="s">
        <v>84</v>
      </c>
      <c r="M9" s="58" t="s">
        <v>89</v>
      </c>
      <c r="N9" s="58" t="s">
        <v>84</v>
      </c>
    </row>
    <row r="10" spans="1:14" ht="26.25" thickBot="1">
      <c r="A10" s="39" t="s">
        <v>4</v>
      </c>
      <c r="B10" s="1"/>
      <c r="C10" s="5" t="s">
        <v>63</v>
      </c>
      <c r="E10" s="5" t="s">
        <v>85</v>
      </c>
      <c r="F10" s="5" t="s">
        <v>85</v>
      </c>
      <c r="G10" s="5" t="s">
        <v>85</v>
      </c>
      <c r="H10" s="32"/>
      <c r="I10" s="5" t="s">
        <v>85</v>
      </c>
      <c r="J10" s="5" t="s">
        <v>85</v>
      </c>
      <c r="K10" s="5" t="s">
        <v>85</v>
      </c>
      <c r="M10" s="5" t="s">
        <v>85</v>
      </c>
      <c r="N10" s="5" t="s">
        <v>85</v>
      </c>
    </row>
    <row r="11" spans="1:14">
      <c r="A11" s="11"/>
      <c r="C11" s="12" t="s">
        <v>11</v>
      </c>
    </row>
    <row r="12" spans="1:14">
      <c r="A12">
        <v>1</v>
      </c>
      <c r="C12" s="58" t="s">
        <v>17</v>
      </c>
      <c r="E12" s="34">
        <v>246.24333484162895</v>
      </c>
      <c r="F12" s="34">
        <v>373.18</v>
      </c>
      <c r="G12" s="34">
        <v>1013.04</v>
      </c>
      <c r="H12" s="34"/>
      <c r="I12" s="34">
        <v>289.75</v>
      </c>
      <c r="J12" s="34">
        <v>373.18</v>
      </c>
      <c r="K12" s="34">
        <v>1070.5500000000002</v>
      </c>
      <c r="L12" s="34"/>
      <c r="M12" s="34">
        <v>1070.5500000000002</v>
      </c>
      <c r="N12" s="34">
        <v>1196.8699999999999</v>
      </c>
    </row>
    <row r="13" spans="1:14">
      <c r="A13">
        <f>A12+1</f>
        <v>2</v>
      </c>
      <c r="C13" s="63" t="s">
        <v>86</v>
      </c>
      <c r="E13" s="34">
        <v>246.24333484162895</v>
      </c>
      <c r="F13" s="34">
        <v>373.18</v>
      </c>
      <c r="G13" s="34">
        <v>1013.04</v>
      </c>
      <c r="H13" s="34"/>
      <c r="I13" s="34">
        <v>289.75</v>
      </c>
      <c r="J13" s="34">
        <v>373.18</v>
      </c>
      <c r="K13" s="34">
        <v>1070.5500000000002</v>
      </c>
      <c r="L13" s="34"/>
      <c r="M13" s="34">
        <v>1070.5500000000002</v>
      </c>
      <c r="N13" s="34">
        <v>1196.8699999999999</v>
      </c>
    </row>
    <row r="14" spans="1:14">
      <c r="A14">
        <f t="shared" ref="A14:A42" si="0">A13+1</f>
        <v>3</v>
      </c>
      <c r="C14" s="20" t="s">
        <v>18</v>
      </c>
      <c r="E14" s="34">
        <v>246.24333484162895</v>
      </c>
      <c r="F14" s="34">
        <v>373.18</v>
      </c>
      <c r="G14" s="34">
        <v>1013.04</v>
      </c>
      <c r="H14" s="34"/>
      <c r="I14" s="34">
        <v>289.75</v>
      </c>
      <c r="J14" s="34">
        <v>373.18</v>
      </c>
      <c r="K14" s="34">
        <v>1070.5500000000002</v>
      </c>
      <c r="L14" s="34"/>
      <c r="M14" s="34">
        <v>1070.5500000000002</v>
      </c>
      <c r="N14" s="34">
        <v>1196.8699999999999</v>
      </c>
    </row>
    <row r="15" spans="1:14">
      <c r="A15">
        <f t="shared" si="0"/>
        <v>4</v>
      </c>
      <c r="C15" s="20" t="s">
        <v>79</v>
      </c>
      <c r="E15" s="34">
        <v>246.24333484162895</v>
      </c>
      <c r="F15" s="34">
        <v>373.18</v>
      </c>
      <c r="G15" s="34">
        <v>1013.04</v>
      </c>
      <c r="H15" s="34"/>
      <c r="I15" s="34">
        <v>289.75</v>
      </c>
      <c r="J15" s="34">
        <v>373.18</v>
      </c>
      <c r="K15" s="34">
        <v>1070.5500000000002</v>
      </c>
      <c r="L15" s="34"/>
      <c r="M15" s="34">
        <v>1070.5500000000002</v>
      </c>
      <c r="N15" s="34">
        <v>1196.8699999999999</v>
      </c>
    </row>
    <row r="16" spans="1:14">
      <c r="A16">
        <f t="shared" si="0"/>
        <v>5</v>
      </c>
      <c r="C16" s="20" t="s">
        <v>80</v>
      </c>
      <c r="E16" s="34">
        <v>246.24333484162895</v>
      </c>
      <c r="F16" s="34">
        <v>373.18</v>
      </c>
      <c r="G16" s="34">
        <v>1013.04</v>
      </c>
      <c r="H16" s="34"/>
      <c r="I16" s="34">
        <v>289.75</v>
      </c>
      <c r="J16" s="34">
        <v>373.18</v>
      </c>
      <c r="K16" s="34">
        <v>1070.5500000000002</v>
      </c>
      <c r="L16" s="34"/>
      <c r="M16" s="34">
        <v>1070.5500000000002</v>
      </c>
      <c r="N16" s="34">
        <v>1196.8699999999999</v>
      </c>
    </row>
    <row r="17" spans="1:14">
      <c r="A17">
        <f t="shared" si="0"/>
        <v>6</v>
      </c>
      <c r="C17" s="20" t="s">
        <v>19</v>
      </c>
      <c r="E17" s="34">
        <v>246.24333484162895</v>
      </c>
      <c r="F17" s="34">
        <v>373.18</v>
      </c>
      <c r="G17" s="34">
        <v>1013.04</v>
      </c>
      <c r="H17" s="34"/>
      <c r="I17" s="34">
        <v>289.75</v>
      </c>
      <c r="J17" s="34">
        <v>373.18</v>
      </c>
      <c r="K17" s="34">
        <v>1070.5500000000002</v>
      </c>
      <c r="L17" s="34"/>
      <c r="M17" s="34">
        <v>1070.5500000000002</v>
      </c>
      <c r="N17" s="34">
        <v>1196.8699999999999</v>
      </c>
    </row>
    <row r="18" spans="1:14">
      <c r="A18">
        <f t="shared" si="0"/>
        <v>7</v>
      </c>
      <c r="C18" s="20" t="s">
        <v>20</v>
      </c>
      <c r="E18" s="34">
        <v>246.24333484162895</v>
      </c>
      <c r="F18" s="34">
        <v>373.18</v>
      </c>
      <c r="G18" s="34">
        <v>1013.04</v>
      </c>
      <c r="H18" s="34"/>
      <c r="I18" s="34">
        <v>289.75</v>
      </c>
      <c r="J18" s="34">
        <v>373.18</v>
      </c>
      <c r="K18" s="34">
        <v>1070.5500000000002</v>
      </c>
      <c r="L18" s="70"/>
      <c r="M18" s="34">
        <v>1070.5500000000002</v>
      </c>
      <c r="N18" s="34">
        <v>1196.8699999999999</v>
      </c>
    </row>
    <row r="19" spans="1:14">
      <c r="A19">
        <f t="shared" si="0"/>
        <v>8</v>
      </c>
      <c r="C19" s="20" t="s">
        <v>21</v>
      </c>
      <c r="E19" s="34">
        <v>246.24333484162895</v>
      </c>
      <c r="F19" s="34">
        <v>373.18</v>
      </c>
      <c r="G19" s="34">
        <v>1013.04</v>
      </c>
      <c r="H19" s="34"/>
      <c r="I19" s="34">
        <v>289.75</v>
      </c>
      <c r="J19" s="34">
        <v>373.18</v>
      </c>
      <c r="K19" s="34">
        <v>1070.5500000000002</v>
      </c>
      <c r="L19" s="70"/>
      <c r="M19" s="34">
        <v>1070.5500000000002</v>
      </c>
      <c r="N19" s="34">
        <v>1196.8699999999999</v>
      </c>
    </row>
    <row r="20" spans="1:14">
      <c r="A20">
        <f t="shared" si="0"/>
        <v>9</v>
      </c>
      <c r="C20" s="20" t="s">
        <v>22</v>
      </c>
      <c r="E20" s="34">
        <v>246.24333484162895</v>
      </c>
      <c r="F20" s="34">
        <v>373.18</v>
      </c>
      <c r="G20" s="34">
        <v>1013.04</v>
      </c>
      <c r="H20" s="34"/>
      <c r="I20" s="34">
        <v>289.75</v>
      </c>
      <c r="J20" s="34">
        <v>1070.5500000000002</v>
      </c>
      <c r="K20" s="34">
        <v>1196.8699999999999</v>
      </c>
      <c r="L20" s="70"/>
      <c r="M20" s="34">
        <v>1070.5500000000002</v>
      </c>
      <c r="N20" s="34">
        <v>1196.8699999999999</v>
      </c>
    </row>
    <row r="21" spans="1:14">
      <c r="A21">
        <f t="shared" si="0"/>
        <v>10</v>
      </c>
      <c r="C21" s="20" t="s">
        <v>81</v>
      </c>
      <c r="E21" s="34">
        <v>246.24333484162895</v>
      </c>
      <c r="F21" s="34">
        <v>373.18</v>
      </c>
      <c r="G21" s="34">
        <v>1013.04</v>
      </c>
      <c r="H21" s="34"/>
      <c r="I21" s="34">
        <v>289.75</v>
      </c>
      <c r="J21" s="34">
        <v>1070.5500000000002</v>
      </c>
      <c r="K21" s="34">
        <v>1196.8699999999999</v>
      </c>
      <c r="L21" s="70"/>
      <c r="M21" s="34">
        <v>1070.5500000000002</v>
      </c>
      <c r="N21" s="34">
        <v>1196.8699999999999</v>
      </c>
    </row>
    <row r="22" spans="1:14">
      <c r="A22">
        <f t="shared" si="0"/>
        <v>11</v>
      </c>
      <c r="C22" s="20" t="s">
        <v>82</v>
      </c>
      <c r="E22" s="34">
        <v>246.24333484162895</v>
      </c>
      <c r="F22" s="34">
        <v>373.18</v>
      </c>
      <c r="G22" s="34">
        <v>1013.04</v>
      </c>
      <c r="H22" s="34"/>
      <c r="I22" s="34">
        <v>289.75</v>
      </c>
      <c r="J22" s="34">
        <v>1070.5500000000002</v>
      </c>
      <c r="K22" s="34">
        <v>1196.8699999999999</v>
      </c>
      <c r="L22" s="70"/>
      <c r="M22" s="34">
        <v>1070.5500000000002</v>
      </c>
      <c r="N22" s="34">
        <v>1196.8699999999999</v>
      </c>
    </row>
    <row r="23" spans="1:14">
      <c r="A23">
        <f t="shared" si="0"/>
        <v>12</v>
      </c>
      <c r="C23" s="20" t="s">
        <v>23</v>
      </c>
      <c r="E23" s="34">
        <v>246.24333484162895</v>
      </c>
      <c r="F23" s="34">
        <v>373.18</v>
      </c>
      <c r="G23" s="34">
        <v>1013.04</v>
      </c>
      <c r="H23" s="34"/>
      <c r="I23" s="34">
        <v>289.75</v>
      </c>
      <c r="J23" s="34">
        <v>1070.5500000000002</v>
      </c>
      <c r="K23" s="34">
        <v>1196.8699999999999</v>
      </c>
      <c r="L23" s="70"/>
      <c r="M23" s="34">
        <v>1070.5500000000002</v>
      </c>
      <c r="N23" s="34">
        <v>1196.8699999999999</v>
      </c>
    </row>
    <row r="24" spans="1:14">
      <c r="A24">
        <f t="shared" si="0"/>
        <v>13</v>
      </c>
      <c r="C24" s="20" t="s">
        <v>24</v>
      </c>
      <c r="E24" s="34">
        <v>246.24333484162895</v>
      </c>
      <c r="F24" s="34">
        <v>373.18</v>
      </c>
      <c r="G24" s="34">
        <v>1013.04</v>
      </c>
      <c r="H24" s="34"/>
      <c r="I24" s="34">
        <v>289.75</v>
      </c>
      <c r="J24" s="34">
        <v>1070.5500000000002</v>
      </c>
      <c r="K24" s="34">
        <v>1196.8699999999999</v>
      </c>
      <c r="L24" s="70"/>
      <c r="M24" s="34">
        <v>1070.5500000000002</v>
      </c>
      <c r="N24" s="34">
        <v>1196.8699999999999</v>
      </c>
    </row>
    <row r="25" spans="1:14">
      <c r="A25">
        <f t="shared" si="0"/>
        <v>14</v>
      </c>
      <c r="C25" s="57" t="s">
        <v>76</v>
      </c>
      <c r="E25" s="34">
        <v>246.24333484162895</v>
      </c>
      <c r="F25" s="34">
        <v>373.18</v>
      </c>
      <c r="G25" s="34">
        <v>1013.04</v>
      </c>
      <c r="H25" s="34"/>
      <c r="I25" s="34">
        <v>289.75</v>
      </c>
      <c r="J25" s="34">
        <v>1070.5500000000002</v>
      </c>
      <c r="K25" s="34">
        <v>1196.8699999999999</v>
      </c>
      <c r="L25" s="70"/>
      <c r="M25" s="34">
        <v>1070.5500000000002</v>
      </c>
      <c r="N25" s="34">
        <v>1196.8699999999999</v>
      </c>
    </row>
    <row r="26" spans="1:14">
      <c r="A26">
        <f t="shared" si="0"/>
        <v>15</v>
      </c>
      <c r="C26" s="57" t="s">
        <v>77</v>
      </c>
      <c r="E26" s="34">
        <v>246.24333484162895</v>
      </c>
      <c r="F26" s="34">
        <v>373.18</v>
      </c>
      <c r="G26" s="34">
        <v>1013.04</v>
      </c>
      <c r="H26" s="34"/>
      <c r="I26" s="34">
        <v>289.75</v>
      </c>
      <c r="J26" s="34">
        <v>1070.5500000000002</v>
      </c>
      <c r="K26" s="34">
        <v>1196.8699999999999</v>
      </c>
      <c r="L26" s="70"/>
      <c r="M26" s="34">
        <v>1070.5500000000002</v>
      </c>
      <c r="N26" s="34">
        <v>1196.8699999999999</v>
      </c>
    </row>
    <row r="27" spans="1:14">
      <c r="A27">
        <f t="shared" si="0"/>
        <v>16</v>
      </c>
      <c r="C27" s="20" t="s">
        <v>25</v>
      </c>
      <c r="E27" s="34">
        <v>246.24333484162895</v>
      </c>
      <c r="F27" s="34">
        <v>373.18</v>
      </c>
      <c r="G27" s="34">
        <v>1013.04</v>
      </c>
      <c r="H27" s="34"/>
      <c r="I27" s="34">
        <v>289.75</v>
      </c>
      <c r="J27" s="34">
        <v>1070.5500000000002</v>
      </c>
      <c r="K27" s="34">
        <v>1196.8699999999999</v>
      </c>
      <c r="L27" s="70"/>
      <c r="M27" s="34">
        <v>1070.5500000000002</v>
      </c>
      <c r="N27" s="34">
        <v>1196.8699999999999</v>
      </c>
    </row>
    <row r="28" spans="1:14">
      <c r="A28">
        <f t="shared" si="0"/>
        <v>17</v>
      </c>
      <c r="C28" s="20" t="s">
        <v>26</v>
      </c>
      <c r="E28" s="34">
        <v>246.24333484162895</v>
      </c>
      <c r="F28" s="34">
        <v>373.18</v>
      </c>
      <c r="G28" s="34">
        <v>1013.04</v>
      </c>
      <c r="H28" s="34"/>
      <c r="I28" s="34">
        <v>289.75</v>
      </c>
      <c r="J28" s="34">
        <v>1070.5500000000002</v>
      </c>
      <c r="K28" s="34">
        <v>1196.8699999999999</v>
      </c>
      <c r="L28" s="70"/>
      <c r="M28" s="34">
        <v>1070.5500000000002</v>
      </c>
      <c r="N28" s="34">
        <v>1196.8699999999999</v>
      </c>
    </row>
    <row r="29" spans="1:14">
      <c r="A29">
        <f t="shared" si="0"/>
        <v>18</v>
      </c>
      <c r="C29" s="20" t="s">
        <v>27</v>
      </c>
      <c r="E29" s="34">
        <v>246.24333484162895</v>
      </c>
      <c r="F29" s="34">
        <v>373.18</v>
      </c>
      <c r="G29" s="34">
        <v>1013.04</v>
      </c>
      <c r="H29" s="34"/>
      <c r="I29" s="34">
        <v>289.75</v>
      </c>
      <c r="J29" s="34">
        <v>1070.5500000000002</v>
      </c>
      <c r="K29" s="34">
        <v>1196.8699999999999</v>
      </c>
      <c r="L29" s="34"/>
      <c r="M29" s="34">
        <v>1070.5500000000002</v>
      </c>
      <c r="N29" s="34">
        <v>1196.8699999999999</v>
      </c>
    </row>
    <row r="30" spans="1:14">
      <c r="A30">
        <f t="shared" si="0"/>
        <v>19</v>
      </c>
      <c r="C30" s="22" t="s">
        <v>28</v>
      </c>
      <c r="E30" s="34">
        <v>246.24333484162895</v>
      </c>
      <c r="F30" s="34">
        <v>373.18</v>
      </c>
      <c r="G30" s="34">
        <v>1013.04</v>
      </c>
      <c r="H30" s="34"/>
      <c r="I30" s="34">
        <v>289.75</v>
      </c>
      <c r="J30" s="34">
        <v>1070.5500000000002</v>
      </c>
      <c r="K30" s="34">
        <v>1196.8699999999999</v>
      </c>
      <c r="L30" s="34"/>
      <c r="M30" s="34">
        <v>1070.5500000000002</v>
      </c>
      <c r="N30" s="34">
        <v>1196.8699999999999</v>
      </c>
    </row>
    <row r="31" spans="1:14">
      <c r="A31">
        <f t="shared" si="0"/>
        <v>20</v>
      </c>
      <c r="C31" s="22" t="s">
        <v>29</v>
      </c>
      <c r="E31" s="34">
        <v>246.24333484162895</v>
      </c>
      <c r="F31" s="34">
        <v>373.18</v>
      </c>
      <c r="G31" s="34">
        <v>1013.04</v>
      </c>
      <c r="H31" s="34"/>
      <c r="I31" s="34">
        <v>289.75</v>
      </c>
      <c r="J31" s="34">
        <v>1070.5500000000002</v>
      </c>
      <c r="K31" s="34">
        <v>1196.8699999999999</v>
      </c>
      <c r="L31" s="34"/>
      <c r="M31" s="34">
        <v>1070.5500000000002</v>
      </c>
      <c r="N31" s="34">
        <v>1196.8699999999999</v>
      </c>
    </row>
    <row r="32" spans="1:14">
      <c r="A32">
        <f t="shared" si="0"/>
        <v>21</v>
      </c>
      <c r="C32" s="22" t="s">
        <v>30</v>
      </c>
      <c r="E32" s="34">
        <v>246.24333484162895</v>
      </c>
      <c r="F32" s="34">
        <v>373.18</v>
      </c>
      <c r="G32" s="34">
        <v>1013.04</v>
      </c>
      <c r="H32" s="34"/>
      <c r="I32" s="34">
        <v>289.75</v>
      </c>
      <c r="J32" s="34">
        <v>1070.5500000000002</v>
      </c>
      <c r="K32" s="34">
        <v>1196.8699999999999</v>
      </c>
      <c r="L32" s="34"/>
      <c r="M32" s="34">
        <v>1070.5500000000002</v>
      </c>
      <c r="N32" s="34">
        <v>1196.8699999999999</v>
      </c>
    </row>
    <row r="33" spans="1:14">
      <c r="A33">
        <f t="shared" si="0"/>
        <v>22</v>
      </c>
      <c r="C33" s="22" t="s">
        <v>31</v>
      </c>
      <c r="E33" s="34">
        <v>246.24333484162895</v>
      </c>
      <c r="F33" s="34">
        <v>373.18</v>
      </c>
      <c r="G33" s="34">
        <v>1013.04</v>
      </c>
      <c r="H33" s="34"/>
      <c r="I33" s="34">
        <v>289.75</v>
      </c>
      <c r="J33" s="34">
        <v>1070.5500000000002</v>
      </c>
      <c r="K33" s="34">
        <v>1196.8699999999999</v>
      </c>
      <c r="L33" s="34"/>
      <c r="M33" s="34">
        <v>1070.5500000000002</v>
      </c>
      <c r="N33" s="34">
        <v>1196.8699999999999</v>
      </c>
    </row>
    <row r="34" spans="1:14">
      <c r="A34">
        <f t="shared" si="0"/>
        <v>23</v>
      </c>
      <c r="C34" s="22" t="s">
        <v>32</v>
      </c>
      <c r="E34" s="34">
        <v>246.24333484162895</v>
      </c>
      <c r="F34" s="34">
        <v>373.18</v>
      </c>
      <c r="G34" s="34">
        <v>1013.04</v>
      </c>
      <c r="H34" s="34"/>
      <c r="I34" s="34">
        <v>289.75</v>
      </c>
      <c r="J34" s="34">
        <v>1070.5500000000002</v>
      </c>
      <c r="K34" s="34">
        <v>1196.8699999999999</v>
      </c>
      <c r="L34" s="34"/>
      <c r="M34" s="34">
        <v>1070.5500000000002</v>
      </c>
      <c r="N34" s="34">
        <v>1196.8699999999999</v>
      </c>
    </row>
    <row r="35" spans="1:14">
      <c r="A35">
        <f t="shared" si="0"/>
        <v>24</v>
      </c>
      <c r="C35" s="22" t="s">
        <v>33</v>
      </c>
      <c r="E35" s="34">
        <v>246.24333484162895</v>
      </c>
      <c r="F35" s="34">
        <v>373.18</v>
      </c>
      <c r="G35" s="34">
        <v>1013.04</v>
      </c>
      <c r="H35" s="34"/>
      <c r="I35" s="34">
        <v>289.75</v>
      </c>
      <c r="J35" s="34">
        <v>1070.5500000000002</v>
      </c>
      <c r="K35" s="34">
        <v>1196.8699999999999</v>
      </c>
      <c r="L35" s="34"/>
      <c r="M35" s="34">
        <v>1070.5500000000002</v>
      </c>
      <c r="N35" s="34">
        <v>1196.8699999999999</v>
      </c>
    </row>
    <row r="36" spans="1:14">
      <c r="A36">
        <f t="shared" si="0"/>
        <v>25</v>
      </c>
      <c r="C36" s="22" t="s">
        <v>34</v>
      </c>
      <c r="E36" s="34">
        <v>246.24333484162895</v>
      </c>
      <c r="F36" s="34">
        <v>373.18</v>
      </c>
      <c r="G36" s="34">
        <v>1013.04</v>
      </c>
      <c r="H36" s="34"/>
      <c r="I36" s="34">
        <v>289.75</v>
      </c>
      <c r="J36" s="34">
        <v>1070.5500000000002</v>
      </c>
      <c r="K36" s="34">
        <v>1196.8699999999999</v>
      </c>
      <c r="L36" s="34"/>
      <c r="M36" s="34">
        <v>1070.5500000000002</v>
      </c>
      <c r="N36" s="34">
        <v>1196.8699999999999</v>
      </c>
    </row>
    <row r="37" spans="1:14">
      <c r="A37">
        <f t="shared" si="0"/>
        <v>26</v>
      </c>
      <c r="C37" s="22" t="s">
        <v>35</v>
      </c>
      <c r="E37" s="34">
        <v>246.24333484162895</v>
      </c>
      <c r="F37" s="34">
        <v>373.18</v>
      </c>
      <c r="G37" s="34">
        <v>1013.04</v>
      </c>
      <c r="H37" s="34"/>
      <c r="I37" s="34">
        <v>289.75</v>
      </c>
      <c r="J37" s="34">
        <v>1070.5500000000002</v>
      </c>
      <c r="K37" s="34">
        <v>1196.8699999999999</v>
      </c>
      <c r="L37" s="34"/>
      <c r="M37" s="34">
        <v>1070.5500000000002</v>
      </c>
      <c r="N37" s="34">
        <v>1196.8699999999999</v>
      </c>
    </row>
    <row r="38" spans="1:14">
      <c r="A38">
        <f t="shared" si="0"/>
        <v>27</v>
      </c>
      <c r="C38" s="22" t="s">
        <v>36</v>
      </c>
      <c r="E38" s="34">
        <v>246.24333484162895</v>
      </c>
      <c r="F38" s="34">
        <v>373.18</v>
      </c>
      <c r="G38" s="34">
        <v>1013.04</v>
      </c>
      <c r="H38" s="34"/>
      <c r="I38" s="34">
        <v>289.75</v>
      </c>
      <c r="J38" s="34">
        <v>1070.5500000000002</v>
      </c>
      <c r="K38" s="34">
        <v>1196.8699999999999</v>
      </c>
      <c r="L38" s="34"/>
      <c r="M38" s="34">
        <v>1070.5500000000002</v>
      </c>
      <c r="N38" s="34">
        <v>1196.8699999999999</v>
      </c>
    </row>
    <row r="39" spans="1:14">
      <c r="A39">
        <f t="shared" si="0"/>
        <v>28</v>
      </c>
      <c r="C39" s="56" t="s">
        <v>74</v>
      </c>
      <c r="E39" s="34">
        <v>246.24333484162895</v>
      </c>
      <c r="F39" s="34">
        <v>373.18</v>
      </c>
      <c r="G39" s="34">
        <v>1013.04</v>
      </c>
      <c r="H39" s="34"/>
      <c r="I39" s="34">
        <v>289.75</v>
      </c>
      <c r="J39" s="34">
        <v>1070.5500000000002</v>
      </c>
      <c r="K39" s="34">
        <v>1196.8699999999999</v>
      </c>
      <c r="L39" s="34"/>
      <c r="M39" s="34">
        <v>1070.5500000000002</v>
      </c>
      <c r="N39" s="34">
        <v>1196.8699999999999</v>
      </c>
    </row>
    <row r="40" spans="1:14">
      <c r="A40">
        <f t="shared" si="0"/>
        <v>29</v>
      </c>
      <c r="C40" s="56" t="s">
        <v>75</v>
      </c>
      <c r="E40" s="34">
        <v>246.24333484162895</v>
      </c>
      <c r="F40" s="34">
        <v>373.18</v>
      </c>
      <c r="G40" s="34">
        <v>1013.04</v>
      </c>
      <c r="H40" s="34"/>
      <c r="I40" s="34">
        <v>289.75</v>
      </c>
      <c r="J40" s="34">
        <v>1070.5500000000002</v>
      </c>
      <c r="K40" s="34">
        <v>1196.8699999999999</v>
      </c>
      <c r="L40" s="34"/>
      <c r="M40" s="34">
        <v>1070.5500000000002</v>
      </c>
      <c r="N40" s="34">
        <v>1196.8699999999999</v>
      </c>
    </row>
    <row r="41" spans="1:14">
      <c r="A41">
        <f t="shared" si="0"/>
        <v>30</v>
      </c>
      <c r="C41" s="22" t="s">
        <v>39</v>
      </c>
      <c r="E41" s="34">
        <v>246.24333484162895</v>
      </c>
      <c r="F41" s="34">
        <v>373.18</v>
      </c>
      <c r="G41" s="34">
        <v>1013.04</v>
      </c>
      <c r="H41" s="34"/>
      <c r="I41" s="34">
        <v>289.75</v>
      </c>
      <c r="J41" s="34">
        <v>1070.5500000000002</v>
      </c>
      <c r="K41" s="34">
        <v>1196.8699999999999</v>
      </c>
      <c r="L41" s="34"/>
      <c r="M41" s="34">
        <v>1070.5500000000002</v>
      </c>
      <c r="N41" s="34">
        <v>1196.8699999999999</v>
      </c>
    </row>
    <row r="42" spans="1:14">
      <c r="A42">
        <f t="shared" si="0"/>
        <v>31</v>
      </c>
      <c r="C42" s="22" t="s">
        <v>40</v>
      </c>
      <c r="E42" s="34">
        <v>246.24333484162895</v>
      </c>
      <c r="F42" s="34">
        <v>373.18</v>
      </c>
      <c r="G42" s="34">
        <v>1013.04</v>
      </c>
      <c r="H42" s="34"/>
      <c r="I42" s="34">
        <v>289.75</v>
      </c>
      <c r="J42" s="34">
        <v>1070.5500000000002</v>
      </c>
      <c r="K42" s="34">
        <v>1196.8699999999999</v>
      </c>
      <c r="L42" s="34"/>
      <c r="M42" s="34">
        <v>1070.5500000000002</v>
      </c>
      <c r="N42" s="34">
        <v>1196.8699999999999</v>
      </c>
    </row>
    <row r="43" spans="1:14">
      <c r="F43" s="60"/>
    </row>
  </sheetData>
  <mergeCells count="3">
    <mergeCell ref="E7:G7"/>
    <mergeCell ref="I7:K7"/>
    <mergeCell ref="M7:N7"/>
  </mergeCells>
  <pageMargins left="0.75" right="0.75" top="1" bottom="1" header="0.5" footer="0.5"/>
  <pageSetup scale="9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Res Serv Costs</vt:lpstr>
      <vt:lpstr>CI Serv Costs</vt:lpstr>
      <vt:lpstr>Compression Lugs_Wire</vt:lpstr>
      <vt:lpstr>Avg TXFMR Costs</vt:lpstr>
      <vt:lpstr>Avg. Meter Costs</vt:lpstr>
      <vt:lpstr>'Avg. Meter Costs'!Print_Area</vt:lpstr>
      <vt:lpstr>'Compression Lugs_Wire'!Print_Area</vt:lpstr>
      <vt:lpstr>'Res Serv Costs'!Print_Area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Saxe</dc:creator>
  <cp:lastModifiedBy>Saxe, William</cp:lastModifiedBy>
  <cp:lastPrinted>2014-10-14T22:55:17Z</cp:lastPrinted>
  <dcterms:created xsi:type="dcterms:W3CDTF">2014-09-30T17:39:06Z</dcterms:created>
  <dcterms:modified xsi:type="dcterms:W3CDTF">2020-03-11T14:53:54Z</dcterms:modified>
</cp:coreProperties>
</file>