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axe\OneDrive - Sempra Energy\Documents\"/>
    </mc:Choice>
  </mc:AlternateContent>
  <xr:revisionPtr revIDLastSave="4" documentId="8_{117F00A5-E10B-468C-AFC8-A912CDC835BD}" xr6:coauthVersionLast="41" xr6:coauthVersionMax="41" xr10:uidLastSave="{74977B5E-C39A-40D4-AFCB-D0BEB857EECA}"/>
  <bookViews>
    <workbookView xWindow="-110" yWindow="-110" windowWidth="25820" windowHeight="14020" xr2:uid="{16CAAC69-0084-41C9-874A-F57C2B162F07}"/>
  </bookViews>
  <sheets>
    <sheet name="WS RT - Attachment A (Page 1)" sheetId="2" r:id="rId1"/>
    <sheet name="WS RT - Attachment A (Page 2)" sheetId="5" r:id="rId2"/>
    <sheet name="WS RT - Attachment A (Page  (3)" sheetId="6" r:id="rId3"/>
    <sheet name="EV-HP Rate Design Modifications" sheetId="1" r:id="rId4"/>
  </sheets>
  <externalReferences>
    <externalReference r:id="rId5"/>
    <externalReference r:id="rId6"/>
  </externalReferences>
  <definedNames>
    <definedName name="_______ddd5" hidden="1">{#N/A,#N/A,FALSE,"trates"}</definedName>
    <definedName name="______ddd5" hidden="1">{#N/A,#N/A,FALSE,"trates"}</definedName>
    <definedName name="_____ddd5" hidden="1">{#N/A,#N/A,FALSE,"trates"}</definedName>
    <definedName name="____ddd5" hidden="1">{#N/A,#N/A,FALSE,"trates"}</definedName>
    <definedName name="___ddd5" hidden="1">{#N/A,#N/A,FALSE,"trates"}</definedName>
    <definedName name="__ddd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hidden="1">{#N/A,#N/A,FALSE,"trates"}</definedName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MatInverse_In" localSheetId="2" hidden="1">#REF!</definedName>
    <definedName name="_MatInverse_In" hidden="1">#REF!</definedName>
    <definedName name="_MatMult_A" localSheetId="2" hidden="1">#REF!</definedName>
    <definedName name="_MatMult_A" hidden="1">#REF!</definedName>
    <definedName name="_MatMult_AxB" localSheetId="2" hidden="1">#REF!</definedName>
    <definedName name="_MatMult_AxB" hidden="1">#REF!</definedName>
    <definedName name="_MatMult_B" localSheetId="2" hidden="1">#REF!</definedName>
    <definedName name="_MatMult_B" hidden="1">#REF!</definedName>
    <definedName name="_Order1" hidden="1">255</definedName>
    <definedName name="_Order2" hidden="1">0</definedName>
    <definedName name="_Parse_In" localSheetId="2" hidden="1">#REF!</definedName>
    <definedName name="_Parse_In" hidden="1">#REF!</definedName>
    <definedName name="_Parse_Out" localSheetId="2" hidden="1">#REF!</definedName>
    <definedName name="_Parse_Out" hidden="1">#REF!</definedName>
    <definedName name="_Sort" localSheetId="2" hidden="1">#REF!</definedName>
    <definedName name="_Sort" hidden="1">#REF!</definedName>
    <definedName name="anscount" hidden="1">1</definedName>
    <definedName name="dddd">[1]Level2!$K$2</definedName>
    <definedName name="dummy1" hidden="1">{#N/A,#N/A,FALSE,"trates"}</definedName>
    <definedName name="dummy2" hidden="1">{#N/A,#N/A,FALSE,"trates"}</definedName>
    <definedName name="dummy3" hidden="1">{#N/A,#N/A,FALSE,"trates"}</definedName>
    <definedName name="dummy4" hidden="1">{#N/A,#N/A,FALSE,"trates"}</definedName>
    <definedName name="dummy5" hidden="1">{#N/A,#N/A,FALSE,"trates"}</definedName>
    <definedName name="InvoiceType">[2]Level2!$K$2</definedName>
    <definedName name="jkl" hidden="1">{#N/A,#N/A,FALSE,"trates"}</definedName>
    <definedName name="limcount" hidden="1">1</definedName>
    <definedName name="_xlnm.Print_Area" localSheetId="3">'EV-HP Rate Design Modifications'!$A$1:$J$109</definedName>
    <definedName name="_xlnm.Print_Area" localSheetId="2">#REF!</definedName>
    <definedName name="_xlnm.Print_Area">#REF!</definedName>
    <definedName name="Print_Area_MI" localSheetId="2">#REF!</definedName>
    <definedName name="Print_Area_MI">#REF!</definedName>
    <definedName name="Print_Area2" localSheetId="2">#REF!</definedName>
    <definedName name="Print_Area2">#REF!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hidden="1">{#N/A,#N/A,FALSE,"trates"}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" l="1"/>
  <c r="D30" i="1"/>
  <c r="D28" i="1"/>
  <c r="D27" i="1" l="1"/>
  <c r="D33" i="1" s="1"/>
  <c r="D35" i="1" s="1"/>
  <c r="J35" i="1" s="1"/>
  <c r="D37" i="1"/>
  <c r="D39" i="1" s="1"/>
  <c r="J39" i="1" s="1"/>
  <c r="A22" i="2" l="1"/>
  <c r="A23" i="2" s="1"/>
  <c r="A24" i="2" s="1"/>
  <c r="A25" i="2" s="1"/>
  <c r="A26" i="2" s="1"/>
  <c r="H24" i="1" l="1"/>
  <c r="H23" i="1"/>
  <c r="I19" i="2" l="1"/>
  <c r="AG19" i="2" s="1"/>
  <c r="B15" i="5"/>
  <c r="I20" i="2"/>
  <c r="AG20" i="2" s="1"/>
  <c r="B16" i="5"/>
  <c r="F23" i="1"/>
  <c r="I11" i="2" s="1"/>
  <c r="G23" i="1"/>
  <c r="F24" i="1"/>
  <c r="I12" i="2" s="1"/>
  <c r="B8" i="5" s="1"/>
  <c r="G24" i="1"/>
  <c r="B12" i="5" l="1"/>
  <c r="I16" i="2"/>
  <c r="AG16" i="2" s="1"/>
  <c r="I15" i="2"/>
  <c r="AG15" i="2" s="1"/>
  <c r="B11" i="5"/>
  <c r="A10" i="2"/>
  <c r="B7" i="5" l="1"/>
  <c r="C103" i="1" l="1"/>
  <c r="C102" i="1"/>
  <c r="J102" i="1" s="1"/>
  <c r="C99" i="1"/>
  <c r="C98" i="1"/>
  <c r="J98" i="1" s="1"/>
  <c r="C95" i="1"/>
  <c r="C94" i="1"/>
  <c r="J94" i="1" s="1"/>
  <c r="C91" i="1"/>
  <c r="C90" i="1"/>
  <c r="J90" i="1" s="1"/>
  <c r="C87" i="1"/>
  <c r="C86" i="1"/>
  <c r="J86" i="1" s="1"/>
  <c r="C83" i="1"/>
  <c r="J83" i="1" s="1"/>
  <c r="C82" i="1"/>
  <c r="J82" i="1" s="1"/>
  <c r="J91" i="1" l="1"/>
  <c r="J99" i="1"/>
  <c r="J87" i="1"/>
  <c r="J95" i="1"/>
  <c r="J103" i="1"/>
  <c r="A11" i="2"/>
  <c r="A12" i="2" s="1"/>
  <c r="A13" i="2" s="1"/>
  <c r="A14" i="2" l="1"/>
  <c r="A15" i="2" s="1"/>
  <c r="A16" i="2" s="1"/>
  <c r="A17" i="2" s="1"/>
  <c r="A18" i="2" s="1"/>
  <c r="A19" i="2" s="1"/>
  <c r="A20" i="2" s="1"/>
  <c r="A21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J43" i="1"/>
  <c r="J42" i="1"/>
  <c r="J47" i="1" l="1"/>
  <c r="J48" i="1"/>
  <c r="S54" i="2" l="1"/>
  <c r="S38" i="2"/>
  <c r="S46" i="2"/>
  <c r="S42" i="2"/>
  <c r="S50" i="2"/>
  <c r="S34" i="2"/>
  <c r="S37" i="2"/>
  <c r="S53" i="2"/>
  <c r="S45" i="2"/>
  <c r="S41" i="2"/>
  <c r="S49" i="2"/>
  <c r="S33" i="2"/>
  <c r="D19" i="1" l="1"/>
  <c r="B99" i="1" l="1"/>
  <c r="D99" i="1" s="1"/>
  <c r="B86" i="1"/>
  <c r="D86" i="1" s="1"/>
  <c r="B94" i="1"/>
  <c r="D94" i="1" s="1"/>
  <c r="B91" i="1"/>
  <c r="D91" i="1" s="1"/>
  <c r="B98" i="1"/>
  <c r="D98" i="1" s="1"/>
  <c r="B95" i="1"/>
  <c r="D95" i="1" s="1"/>
  <c r="B82" i="1"/>
  <c r="D82" i="1" s="1"/>
  <c r="D15" i="1"/>
  <c r="B11" i="1"/>
  <c r="B83" i="1"/>
  <c r="D83" i="1" s="1"/>
  <c r="B102" i="1"/>
  <c r="D102" i="1" s="1"/>
  <c r="B103" i="1"/>
  <c r="D103" i="1" s="1"/>
  <c r="B90" i="1"/>
  <c r="D90" i="1" s="1"/>
  <c r="B87" i="1"/>
  <c r="D87" i="1" s="1"/>
  <c r="D105" i="1" l="1"/>
  <c r="AG61" i="2"/>
  <c r="AG57" i="2" l="1"/>
  <c r="AG58" i="2"/>
  <c r="AG62" i="2"/>
  <c r="AG28" i="2" l="1"/>
  <c r="AG29" i="2"/>
  <c r="AG25" i="2"/>
  <c r="AG24" i="2" l="1"/>
  <c r="D9" i="1" l="1"/>
  <c r="D63" i="1" l="1"/>
  <c r="D76" i="1"/>
  <c r="D67" i="1"/>
  <c r="D75" i="1"/>
  <c r="D68" i="1"/>
  <c r="D55" i="1"/>
  <c r="D56" i="1"/>
  <c r="D14" i="1"/>
  <c r="D16" i="1" s="1"/>
  <c r="H16" i="1" s="1"/>
  <c r="C15" i="5" s="1"/>
  <c r="D15" i="5" s="1"/>
  <c r="E15" i="5" s="1"/>
  <c r="F15" i="5" s="1"/>
  <c r="G15" i="5" s="1"/>
  <c r="H15" i="5" s="1"/>
  <c r="I15" i="5" s="1"/>
  <c r="J15" i="5" s="1"/>
  <c r="K15" i="5" s="1"/>
  <c r="D64" i="1"/>
  <c r="D10" i="1"/>
  <c r="D18" i="1" s="1"/>
  <c r="D20" i="1" s="1"/>
  <c r="F20" i="1" l="1"/>
  <c r="C8" i="5" s="1"/>
  <c r="D8" i="5" s="1"/>
  <c r="E8" i="5" s="1"/>
  <c r="F8" i="5" s="1"/>
  <c r="G8" i="5" s="1"/>
  <c r="H8" i="5" s="1"/>
  <c r="I8" i="5" s="1"/>
  <c r="J8" i="5" s="1"/>
  <c r="K8" i="5" s="1"/>
  <c r="H20" i="1"/>
  <c r="C16" i="5" s="1"/>
  <c r="D16" i="5" s="1"/>
  <c r="E16" i="5" s="1"/>
  <c r="F16" i="5" s="1"/>
  <c r="G16" i="5" s="1"/>
  <c r="H16" i="5" s="1"/>
  <c r="I16" i="5" s="1"/>
  <c r="J16" i="5" s="1"/>
  <c r="K16" i="5" s="1"/>
  <c r="G20" i="1"/>
  <c r="C12" i="5" s="1"/>
  <c r="D12" i="5" s="1"/>
  <c r="E12" i="5" s="1"/>
  <c r="F12" i="5" s="1"/>
  <c r="G12" i="5" s="1"/>
  <c r="H12" i="5" s="1"/>
  <c r="I12" i="5" s="1"/>
  <c r="J12" i="5" s="1"/>
  <c r="K12" i="5" s="1"/>
  <c r="F16" i="1"/>
  <c r="G16" i="1"/>
  <c r="C11" i="5" s="1"/>
  <c r="D11" i="5" s="1"/>
  <c r="E11" i="5" s="1"/>
  <c r="F11" i="5" s="1"/>
  <c r="G11" i="5" s="1"/>
  <c r="H11" i="5" s="1"/>
  <c r="I11" i="5" s="1"/>
  <c r="J11" i="5" s="1"/>
  <c r="K11" i="5" s="1"/>
  <c r="B11" i="6"/>
  <c r="C11" i="6" s="1"/>
  <c r="D11" i="6" s="1"/>
  <c r="E11" i="6" s="1"/>
  <c r="F11" i="6" s="1"/>
  <c r="G11" i="6" s="1"/>
  <c r="H11" i="6" s="1"/>
  <c r="I11" i="6" s="1"/>
  <c r="J11" i="6" s="1"/>
  <c r="K11" i="6" s="1"/>
  <c r="B7" i="6"/>
  <c r="C7" i="5"/>
  <c r="D7" i="5" s="1"/>
  <c r="E7" i="5" s="1"/>
  <c r="F7" i="5" s="1"/>
  <c r="G7" i="5" s="1"/>
  <c r="H7" i="5" s="1"/>
  <c r="I7" i="5" s="1"/>
  <c r="J7" i="5" s="1"/>
  <c r="K7" i="5" s="1"/>
  <c r="D59" i="1"/>
  <c r="D11" i="1"/>
  <c r="D71" i="1"/>
  <c r="D60" i="1"/>
  <c r="D72" i="1"/>
  <c r="C7" i="6" l="1"/>
  <c r="D7" i="6" s="1"/>
  <c r="E7" i="6" s="1"/>
  <c r="F7" i="6" s="1"/>
  <c r="G7" i="6" s="1"/>
  <c r="H7" i="6" s="1"/>
  <c r="I7" i="6" s="1"/>
  <c r="J7" i="6" s="1"/>
  <c r="K7" i="6" s="1"/>
  <c r="AG12" i="2"/>
  <c r="D78" i="1"/>
  <c r="F106" i="1" s="1"/>
  <c r="AG11" i="2"/>
  <c r="Y33" i="2" l="1"/>
  <c r="Y54" i="2"/>
  <c r="Y53" i="2"/>
  <c r="Y50" i="2"/>
  <c r="Y49" i="2"/>
  <c r="Y41" i="2"/>
  <c r="Y42" i="2"/>
  <c r="Y38" i="2"/>
  <c r="Y37" i="2"/>
  <c r="Y45" i="2"/>
  <c r="Y34" i="2" l="1"/>
  <c r="AG34" i="2" s="1"/>
  <c r="B8" i="6"/>
  <c r="C8" i="6" s="1"/>
  <c r="D8" i="6" s="1"/>
  <c r="E8" i="6" s="1"/>
  <c r="F8" i="6" s="1"/>
  <c r="G8" i="6" s="1"/>
  <c r="H8" i="6" s="1"/>
  <c r="I8" i="6" s="1"/>
  <c r="J8" i="6" s="1"/>
  <c r="K8" i="6" s="1"/>
  <c r="Y46" i="2"/>
  <c r="AG46" i="2" s="1"/>
  <c r="B12" i="6"/>
  <c r="C12" i="6" s="1"/>
  <c r="D12" i="6" s="1"/>
  <c r="E12" i="6" s="1"/>
  <c r="F12" i="6" s="1"/>
  <c r="G12" i="6" s="1"/>
  <c r="H12" i="6" s="1"/>
  <c r="I12" i="6" s="1"/>
  <c r="J12" i="6" s="1"/>
  <c r="K12" i="6" s="1"/>
  <c r="AG45" i="2"/>
  <c r="AG42" i="2"/>
  <c r="AG53" i="2"/>
  <c r="AG38" i="2"/>
  <c r="AG50" i="2"/>
  <c r="AG33" i="2"/>
  <c r="AG49" i="2"/>
  <c r="AG37" i="2"/>
  <c r="AG41" i="2"/>
  <c r="AG54" i="2"/>
</calcChain>
</file>

<file path=xl/sharedStrings.xml><?xml version="1.0" encoding="utf-8"?>
<sst xmlns="http://schemas.openxmlformats.org/spreadsheetml/2006/main" count="265" uniqueCount="143">
  <si>
    <t>Rate</t>
  </si>
  <si>
    <t>Determinants</t>
  </si>
  <si>
    <t>Non-Coincident Demand Secondary</t>
  </si>
  <si>
    <t>Non-Coincident Demand Primary</t>
  </si>
  <si>
    <t xml:space="preserve">Revenues </t>
  </si>
  <si>
    <t>Secondary</t>
  </si>
  <si>
    <t>Primary</t>
  </si>
  <si>
    <t>(kW)</t>
  </si>
  <si>
    <t>Summer: On-Peak Energy</t>
  </si>
  <si>
    <t>Summer: Off-Peak Energy</t>
  </si>
  <si>
    <t>Summer: Super Off-Peak Energy</t>
  </si>
  <si>
    <t>Winter: On-Peak Energy</t>
  </si>
  <si>
    <t>Winter: Off-Peak Energy</t>
  </si>
  <si>
    <t>Winter: Super Off-Peak Energy</t>
  </si>
  <si>
    <t>($)</t>
  </si>
  <si>
    <t>Total</t>
  </si>
  <si>
    <t>($/Month)</t>
  </si>
  <si>
    <t>PPP</t>
  </si>
  <si>
    <t>RS</t>
  </si>
  <si>
    <t>CTC</t>
  </si>
  <si>
    <t>LGC</t>
  </si>
  <si>
    <t>TRAC</t>
  </si>
  <si>
    <t>GHG</t>
  </si>
  <si>
    <t>DWR</t>
  </si>
  <si>
    <t>Subscription Charge - Demand Cost Adders</t>
  </si>
  <si>
    <t>Secondary Distribution Demand Adder ($/kW)</t>
  </si>
  <si>
    <t>Primary Distribution Demand Adder ($/kW)</t>
  </si>
  <si>
    <t>($/kWh)</t>
  </si>
  <si>
    <t>VGI Transmission Energy Charge - Secondary ($/kWh)</t>
  </si>
  <si>
    <t>VGI Transmission Energy Charge - Primary ($/kWh)</t>
  </si>
  <si>
    <t>VGI RS Energy Charge - Secondary ($/kWh)</t>
  </si>
  <si>
    <t>VGI RS Energy Charge - Primary ($/kWh)</t>
  </si>
  <si>
    <t>On-Peak Summer Distribution Demand Costs</t>
  </si>
  <si>
    <t>On-Peak Distribution Demand Summer Costs - Secondary</t>
  </si>
  <si>
    <t>On-Peak Distribution Demand Summer Costs - Primary</t>
  </si>
  <si>
    <t>On-Peak Distribution Demand Winter Costs - Secondary</t>
  </si>
  <si>
    <t>On-Peak Distribution Demand Winter Costs - Primary</t>
  </si>
  <si>
    <t>On-Peak Distribution Demand Costs - Secondary ($)</t>
  </si>
  <si>
    <t>On-Peak Distribution Energy - Secondary (kWh)</t>
  </si>
  <si>
    <t>On-Peak Distribution Energy Adder - Secondary ($/kW)</t>
  </si>
  <si>
    <t>On-Peak Distribution Demand Costs - Primary ($)</t>
  </si>
  <si>
    <t>On-Peak Distribution Energy - Primary (kWh)</t>
  </si>
  <si>
    <t>On-Peak Distribution Energy Adder - Primary ($/kW)</t>
  </si>
  <si>
    <t>Non-Coincident Distribution Demand Costs</t>
  </si>
  <si>
    <t>Non-Coincident Distribution Demand Secondary (kW)</t>
  </si>
  <si>
    <t>Non-Coincident Distribution Demand Primary (kW)</t>
  </si>
  <si>
    <t>ATTACHMENT A</t>
  </si>
  <si>
    <t>Commodity Energy Charges</t>
  </si>
  <si>
    <t>(kWh)</t>
  </si>
  <si>
    <t>AL-TOU Rates</t>
  </si>
  <si>
    <t>EV-HP Proposed Rates</t>
  </si>
  <si>
    <t>($/kW)</t>
  </si>
  <si>
    <t>Average Rate</t>
  </si>
  <si>
    <t>Energy Rate Adder</t>
  </si>
  <si>
    <t>EV-HP RATES</t>
  </si>
  <si>
    <t>EV-HP PROPOSED RATES</t>
  </si>
  <si>
    <t>SCHEDULE EV-HP</t>
  </si>
  <si>
    <t xml:space="preserve">    Secondary</t>
  </si>
  <si>
    <t xml:space="preserve">    Primary</t>
  </si>
  <si>
    <t>Basic Service Fee</t>
  </si>
  <si>
    <t xml:space="preserve">    Less than or equal to 500 kW</t>
  </si>
  <si>
    <t xml:space="preserve">      Secondary</t>
  </si>
  <si>
    <t xml:space="preserve">      Primary</t>
  </si>
  <si>
    <t xml:space="preserve">    Greater than 500 kW</t>
  </si>
  <si>
    <t>Energy Charges</t>
  </si>
  <si>
    <t>On-Peak Energy:   Summer</t>
  </si>
  <si>
    <t>Off-Peak Energy: Summer</t>
  </si>
  <si>
    <t>Super Off-Peak Energy:  Summer</t>
  </si>
  <si>
    <t>On-Peak Energy:   Winter</t>
  </si>
  <si>
    <t>Off-Peak Energy: Winter</t>
  </si>
  <si>
    <t>Super Off-Peak Energy:  Winter</t>
  </si>
  <si>
    <t>CPP Adder</t>
  </si>
  <si>
    <t>CPP Capacity Reservation Charge</t>
  </si>
  <si>
    <t>Line</t>
  </si>
  <si>
    <t>No.</t>
  </si>
  <si>
    <t xml:space="preserve"> </t>
  </si>
  <si>
    <t>NUCLEAR</t>
  </si>
  <si>
    <t>TRANSMISSION</t>
  </si>
  <si>
    <t>DISTRIBUTION</t>
  </si>
  <si>
    <t>DECOMMISSION</t>
  </si>
  <si>
    <t>TOTAL UDC</t>
  </si>
  <si>
    <t>DWR BOND</t>
  </si>
  <si>
    <t>EECC</t>
  </si>
  <si>
    <t xml:space="preserve">TOTAL </t>
  </si>
  <si>
    <t>DESCRIPTION</t>
  </si>
  <si>
    <t>UNITS</t>
  </si>
  <si>
    <t>RATE</t>
  </si>
  <si>
    <t>Credit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</si>
  <si>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</si>
  <si>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</si>
  <si>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</si>
  <si>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</si>
  <si>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</si>
  <si>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</si>
  <si>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</si>
  <si>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</si>
  <si>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</si>
  <si>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</si>
  <si>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</si>
  <si>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</si>
  <si>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</si>
  <si>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</si>
  <si>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</si>
  <si>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</si>
  <si>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$/Month</t>
  </si>
  <si>
    <t>$/kWh</t>
  </si>
  <si>
    <t>$/kW</t>
  </si>
  <si>
    <t>Distribution Demand Charge Adders (2/01/2020  Consolidated Model):</t>
  </si>
  <si>
    <t>Distribution Demand Charge Adders (2/01/2020 Consolidated Model):</t>
  </si>
  <si>
    <t>Transmission Demand Charge Replacement (T05 Cycle 2 - Statement BL):</t>
  </si>
  <si>
    <t>RS Demand Charge Replacement (2020 RS - Statement BL):</t>
  </si>
  <si>
    <t>Marginal Costs reflected in Non-Coincident Demand Charge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</si>
  <si>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</si>
  <si>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</si>
  <si>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</si>
  <si>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</si>
  <si>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</si>
  <si>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</si>
  <si>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</si>
  <si>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</si>
  <si>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</si>
  <si>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</si>
  <si>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SUBSCRIPTION CHARGE 10 YEAR PHASE-IN</t>
  </si>
  <si>
    <t>Note: rates based on Schedule AL-TOU current rates effective February 1, 2020 per SDG&amp;E Advice Letter 3500-E.</t>
  </si>
  <si>
    <t>Note: costs and rates based on Schedule AL-TOU current rates effective February 1, 2020 per SDG&amp;E Advice Letter 3500-E.</t>
  </si>
  <si>
    <t>Goal Seek</t>
  </si>
  <si>
    <t>Charge for 10 kW Increments</t>
  </si>
  <si>
    <t>Charge for 100 kW Increments</t>
  </si>
  <si>
    <t>Charge for 25 kW Increments</t>
  </si>
  <si>
    <t>Subscription Charge (&gt;500 kW maximum demand)</t>
  </si>
  <si>
    <t>Subscription Charge (151 - 500 kW maximum demand)</t>
  </si>
  <si>
    <t>Subscription Charge (151 - 500 kW maximum demand): 25 kW Increments:</t>
  </si>
  <si>
    <t xml:space="preserve">Subscription Charge (&gt;500 kW maximum demand): 100 kW Increments </t>
  </si>
  <si>
    <r>
      <t>Subscription Charge (</t>
    </r>
    <r>
      <rPr>
        <u/>
        <sz val="9"/>
        <color theme="1"/>
        <rFont val="Calibri"/>
        <family val="2"/>
      </rPr>
      <t>≤</t>
    </r>
    <r>
      <rPr>
        <u/>
        <sz val="9"/>
        <color theme="1"/>
        <rFont val="Arial"/>
        <family val="2"/>
      </rPr>
      <t>150 kW maximum demand): 10 kW Increments - Year 1</t>
    </r>
  </si>
  <si>
    <t>Subscription Charge (151 - 500 kW maximum demand): 25 kW Increments - Year 1</t>
  </si>
  <si>
    <t>Subscription Charge (&gt;500 kW maximum demand): 100 kW Increments - Year 1</t>
  </si>
  <si>
    <r>
      <t>Subscription Charge (</t>
    </r>
    <r>
      <rPr>
        <u/>
        <sz val="12"/>
        <color theme="1"/>
        <rFont val="Calibri"/>
        <family val="2"/>
      </rPr>
      <t>≤</t>
    </r>
    <r>
      <rPr>
        <u/>
        <sz val="12"/>
        <color theme="1"/>
        <rFont val="Arial"/>
        <family val="2"/>
      </rPr>
      <t>150 kW maximum demand): 10 kW Increments:</t>
    </r>
  </si>
  <si>
    <r>
      <t>Subscription Charge (</t>
    </r>
    <r>
      <rPr>
        <b/>
        <u/>
        <sz val="10"/>
        <color theme="1"/>
        <rFont val="Calibri"/>
        <family val="2"/>
      </rPr>
      <t>≤</t>
    </r>
    <r>
      <rPr>
        <b/>
        <u/>
        <sz val="10"/>
        <color theme="1"/>
        <rFont val="Arial"/>
        <family val="2"/>
      </rPr>
      <t>150 kW maximum demand)</t>
    </r>
  </si>
  <si>
    <t>DISTRIBUTION ON-PEAK ENERGY CHARGE 10 YEAR PHASE-IN</t>
  </si>
  <si>
    <t>Summer On-Peak Energy Charge ($/kWh)</t>
  </si>
  <si>
    <t>Winter On-Peak Energy Charge ($/kWh)</t>
  </si>
  <si>
    <t>Non-Coincident Distribution Demand Secondary</t>
  </si>
  <si>
    <t>Non-Coincident Distribution Demand Primary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</si>
</sst>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&quot;$&quot;#,##0.00000"/>
    <numFmt numFmtId="167" formatCode="_(* #,##0.000000000_);_(* \(#,##0.000000000\);_(* &quot;-&quot;??_);_(@_)"/>
    <numFmt numFmtId="168" formatCode="_(* #,##0.000000000_);_(* \(#,##0.000000000\);_(* &quot;-&quot;?????????_);_(@_)"/>
    <numFmt numFmtId="169" formatCode="General_)"/>
    <numFmt numFmtId="170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u/>
      <sz val="9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u/>
      <sz val="9"/>
      <color theme="1"/>
      <name val="Calibri"/>
      <family val="2"/>
    </font>
    <font>
      <u/>
      <sz val="12"/>
      <color theme="1"/>
      <name val="Calibri"/>
      <family val="2"/>
    </font>
    <font>
      <b/>
      <u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8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applyNumberFormat="1" applyFont="1"/>
    <xf numFmtId="43" fontId="3" fillId="0" borderId="0" xfId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8" fontId="3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38" fontId="4" fillId="0" borderId="0" xfId="0" applyNumberFormat="1" applyFont="1"/>
    <xf numFmtId="165" fontId="3" fillId="0" borderId="0" xfId="0" applyNumberFormat="1" applyFont="1" applyBorder="1"/>
    <xf numFmtId="0" fontId="3" fillId="0" borderId="4" xfId="0" applyFont="1" applyBorder="1" applyAlignment="1">
      <alignment horizontal="right"/>
    </xf>
    <xf numFmtId="38" fontId="3" fillId="0" borderId="0" xfId="0" applyNumberFormat="1" applyFont="1" applyBorder="1"/>
    <xf numFmtId="40" fontId="3" fillId="0" borderId="0" xfId="0" applyNumberFormat="1" applyFont="1" applyBorder="1"/>
    <xf numFmtId="165" fontId="3" fillId="0" borderId="5" xfId="0" applyNumberFormat="1" applyFont="1" applyBorder="1"/>
    <xf numFmtId="0" fontId="3" fillId="0" borderId="6" xfId="0" applyFont="1" applyBorder="1" applyAlignment="1">
      <alignment horizontal="right"/>
    </xf>
    <xf numFmtId="38" fontId="3" fillId="0" borderId="1" xfId="0" applyNumberFormat="1" applyFont="1" applyBorder="1"/>
    <xf numFmtId="40" fontId="3" fillId="0" borderId="1" xfId="0" applyNumberFormat="1" applyFont="1" applyBorder="1"/>
    <xf numFmtId="0" fontId="3" fillId="0" borderId="3" xfId="0" applyFont="1" applyBorder="1"/>
    <xf numFmtId="164" fontId="2" fillId="0" borderId="5" xfId="0" applyNumberFormat="1" applyFont="1" applyBorder="1"/>
    <xf numFmtId="0" fontId="3" fillId="0" borderId="1" xfId="0" applyFont="1" applyBorder="1"/>
    <xf numFmtId="164" fontId="2" fillId="0" borderId="7" xfId="0" applyNumberFormat="1" applyFont="1" applyBorder="1"/>
    <xf numFmtId="0" fontId="2" fillId="0" borderId="2" xfId="0" applyFont="1" applyBorder="1"/>
    <xf numFmtId="0" fontId="3" fillId="0" borderId="8" xfId="0" applyFont="1" applyBorder="1"/>
    <xf numFmtId="164" fontId="3" fillId="0" borderId="0" xfId="0" applyNumberFormat="1" applyFont="1" applyAlignment="1">
      <alignment horizontal="right"/>
    </xf>
    <xf numFmtId="166" fontId="3" fillId="0" borderId="0" xfId="0" applyNumberFormat="1" applyFont="1"/>
    <xf numFmtId="166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6" fontId="2" fillId="0" borderId="5" xfId="0" applyNumberFormat="1" applyFont="1" applyBorder="1"/>
    <xf numFmtId="166" fontId="2" fillId="0" borderId="7" xfId="0" applyNumberFormat="1" applyFont="1" applyBorder="1"/>
    <xf numFmtId="166" fontId="2" fillId="0" borderId="0" xfId="0" applyNumberFormat="1" applyFont="1" applyBorder="1"/>
    <xf numFmtId="167" fontId="3" fillId="0" borderId="0" xfId="1" applyNumberFormat="1" applyFont="1"/>
    <xf numFmtId="164" fontId="3" fillId="0" borderId="3" xfId="0" applyNumberFormat="1" applyFont="1" applyBorder="1"/>
    <xf numFmtId="164" fontId="3" fillId="0" borderId="0" xfId="0" applyNumberFormat="1" applyFont="1" applyBorder="1"/>
    <xf numFmtId="38" fontId="4" fillId="0" borderId="0" xfId="0" applyNumberFormat="1" applyFont="1" applyBorder="1"/>
    <xf numFmtId="164" fontId="2" fillId="0" borderId="0" xfId="0" applyNumberFormat="1" applyFont="1" applyBorder="1"/>
    <xf numFmtId="38" fontId="4" fillId="0" borderId="1" xfId="0" applyNumberFormat="1" applyFont="1" applyBorder="1"/>
    <xf numFmtId="164" fontId="3" fillId="0" borderId="1" xfId="0" applyNumberFormat="1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38" fontId="3" fillId="0" borderId="3" xfId="0" applyNumberFormat="1" applyFont="1" applyBorder="1"/>
    <xf numFmtId="40" fontId="3" fillId="0" borderId="3" xfId="0" applyNumberFormat="1" applyFont="1" applyBorder="1"/>
    <xf numFmtId="165" fontId="3" fillId="0" borderId="8" xfId="0" applyNumberFormat="1" applyFont="1" applyBorder="1"/>
    <xf numFmtId="38" fontId="3" fillId="0" borderId="5" xfId="0" applyNumberFormat="1" applyFont="1" applyBorder="1"/>
    <xf numFmtId="165" fontId="4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6" fontId="2" fillId="0" borderId="0" xfId="0" applyNumberFormat="1" applyFont="1"/>
    <xf numFmtId="168" fontId="3" fillId="0" borderId="0" xfId="0" applyNumberFormat="1" applyFont="1"/>
    <xf numFmtId="169" fontId="9" fillId="0" borderId="0" xfId="5" applyFont="1" applyFill="1" applyAlignment="1"/>
    <xf numFmtId="169" fontId="9" fillId="0" borderId="0" xfId="5" applyFont="1" applyFill="1" applyAlignment="1">
      <alignment horizontal="center"/>
    </xf>
    <xf numFmtId="169" fontId="10" fillId="0" borderId="0" xfId="5" quotePrefix="1" applyFont="1" applyFill="1" applyAlignment="1" applyProtection="1">
      <alignment horizontal="left"/>
    </xf>
    <xf numFmtId="0" fontId="7" fillId="0" borderId="0" xfId="2" applyFont="1" applyBorder="1" applyAlignment="1">
      <alignment horizontal="left"/>
    </xf>
    <xf numFmtId="169" fontId="11" fillId="0" borderId="0" xfId="5" applyFont="1" applyFill="1" applyAlignment="1" applyProtection="1">
      <alignment horizontal="left"/>
    </xf>
    <xf numFmtId="169" fontId="12" fillId="0" borderId="0" xfId="5" quotePrefix="1" applyFont="1" applyFill="1" applyAlignment="1" applyProtection="1">
      <alignment horizontal="left"/>
    </xf>
    <xf numFmtId="0" fontId="11" fillId="0" borderId="0" xfId="0" quotePrefix="1" applyFont="1" applyFill="1" applyAlignment="1" applyProtection="1">
      <alignment horizontal="left"/>
    </xf>
    <xf numFmtId="0" fontId="11" fillId="0" borderId="0" xfId="0" quotePrefix="1" applyFont="1" applyFill="1" applyAlignment="1" applyProtection="1">
      <alignment horizontal="left" indent="1"/>
    </xf>
    <xf numFmtId="169" fontId="11" fillId="0" borderId="0" xfId="5" quotePrefix="1" applyFont="1" applyFill="1" applyAlignment="1" applyProtection="1">
      <alignment horizontal="left"/>
    </xf>
    <xf numFmtId="169" fontId="11" fillId="0" borderId="0" xfId="5" quotePrefix="1" applyFont="1" applyFill="1" applyAlignment="1" applyProtection="1">
      <alignment horizontal="left" indent="1"/>
    </xf>
    <xf numFmtId="0" fontId="11" fillId="0" borderId="0" xfId="0" applyFont="1" applyFill="1"/>
    <xf numFmtId="0" fontId="3" fillId="0" borderId="0" xfId="0" applyFont="1" applyAlignment="1">
      <alignment horizontal="left"/>
    </xf>
    <xf numFmtId="169" fontId="11" fillId="0" borderId="0" xfId="5" applyFont="1" applyFill="1" applyAlignment="1" applyProtection="1">
      <alignment horizontal="center"/>
    </xf>
    <xf numFmtId="169" fontId="11" fillId="0" borderId="12" xfId="5" applyFont="1" applyFill="1" applyBorder="1" applyAlignment="1" applyProtection="1">
      <alignment horizontal="center"/>
    </xf>
    <xf numFmtId="169" fontId="11" fillId="0" borderId="0" xfId="5" applyFont="1" applyFill="1"/>
    <xf numFmtId="169" fontId="10" fillId="0" borderId="0" xfId="5" applyFont="1" applyFill="1" applyAlignment="1">
      <alignment horizontal="center"/>
    </xf>
    <xf numFmtId="169" fontId="11" fillId="0" borderId="0" xfId="5" applyFont="1" applyFill="1" applyAlignment="1">
      <alignment horizontal="center"/>
    </xf>
    <xf numFmtId="169" fontId="11" fillId="0" borderId="0" xfId="5" applyFont="1" applyFill="1" applyBorder="1" applyAlignment="1">
      <alignment horizontal="centerContinuous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9" fontId="11" fillId="0" borderId="12" xfId="5" quotePrefix="1" applyFont="1" applyFill="1" applyBorder="1" applyAlignment="1" applyProtection="1">
      <alignment horizontal="center"/>
    </xf>
    <xf numFmtId="169" fontId="11" fillId="0" borderId="0" xfId="5" quotePrefix="1" applyFont="1" applyFill="1" applyBorder="1" applyAlignment="1" applyProtection="1">
      <alignment horizontal="center"/>
    </xf>
    <xf numFmtId="169" fontId="11" fillId="0" borderId="12" xfId="5" applyFont="1" applyFill="1" applyBorder="1" applyAlignment="1">
      <alignment horizontal="center"/>
    </xf>
    <xf numFmtId="169" fontId="11" fillId="0" borderId="0" xfId="5" applyFont="1" applyFill="1" applyBorder="1" applyAlignment="1" applyProtection="1">
      <alignment horizontal="center"/>
    </xf>
    <xf numFmtId="169" fontId="11" fillId="0" borderId="0" xfId="5" applyFont="1" applyFill="1" applyBorder="1" applyAlignment="1">
      <alignment horizontal="center"/>
    </xf>
    <xf numFmtId="169" fontId="11" fillId="0" borderId="0" xfId="5" applyFont="1" applyFill="1" applyBorder="1" applyAlignment="1" applyProtection="1">
      <alignment horizontal="fill"/>
    </xf>
    <xf numFmtId="169" fontId="11" fillId="0" borderId="0" xfId="5" applyFont="1" applyFill="1" applyAlignment="1" applyProtection="1">
      <alignment horizontal="fill"/>
    </xf>
    <xf numFmtId="0" fontId="11" fillId="0" borderId="0" xfId="0" applyFont="1" applyFill="1" applyAlignment="1" applyProtection="1">
      <alignment horizontal="left"/>
    </xf>
    <xf numFmtId="0" fontId="2" fillId="0" borderId="2" xfId="0" applyFont="1" applyBorder="1" applyAlignment="1">
      <alignment horizontal="right"/>
    </xf>
    <xf numFmtId="38" fontId="4" fillId="0" borderId="3" xfId="0" applyNumberFormat="1" applyFont="1" applyBorder="1"/>
    <xf numFmtId="164" fontId="2" fillId="0" borderId="8" xfId="0" applyNumberFormat="1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164" fontId="1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70" fontId="13" fillId="0" borderId="0" xfId="1" applyNumberFormat="1" applyFont="1"/>
    <xf numFmtId="0" fontId="4" fillId="0" borderId="9" xfId="0" applyFont="1" applyBorder="1" applyAlignment="1">
      <alignment horizontal="center"/>
    </xf>
    <xf numFmtId="165" fontId="3" fillId="0" borderId="10" xfId="0" applyNumberFormat="1" applyFont="1" applyBorder="1"/>
    <xf numFmtId="0" fontId="3" fillId="0" borderId="11" xfId="0" applyFont="1" applyBorder="1"/>
    <xf numFmtId="0" fontId="5" fillId="0" borderId="0" xfId="2" applyFont="1" applyBorder="1" applyAlignment="1">
      <alignment horizontal="center"/>
    </xf>
    <xf numFmtId="0" fontId="14" fillId="0" borderId="0" xfId="6" applyFont="1"/>
    <xf numFmtId="0" fontId="13" fillId="0" borderId="0" xfId="6" applyFont="1" applyAlignment="1">
      <alignment horizontal="right"/>
    </xf>
    <xf numFmtId="0" fontId="13" fillId="0" borderId="0" xfId="6" applyFont="1"/>
    <xf numFmtId="0" fontId="14" fillId="0" borderId="0" xfId="7" applyFont="1" applyBorder="1" applyAlignment="1">
      <alignment horizontal="left"/>
    </xf>
    <xf numFmtId="0" fontId="14" fillId="0" borderId="0" xfId="6" applyFont="1" applyAlignment="1">
      <alignment horizontal="right"/>
    </xf>
    <xf numFmtId="166" fontId="13" fillId="0" borderId="0" xfId="0" applyNumberFormat="1" applyFont="1"/>
    <xf numFmtId="164" fontId="2" fillId="0" borderId="13" xfId="0" applyNumberFormat="1" applyFont="1" applyBorder="1"/>
    <xf numFmtId="169" fontId="9" fillId="0" borderId="0" xfId="5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</cellXfs>
  <cellStyles count="8">
    <cellStyle name="Comma" xfId="1" builtinId="3"/>
    <cellStyle name="Currency 8" xfId="4" xr:uid="{CED5D277-3170-4AC8-9BE3-AD411B5F6395}"/>
    <cellStyle name="Normal" xfId="0" builtinId="0"/>
    <cellStyle name="Normal 14" xfId="2" xr:uid="{71202157-B8E0-4412-93EB-94EB3D94C928}"/>
    <cellStyle name="Normal 14 2" xfId="7" xr:uid="{36E69DF4-EC7C-4BE9-8201-AE6BE3CCE111}"/>
    <cellStyle name="Normal 3" xfId="6" xr:uid="{8BC43236-B75B-4E94-9B95-0954593F5984}"/>
    <cellStyle name="Normal_RD-WP(Combined 1-01-01 filing)" xfId="5" xr:uid="{AD1BDF0A-278E-4BE9-B4C9-06B4F081D924}"/>
    <cellStyle name="Percent 11" xfId="3" xr:uid="{01B8E5C8-9DC6-4E74-B9FF-380E34CB59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0_07_Cabrillo%201\Final%20Adjusted\ENCI072000AF-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S\RMR\2001_04_Duke\Initial%20Estimated\SOUT042001EP-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5B70E-81B9-4B44-B1F7-5FD947F6D7D0}">
  <sheetPr>
    <pageSetUpPr fitToPage="1"/>
  </sheetPr>
  <dimension ref="A1:AL66"/>
  <sheetViews>
    <sheetView tabSelected="1" topLeftCell="A25" zoomScaleNormal="100" workbookViewId="0">
      <selection activeCell="C32" sqref="C32"/>
    </sheetView>
  </sheetViews>
  <sheetFormatPr defaultColWidth="9.1796875" defaultRowHeight="12.5" x14ac:dyDescent="0.25"/>
  <cols>
    <col min="1" max="1" width="9.1796875" style="2"/>
    <col min="2" max="2" width="1.7265625" style="2" customWidth="1"/>
    <col min="3" max="3" width="65.81640625" style="2" customWidth="1"/>
    <col min="4" max="4" width="1.7265625" style="2" customWidth="1"/>
    <col min="5" max="5" width="7.1796875" style="2" bestFit="1" customWidth="1"/>
    <col min="6" max="6" width="1.7265625" style="2" customWidth="1"/>
    <col min="7" max="7" width="13.81640625" style="2" bestFit="1" customWidth="1"/>
    <col min="8" max="8" width="1.81640625" style="2" customWidth="1"/>
    <col min="9" max="9" width="13.1796875" style="2" bestFit="1" customWidth="1"/>
    <col min="10" max="10" width="1.7265625" style="2" customWidth="1"/>
    <col min="11" max="11" width="10.54296875" style="2" customWidth="1"/>
    <col min="12" max="12" width="1.7265625" style="2" customWidth="1"/>
    <col min="13" max="13" width="14.453125" style="2" bestFit="1" customWidth="1"/>
    <col min="14" max="14" width="1.7265625" style="2" customWidth="1"/>
    <col min="15" max="15" width="10.54296875" style="2" customWidth="1"/>
    <col min="16" max="16" width="1.7265625" style="2" customWidth="1"/>
    <col min="17" max="17" width="10.54296875" style="2" customWidth="1"/>
    <col min="18" max="18" width="1.7265625" style="2" customWidth="1"/>
    <col min="19" max="19" width="10.54296875" style="2" customWidth="1"/>
    <col min="20" max="20" width="1.7265625" style="2" customWidth="1"/>
    <col min="21" max="21" width="10.54296875" style="2" customWidth="1"/>
    <col min="22" max="22" width="1.7265625" style="2" customWidth="1"/>
    <col min="23" max="23" width="10.54296875" style="2" customWidth="1"/>
    <col min="24" max="24" width="1.7265625" style="2" customWidth="1"/>
    <col min="25" max="25" width="10.7265625" style="2" customWidth="1"/>
    <col min="26" max="26" width="1.7265625" style="2" customWidth="1"/>
    <col min="27" max="27" width="10.54296875" style="2" customWidth="1"/>
    <col min="28" max="28" width="1.7265625" style="2" customWidth="1"/>
    <col min="29" max="29" width="10.453125" style="2" customWidth="1"/>
    <col min="30" max="30" width="1.7265625" style="2" customWidth="1"/>
    <col min="31" max="31" width="10.54296875" style="2" customWidth="1"/>
    <col min="32" max="32" width="1.7265625" style="2" customWidth="1"/>
    <col min="33" max="33" width="10.54296875" style="2" customWidth="1"/>
    <col min="34" max="34" width="9.1796875" style="2"/>
    <col min="35" max="35" width="10.1796875" style="2" bestFit="1" customWidth="1"/>
    <col min="36" max="36" width="17.453125" style="2" bestFit="1" customWidth="1"/>
    <col min="37" max="37" width="14.54296875" style="2" customWidth="1"/>
    <col min="38" max="38" width="17.54296875" style="2" customWidth="1"/>
    <col min="39" max="16384" width="9.1796875" style="2"/>
  </cols>
  <sheetData>
    <row r="1" spans="1:38" ht="15.5" x14ac:dyDescent="0.35">
      <c r="A1" s="107" t="s">
        <v>46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59"/>
      <c r="AI1" s="59"/>
      <c r="AJ1" s="59"/>
      <c r="AK1" s="59"/>
      <c r="AL1" s="59"/>
    </row>
    <row r="2" spans="1:38" ht="15.5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59"/>
      <c r="AI2" s="59"/>
      <c r="AJ2" s="59"/>
      <c r="AK2" s="59"/>
      <c r="AL2" s="59"/>
    </row>
    <row r="3" spans="1:38" ht="15.5" x14ac:dyDescent="0.35"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59"/>
      <c r="AI3" s="59"/>
      <c r="AJ3" s="59"/>
      <c r="AK3" s="59"/>
      <c r="AL3" s="59"/>
    </row>
    <row r="4" spans="1:38" ht="15.5" x14ac:dyDescent="0.35">
      <c r="C4" s="73" t="s">
        <v>75</v>
      </c>
      <c r="D4" s="73"/>
      <c r="E4" s="73"/>
      <c r="F4" s="73"/>
      <c r="G4" s="74"/>
      <c r="H4" s="74"/>
      <c r="I4" s="63"/>
      <c r="J4" s="73"/>
      <c r="K4" s="73"/>
      <c r="L4" s="73"/>
      <c r="M4" s="71" t="s">
        <v>76</v>
      </c>
      <c r="N4" s="75"/>
      <c r="O4" s="75"/>
      <c r="P4" s="75"/>
      <c r="Q4" s="75"/>
      <c r="R4" s="76"/>
      <c r="S4" s="74"/>
      <c r="T4" s="73"/>
      <c r="U4" s="75"/>
      <c r="V4" s="75"/>
      <c r="W4" s="75"/>
      <c r="X4" s="75"/>
      <c r="Y4" s="71"/>
      <c r="Z4" s="75"/>
      <c r="AA4" s="69"/>
      <c r="AB4" s="73"/>
      <c r="AC4" s="69"/>
      <c r="AD4" s="73"/>
      <c r="AE4" s="69"/>
      <c r="AF4" s="69"/>
      <c r="AG4" s="69"/>
      <c r="AJ4" s="59"/>
      <c r="AK4" s="59"/>
      <c r="AL4" s="59"/>
    </row>
    <row r="5" spans="1:38" x14ac:dyDescent="0.25">
      <c r="C5" s="73"/>
      <c r="D5" s="73"/>
      <c r="E5" s="73"/>
      <c r="F5" s="73"/>
      <c r="G5" s="71" t="s">
        <v>77</v>
      </c>
      <c r="H5" s="71"/>
      <c r="I5" s="71" t="s">
        <v>78</v>
      </c>
      <c r="J5" s="73"/>
      <c r="K5" s="71" t="s">
        <v>17</v>
      </c>
      <c r="L5" s="73"/>
      <c r="M5" s="71" t="s">
        <v>79</v>
      </c>
      <c r="N5" s="71"/>
      <c r="O5" s="71" t="s">
        <v>19</v>
      </c>
      <c r="P5" s="71"/>
      <c r="Q5" s="71" t="s">
        <v>20</v>
      </c>
      <c r="R5" s="71"/>
      <c r="S5" s="71" t="s">
        <v>18</v>
      </c>
      <c r="T5" s="73"/>
      <c r="U5" s="71" t="s">
        <v>21</v>
      </c>
      <c r="V5" s="71"/>
      <c r="W5" s="71" t="s">
        <v>22</v>
      </c>
      <c r="X5" s="71"/>
      <c r="Y5" s="71" t="s">
        <v>80</v>
      </c>
      <c r="Z5" s="75"/>
      <c r="AA5" s="77" t="s">
        <v>81</v>
      </c>
      <c r="AB5" s="73"/>
      <c r="AC5" s="77" t="s">
        <v>82</v>
      </c>
      <c r="AD5" s="73"/>
      <c r="AE5" s="77" t="s">
        <v>23</v>
      </c>
      <c r="AF5" s="69"/>
      <c r="AG5" s="77" t="s">
        <v>83</v>
      </c>
    </row>
    <row r="6" spans="1:38" x14ac:dyDescent="0.25">
      <c r="A6" s="71" t="s">
        <v>73</v>
      </c>
      <c r="C6" s="71" t="s">
        <v>84</v>
      </c>
      <c r="D6" s="71"/>
      <c r="E6" s="71" t="s">
        <v>85</v>
      </c>
      <c r="F6" s="71"/>
      <c r="G6" s="71" t="s">
        <v>86</v>
      </c>
      <c r="H6" s="71"/>
      <c r="I6" s="71" t="s">
        <v>86</v>
      </c>
      <c r="J6" s="73"/>
      <c r="K6" s="71" t="s">
        <v>86</v>
      </c>
      <c r="L6" s="73"/>
      <c r="M6" s="71" t="s">
        <v>86</v>
      </c>
      <c r="N6" s="71"/>
      <c r="O6" s="71" t="s">
        <v>86</v>
      </c>
      <c r="P6" s="71"/>
      <c r="Q6" s="71" t="s">
        <v>86</v>
      </c>
      <c r="R6" s="71"/>
      <c r="S6" s="71" t="s">
        <v>86</v>
      </c>
      <c r="T6" s="73"/>
      <c r="U6" s="71" t="s">
        <v>86</v>
      </c>
      <c r="V6" s="71"/>
      <c r="W6" s="71" t="s">
        <v>86</v>
      </c>
      <c r="X6" s="71"/>
      <c r="Y6" s="71" t="s">
        <v>86</v>
      </c>
      <c r="Z6" s="69"/>
      <c r="AA6" s="78" t="s">
        <v>86</v>
      </c>
      <c r="AB6" s="73"/>
      <c r="AC6" s="78" t="s">
        <v>86</v>
      </c>
      <c r="AD6" s="73"/>
      <c r="AE6" s="78" t="s">
        <v>87</v>
      </c>
      <c r="AF6" s="69"/>
      <c r="AG6" s="77" t="s">
        <v>86</v>
      </c>
    </row>
    <row r="7" spans="1:38" x14ac:dyDescent="0.25">
      <c r="A7" s="72" t="s">
        <v>74</v>
      </c>
      <c r="C7" s="72" t="s">
        <v>88</v>
      </c>
      <c r="D7" s="73"/>
      <c r="E7" s="72" t="s">
        <v>89</v>
      </c>
      <c r="F7" s="73"/>
      <c r="G7" s="79" t="s">
        <v>90</v>
      </c>
      <c r="H7" s="73"/>
      <c r="I7" s="79" t="s">
        <v>91</v>
      </c>
      <c r="J7" s="73"/>
      <c r="K7" s="79" t="s">
        <v>92</v>
      </c>
      <c r="L7" s="73"/>
      <c r="M7" s="79" t="s">
        <v>93</v>
      </c>
      <c r="N7" s="80"/>
      <c r="O7" s="79" t="s">
        <v>94</v>
      </c>
      <c r="P7" s="80"/>
      <c r="Q7" s="79" t="s">
        <v>95</v>
      </c>
      <c r="R7" s="73"/>
      <c r="S7" s="79" t="s">
        <v>96</v>
      </c>
      <c r="T7" s="69"/>
      <c r="U7" s="79" t="s">
        <v>97</v>
      </c>
      <c r="V7" s="80"/>
      <c r="W7" s="79" t="s">
        <v>98</v>
      </c>
      <c r="X7" s="73"/>
      <c r="Y7" s="79" t="s">
        <v>99</v>
      </c>
      <c r="Z7" s="69"/>
      <c r="AA7" s="81" t="s">
        <v>100</v>
      </c>
      <c r="AB7" s="80"/>
      <c r="AC7" s="81" t="s">
        <v>101</v>
      </c>
      <c r="AD7" s="80"/>
      <c r="AE7" s="81" t="s">
        <v>102</v>
      </c>
      <c r="AF7" s="69"/>
      <c r="AG7" s="81" t="s">
        <v>103</v>
      </c>
    </row>
    <row r="8" spans="1:38" x14ac:dyDescent="0.25">
      <c r="A8" s="82"/>
      <c r="C8" s="82"/>
      <c r="D8" s="73"/>
      <c r="E8" s="84"/>
      <c r="F8" s="73"/>
      <c r="G8" s="82"/>
      <c r="H8" s="73"/>
      <c r="I8" s="80"/>
      <c r="J8" s="73"/>
      <c r="K8" s="80"/>
      <c r="L8" s="73"/>
      <c r="M8" s="80"/>
      <c r="N8" s="73"/>
      <c r="O8" s="80"/>
      <c r="P8" s="80"/>
      <c r="Q8" s="80"/>
      <c r="R8" s="80"/>
      <c r="S8" s="80"/>
      <c r="T8" s="73"/>
      <c r="U8" s="80"/>
      <c r="V8" s="69"/>
      <c r="W8" s="80"/>
      <c r="X8" s="80"/>
      <c r="Y8" s="80"/>
      <c r="Z8" s="73"/>
      <c r="AA8" s="80"/>
      <c r="AB8" s="69"/>
      <c r="AC8" s="83"/>
      <c r="AD8" s="80"/>
      <c r="AE8" s="83"/>
      <c r="AF8" s="80"/>
      <c r="AG8" s="83"/>
      <c r="AH8" s="69"/>
      <c r="AI8" s="83"/>
    </row>
    <row r="9" spans="1:38" x14ac:dyDescent="0.25">
      <c r="A9" s="71">
        <v>1</v>
      </c>
      <c r="C9" s="61" t="s">
        <v>56</v>
      </c>
      <c r="D9" s="61"/>
      <c r="E9" s="73"/>
      <c r="F9" s="61"/>
      <c r="G9" s="5"/>
      <c r="H9" s="8"/>
      <c r="I9" s="5"/>
      <c r="J9" s="8"/>
      <c r="S9" s="5"/>
      <c r="T9" s="8"/>
      <c r="AC9" s="5"/>
      <c r="AD9" s="8"/>
      <c r="AG9" s="5"/>
    </row>
    <row r="10" spans="1:38" ht="13" x14ac:dyDescent="0.3">
      <c r="A10" s="71">
        <f>A9+1</f>
        <v>2</v>
      </c>
      <c r="C10" s="62" t="s">
        <v>133</v>
      </c>
      <c r="D10" s="69"/>
      <c r="E10" s="73"/>
      <c r="F10" s="62"/>
      <c r="AJ10" s="7"/>
    </row>
    <row r="11" spans="1:38" x14ac:dyDescent="0.25">
      <c r="A11" s="71">
        <f t="shared" ref="A11:A62" si="0">A10+1</f>
        <v>3</v>
      </c>
      <c r="C11" s="63" t="s">
        <v>57</v>
      </c>
      <c r="D11" s="69"/>
      <c r="E11" s="65" t="s">
        <v>104</v>
      </c>
      <c r="F11" s="63"/>
      <c r="G11" s="6"/>
      <c r="H11" s="6"/>
      <c r="I11" s="6">
        <f>ROUND('EV-HP Rate Design Modifications'!F23,2)</f>
        <v>37.79</v>
      </c>
      <c r="J11" s="6"/>
      <c r="S11" s="6"/>
      <c r="T11" s="6"/>
      <c r="AC11" s="6"/>
      <c r="AD11" s="6"/>
      <c r="AG11" s="6">
        <f>G11+I11+S11+AC11</f>
        <v>37.79</v>
      </c>
      <c r="AI11" s="6"/>
      <c r="AJ11" s="7"/>
    </row>
    <row r="12" spans="1:38" x14ac:dyDescent="0.25">
      <c r="A12" s="71">
        <f t="shared" si="0"/>
        <v>4</v>
      </c>
      <c r="C12" s="63" t="s">
        <v>58</v>
      </c>
      <c r="D12" s="69"/>
      <c r="E12" s="65" t="s">
        <v>104</v>
      </c>
      <c r="F12" s="63"/>
      <c r="G12" s="6"/>
      <c r="H12" s="6"/>
      <c r="I12" s="6">
        <f>ROUND('EV-HP Rate Design Modifications'!F24,2)</f>
        <v>37.549999999999997</v>
      </c>
      <c r="J12" s="6"/>
      <c r="S12" s="6"/>
      <c r="T12" s="6"/>
      <c r="AC12" s="6"/>
      <c r="AD12" s="6"/>
      <c r="AG12" s="6">
        <f>G12+I12+S12+AC12</f>
        <v>37.549999999999997</v>
      </c>
      <c r="AI12" s="6"/>
      <c r="AJ12" s="7"/>
    </row>
    <row r="13" spans="1:38" x14ac:dyDescent="0.25">
      <c r="A13" s="71">
        <f t="shared" si="0"/>
        <v>5</v>
      </c>
      <c r="C13" s="63"/>
      <c r="D13" s="69"/>
      <c r="E13" s="65"/>
      <c r="F13" s="63"/>
      <c r="G13" s="6"/>
      <c r="H13" s="6"/>
      <c r="I13" s="6"/>
      <c r="J13" s="6"/>
      <c r="S13" s="6"/>
      <c r="T13" s="6"/>
      <c r="AC13" s="6"/>
      <c r="AD13" s="6"/>
      <c r="AG13" s="6"/>
      <c r="AJ13" s="7"/>
    </row>
    <row r="14" spans="1:38" x14ac:dyDescent="0.25">
      <c r="A14" s="71">
        <f t="shared" si="0"/>
        <v>6</v>
      </c>
      <c r="C14" s="62" t="s">
        <v>134</v>
      </c>
      <c r="D14" s="69"/>
      <c r="E14" s="65"/>
      <c r="F14" s="63"/>
      <c r="G14" s="6"/>
      <c r="H14" s="6"/>
      <c r="I14" s="6"/>
      <c r="J14" s="6"/>
      <c r="S14" s="6"/>
      <c r="T14" s="6"/>
      <c r="AC14" s="6"/>
      <c r="AD14" s="6"/>
      <c r="AG14" s="6"/>
      <c r="AJ14" s="7"/>
    </row>
    <row r="15" spans="1:38" x14ac:dyDescent="0.25">
      <c r="A15" s="71">
        <f t="shared" si="0"/>
        <v>7</v>
      </c>
      <c r="C15" s="63" t="s">
        <v>57</v>
      </c>
      <c r="D15" s="69"/>
      <c r="E15" s="65" t="s">
        <v>104</v>
      </c>
      <c r="F15" s="63"/>
      <c r="G15" s="6"/>
      <c r="H15" s="6"/>
      <c r="I15" s="6">
        <f>ROUND('EV-HP Rate Design Modifications'!G23,2)</f>
        <v>94.48</v>
      </c>
      <c r="J15" s="6"/>
      <c r="S15" s="6"/>
      <c r="T15" s="6"/>
      <c r="AC15" s="6"/>
      <c r="AD15" s="6"/>
      <c r="AG15" s="6">
        <f t="shared" ref="AG15:AG20" si="1">G15+I15+S15+AC15</f>
        <v>94.48</v>
      </c>
      <c r="AJ15" s="7"/>
    </row>
    <row r="16" spans="1:38" x14ac:dyDescent="0.25">
      <c r="A16" s="71">
        <f t="shared" si="0"/>
        <v>8</v>
      </c>
      <c r="C16" s="63" t="s">
        <v>58</v>
      </c>
      <c r="D16" s="69"/>
      <c r="E16" s="65" t="s">
        <v>104</v>
      </c>
      <c r="F16" s="63"/>
      <c r="G16" s="6"/>
      <c r="H16" s="6"/>
      <c r="I16" s="6">
        <f>ROUND('EV-HP Rate Design Modifications'!G24,2)</f>
        <v>93.89</v>
      </c>
      <c r="J16" s="6"/>
      <c r="S16" s="6"/>
      <c r="T16" s="6"/>
      <c r="AC16" s="6"/>
      <c r="AD16" s="6"/>
      <c r="AG16" s="6">
        <f t="shared" si="1"/>
        <v>93.89</v>
      </c>
      <c r="AJ16" s="7"/>
    </row>
    <row r="17" spans="1:36" x14ac:dyDescent="0.25">
      <c r="A17" s="71">
        <f t="shared" si="0"/>
        <v>9</v>
      </c>
      <c r="C17" s="63"/>
      <c r="D17" s="69"/>
      <c r="E17" s="65"/>
      <c r="F17" s="63"/>
      <c r="G17" s="6"/>
      <c r="H17" s="6"/>
      <c r="I17" s="6"/>
      <c r="J17" s="6"/>
      <c r="S17" s="6"/>
      <c r="T17" s="6"/>
      <c r="AC17" s="6"/>
      <c r="AD17" s="6"/>
      <c r="AG17" s="6"/>
      <c r="AJ17" s="7"/>
    </row>
    <row r="18" spans="1:36" x14ac:dyDescent="0.25">
      <c r="A18" s="71">
        <f t="shared" si="0"/>
        <v>10</v>
      </c>
      <c r="C18" s="62" t="s">
        <v>135</v>
      </c>
      <c r="D18" s="69"/>
      <c r="E18" s="65"/>
      <c r="F18" s="63"/>
      <c r="G18" s="6"/>
      <c r="H18" s="6"/>
      <c r="I18" s="6"/>
      <c r="J18" s="6"/>
      <c r="S18" s="6"/>
      <c r="T18" s="6"/>
      <c r="AC18" s="6"/>
      <c r="AD18" s="6"/>
      <c r="AG18" s="6"/>
      <c r="AJ18" s="7"/>
    </row>
    <row r="19" spans="1:36" x14ac:dyDescent="0.25">
      <c r="A19" s="71">
        <f t="shared" si="0"/>
        <v>11</v>
      </c>
      <c r="C19" s="63" t="s">
        <v>57</v>
      </c>
      <c r="D19" s="69"/>
      <c r="E19" s="65" t="s">
        <v>104</v>
      </c>
      <c r="F19" s="63"/>
      <c r="G19" s="6"/>
      <c r="H19" s="6"/>
      <c r="I19" s="6">
        <f>ROUND('EV-HP Rate Design Modifications'!H23,2)</f>
        <v>377.92</v>
      </c>
      <c r="J19" s="6"/>
      <c r="S19" s="6"/>
      <c r="T19" s="6"/>
      <c r="AC19" s="6"/>
      <c r="AD19" s="6"/>
      <c r="AG19" s="6">
        <f t="shared" si="1"/>
        <v>377.92</v>
      </c>
      <c r="AJ19" s="7"/>
    </row>
    <row r="20" spans="1:36" x14ac:dyDescent="0.25">
      <c r="A20" s="71">
        <f t="shared" si="0"/>
        <v>12</v>
      </c>
      <c r="C20" s="63" t="s">
        <v>58</v>
      </c>
      <c r="D20" s="69"/>
      <c r="E20" s="65" t="s">
        <v>104</v>
      </c>
      <c r="F20" s="63"/>
      <c r="G20" s="6"/>
      <c r="H20" s="6"/>
      <c r="I20" s="6">
        <f>ROUND('EV-HP Rate Design Modifications'!H24,2)</f>
        <v>375.54</v>
      </c>
      <c r="J20" s="6"/>
      <c r="S20" s="6"/>
      <c r="T20" s="6"/>
      <c r="AC20" s="6"/>
      <c r="AD20" s="6"/>
      <c r="AG20" s="6">
        <f t="shared" si="1"/>
        <v>375.54</v>
      </c>
      <c r="AJ20" s="7"/>
    </row>
    <row r="21" spans="1:36" x14ac:dyDescent="0.25">
      <c r="A21" s="71">
        <f t="shared" si="0"/>
        <v>13</v>
      </c>
      <c r="C21" s="63"/>
      <c r="D21" s="63"/>
      <c r="E21" s="65"/>
      <c r="F21" s="63"/>
      <c r="G21" s="6"/>
      <c r="H21" s="6"/>
      <c r="I21" s="6"/>
      <c r="J21" s="6"/>
      <c r="S21" s="6"/>
      <c r="T21" s="6"/>
      <c r="AC21" s="6"/>
      <c r="AD21" s="6"/>
      <c r="AG21" s="6"/>
      <c r="AJ21" s="7"/>
    </row>
    <row r="22" spans="1:36" x14ac:dyDescent="0.25">
      <c r="A22" s="71">
        <f t="shared" si="0"/>
        <v>14</v>
      </c>
      <c r="C22" s="64" t="s">
        <v>59</v>
      </c>
      <c r="D22" s="64"/>
      <c r="E22" s="85"/>
      <c r="F22" s="64"/>
      <c r="G22" s="4"/>
      <c r="H22" s="4"/>
      <c r="I22" s="4"/>
      <c r="J22" s="4"/>
      <c r="K22" s="4"/>
      <c r="L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J22" s="7"/>
    </row>
    <row r="23" spans="1:36" x14ac:dyDescent="0.25">
      <c r="A23" s="71">
        <f t="shared" si="0"/>
        <v>15</v>
      </c>
      <c r="C23" s="65" t="s">
        <v>60</v>
      </c>
      <c r="D23" s="65"/>
      <c r="E23" s="86"/>
      <c r="F23" s="65"/>
      <c r="G23" s="4"/>
      <c r="H23" s="4"/>
      <c r="K23" s="4"/>
      <c r="L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J23" s="7"/>
    </row>
    <row r="24" spans="1:36" x14ac:dyDescent="0.25">
      <c r="A24" s="71">
        <f t="shared" si="0"/>
        <v>16</v>
      </c>
      <c r="C24" s="66" t="s">
        <v>61</v>
      </c>
      <c r="D24" s="66"/>
      <c r="E24" s="65" t="s">
        <v>104</v>
      </c>
      <c r="F24" s="66"/>
      <c r="G24" s="4"/>
      <c r="H24" s="4"/>
      <c r="I24" s="6">
        <v>186.3</v>
      </c>
      <c r="J24" s="6"/>
      <c r="K24" s="4"/>
      <c r="L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30">
        <f>I24</f>
        <v>186.3</v>
      </c>
      <c r="AJ24" s="7"/>
    </row>
    <row r="25" spans="1:36" x14ac:dyDescent="0.25">
      <c r="A25" s="71">
        <f t="shared" si="0"/>
        <v>17</v>
      </c>
      <c r="C25" s="66" t="s">
        <v>62</v>
      </c>
      <c r="D25" s="66"/>
      <c r="E25" s="65" t="s">
        <v>104</v>
      </c>
      <c r="F25" s="66"/>
      <c r="G25" s="4"/>
      <c r="H25" s="4"/>
      <c r="I25" s="6">
        <v>50.24</v>
      </c>
      <c r="J25" s="6"/>
      <c r="K25" s="4"/>
      <c r="L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30">
        <f>I25</f>
        <v>50.24</v>
      </c>
      <c r="AJ25" s="7"/>
    </row>
    <row r="26" spans="1:36" x14ac:dyDescent="0.25">
      <c r="A26" s="71">
        <f t="shared" si="0"/>
        <v>18</v>
      </c>
      <c r="C26" s="66"/>
      <c r="D26" s="66"/>
      <c r="E26" s="65"/>
      <c r="F26" s="66"/>
      <c r="G26" s="4"/>
      <c r="H26" s="4"/>
      <c r="I26" s="6"/>
      <c r="J26" s="6"/>
      <c r="K26" s="4"/>
      <c r="L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30"/>
      <c r="AJ26" s="7"/>
    </row>
    <row r="27" spans="1:36" x14ac:dyDescent="0.25">
      <c r="A27" s="71">
        <f t="shared" si="0"/>
        <v>19</v>
      </c>
      <c r="C27" s="67" t="s">
        <v>63</v>
      </c>
      <c r="D27" s="67"/>
      <c r="E27" s="63"/>
      <c r="F27" s="67"/>
      <c r="G27" s="4"/>
      <c r="H27" s="4"/>
      <c r="K27" s="4"/>
      <c r="L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30"/>
      <c r="AJ27" s="7"/>
    </row>
    <row r="28" spans="1:36" x14ac:dyDescent="0.25">
      <c r="A28" s="71">
        <f t="shared" si="0"/>
        <v>20</v>
      </c>
      <c r="C28" s="68" t="s">
        <v>61</v>
      </c>
      <c r="D28" s="68"/>
      <c r="E28" s="67" t="s">
        <v>104</v>
      </c>
      <c r="F28" s="68"/>
      <c r="G28" s="4"/>
      <c r="H28" s="4"/>
      <c r="I28" s="6">
        <v>744.64</v>
      </c>
      <c r="J28" s="6"/>
      <c r="K28" s="4"/>
      <c r="L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30">
        <f>I28</f>
        <v>744.64</v>
      </c>
      <c r="AJ28" s="7"/>
    </row>
    <row r="29" spans="1:36" x14ac:dyDescent="0.25">
      <c r="A29" s="71">
        <f t="shared" si="0"/>
        <v>21</v>
      </c>
      <c r="C29" s="68" t="s">
        <v>62</v>
      </c>
      <c r="D29" s="68"/>
      <c r="E29" s="67" t="s">
        <v>104</v>
      </c>
      <c r="F29" s="68"/>
      <c r="G29" s="4"/>
      <c r="H29" s="4"/>
      <c r="I29" s="6">
        <v>59.77</v>
      </c>
      <c r="J29" s="6"/>
      <c r="K29" s="4"/>
      <c r="L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30">
        <f>I29</f>
        <v>59.77</v>
      </c>
      <c r="AJ29" s="7"/>
    </row>
    <row r="30" spans="1:36" x14ac:dyDescent="0.25">
      <c r="A30" s="71">
        <f t="shared" si="0"/>
        <v>22</v>
      </c>
      <c r="C30" s="68"/>
      <c r="D30" s="68"/>
      <c r="E30" s="67"/>
      <c r="F30" s="68"/>
      <c r="G30" s="4"/>
      <c r="H30" s="4"/>
      <c r="I30" s="4"/>
      <c r="J30" s="4"/>
      <c r="K30" s="4"/>
      <c r="L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J30" s="7"/>
    </row>
    <row r="31" spans="1:36" x14ac:dyDescent="0.25">
      <c r="A31" s="71">
        <f t="shared" si="0"/>
        <v>23</v>
      </c>
      <c r="C31" s="64" t="s">
        <v>64</v>
      </c>
      <c r="D31" s="64"/>
      <c r="E31" s="67"/>
      <c r="F31" s="64"/>
      <c r="G31" s="8"/>
      <c r="H31" s="8"/>
      <c r="I31" s="8"/>
      <c r="J31" s="8"/>
      <c r="K31" s="5"/>
      <c r="L31" s="8"/>
      <c r="S31" s="8"/>
      <c r="T31" s="8"/>
      <c r="AC31" s="4"/>
      <c r="AD31" s="4"/>
      <c r="AG31" s="4"/>
      <c r="AJ31" s="7"/>
    </row>
    <row r="32" spans="1:36" x14ac:dyDescent="0.25">
      <c r="A32" s="71">
        <f t="shared" si="0"/>
        <v>24</v>
      </c>
      <c r="C32" s="67" t="s">
        <v>65</v>
      </c>
      <c r="D32" s="67"/>
      <c r="E32" s="73"/>
      <c r="F32" s="67"/>
      <c r="AJ32" s="7"/>
    </row>
    <row r="33" spans="1:38" x14ac:dyDescent="0.25">
      <c r="A33" s="71">
        <f t="shared" si="0"/>
        <v>25</v>
      </c>
      <c r="C33" s="63" t="s">
        <v>57</v>
      </c>
      <c r="D33" s="63"/>
      <c r="E33" s="67" t="s">
        <v>105</v>
      </c>
      <c r="F33" s="63"/>
      <c r="G33" s="33">
        <v>2.2270000000000002E-2</v>
      </c>
      <c r="H33" s="33"/>
      <c r="I33" s="33">
        <v>0.19055</v>
      </c>
      <c r="J33" s="33"/>
      <c r="K33" s="31">
        <v>1.3559999999999999E-2</v>
      </c>
      <c r="L33" s="31"/>
      <c r="M33" s="31">
        <v>5.0000000000000002E-5</v>
      </c>
      <c r="N33" s="31"/>
      <c r="O33" s="31">
        <v>8.8999999999999995E-4</v>
      </c>
      <c r="P33" s="31"/>
      <c r="Q33" s="31">
        <v>7.1999999999999998E-3</v>
      </c>
      <c r="R33" s="31"/>
      <c r="S33" s="32">
        <f>'EV-HP Rate Design Modifications'!$J$47</f>
        <v>4.0000000000000003E-5</v>
      </c>
      <c r="T33" s="32"/>
      <c r="U33" s="31">
        <v>0</v>
      </c>
      <c r="V33" s="31"/>
      <c r="W33" s="31">
        <v>0</v>
      </c>
      <c r="X33" s="31"/>
      <c r="Y33" s="31">
        <f>SUM(G33:W33)</f>
        <v>0.23456000000000002</v>
      </c>
      <c r="Z33" s="31"/>
      <c r="AA33" s="31">
        <v>5.7999999999999996E-3</v>
      </c>
      <c r="AB33" s="31"/>
      <c r="AC33" s="33">
        <v>0.17710000000000001</v>
      </c>
      <c r="AD33" s="33"/>
      <c r="AE33" s="31">
        <v>-8.0000000000000007E-5</v>
      </c>
      <c r="AF33" s="31"/>
      <c r="AG33" s="33">
        <f>SUM(Y33:AE33)</f>
        <v>0.41738000000000003</v>
      </c>
      <c r="AI33" s="31"/>
      <c r="AJ33" s="40"/>
      <c r="AL33" s="58"/>
    </row>
    <row r="34" spans="1:38" x14ac:dyDescent="0.25">
      <c r="A34" s="71">
        <f t="shared" si="0"/>
        <v>26</v>
      </c>
      <c r="C34" s="63" t="s">
        <v>58</v>
      </c>
      <c r="D34" s="63"/>
      <c r="E34" s="67" t="s">
        <v>105</v>
      </c>
      <c r="F34" s="63"/>
      <c r="G34" s="33">
        <v>2.2270000000000002E-2</v>
      </c>
      <c r="H34" s="33"/>
      <c r="I34" s="33">
        <v>0.17541000000000001</v>
      </c>
      <c r="J34" s="33"/>
      <c r="K34" s="31">
        <v>1.3559999999999999E-2</v>
      </c>
      <c r="L34" s="31"/>
      <c r="M34" s="31">
        <v>5.0000000000000002E-5</v>
      </c>
      <c r="N34" s="31"/>
      <c r="O34" s="31">
        <v>8.8999999999999995E-4</v>
      </c>
      <c r="P34" s="31"/>
      <c r="Q34" s="31">
        <v>7.1999999999999998E-3</v>
      </c>
      <c r="R34" s="31"/>
      <c r="S34" s="32">
        <f>'EV-HP Rate Design Modifications'!$J$48</f>
        <v>4.0000000000000003E-5</v>
      </c>
      <c r="T34" s="32"/>
      <c r="U34" s="31">
        <v>0</v>
      </c>
      <c r="V34" s="31"/>
      <c r="W34" s="31">
        <v>0</v>
      </c>
      <c r="X34" s="31"/>
      <c r="Y34" s="31">
        <f>SUM(G34:W34)</f>
        <v>0.21942000000000003</v>
      </c>
      <c r="Z34" s="31"/>
      <c r="AA34" s="31">
        <v>5.7999999999999996E-3</v>
      </c>
      <c r="AB34" s="31"/>
      <c r="AC34" s="33">
        <v>0.17624000000000001</v>
      </c>
      <c r="AD34" s="33"/>
      <c r="AE34" s="31">
        <v>-8.0000000000000007E-5</v>
      </c>
      <c r="AF34" s="31"/>
      <c r="AG34" s="33">
        <f>SUM(Y34:AE34)</f>
        <v>0.40138000000000001</v>
      </c>
      <c r="AI34" s="31"/>
      <c r="AJ34" s="40"/>
      <c r="AL34" s="58"/>
    </row>
    <row r="35" spans="1:38" x14ac:dyDescent="0.25">
      <c r="A35" s="71">
        <f t="shared" si="0"/>
        <v>27</v>
      </c>
      <c r="C35" s="63"/>
      <c r="D35" s="63"/>
      <c r="E35" s="67"/>
      <c r="F35" s="63"/>
      <c r="G35" s="33"/>
      <c r="H35" s="33"/>
      <c r="I35" s="33"/>
      <c r="J35" s="33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3"/>
      <c r="AD35" s="33"/>
      <c r="AE35" s="31"/>
      <c r="AF35" s="31"/>
      <c r="AG35" s="33"/>
      <c r="AI35" s="31"/>
      <c r="AJ35" s="40"/>
      <c r="AL35" s="58"/>
    </row>
    <row r="36" spans="1:38" x14ac:dyDescent="0.25">
      <c r="A36" s="71">
        <f t="shared" si="0"/>
        <v>28</v>
      </c>
      <c r="C36" s="63" t="s">
        <v>66</v>
      </c>
      <c r="D36" s="63"/>
      <c r="E36" s="73"/>
      <c r="F36" s="63"/>
      <c r="G36" s="33"/>
      <c r="H36" s="33"/>
      <c r="I36" s="33"/>
      <c r="J36" s="33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3"/>
      <c r="AD36" s="33"/>
      <c r="AE36" s="31"/>
      <c r="AF36" s="31"/>
      <c r="AG36" s="33"/>
      <c r="AI36" s="31"/>
      <c r="AJ36" s="40"/>
      <c r="AL36" s="58"/>
    </row>
    <row r="37" spans="1:38" x14ac:dyDescent="0.25">
      <c r="A37" s="71">
        <f t="shared" si="0"/>
        <v>29</v>
      </c>
      <c r="C37" s="63" t="s">
        <v>57</v>
      </c>
      <c r="D37" s="63"/>
      <c r="E37" s="67" t="s">
        <v>105</v>
      </c>
      <c r="F37" s="63"/>
      <c r="G37" s="33">
        <v>2.2270000000000002E-2</v>
      </c>
      <c r="H37" s="33"/>
      <c r="I37" s="33">
        <v>6.8000000000000005E-4</v>
      </c>
      <c r="J37" s="33"/>
      <c r="K37" s="31">
        <v>1.3559999999999999E-2</v>
      </c>
      <c r="L37" s="31"/>
      <c r="M37" s="31">
        <v>5.0000000000000002E-5</v>
      </c>
      <c r="N37" s="31"/>
      <c r="O37" s="31">
        <v>8.8999999999999995E-4</v>
      </c>
      <c r="P37" s="31"/>
      <c r="Q37" s="31">
        <v>7.1999999999999998E-3</v>
      </c>
      <c r="R37" s="31"/>
      <c r="S37" s="32">
        <f>'EV-HP Rate Design Modifications'!$J$47</f>
        <v>4.0000000000000003E-5</v>
      </c>
      <c r="T37" s="32"/>
      <c r="U37" s="31">
        <v>0</v>
      </c>
      <c r="V37" s="31"/>
      <c r="W37" s="31">
        <v>0</v>
      </c>
      <c r="X37" s="31"/>
      <c r="Y37" s="31">
        <f>SUM(G37:W37)</f>
        <v>4.4690000000000001E-2</v>
      </c>
      <c r="Z37" s="31"/>
      <c r="AA37" s="31">
        <v>5.7999999999999996E-3</v>
      </c>
      <c r="AB37" s="31"/>
      <c r="AC37" s="33">
        <v>0.11079</v>
      </c>
      <c r="AD37" s="33"/>
      <c r="AE37" s="31">
        <v>-8.0000000000000007E-5</v>
      </c>
      <c r="AF37" s="31"/>
      <c r="AG37" s="33">
        <f>SUM(Y37:AE37)</f>
        <v>0.16120000000000001</v>
      </c>
      <c r="AI37" s="31"/>
      <c r="AJ37" s="40"/>
      <c r="AL37" s="58"/>
    </row>
    <row r="38" spans="1:38" x14ac:dyDescent="0.25">
      <c r="A38" s="71">
        <f t="shared" si="0"/>
        <v>30</v>
      </c>
      <c r="C38" s="63" t="s">
        <v>58</v>
      </c>
      <c r="D38" s="63"/>
      <c r="E38" s="67" t="s">
        <v>105</v>
      </c>
      <c r="F38" s="63"/>
      <c r="G38" s="33">
        <v>2.2270000000000002E-2</v>
      </c>
      <c r="H38" s="33"/>
      <c r="I38" s="33">
        <v>6.8000000000000005E-4</v>
      </c>
      <c r="J38" s="33"/>
      <c r="K38" s="31">
        <v>1.3559999999999999E-2</v>
      </c>
      <c r="L38" s="31"/>
      <c r="M38" s="31">
        <v>5.0000000000000002E-5</v>
      </c>
      <c r="N38" s="31"/>
      <c r="O38" s="31">
        <v>8.8999999999999995E-4</v>
      </c>
      <c r="P38" s="31"/>
      <c r="Q38" s="31">
        <v>7.1999999999999998E-3</v>
      </c>
      <c r="R38" s="31"/>
      <c r="S38" s="32">
        <f>'EV-HP Rate Design Modifications'!$J$48</f>
        <v>4.0000000000000003E-5</v>
      </c>
      <c r="T38" s="32"/>
      <c r="U38" s="31">
        <v>0</v>
      </c>
      <c r="V38" s="31"/>
      <c r="W38" s="31">
        <v>0</v>
      </c>
      <c r="X38" s="31"/>
      <c r="Y38" s="31">
        <f>SUM(G38:W38)</f>
        <v>4.4690000000000001E-2</v>
      </c>
      <c r="Z38" s="31"/>
      <c r="AA38" s="31">
        <v>5.7999999999999996E-3</v>
      </c>
      <c r="AB38" s="31"/>
      <c r="AC38" s="33">
        <v>0.11028</v>
      </c>
      <c r="AD38" s="33"/>
      <c r="AE38" s="31">
        <v>-8.0000000000000007E-5</v>
      </c>
      <c r="AF38" s="31"/>
      <c r="AG38" s="33">
        <f>SUM(Y38:AE38)</f>
        <v>0.16069</v>
      </c>
      <c r="AI38" s="31"/>
      <c r="AJ38" s="40"/>
      <c r="AL38" s="58"/>
    </row>
    <row r="39" spans="1:38" x14ac:dyDescent="0.25">
      <c r="A39" s="71">
        <f t="shared" si="0"/>
        <v>31</v>
      </c>
      <c r="C39" s="63"/>
      <c r="D39" s="63"/>
      <c r="E39" s="67"/>
      <c r="F39" s="63"/>
      <c r="G39" s="33"/>
      <c r="H39" s="33"/>
      <c r="I39" s="33"/>
      <c r="J39" s="33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3"/>
      <c r="AD39" s="33"/>
      <c r="AE39" s="31"/>
      <c r="AF39" s="31"/>
      <c r="AG39" s="33"/>
      <c r="AI39" s="31"/>
      <c r="AJ39" s="40"/>
      <c r="AL39" s="58"/>
    </row>
    <row r="40" spans="1:38" x14ac:dyDescent="0.25">
      <c r="A40" s="71">
        <f t="shared" si="0"/>
        <v>32</v>
      </c>
      <c r="C40" s="63" t="s">
        <v>67</v>
      </c>
      <c r="D40" s="63"/>
      <c r="E40" s="73"/>
      <c r="F40" s="63"/>
      <c r="G40" s="33"/>
      <c r="H40" s="33"/>
      <c r="I40" s="33"/>
      <c r="J40" s="33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3"/>
      <c r="AD40" s="33"/>
      <c r="AE40" s="31"/>
      <c r="AF40" s="31"/>
      <c r="AG40" s="33"/>
      <c r="AI40" s="31"/>
      <c r="AJ40" s="40"/>
      <c r="AL40" s="58"/>
    </row>
    <row r="41" spans="1:38" x14ac:dyDescent="0.25">
      <c r="A41" s="71">
        <f t="shared" si="0"/>
        <v>33</v>
      </c>
      <c r="C41" s="63" t="s">
        <v>57</v>
      </c>
      <c r="D41" s="63"/>
      <c r="E41" s="67" t="s">
        <v>105</v>
      </c>
      <c r="F41" s="63"/>
      <c r="G41" s="33">
        <v>2.2270000000000002E-2</v>
      </c>
      <c r="H41" s="33"/>
      <c r="I41" s="33">
        <v>6.8000000000000005E-4</v>
      </c>
      <c r="J41" s="33"/>
      <c r="K41" s="31">
        <v>1.3559999999999999E-2</v>
      </c>
      <c r="L41" s="31"/>
      <c r="M41" s="31">
        <v>5.0000000000000002E-5</v>
      </c>
      <c r="N41" s="31"/>
      <c r="O41" s="31">
        <v>8.8999999999999995E-4</v>
      </c>
      <c r="P41" s="31"/>
      <c r="Q41" s="31">
        <v>7.1999999999999998E-3</v>
      </c>
      <c r="R41" s="31"/>
      <c r="S41" s="32">
        <f>'EV-HP Rate Design Modifications'!$J$47</f>
        <v>4.0000000000000003E-5</v>
      </c>
      <c r="T41" s="32"/>
      <c r="U41" s="31">
        <v>0</v>
      </c>
      <c r="V41" s="31"/>
      <c r="W41" s="31">
        <v>0</v>
      </c>
      <c r="X41" s="31"/>
      <c r="Y41" s="31">
        <f>SUM(G41:W41)</f>
        <v>4.4690000000000001E-2</v>
      </c>
      <c r="Z41" s="31"/>
      <c r="AA41" s="31">
        <v>5.7999999999999996E-3</v>
      </c>
      <c r="AB41" s="31"/>
      <c r="AC41" s="33">
        <v>5.4890000000000001E-2</v>
      </c>
      <c r="AD41" s="33"/>
      <c r="AE41" s="31">
        <v>-8.0000000000000007E-5</v>
      </c>
      <c r="AF41" s="31"/>
      <c r="AG41" s="33">
        <f>SUM(Y41:AE41)</f>
        <v>0.1053</v>
      </c>
      <c r="AI41" s="31"/>
      <c r="AJ41" s="40"/>
      <c r="AL41" s="58"/>
    </row>
    <row r="42" spans="1:38" x14ac:dyDescent="0.25">
      <c r="A42" s="71">
        <f t="shared" si="0"/>
        <v>34</v>
      </c>
      <c r="C42" s="63" t="s">
        <v>58</v>
      </c>
      <c r="D42" s="63"/>
      <c r="E42" s="67" t="s">
        <v>105</v>
      </c>
      <c r="F42" s="63"/>
      <c r="G42" s="33">
        <v>2.2270000000000002E-2</v>
      </c>
      <c r="H42" s="33"/>
      <c r="I42" s="33">
        <v>6.8000000000000005E-4</v>
      </c>
      <c r="J42" s="33"/>
      <c r="K42" s="31">
        <v>1.3559999999999999E-2</v>
      </c>
      <c r="L42" s="31"/>
      <c r="M42" s="31">
        <v>5.0000000000000002E-5</v>
      </c>
      <c r="N42" s="31"/>
      <c r="O42" s="31">
        <v>8.8999999999999995E-4</v>
      </c>
      <c r="P42" s="31"/>
      <c r="Q42" s="31">
        <v>7.1999999999999998E-3</v>
      </c>
      <c r="R42" s="31"/>
      <c r="S42" s="32">
        <f>'EV-HP Rate Design Modifications'!$J$48</f>
        <v>4.0000000000000003E-5</v>
      </c>
      <c r="T42" s="32"/>
      <c r="U42" s="31">
        <v>0</v>
      </c>
      <c r="V42" s="31"/>
      <c r="W42" s="31">
        <v>0</v>
      </c>
      <c r="X42" s="31"/>
      <c r="Y42" s="31">
        <f>SUM(G42:W42)</f>
        <v>4.4690000000000001E-2</v>
      </c>
      <c r="Z42" s="31"/>
      <c r="AA42" s="31">
        <v>5.7999999999999996E-3</v>
      </c>
      <c r="AB42" s="31"/>
      <c r="AC42" s="33">
        <v>5.4600000000000003E-2</v>
      </c>
      <c r="AD42" s="33"/>
      <c r="AE42" s="31">
        <v>-8.0000000000000007E-5</v>
      </c>
      <c r="AF42" s="31"/>
      <c r="AG42" s="33">
        <f>SUM(Y42:AE42)</f>
        <v>0.10501000000000001</v>
      </c>
      <c r="AI42" s="31"/>
      <c r="AJ42" s="40"/>
      <c r="AL42" s="58"/>
    </row>
    <row r="43" spans="1:38" x14ac:dyDescent="0.25">
      <c r="A43" s="71">
        <f t="shared" si="0"/>
        <v>35</v>
      </c>
      <c r="C43" s="63"/>
      <c r="D43" s="63"/>
      <c r="E43" s="67"/>
      <c r="F43" s="63"/>
      <c r="G43" s="33"/>
      <c r="H43" s="33"/>
      <c r="I43" s="33"/>
      <c r="J43" s="33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3"/>
      <c r="AD43" s="33"/>
      <c r="AE43" s="31"/>
      <c r="AF43" s="31"/>
      <c r="AG43" s="33"/>
      <c r="AI43" s="31"/>
      <c r="AJ43" s="40"/>
      <c r="AL43" s="58"/>
    </row>
    <row r="44" spans="1:38" x14ac:dyDescent="0.25">
      <c r="A44" s="71">
        <f t="shared" si="0"/>
        <v>36</v>
      </c>
      <c r="C44" s="67" t="s">
        <v>68</v>
      </c>
      <c r="D44" s="67"/>
      <c r="E44" s="73"/>
      <c r="F44" s="67"/>
      <c r="G44" s="33"/>
      <c r="H44" s="33"/>
      <c r="I44" s="33"/>
      <c r="J44" s="33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3"/>
      <c r="AD44" s="33"/>
      <c r="AE44" s="31"/>
      <c r="AF44" s="31"/>
      <c r="AG44" s="33"/>
      <c r="AI44" s="31"/>
      <c r="AJ44" s="40"/>
      <c r="AL44" s="58"/>
    </row>
    <row r="45" spans="1:38" x14ac:dyDescent="0.25">
      <c r="A45" s="71">
        <f t="shared" si="0"/>
        <v>37</v>
      </c>
      <c r="C45" s="63" t="s">
        <v>57</v>
      </c>
      <c r="D45" s="63"/>
      <c r="E45" s="67" t="s">
        <v>105</v>
      </c>
      <c r="F45" s="63"/>
      <c r="G45" s="33">
        <v>2.2270000000000002E-2</v>
      </c>
      <c r="H45" s="33"/>
      <c r="I45" s="33">
        <v>0.19055</v>
      </c>
      <c r="J45" s="33"/>
      <c r="K45" s="31">
        <v>1.3559999999999999E-2</v>
      </c>
      <c r="L45" s="31"/>
      <c r="M45" s="31">
        <v>5.0000000000000002E-5</v>
      </c>
      <c r="N45" s="31"/>
      <c r="O45" s="31">
        <v>8.8999999999999995E-4</v>
      </c>
      <c r="P45" s="31"/>
      <c r="Q45" s="31">
        <v>7.1999999999999998E-3</v>
      </c>
      <c r="R45" s="31"/>
      <c r="S45" s="32">
        <f>'EV-HP Rate Design Modifications'!$J$47</f>
        <v>4.0000000000000003E-5</v>
      </c>
      <c r="T45" s="32"/>
      <c r="U45" s="31">
        <v>0</v>
      </c>
      <c r="V45" s="31"/>
      <c r="W45" s="31">
        <v>0</v>
      </c>
      <c r="X45" s="31"/>
      <c r="Y45" s="31">
        <f>SUM(G45:W45)</f>
        <v>0.23456000000000002</v>
      </c>
      <c r="Z45" s="31"/>
      <c r="AA45" s="31">
        <v>5.7999999999999996E-3</v>
      </c>
      <c r="AB45" s="31"/>
      <c r="AC45" s="33">
        <v>0.1507</v>
      </c>
      <c r="AD45" s="33"/>
      <c r="AE45" s="31">
        <v>-8.0000000000000007E-5</v>
      </c>
      <c r="AF45" s="31"/>
      <c r="AG45" s="33">
        <f>SUM(Y45:AE45)</f>
        <v>0.39097999999999999</v>
      </c>
      <c r="AI45" s="31"/>
      <c r="AJ45" s="40"/>
      <c r="AL45" s="58"/>
    </row>
    <row r="46" spans="1:38" x14ac:dyDescent="0.25">
      <c r="A46" s="71">
        <f t="shared" si="0"/>
        <v>38</v>
      </c>
      <c r="C46" s="63" t="s">
        <v>58</v>
      </c>
      <c r="D46" s="63"/>
      <c r="E46" s="67" t="s">
        <v>105</v>
      </c>
      <c r="F46" s="63"/>
      <c r="G46" s="33">
        <v>2.2270000000000002E-2</v>
      </c>
      <c r="H46" s="33"/>
      <c r="I46" s="33">
        <v>0.17541000000000001</v>
      </c>
      <c r="J46" s="33"/>
      <c r="K46" s="31">
        <v>1.3559999999999999E-2</v>
      </c>
      <c r="L46" s="31"/>
      <c r="M46" s="31">
        <v>5.0000000000000002E-5</v>
      </c>
      <c r="N46" s="31"/>
      <c r="O46" s="31">
        <v>8.8999999999999995E-4</v>
      </c>
      <c r="P46" s="31"/>
      <c r="Q46" s="31">
        <v>7.1999999999999998E-3</v>
      </c>
      <c r="R46" s="31"/>
      <c r="S46" s="32">
        <f>'EV-HP Rate Design Modifications'!$J$48</f>
        <v>4.0000000000000003E-5</v>
      </c>
      <c r="T46" s="32"/>
      <c r="U46" s="31">
        <v>0</v>
      </c>
      <c r="V46" s="31"/>
      <c r="W46" s="31">
        <v>0</v>
      </c>
      <c r="X46" s="31"/>
      <c r="Y46" s="31">
        <f>SUM(G46:W46)</f>
        <v>0.21942000000000003</v>
      </c>
      <c r="Z46" s="31"/>
      <c r="AA46" s="31">
        <v>5.7999999999999996E-3</v>
      </c>
      <c r="AB46" s="31"/>
      <c r="AC46" s="33">
        <v>0.15001</v>
      </c>
      <c r="AD46" s="33"/>
      <c r="AE46" s="31">
        <v>-8.0000000000000007E-5</v>
      </c>
      <c r="AF46" s="31"/>
      <c r="AG46" s="33">
        <f>SUM(Y46:AE46)</f>
        <v>0.37515000000000004</v>
      </c>
      <c r="AI46" s="31"/>
      <c r="AJ46" s="40"/>
      <c r="AL46" s="58"/>
    </row>
    <row r="47" spans="1:38" x14ac:dyDescent="0.25">
      <c r="A47" s="71">
        <f t="shared" si="0"/>
        <v>39</v>
      </c>
      <c r="C47" s="63"/>
      <c r="D47" s="63"/>
      <c r="E47" s="67"/>
      <c r="F47" s="63"/>
      <c r="G47" s="33"/>
      <c r="H47" s="33"/>
      <c r="I47" s="33"/>
      <c r="J47" s="33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3"/>
      <c r="AD47" s="33"/>
      <c r="AE47" s="31"/>
      <c r="AF47" s="31"/>
      <c r="AG47" s="33"/>
      <c r="AI47" s="31"/>
      <c r="AJ47" s="40"/>
    </row>
    <row r="48" spans="1:38" x14ac:dyDescent="0.25">
      <c r="A48" s="71">
        <f t="shared" si="0"/>
        <v>40</v>
      </c>
      <c r="C48" s="63" t="s">
        <v>69</v>
      </c>
      <c r="D48" s="63"/>
      <c r="E48" s="73"/>
      <c r="F48" s="63"/>
      <c r="G48" s="33"/>
      <c r="H48" s="33"/>
      <c r="I48" s="33"/>
      <c r="J48" s="33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3"/>
      <c r="AD48" s="33"/>
      <c r="AE48" s="31"/>
      <c r="AF48" s="31"/>
      <c r="AG48" s="33"/>
      <c r="AI48" s="31"/>
      <c r="AJ48" s="40"/>
    </row>
    <row r="49" spans="1:36" x14ac:dyDescent="0.25">
      <c r="A49" s="71">
        <f t="shared" si="0"/>
        <v>41</v>
      </c>
      <c r="C49" s="63" t="s">
        <v>57</v>
      </c>
      <c r="D49" s="63"/>
      <c r="E49" s="67" t="s">
        <v>105</v>
      </c>
      <c r="F49" s="63"/>
      <c r="G49" s="33">
        <v>2.2270000000000002E-2</v>
      </c>
      <c r="H49" s="33"/>
      <c r="I49" s="33">
        <v>6.8000000000000005E-4</v>
      </c>
      <c r="J49" s="33"/>
      <c r="K49" s="31">
        <v>1.3559999999999999E-2</v>
      </c>
      <c r="L49" s="31"/>
      <c r="M49" s="31">
        <v>5.0000000000000002E-5</v>
      </c>
      <c r="N49" s="31"/>
      <c r="O49" s="31">
        <v>8.8999999999999995E-4</v>
      </c>
      <c r="P49" s="31"/>
      <c r="Q49" s="31">
        <v>7.1999999999999998E-3</v>
      </c>
      <c r="R49" s="31"/>
      <c r="S49" s="32">
        <f>'EV-HP Rate Design Modifications'!$J$47</f>
        <v>4.0000000000000003E-5</v>
      </c>
      <c r="T49" s="32"/>
      <c r="U49" s="31">
        <v>0</v>
      </c>
      <c r="V49" s="31"/>
      <c r="W49" s="31">
        <v>0</v>
      </c>
      <c r="X49" s="31"/>
      <c r="Y49" s="31">
        <f>SUM(G49:W49)</f>
        <v>4.4690000000000001E-2</v>
      </c>
      <c r="Z49" s="31"/>
      <c r="AA49" s="31">
        <v>5.7999999999999996E-3</v>
      </c>
      <c r="AB49" s="31"/>
      <c r="AC49" s="33">
        <v>0.10018000000000001</v>
      </c>
      <c r="AD49" s="33"/>
      <c r="AE49" s="31">
        <v>-8.0000000000000007E-5</v>
      </c>
      <c r="AF49" s="31"/>
      <c r="AG49" s="33">
        <f>SUM(Y49:AE49)</f>
        <v>0.15059</v>
      </c>
      <c r="AI49" s="31"/>
      <c r="AJ49" s="40"/>
    </row>
    <row r="50" spans="1:36" x14ac:dyDescent="0.25">
      <c r="A50" s="71">
        <f t="shared" si="0"/>
        <v>42</v>
      </c>
      <c r="C50" s="63" t="s">
        <v>58</v>
      </c>
      <c r="D50" s="63"/>
      <c r="E50" s="67" t="s">
        <v>105</v>
      </c>
      <c r="F50" s="63"/>
      <c r="G50" s="33">
        <v>2.2270000000000002E-2</v>
      </c>
      <c r="H50" s="33"/>
      <c r="I50" s="33">
        <v>6.8000000000000005E-4</v>
      </c>
      <c r="J50" s="33"/>
      <c r="K50" s="31">
        <v>1.3559999999999999E-2</v>
      </c>
      <c r="L50" s="31"/>
      <c r="M50" s="31">
        <v>5.0000000000000002E-5</v>
      </c>
      <c r="N50" s="31"/>
      <c r="O50" s="31">
        <v>8.8999999999999995E-4</v>
      </c>
      <c r="P50" s="31"/>
      <c r="Q50" s="31">
        <v>7.1999999999999998E-3</v>
      </c>
      <c r="R50" s="31"/>
      <c r="S50" s="32">
        <f>'EV-HP Rate Design Modifications'!$J$48</f>
        <v>4.0000000000000003E-5</v>
      </c>
      <c r="T50" s="32"/>
      <c r="U50" s="31">
        <v>0</v>
      </c>
      <c r="V50" s="31"/>
      <c r="W50" s="31">
        <v>0</v>
      </c>
      <c r="X50" s="31"/>
      <c r="Y50" s="31">
        <f>SUM(G50:W50)</f>
        <v>4.4690000000000001E-2</v>
      </c>
      <c r="Z50" s="31"/>
      <c r="AA50" s="31">
        <v>5.7999999999999996E-3</v>
      </c>
      <c r="AB50" s="31"/>
      <c r="AC50" s="33">
        <v>9.9760000000000001E-2</v>
      </c>
      <c r="AD50" s="33"/>
      <c r="AE50" s="31">
        <v>-8.0000000000000007E-5</v>
      </c>
      <c r="AF50" s="31"/>
      <c r="AG50" s="33">
        <f>SUM(Y50:AE50)</f>
        <v>0.15017</v>
      </c>
      <c r="AI50" s="31"/>
      <c r="AJ50" s="40"/>
    </row>
    <row r="51" spans="1:36" x14ac:dyDescent="0.25">
      <c r="A51" s="71">
        <f t="shared" si="0"/>
        <v>43</v>
      </c>
      <c r="C51" s="63"/>
      <c r="D51" s="63"/>
      <c r="E51" s="67"/>
      <c r="F51" s="63"/>
      <c r="G51" s="33"/>
      <c r="H51" s="33"/>
      <c r="I51" s="33"/>
      <c r="J51" s="33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3"/>
      <c r="AD51" s="33"/>
      <c r="AE51" s="31"/>
      <c r="AF51" s="31"/>
      <c r="AG51" s="33"/>
      <c r="AI51" s="31"/>
      <c r="AJ51" s="40"/>
    </row>
    <row r="52" spans="1:36" x14ac:dyDescent="0.25">
      <c r="A52" s="71">
        <f t="shared" si="0"/>
        <v>44</v>
      </c>
      <c r="C52" s="63" t="s">
        <v>70</v>
      </c>
      <c r="D52" s="63"/>
      <c r="E52" s="73"/>
      <c r="F52" s="63"/>
      <c r="G52" s="33"/>
      <c r="H52" s="33"/>
      <c r="I52" s="33"/>
      <c r="J52" s="33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3"/>
      <c r="AD52" s="33"/>
      <c r="AE52" s="31"/>
      <c r="AF52" s="31"/>
      <c r="AG52" s="33"/>
      <c r="AI52" s="31"/>
      <c r="AJ52" s="40"/>
    </row>
    <row r="53" spans="1:36" x14ac:dyDescent="0.25">
      <c r="A53" s="71">
        <f t="shared" si="0"/>
        <v>45</v>
      </c>
      <c r="C53" s="63" t="s">
        <v>57</v>
      </c>
      <c r="D53" s="63"/>
      <c r="E53" s="67" t="s">
        <v>105</v>
      </c>
      <c r="F53" s="63"/>
      <c r="G53" s="33">
        <v>2.2270000000000002E-2</v>
      </c>
      <c r="H53" s="33"/>
      <c r="I53" s="33">
        <v>6.8000000000000005E-4</v>
      </c>
      <c r="J53" s="33"/>
      <c r="K53" s="31">
        <v>1.3559999999999999E-2</v>
      </c>
      <c r="L53" s="31"/>
      <c r="M53" s="31">
        <v>5.0000000000000002E-5</v>
      </c>
      <c r="N53" s="31"/>
      <c r="O53" s="31">
        <v>8.8999999999999995E-4</v>
      </c>
      <c r="P53" s="31"/>
      <c r="Q53" s="31">
        <v>7.1999999999999998E-3</v>
      </c>
      <c r="R53" s="31"/>
      <c r="S53" s="32">
        <f>'EV-HP Rate Design Modifications'!$J$47</f>
        <v>4.0000000000000003E-5</v>
      </c>
      <c r="T53" s="32"/>
      <c r="U53" s="31">
        <v>0</v>
      </c>
      <c r="V53" s="31"/>
      <c r="W53" s="31">
        <v>0</v>
      </c>
      <c r="X53" s="31"/>
      <c r="Y53" s="31">
        <f>SUM(G53:W53)</f>
        <v>4.4690000000000001E-2</v>
      </c>
      <c r="Z53" s="31"/>
      <c r="AA53" s="31">
        <v>5.7999999999999996E-3</v>
      </c>
      <c r="AB53" s="31"/>
      <c r="AC53" s="33">
        <v>5.6099999999999997E-2</v>
      </c>
      <c r="AD53" s="33"/>
      <c r="AE53" s="31">
        <v>-8.0000000000000007E-5</v>
      </c>
      <c r="AF53" s="31"/>
      <c r="AG53" s="33">
        <f>SUM(Y53:AE53)</f>
        <v>0.10650999999999999</v>
      </c>
      <c r="AI53" s="31"/>
      <c r="AJ53" s="40"/>
    </row>
    <row r="54" spans="1:36" x14ac:dyDescent="0.25">
      <c r="A54" s="71">
        <f t="shared" si="0"/>
        <v>46</v>
      </c>
      <c r="C54" s="63" t="s">
        <v>58</v>
      </c>
      <c r="D54" s="63"/>
      <c r="E54" s="67" t="s">
        <v>105</v>
      </c>
      <c r="F54" s="63"/>
      <c r="G54" s="33">
        <v>2.2270000000000002E-2</v>
      </c>
      <c r="H54" s="33"/>
      <c r="I54" s="33">
        <v>6.8000000000000005E-4</v>
      </c>
      <c r="J54" s="33"/>
      <c r="K54" s="31">
        <v>1.3559999999999999E-2</v>
      </c>
      <c r="L54" s="31"/>
      <c r="M54" s="31">
        <v>5.0000000000000002E-5</v>
      </c>
      <c r="N54" s="31"/>
      <c r="O54" s="31">
        <v>8.8999999999999995E-4</v>
      </c>
      <c r="P54" s="31"/>
      <c r="Q54" s="31">
        <v>7.1999999999999998E-3</v>
      </c>
      <c r="R54" s="31"/>
      <c r="S54" s="32">
        <f>'EV-HP Rate Design Modifications'!$J$48</f>
        <v>4.0000000000000003E-5</v>
      </c>
      <c r="T54" s="32"/>
      <c r="U54" s="31">
        <v>0</v>
      </c>
      <c r="V54" s="31"/>
      <c r="W54" s="31">
        <v>0</v>
      </c>
      <c r="X54" s="31"/>
      <c r="Y54" s="31">
        <f>SUM(G54:W54)</f>
        <v>4.4690000000000001E-2</v>
      </c>
      <c r="Z54" s="31"/>
      <c r="AA54" s="31">
        <v>5.7999999999999996E-3</v>
      </c>
      <c r="AB54" s="31"/>
      <c r="AC54" s="33">
        <v>5.5820000000000002E-2</v>
      </c>
      <c r="AD54" s="33"/>
      <c r="AE54" s="31">
        <v>-8.0000000000000007E-5</v>
      </c>
      <c r="AF54" s="31"/>
      <c r="AG54" s="33">
        <f>SUM(Y54:AE54)</f>
        <v>0.10623</v>
      </c>
      <c r="AI54" s="31"/>
      <c r="AJ54" s="40"/>
    </row>
    <row r="55" spans="1:36" x14ac:dyDescent="0.25">
      <c r="A55" s="71">
        <f t="shared" si="0"/>
        <v>47</v>
      </c>
      <c r="C55" s="69"/>
      <c r="D55" s="69"/>
      <c r="E55" s="69"/>
      <c r="F55" s="69"/>
      <c r="AG55" s="31"/>
      <c r="AJ55" s="7"/>
    </row>
    <row r="56" spans="1:36" x14ac:dyDescent="0.25">
      <c r="A56" s="71">
        <f t="shared" si="0"/>
        <v>48</v>
      </c>
      <c r="C56" s="70" t="s">
        <v>71</v>
      </c>
      <c r="D56" s="70"/>
      <c r="E56" s="69"/>
      <c r="F56" s="70"/>
      <c r="AG56" s="31"/>
      <c r="AJ56" s="7"/>
    </row>
    <row r="57" spans="1:36" x14ac:dyDescent="0.25">
      <c r="A57" s="71">
        <f t="shared" si="0"/>
        <v>49</v>
      </c>
      <c r="C57" s="70" t="s">
        <v>5</v>
      </c>
      <c r="D57" s="70"/>
      <c r="E57" s="67" t="s">
        <v>105</v>
      </c>
      <c r="F57" s="70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>
        <v>1.97716</v>
      </c>
      <c r="AD57" s="33"/>
      <c r="AE57" s="33"/>
      <c r="AF57" s="33"/>
      <c r="AG57" s="33">
        <f>SUM(Y57:AE57)</f>
        <v>1.97716</v>
      </c>
      <c r="AJ57" s="7"/>
    </row>
    <row r="58" spans="1:36" x14ac:dyDescent="0.25">
      <c r="A58" s="71">
        <f t="shared" si="0"/>
        <v>50</v>
      </c>
      <c r="C58" s="70" t="s">
        <v>6</v>
      </c>
      <c r="D58" s="70"/>
      <c r="E58" s="67" t="s">
        <v>105</v>
      </c>
      <c r="F58" s="70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>
        <v>1.9750300000000001</v>
      </c>
      <c r="AD58" s="33"/>
      <c r="AE58" s="33"/>
      <c r="AF58" s="33"/>
      <c r="AG58" s="33">
        <f>SUM(Y58:AE58)</f>
        <v>1.9750300000000001</v>
      </c>
      <c r="AJ58" s="7"/>
    </row>
    <row r="59" spans="1:36" x14ac:dyDescent="0.25">
      <c r="A59" s="71">
        <f t="shared" si="0"/>
        <v>51</v>
      </c>
      <c r="C59" s="70"/>
      <c r="D59" s="70"/>
      <c r="E59" s="69"/>
      <c r="F59" s="70"/>
      <c r="AJ59" s="7"/>
    </row>
    <row r="60" spans="1:36" x14ac:dyDescent="0.25">
      <c r="A60" s="71">
        <f t="shared" si="0"/>
        <v>52</v>
      </c>
      <c r="C60" s="70" t="s">
        <v>72</v>
      </c>
      <c r="D60" s="70"/>
      <c r="E60" s="69"/>
      <c r="F60" s="70"/>
      <c r="AJ60" s="7"/>
    </row>
    <row r="61" spans="1:36" x14ac:dyDescent="0.25">
      <c r="A61" s="71">
        <f t="shared" si="0"/>
        <v>53</v>
      </c>
      <c r="C61" s="70" t="s">
        <v>5</v>
      </c>
      <c r="D61" s="70"/>
      <c r="E61" s="67" t="s">
        <v>106</v>
      </c>
      <c r="F61" s="7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>
        <v>5.0199999999999996</v>
      </c>
      <c r="AD61" s="30"/>
      <c r="AE61" s="30"/>
      <c r="AF61" s="30"/>
      <c r="AG61" s="30">
        <f>SUM(Y61:AE61)</f>
        <v>5.0199999999999996</v>
      </c>
      <c r="AJ61" s="7"/>
    </row>
    <row r="62" spans="1:36" x14ac:dyDescent="0.25">
      <c r="A62" s="71">
        <f t="shared" si="0"/>
        <v>54</v>
      </c>
      <c r="C62" s="70" t="s">
        <v>6</v>
      </c>
      <c r="D62" s="70"/>
      <c r="E62" s="67" t="s">
        <v>106</v>
      </c>
      <c r="F62" s="7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>
        <v>5.01</v>
      </c>
      <c r="AD62" s="30"/>
      <c r="AE62" s="30"/>
      <c r="AF62" s="30"/>
      <c r="AG62" s="30">
        <f>SUM(Y62:AE62)</f>
        <v>5.01</v>
      </c>
      <c r="AJ62" s="7"/>
    </row>
    <row r="63" spans="1:36" x14ac:dyDescent="0.25">
      <c r="A63" s="71"/>
      <c r="C63" s="11"/>
      <c r="D63" s="11"/>
      <c r="E63" s="11"/>
      <c r="F63" s="11"/>
      <c r="AJ63" s="7"/>
    </row>
    <row r="64" spans="1:36" x14ac:dyDescent="0.25">
      <c r="C64" s="2" t="s">
        <v>123</v>
      </c>
    </row>
    <row r="65" spans="3:6" x14ac:dyDescent="0.25">
      <c r="C65" s="11"/>
      <c r="D65" s="11"/>
      <c r="E65" s="11"/>
      <c r="F65" s="11"/>
    </row>
    <row r="66" spans="3:6" x14ac:dyDescent="0.25">
      <c r="C66" s="11"/>
      <c r="D66" s="11"/>
      <c r="E66" s="11"/>
      <c r="F66" s="11"/>
    </row>
  </sheetData>
  <mergeCells count="2">
    <mergeCell ref="A1:AG1"/>
    <mergeCell ref="A2:AG2"/>
  </mergeCells>
  <pageMargins left="0.7" right="0.7" top="0.75" bottom="0.7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D766-79EA-4CAE-B0F5-E5CCAEDBEA52}">
  <sheetPr>
    <pageSetUpPr fitToPage="1"/>
  </sheetPr>
  <dimension ref="A1:M18"/>
  <sheetViews>
    <sheetView zoomScaleNormal="100" workbookViewId="0">
      <selection activeCell="E25" sqref="E25"/>
    </sheetView>
  </sheetViews>
  <sheetFormatPr defaultColWidth="8.7265625" defaultRowHeight="15.5" x14ac:dyDescent="0.35"/>
  <cols>
    <col min="1" max="1" width="75.26953125" style="90" customWidth="1"/>
    <col min="2" max="6" width="12.54296875" style="90" customWidth="1"/>
    <col min="7" max="7" width="12.7265625" style="90" customWidth="1"/>
    <col min="8" max="11" width="12.54296875" style="90" customWidth="1"/>
    <col min="12" max="12" width="11.453125" style="90" bestFit="1" customWidth="1"/>
    <col min="13" max="13" width="9.1796875" style="90" bestFit="1" customWidth="1"/>
    <col min="14" max="16384" width="8.7265625" style="90"/>
  </cols>
  <sheetData>
    <row r="1" spans="1:13" x14ac:dyDescent="0.35">
      <c r="A1" s="108" t="s">
        <v>46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3" x14ac:dyDescent="0.35">
      <c r="A2" s="108" t="s">
        <v>122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4" spans="1:13" x14ac:dyDescent="0.35">
      <c r="B4" s="91" t="s">
        <v>112</v>
      </c>
      <c r="C4" s="91" t="s">
        <v>113</v>
      </c>
      <c r="D4" s="91" t="s">
        <v>114</v>
      </c>
      <c r="E4" s="91" t="s">
        <v>115</v>
      </c>
      <c r="F4" s="91" t="s">
        <v>116</v>
      </c>
      <c r="G4" s="91" t="s">
        <v>117</v>
      </c>
      <c r="H4" s="91" t="s">
        <v>118</v>
      </c>
      <c r="I4" s="91" t="s">
        <v>119</v>
      </c>
      <c r="J4" s="91" t="s">
        <v>120</v>
      </c>
      <c r="K4" s="91" t="s">
        <v>121</v>
      </c>
    </row>
    <row r="6" spans="1:13" x14ac:dyDescent="0.35">
      <c r="A6" s="100" t="s">
        <v>136</v>
      </c>
    </row>
    <row r="7" spans="1:13" x14ac:dyDescent="0.35">
      <c r="A7" s="101" t="s">
        <v>57</v>
      </c>
      <c r="B7" s="92">
        <f>'WS RT - Attachment A (Page 1)'!I11</f>
        <v>37.79</v>
      </c>
      <c r="C7" s="92">
        <f>B7+('EV-HP Rate Design Modifications'!$F$16-'EV-HP Rate Design Modifications'!$F$23)*0.1</f>
        <v>44.372128371671288</v>
      </c>
      <c r="D7" s="92">
        <f>C7+('EV-HP Rate Design Modifications'!$F$16-'EV-HP Rate Design Modifications'!$F$23)*0.1</f>
        <v>50.954256743342576</v>
      </c>
      <c r="E7" s="92">
        <f>D7+('EV-HP Rate Design Modifications'!$F$16-'EV-HP Rate Design Modifications'!$F$23)*0.1</f>
        <v>57.536385115013864</v>
      </c>
      <c r="F7" s="92">
        <f>E7+('EV-HP Rate Design Modifications'!$F$16-'EV-HP Rate Design Modifications'!$F$23)*0.1</f>
        <v>64.11851348668516</v>
      </c>
      <c r="G7" s="92">
        <f>F7+('EV-HP Rate Design Modifications'!$F$16-'EV-HP Rate Design Modifications'!$F$23)*0.1</f>
        <v>70.700641858356448</v>
      </c>
      <c r="H7" s="92">
        <f>G7+('EV-HP Rate Design Modifications'!$F$16-'EV-HP Rate Design Modifications'!$F$23)*0.1</f>
        <v>77.282770230027737</v>
      </c>
      <c r="I7" s="92">
        <f>H7+('EV-HP Rate Design Modifications'!$F$16-'EV-HP Rate Design Modifications'!$F$23)*0.1</f>
        <v>83.864898601699025</v>
      </c>
      <c r="J7" s="92">
        <f>I7+('EV-HP Rate Design Modifications'!$F$16-'EV-HP Rate Design Modifications'!$F$23)*0.1</f>
        <v>90.447026973370313</v>
      </c>
      <c r="K7" s="92">
        <f>J7+('EV-HP Rate Design Modifications'!$F$16-'EV-HP Rate Design Modifications'!$F$23)*0.1</f>
        <v>97.029155345041602</v>
      </c>
      <c r="L7" s="92"/>
      <c r="M7" s="95"/>
    </row>
    <row r="8" spans="1:13" x14ac:dyDescent="0.35">
      <c r="A8" s="101" t="s">
        <v>58</v>
      </c>
      <c r="B8" s="92">
        <f>'WS RT - Attachment A (Page 1)'!I12</f>
        <v>37.549999999999997</v>
      </c>
      <c r="C8" s="92">
        <f>B8+('EV-HP Rate Design Modifications'!$F$20-'EV-HP Rate Design Modifications'!$F$24)*0.1</f>
        <v>44.098224614089844</v>
      </c>
      <c r="D8" s="92">
        <f>C8+('EV-HP Rate Design Modifications'!$F$20-'EV-HP Rate Design Modifications'!$F$24)*0.1</f>
        <v>50.646449228179691</v>
      </c>
      <c r="E8" s="92">
        <f>D8+('EV-HP Rate Design Modifications'!$F$20-'EV-HP Rate Design Modifications'!$F$24)*0.1</f>
        <v>57.194673842269538</v>
      </c>
      <c r="F8" s="92">
        <f>E8+('EV-HP Rate Design Modifications'!$F$20-'EV-HP Rate Design Modifications'!$F$24)*0.1</f>
        <v>63.742898456359384</v>
      </c>
      <c r="G8" s="92">
        <f>F8+('EV-HP Rate Design Modifications'!$F$20-'EV-HP Rate Design Modifications'!$F$24)*0.1</f>
        <v>70.291123070449231</v>
      </c>
      <c r="H8" s="92">
        <f>G8+('EV-HP Rate Design Modifications'!$F$20-'EV-HP Rate Design Modifications'!$F$24)*0.1</f>
        <v>76.839347684539078</v>
      </c>
      <c r="I8" s="92">
        <f>H8+('EV-HP Rate Design Modifications'!$F$20-'EV-HP Rate Design Modifications'!$F$24)*0.1</f>
        <v>83.387572298628925</v>
      </c>
      <c r="J8" s="92">
        <f>I8+('EV-HP Rate Design Modifications'!$F$20-'EV-HP Rate Design Modifications'!$F$24)*0.1</f>
        <v>89.935796912718772</v>
      </c>
      <c r="K8" s="92">
        <f>J8+('EV-HP Rate Design Modifications'!$F$20-'EV-HP Rate Design Modifications'!$F$24)*0.1</f>
        <v>96.484021526808618</v>
      </c>
      <c r="L8" s="92"/>
      <c r="M8" s="92"/>
    </row>
    <row r="9" spans="1:13" x14ac:dyDescent="0.35">
      <c r="A9" s="10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3" x14ac:dyDescent="0.35">
      <c r="A10" s="103" t="s">
        <v>131</v>
      </c>
    </row>
    <row r="11" spans="1:13" x14ac:dyDescent="0.35">
      <c r="A11" s="101" t="s">
        <v>57</v>
      </c>
      <c r="B11" s="92">
        <f>'EV-HP Rate Design Modifications'!G23</f>
        <v>94.480811362820234</v>
      </c>
      <c r="C11" s="92">
        <f>B11+('EV-HP Rate Design Modifications'!$G$16-'EV-HP Rate Design Modifications'!$G$23)*0.1</f>
        <v>110.93613229199846</v>
      </c>
      <c r="D11" s="92">
        <f>C11+('EV-HP Rate Design Modifications'!$G$16-'EV-HP Rate Design Modifications'!$G$23)*0.1</f>
        <v>127.39145322117669</v>
      </c>
      <c r="E11" s="92">
        <f>D11+('EV-HP Rate Design Modifications'!$G$16-'EV-HP Rate Design Modifications'!$G$23)*0.1</f>
        <v>143.84677415035492</v>
      </c>
      <c r="F11" s="92">
        <f>E11+('EV-HP Rate Design Modifications'!$G$16-'EV-HP Rate Design Modifications'!$G$23)*0.1</f>
        <v>160.30209507953313</v>
      </c>
      <c r="G11" s="92">
        <f>F11+('EV-HP Rate Design Modifications'!$G$16-'EV-HP Rate Design Modifications'!$G$23)*0.1</f>
        <v>176.75741600871135</v>
      </c>
      <c r="H11" s="92">
        <f>G11+('EV-HP Rate Design Modifications'!$G$16-'EV-HP Rate Design Modifications'!$G$23)*0.1</f>
        <v>193.21273693788956</v>
      </c>
      <c r="I11" s="92">
        <f>H11+('EV-HP Rate Design Modifications'!$G$16-'EV-HP Rate Design Modifications'!$G$23)*0.1</f>
        <v>209.66805786706777</v>
      </c>
      <c r="J11" s="92">
        <f>I11+('EV-HP Rate Design Modifications'!$G$16-'EV-HP Rate Design Modifications'!$G$23)*0.1</f>
        <v>226.12337879624599</v>
      </c>
      <c r="K11" s="92">
        <f>J11+('EV-HP Rate Design Modifications'!$G$16-'EV-HP Rate Design Modifications'!$G$23)*0.1</f>
        <v>242.5786997254242</v>
      </c>
      <c r="L11" s="92"/>
    </row>
    <row r="12" spans="1:13" x14ac:dyDescent="0.35">
      <c r="A12" s="101" t="s">
        <v>58</v>
      </c>
      <c r="B12" s="92">
        <f>'EV-HP Rate Design Modifications'!G24</f>
        <v>93.885105282868153</v>
      </c>
      <c r="C12" s="92">
        <f>B12+('EV-HP Rate Design Modifications'!$G$20-'EV-HP Rate Design Modifications'!$G$24)*0.1</f>
        <v>110.25566681809276</v>
      </c>
      <c r="D12" s="92">
        <f>C12+('EV-HP Rate Design Modifications'!$G$20-'EV-HP Rate Design Modifications'!$G$24)*0.1</f>
        <v>126.62622835331737</v>
      </c>
      <c r="E12" s="92">
        <f>D12+('EV-HP Rate Design Modifications'!$G$20-'EV-HP Rate Design Modifications'!$G$24)*0.1</f>
        <v>142.99678988854197</v>
      </c>
      <c r="F12" s="92">
        <f>E12+('EV-HP Rate Design Modifications'!$G$20-'EV-HP Rate Design Modifications'!$G$24)*0.1</f>
        <v>159.36735142376656</v>
      </c>
      <c r="G12" s="92">
        <f>F12+('EV-HP Rate Design Modifications'!$G$20-'EV-HP Rate Design Modifications'!$G$24)*0.1</f>
        <v>175.73791295899116</v>
      </c>
      <c r="H12" s="92">
        <f>G12+('EV-HP Rate Design Modifications'!$G$20-'EV-HP Rate Design Modifications'!$G$24)*0.1</f>
        <v>192.10847449421576</v>
      </c>
      <c r="I12" s="92">
        <f>H12+('EV-HP Rate Design Modifications'!$G$20-'EV-HP Rate Design Modifications'!$G$24)*0.1</f>
        <v>208.47903602944035</v>
      </c>
      <c r="J12" s="92">
        <f>I12+('EV-HP Rate Design Modifications'!$G$20-'EV-HP Rate Design Modifications'!$G$24)*0.1</f>
        <v>224.84959756466495</v>
      </c>
      <c r="K12" s="92">
        <f>J12+('EV-HP Rate Design Modifications'!$G$20-'EV-HP Rate Design Modifications'!$G$24)*0.1</f>
        <v>241.22015909988954</v>
      </c>
      <c r="L12" s="92"/>
    </row>
    <row r="13" spans="1:13" x14ac:dyDescent="0.35">
      <c r="A13" s="101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spans="1:13" x14ac:dyDescent="0.35">
      <c r="A14" s="104" t="s">
        <v>132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</row>
    <row r="15" spans="1:13" x14ac:dyDescent="0.35">
      <c r="A15" s="101" t="s">
        <v>57</v>
      </c>
      <c r="B15" s="92">
        <f>'EV-HP Rate Design Modifications'!H23</f>
        <v>377.92324545128093</v>
      </c>
      <c r="C15" s="92">
        <f>B15+('EV-HP Rate Design Modifications'!$H$16-'EV-HP Rate Design Modifications'!$H$23)*0.1</f>
        <v>443.74452916799385</v>
      </c>
      <c r="D15" s="92">
        <f>C15+('EV-HP Rate Design Modifications'!$H$16-'EV-HP Rate Design Modifications'!$H$23)*0.1</f>
        <v>509.56581288470676</v>
      </c>
      <c r="E15" s="92">
        <f>D15+('EV-HP Rate Design Modifications'!$H$16-'EV-HP Rate Design Modifications'!$H$23)*0.1</f>
        <v>575.38709660141967</v>
      </c>
      <c r="F15" s="92">
        <f>E15+('EV-HP Rate Design Modifications'!$H$16-'EV-HP Rate Design Modifications'!$H$23)*0.1</f>
        <v>641.20838031813253</v>
      </c>
      <c r="G15" s="92">
        <f>F15+('EV-HP Rate Design Modifications'!$H$16-'EV-HP Rate Design Modifications'!$H$23)*0.1</f>
        <v>707.02966403484538</v>
      </c>
      <c r="H15" s="92">
        <f>G15+('EV-HP Rate Design Modifications'!$H$16-'EV-HP Rate Design Modifications'!$H$23)*0.1</f>
        <v>772.85094775155824</v>
      </c>
      <c r="I15" s="92">
        <f>H15+('EV-HP Rate Design Modifications'!$H$16-'EV-HP Rate Design Modifications'!$H$23)*0.1</f>
        <v>838.67223146827109</v>
      </c>
      <c r="J15" s="92">
        <f>I15+('EV-HP Rate Design Modifications'!$H$16-'EV-HP Rate Design Modifications'!$H$23)*0.1</f>
        <v>904.49351518498395</v>
      </c>
      <c r="K15" s="92">
        <f>J15+('EV-HP Rate Design Modifications'!$H$16-'EV-HP Rate Design Modifications'!$H$23)*0.1</f>
        <v>970.3147989016968</v>
      </c>
      <c r="L15" s="92"/>
    </row>
    <row r="16" spans="1:13" x14ac:dyDescent="0.35">
      <c r="A16" s="101" t="s">
        <v>58</v>
      </c>
      <c r="B16" s="92">
        <f>'EV-HP Rate Design Modifications'!H24</f>
        <v>375.54042113147261</v>
      </c>
      <c r="C16" s="92">
        <f>B16+('EV-HP Rate Design Modifications'!$H$20-'EV-HP Rate Design Modifications'!$H$24)*0.1</f>
        <v>441.02266727237105</v>
      </c>
      <c r="D16" s="92">
        <f>C16+('EV-HP Rate Design Modifications'!$H$20-'EV-HP Rate Design Modifications'!$H$24)*0.1</f>
        <v>506.50491341326949</v>
      </c>
      <c r="E16" s="92">
        <f>D16+('EV-HP Rate Design Modifications'!$H$20-'EV-HP Rate Design Modifications'!$H$24)*0.1</f>
        <v>571.98715955416787</v>
      </c>
      <c r="F16" s="92">
        <f>E16+('EV-HP Rate Design Modifications'!$H$20-'EV-HP Rate Design Modifications'!$H$24)*0.1</f>
        <v>637.46940569506626</v>
      </c>
      <c r="G16" s="92">
        <f>F16+('EV-HP Rate Design Modifications'!$H$20-'EV-HP Rate Design Modifications'!$H$24)*0.1</f>
        <v>702.95165183596464</v>
      </c>
      <c r="H16" s="92">
        <f>G16+('EV-HP Rate Design Modifications'!$H$20-'EV-HP Rate Design Modifications'!$H$24)*0.1</f>
        <v>768.43389797686302</v>
      </c>
      <c r="I16" s="92">
        <f>H16+('EV-HP Rate Design Modifications'!$H$20-'EV-HP Rate Design Modifications'!$H$24)*0.1</f>
        <v>833.91614411776141</v>
      </c>
      <c r="J16" s="92">
        <f>I16+('EV-HP Rate Design Modifications'!$H$20-'EV-HP Rate Design Modifications'!$H$24)*0.1</f>
        <v>899.39839025865979</v>
      </c>
      <c r="K16" s="92">
        <f>J16+('EV-HP Rate Design Modifications'!$H$20-'EV-HP Rate Design Modifications'!$H$24)*0.1</f>
        <v>964.88063639955817</v>
      </c>
      <c r="L16" s="92"/>
    </row>
    <row r="18" spans="1:1" x14ac:dyDescent="0.35">
      <c r="A18" s="2" t="s">
        <v>123</v>
      </c>
    </row>
  </sheetData>
  <mergeCells count="2">
    <mergeCell ref="A1:K1"/>
    <mergeCell ref="A2:K2"/>
  </mergeCells>
  <pageMargins left="0.7" right="0.7" top="0.75" bottom="0.7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30CEB-2DF7-43B5-A09D-9ED2B36654B9}">
  <sheetPr>
    <pageSetUpPr fitToPage="1"/>
  </sheetPr>
  <dimension ref="A1:M14"/>
  <sheetViews>
    <sheetView zoomScaleNormal="100" workbookViewId="0">
      <selection activeCell="C7" sqref="C7"/>
    </sheetView>
  </sheetViews>
  <sheetFormatPr defaultColWidth="8.7265625" defaultRowHeight="15.5" x14ac:dyDescent="0.35"/>
  <cols>
    <col min="1" max="1" width="75.26953125" style="90" customWidth="1"/>
    <col min="2" max="6" width="12.54296875" style="90" customWidth="1"/>
    <col min="7" max="7" width="12.7265625" style="90" customWidth="1"/>
    <col min="8" max="11" width="12.54296875" style="90" customWidth="1"/>
    <col min="12" max="12" width="11.453125" style="90" bestFit="1" customWidth="1"/>
    <col min="13" max="13" width="9.1796875" style="90" bestFit="1" customWidth="1"/>
    <col min="14" max="16384" width="8.7265625" style="90"/>
  </cols>
  <sheetData>
    <row r="1" spans="1:13" x14ac:dyDescent="0.35">
      <c r="A1" s="108" t="s">
        <v>46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3" x14ac:dyDescent="0.35">
      <c r="A2" s="108" t="s">
        <v>138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4" spans="1:13" x14ac:dyDescent="0.35">
      <c r="B4" s="91" t="s">
        <v>112</v>
      </c>
      <c r="C4" s="91" t="s">
        <v>113</v>
      </c>
      <c r="D4" s="91" t="s">
        <v>114</v>
      </c>
      <c r="E4" s="91" t="s">
        <v>115</v>
      </c>
      <c r="F4" s="91" t="s">
        <v>116</v>
      </c>
      <c r="G4" s="91" t="s">
        <v>117</v>
      </c>
      <c r="H4" s="91" t="s">
        <v>118</v>
      </c>
      <c r="I4" s="91" t="s">
        <v>119</v>
      </c>
      <c r="J4" s="91" t="s">
        <v>120</v>
      </c>
      <c r="K4" s="91" t="s">
        <v>121</v>
      </c>
    </row>
    <row r="6" spans="1:13" x14ac:dyDescent="0.35">
      <c r="A6" s="100" t="s">
        <v>139</v>
      </c>
    </row>
    <row r="7" spans="1:13" x14ac:dyDescent="0.35">
      <c r="A7" s="101" t="s">
        <v>57</v>
      </c>
      <c r="B7" s="105">
        <f>'WS RT - Attachment A (Page 1)'!I33</f>
        <v>0.19055</v>
      </c>
      <c r="C7" s="92">
        <f>B7+('EV-HP Rate Design Modifications'!$F$16-'EV-HP Rate Design Modifications'!$F$23)*0.1</f>
        <v>6.7726783716712902</v>
      </c>
      <c r="D7" s="92">
        <f>C7+('EV-HP Rate Design Modifications'!$F$16-'EV-HP Rate Design Modifications'!$F$23)*0.1</f>
        <v>13.35480674334258</v>
      </c>
      <c r="E7" s="92">
        <f>D7+('EV-HP Rate Design Modifications'!$F$16-'EV-HP Rate Design Modifications'!$F$23)*0.1</f>
        <v>19.936935115013871</v>
      </c>
      <c r="F7" s="92">
        <f>E7+('EV-HP Rate Design Modifications'!$F$16-'EV-HP Rate Design Modifications'!$F$23)*0.1</f>
        <v>26.519063486685162</v>
      </c>
      <c r="G7" s="92">
        <f>F7+('EV-HP Rate Design Modifications'!$F$16-'EV-HP Rate Design Modifications'!$F$23)*0.1</f>
        <v>33.101191858356451</v>
      </c>
      <c r="H7" s="92">
        <f>G7+('EV-HP Rate Design Modifications'!$F$16-'EV-HP Rate Design Modifications'!$F$23)*0.1</f>
        <v>39.683320230027739</v>
      </c>
      <c r="I7" s="92">
        <f>H7+('EV-HP Rate Design Modifications'!$F$16-'EV-HP Rate Design Modifications'!$F$23)*0.1</f>
        <v>46.265448601699028</v>
      </c>
      <c r="J7" s="92">
        <f>I7+('EV-HP Rate Design Modifications'!$F$16-'EV-HP Rate Design Modifications'!$F$23)*0.1</f>
        <v>52.847576973370316</v>
      </c>
      <c r="K7" s="92">
        <f>J7+('EV-HP Rate Design Modifications'!$F$16-'EV-HP Rate Design Modifications'!$F$23)*0.1</f>
        <v>59.429705345041604</v>
      </c>
      <c r="L7" s="92"/>
      <c r="M7" s="95"/>
    </row>
    <row r="8" spans="1:13" x14ac:dyDescent="0.35">
      <c r="A8" s="101" t="s">
        <v>58</v>
      </c>
      <c r="B8" s="105">
        <f>'WS RT - Attachment A (Page 1)'!I34</f>
        <v>0.17541000000000001</v>
      </c>
      <c r="C8" s="92">
        <f>B8+('EV-HP Rate Design Modifications'!$F$20-'EV-HP Rate Design Modifications'!$F$24)*0.1</f>
        <v>6.7236346140898444</v>
      </c>
      <c r="D8" s="92">
        <f>C8+('EV-HP Rate Design Modifications'!$F$20-'EV-HP Rate Design Modifications'!$F$24)*0.1</f>
        <v>13.271859228179689</v>
      </c>
      <c r="E8" s="92">
        <f>D8+('EV-HP Rate Design Modifications'!$F$20-'EV-HP Rate Design Modifications'!$F$24)*0.1</f>
        <v>19.820083842269533</v>
      </c>
      <c r="F8" s="92">
        <f>E8+('EV-HP Rate Design Modifications'!$F$20-'EV-HP Rate Design Modifications'!$F$24)*0.1</f>
        <v>26.368308456359376</v>
      </c>
      <c r="G8" s="92">
        <f>F8+('EV-HP Rate Design Modifications'!$F$20-'EV-HP Rate Design Modifications'!$F$24)*0.1</f>
        <v>32.916533070449219</v>
      </c>
      <c r="H8" s="92">
        <f>G8+('EV-HP Rate Design Modifications'!$F$20-'EV-HP Rate Design Modifications'!$F$24)*0.1</f>
        <v>39.464757684539066</v>
      </c>
      <c r="I8" s="92">
        <f>H8+('EV-HP Rate Design Modifications'!$F$20-'EV-HP Rate Design Modifications'!$F$24)*0.1</f>
        <v>46.012982298628913</v>
      </c>
      <c r="J8" s="92">
        <f>I8+('EV-HP Rate Design Modifications'!$F$20-'EV-HP Rate Design Modifications'!$F$24)*0.1</f>
        <v>52.56120691271876</v>
      </c>
      <c r="K8" s="92">
        <f>J8+('EV-HP Rate Design Modifications'!$F$20-'EV-HP Rate Design Modifications'!$F$24)*0.1</f>
        <v>59.109431526808606</v>
      </c>
      <c r="L8" s="92"/>
      <c r="M8" s="92"/>
    </row>
    <row r="9" spans="1:13" x14ac:dyDescent="0.35">
      <c r="A9" s="10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3" x14ac:dyDescent="0.35">
      <c r="A10" s="103" t="s">
        <v>140</v>
      </c>
    </row>
    <row r="11" spans="1:13" x14ac:dyDescent="0.35">
      <c r="A11" s="101" t="s">
        <v>57</v>
      </c>
      <c r="B11" s="105">
        <f>'WS RT - Attachment A (Page 1)'!I45</f>
        <v>0.19055</v>
      </c>
      <c r="C11" s="92">
        <f>B11+('EV-HP Rate Design Modifications'!$G$16-'EV-HP Rate Design Modifications'!$G$23)*0.1</f>
        <v>16.645870929178223</v>
      </c>
      <c r="D11" s="92">
        <f>C11+('EV-HP Rate Design Modifications'!$G$16-'EV-HP Rate Design Modifications'!$G$23)*0.1</f>
        <v>33.101191858356444</v>
      </c>
      <c r="E11" s="92">
        <f>D11+('EV-HP Rate Design Modifications'!$G$16-'EV-HP Rate Design Modifications'!$G$23)*0.1</f>
        <v>49.556512787534672</v>
      </c>
      <c r="F11" s="92">
        <f>E11+('EV-HP Rate Design Modifications'!$G$16-'EV-HP Rate Design Modifications'!$G$23)*0.1</f>
        <v>66.0118337167129</v>
      </c>
      <c r="G11" s="92">
        <f>F11+('EV-HP Rate Design Modifications'!$G$16-'EV-HP Rate Design Modifications'!$G$23)*0.1</f>
        <v>82.467154645891128</v>
      </c>
      <c r="H11" s="92">
        <f>G11+('EV-HP Rate Design Modifications'!$G$16-'EV-HP Rate Design Modifications'!$G$23)*0.1</f>
        <v>98.922475575069356</v>
      </c>
      <c r="I11" s="92">
        <f>H11+('EV-HP Rate Design Modifications'!$G$16-'EV-HP Rate Design Modifications'!$G$23)*0.1</f>
        <v>115.37779650424758</v>
      </c>
      <c r="J11" s="92">
        <f>I11+('EV-HP Rate Design Modifications'!$G$16-'EV-HP Rate Design Modifications'!$G$23)*0.1</f>
        <v>131.8331174334258</v>
      </c>
      <c r="K11" s="92">
        <f>J11+('EV-HP Rate Design Modifications'!$G$16-'EV-HP Rate Design Modifications'!$G$23)*0.1</f>
        <v>148.28843836260401</v>
      </c>
      <c r="L11" s="92"/>
    </row>
    <row r="12" spans="1:13" x14ac:dyDescent="0.35">
      <c r="A12" s="101" t="s">
        <v>58</v>
      </c>
      <c r="B12" s="105">
        <f>'WS RT - Attachment A (Page 1)'!I46</f>
        <v>0.17541000000000001</v>
      </c>
      <c r="C12" s="92">
        <f>B12+('EV-HP Rate Design Modifications'!$G$20-'EV-HP Rate Design Modifications'!$G$24)*0.1</f>
        <v>16.545971535224606</v>
      </c>
      <c r="D12" s="92">
        <f>C12+('EV-HP Rate Design Modifications'!$G$20-'EV-HP Rate Design Modifications'!$G$24)*0.1</f>
        <v>32.916533070449212</v>
      </c>
      <c r="E12" s="92">
        <f>D12+('EV-HP Rate Design Modifications'!$G$20-'EV-HP Rate Design Modifications'!$G$24)*0.1</f>
        <v>49.287094605673815</v>
      </c>
      <c r="F12" s="92">
        <f>E12+('EV-HP Rate Design Modifications'!$G$20-'EV-HP Rate Design Modifications'!$G$24)*0.1</f>
        <v>65.657656140898425</v>
      </c>
      <c r="G12" s="92">
        <f>F12+('EV-HP Rate Design Modifications'!$G$20-'EV-HP Rate Design Modifications'!$G$24)*0.1</f>
        <v>82.028217676123035</v>
      </c>
      <c r="H12" s="92">
        <f>G12+('EV-HP Rate Design Modifications'!$G$20-'EV-HP Rate Design Modifications'!$G$24)*0.1</f>
        <v>98.398779211347644</v>
      </c>
      <c r="I12" s="92">
        <f>H12+('EV-HP Rate Design Modifications'!$G$20-'EV-HP Rate Design Modifications'!$G$24)*0.1</f>
        <v>114.76934074657225</v>
      </c>
      <c r="J12" s="92">
        <f>I12+('EV-HP Rate Design Modifications'!$G$20-'EV-HP Rate Design Modifications'!$G$24)*0.1</f>
        <v>131.13990228179685</v>
      </c>
      <c r="K12" s="92">
        <f>J12+('EV-HP Rate Design Modifications'!$G$20-'EV-HP Rate Design Modifications'!$G$24)*0.1</f>
        <v>147.51046381702145</v>
      </c>
      <c r="L12" s="92"/>
    </row>
    <row r="13" spans="1:13" x14ac:dyDescent="0.35">
      <c r="A13" s="101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spans="1:13" x14ac:dyDescent="0.35">
      <c r="A14" s="2" t="s">
        <v>123</v>
      </c>
    </row>
  </sheetData>
  <mergeCells count="2">
    <mergeCell ref="A1:K1"/>
    <mergeCell ref="A2:K2"/>
  </mergeCells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4D8F1-9A26-44C6-A4DF-82C71B1307F1}">
  <sheetPr>
    <pageSetUpPr fitToPage="1"/>
  </sheetPr>
  <dimension ref="A1:K109"/>
  <sheetViews>
    <sheetView topLeftCell="A10" zoomScaleNormal="100" workbookViewId="0">
      <selection activeCell="D23" sqref="D23"/>
    </sheetView>
  </sheetViews>
  <sheetFormatPr defaultColWidth="9.1796875" defaultRowHeight="12.5" x14ac:dyDescent="0.25"/>
  <cols>
    <col min="1" max="1" width="64.453125" style="2" customWidth="1"/>
    <col min="2" max="2" width="14.54296875" style="2" bestFit="1" customWidth="1"/>
    <col min="3" max="3" width="11.81640625" style="2" bestFit="1" customWidth="1"/>
    <col min="4" max="4" width="14.81640625" style="2" bestFit="1" customWidth="1"/>
    <col min="5" max="5" width="1.7265625" style="2" customWidth="1"/>
    <col min="6" max="7" width="50.453125" style="2" bestFit="1" customWidth="1"/>
    <col min="8" max="8" width="50.453125" style="2" customWidth="1"/>
    <col min="9" max="9" width="1.7265625" style="2" customWidth="1"/>
    <col min="10" max="10" width="44.1796875" style="2" customWidth="1"/>
    <col min="11" max="11" width="1.54296875" style="2" customWidth="1"/>
    <col min="12" max="16384" width="9.1796875" style="2"/>
  </cols>
  <sheetData>
    <row r="1" spans="1:11" ht="16" thickBot="1" x14ac:dyDescent="0.4">
      <c r="A1" s="109" t="s">
        <v>54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3" spans="1:11" ht="13" x14ac:dyDescent="0.3">
      <c r="F3" s="99" t="s">
        <v>137</v>
      </c>
      <c r="G3" s="99" t="s">
        <v>130</v>
      </c>
      <c r="H3" s="99" t="s">
        <v>129</v>
      </c>
      <c r="I3" s="99"/>
    </row>
    <row r="4" spans="1:11" ht="13" x14ac:dyDescent="0.3">
      <c r="F4" s="35" t="s">
        <v>24</v>
      </c>
      <c r="G4" s="94" t="s">
        <v>24</v>
      </c>
      <c r="H4" s="94" t="s">
        <v>24</v>
      </c>
      <c r="I4" s="94"/>
      <c r="J4" s="36"/>
    </row>
    <row r="5" spans="1:11" ht="13" x14ac:dyDescent="0.3">
      <c r="A5" s="1"/>
      <c r="B5" s="9" t="s">
        <v>1</v>
      </c>
      <c r="C5" s="9" t="s">
        <v>0</v>
      </c>
      <c r="D5" s="9" t="s">
        <v>4</v>
      </c>
      <c r="F5" s="34" t="s">
        <v>126</v>
      </c>
      <c r="G5" s="93" t="s">
        <v>128</v>
      </c>
      <c r="H5" s="93" t="s">
        <v>127</v>
      </c>
      <c r="I5" s="93"/>
      <c r="J5" s="36" t="s">
        <v>53</v>
      </c>
    </row>
    <row r="6" spans="1:11" ht="13" x14ac:dyDescent="0.3">
      <c r="A6" s="1"/>
      <c r="B6" s="10" t="s">
        <v>7</v>
      </c>
      <c r="C6" s="10" t="s">
        <v>51</v>
      </c>
      <c r="D6" s="10" t="s">
        <v>14</v>
      </c>
      <c r="F6" s="10" t="s">
        <v>16</v>
      </c>
      <c r="G6" s="10" t="s">
        <v>16</v>
      </c>
      <c r="H6" s="10" t="s">
        <v>16</v>
      </c>
      <c r="I6" s="10"/>
      <c r="J6" s="10" t="s">
        <v>27</v>
      </c>
    </row>
    <row r="7" spans="1:11" ht="13" x14ac:dyDescent="0.3">
      <c r="A7" s="1" t="s">
        <v>107</v>
      </c>
      <c r="C7" s="6"/>
      <c r="F7" s="10"/>
      <c r="G7" s="10"/>
      <c r="H7" s="10"/>
      <c r="I7" s="10"/>
      <c r="J7" s="10"/>
    </row>
    <row r="8" spans="1:11" ht="13" x14ac:dyDescent="0.3">
      <c r="A8" s="48" t="s">
        <v>43</v>
      </c>
      <c r="C8" s="6"/>
      <c r="F8" s="10"/>
      <c r="G8" s="10"/>
      <c r="H8" s="10"/>
      <c r="I8" s="10"/>
      <c r="J8" s="10"/>
    </row>
    <row r="9" spans="1:11" ht="13" x14ac:dyDescent="0.3">
      <c r="A9" s="11" t="s">
        <v>2</v>
      </c>
      <c r="B9" s="12">
        <v>17283828.143585626</v>
      </c>
      <c r="C9" s="6">
        <v>10.3613608261841</v>
      </c>
      <c r="D9" s="14">
        <f>B9*C9</f>
        <v>179083979.85344636</v>
      </c>
      <c r="F9" s="10"/>
      <c r="G9" s="10"/>
      <c r="H9" s="10"/>
      <c r="I9" s="10"/>
      <c r="J9" s="10"/>
    </row>
    <row r="10" spans="1:11" ht="13" x14ac:dyDescent="0.3">
      <c r="A10" s="11" t="s">
        <v>3</v>
      </c>
      <c r="B10" s="15">
        <v>2559874.1755888499</v>
      </c>
      <c r="C10" s="6">
        <v>10.303628825404569</v>
      </c>
      <c r="D10" s="54">
        <f>B10*C10</f>
        <v>26375993.345006034</v>
      </c>
      <c r="F10" s="10"/>
      <c r="G10" s="10"/>
      <c r="H10" s="10"/>
      <c r="I10" s="10"/>
      <c r="J10" s="10"/>
    </row>
    <row r="11" spans="1:11" ht="13" x14ac:dyDescent="0.3">
      <c r="B11" s="12">
        <f>B9+B10</f>
        <v>19843702.319174476</v>
      </c>
      <c r="C11" s="6"/>
      <c r="D11" s="14">
        <f>D9+D10</f>
        <v>205459973.19845241</v>
      </c>
      <c r="F11" s="10"/>
      <c r="G11" s="10"/>
      <c r="H11" s="10"/>
      <c r="I11" s="10"/>
      <c r="J11" s="10"/>
    </row>
    <row r="12" spans="1:11" ht="13.5" thickBot="1" x14ac:dyDescent="0.35">
      <c r="A12" s="1"/>
      <c r="B12" s="10"/>
      <c r="C12" s="10"/>
      <c r="D12" s="10"/>
      <c r="F12" s="10"/>
      <c r="G12" s="10"/>
      <c r="H12" s="10"/>
      <c r="I12" s="10"/>
      <c r="J12" s="10"/>
    </row>
    <row r="13" spans="1:11" ht="13" x14ac:dyDescent="0.3">
      <c r="A13" s="28" t="s">
        <v>108</v>
      </c>
      <c r="B13" s="24"/>
      <c r="C13" s="41"/>
      <c r="D13" s="29"/>
    </row>
    <row r="14" spans="1:11" x14ac:dyDescent="0.25">
      <c r="A14" s="17" t="s">
        <v>2</v>
      </c>
      <c r="B14" s="18"/>
      <c r="C14" s="42"/>
      <c r="D14" s="20">
        <f>D9</f>
        <v>179083979.85344636</v>
      </c>
      <c r="E14" s="14"/>
    </row>
    <row r="15" spans="1:11" x14ac:dyDescent="0.25">
      <c r="A15" s="17" t="s">
        <v>44</v>
      </c>
      <c r="B15" s="18"/>
      <c r="C15" s="42"/>
      <c r="D15" s="20">
        <f>B9</f>
        <v>17283828.143585626</v>
      </c>
      <c r="E15" s="14"/>
    </row>
    <row r="16" spans="1:11" ht="13" x14ac:dyDescent="0.3">
      <c r="A16" s="17" t="s">
        <v>25</v>
      </c>
      <c r="B16" s="18"/>
      <c r="C16" s="19"/>
      <c r="D16" s="25">
        <f>D14/D15</f>
        <v>10.3613608261841</v>
      </c>
      <c r="E16" s="12"/>
      <c r="F16" s="13">
        <f>10*D16</f>
        <v>103.61360826184099</v>
      </c>
      <c r="G16" s="13">
        <f>25*D16</f>
        <v>259.0340206546025</v>
      </c>
      <c r="H16" s="13">
        <f>100*D16</f>
        <v>1036.13608261841</v>
      </c>
      <c r="I16" s="13"/>
    </row>
    <row r="17" spans="1:10" x14ac:dyDescent="0.25">
      <c r="A17" s="17"/>
      <c r="B17" s="18"/>
      <c r="C17" s="42"/>
      <c r="D17" s="20"/>
      <c r="E17" s="14"/>
    </row>
    <row r="18" spans="1:10" x14ac:dyDescent="0.25">
      <c r="A18" s="17" t="s">
        <v>3</v>
      </c>
      <c r="B18" s="18"/>
      <c r="C18" s="42"/>
      <c r="D18" s="20">
        <f>D10</f>
        <v>26375993.345006034</v>
      </c>
    </row>
    <row r="19" spans="1:10" x14ac:dyDescent="0.25">
      <c r="A19" s="17" t="s">
        <v>45</v>
      </c>
      <c r="B19" s="18"/>
      <c r="C19" s="42"/>
      <c r="D19" s="20">
        <f>B10</f>
        <v>2559874.1755888499</v>
      </c>
    </row>
    <row r="20" spans="1:10" ht="13.5" thickBot="1" x14ac:dyDescent="0.35">
      <c r="A20" s="21" t="s">
        <v>26</v>
      </c>
      <c r="B20" s="45"/>
      <c r="C20" s="46"/>
      <c r="D20" s="27">
        <f>D18/D19</f>
        <v>10.303628825404569</v>
      </c>
      <c r="E20" s="12"/>
      <c r="F20" s="13">
        <f>10*D20</f>
        <v>103.0362882540457</v>
      </c>
      <c r="G20" s="13">
        <f>25*D20</f>
        <v>257.59072063511422</v>
      </c>
      <c r="H20" s="13">
        <f>100*D20</f>
        <v>1030.3628825404569</v>
      </c>
      <c r="I20" s="13"/>
    </row>
    <row r="21" spans="1:10" ht="13.5" thickBot="1" x14ac:dyDescent="0.35">
      <c r="A21" s="47"/>
      <c r="B21" s="43"/>
      <c r="C21" s="42"/>
      <c r="D21" s="44"/>
      <c r="E21" s="12"/>
      <c r="F21" s="13"/>
      <c r="G21" s="13"/>
      <c r="H21" s="13"/>
      <c r="I21" s="13"/>
    </row>
    <row r="22" spans="1:10" ht="13" x14ac:dyDescent="0.3">
      <c r="A22" s="87" t="s">
        <v>111</v>
      </c>
      <c r="B22" s="88"/>
      <c r="C22" s="41"/>
      <c r="D22" s="89"/>
      <c r="E22" s="12"/>
      <c r="F22" s="13"/>
      <c r="G22" s="13"/>
      <c r="H22" s="13"/>
      <c r="I22" s="13"/>
    </row>
    <row r="23" spans="1:10" ht="13" x14ac:dyDescent="0.3">
      <c r="A23" s="17" t="s">
        <v>141</v>
      </c>
      <c r="B23" s="43"/>
      <c r="C23" s="42"/>
      <c r="D23" s="106">
        <v>3.7792324545128095</v>
      </c>
      <c r="E23" s="12"/>
      <c r="F23" s="13">
        <f>10*D23</f>
        <v>37.792324545128096</v>
      </c>
      <c r="G23" s="13">
        <f>25*D23</f>
        <v>94.480811362820234</v>
      </c>
      <c r="H23" s="13">
        <f>100*D23</f>
        <v>377.92324545128093</v>
      </c>
      <c r="I23" s="13"/>
      <c r="J23" s="6"/>
    </row>
    <row r="24" spans="1:10" ht="13.5" thickBot="1" x14ac:dyDescent="0.35">
      <c r="A24" s="21" t="s">
        <v>142</v>
      </c>
      <c r="B24" s="45"/>
      <c r="C24" s="46"/>
      <c r="D24" s="27">
        <v>3.7554042113147261</v>
      </c>
      <c r="E24" s="12"/>
      <c r="F24" s="13">
        <f>10*D24</f>
        <v>37.554042113147261</v>
      </c>
      <c r="G24" s="13">
        <f>25*D24</f>
        <v>93.885105282868153</v>
      </c>
      <c r="H24" s="13">
        <f>100*D24</f>
        <v>375.54042113147261</v>
      </c>
      <c r="I24" s="13"/>
      <c r="J24" s="6"/>
    </row>
    <row r="25" spans="1:10" ht="13" x14ac:dyDescent="0.3">
      <c r="A25" s="47"/>
      <c r="B25" s="43"/>
      <c r="C25" s="42"/>
      <c r="D25" s="44"/>
      <c r="E25" s="12"/>
      <c r="F25" s="13"/>
    </row>
    <row r="26" spans="1:10" ht="13" x14ac:dyDescent="0.3">
      <c r="A26" s="48" t="s">
        <v>32</v>
      </c>
      <c r="C26" s="6"/>
      <c r="E26" s="12"/>
      <c r="F26" s="13"/>
    </row>
    <row r="27" spans="1:10" ht="13" x14ac:dyDescent="0.3">
      <c r="A27" s="11" t="s">
        <v>33</v>
      </c>
      <c r="B27" s="12">
        <v>6964820.7940105591</v>
      </c>
      <c r="C27" s="6">
        <v>16.180344812976784</v>
      </c>
      <c r="D27" s="14">
        <f>B27*C27</f>
        <v>112693202.00768159</v>
      </c>
      <c r="E27" s="12"/>
      <c r="F27" s="13"/>
    </row>
    <row r="28" spans="1:10" ht="13" x14ac:dyDescent="0.3">
      <c r="A28" s="11" t="s">
        <v>34</v>
      </c>
      <c r="B28" s="12">
        <v>1041772.5294418911</v>
      </c>
      <c r="C28" s="6">
        <v>16.095342566024684</v>
      </c>
      <c r="D28" s="16">
        <f>B28*C28</f>
        <v>16767685.737241274</v>
      </c>
      <c r="E28" s="12"/>
      <c r="F28" s="13"/>
    </row>
    <row r="29" spans="1:10" ht="13" x14ac:dyDescent="0.3">
      <c r="A29" s="11"/>
      <c r="B29" s="12"/>
      <c r="C29" s="6"/>
      <c r="D29" s="16"/>
      <c r="E29" s="12"/>
      <c r="F29" s="13"/>
    </row>
    <row r="30" spans="1:10" ht="13" x14ac:dyDescent="0.3">
      <c r="A30" s="11" t="s">
        <v>35</v>
      </c>
      <c r="B30" s="12">
        <v>8333126.8584744409</v>
      </c>
      <c r="C30" s="6">
        <v>18.606952836325007</v>
      </c>
      <c r="D30" s="14">
        <f>B30*C30</f>
        <v>155054098.4347471</v>
      </c>
      <c r="E30" s="12"/>
      <c r="F30" s="13"/>
    </row>
    <row r="31" spans="1:10" ht="13" x14ac:dyDescent="0.3">
      <c r="A31" s="11" t="s">
        <v>36</v>
      </c>
      <c r="B31" s="12">
        <v>1244140.980610477</v>
      </c>
      <c r="C31" s="6">
        <v>18.517882421701582</v>
      </c>
      <c r="D31" s="16">
        <f>B31*C31</f>
        <v>23038856.394965321</v>
      </c>
      <c r="E31" s="12"/>
      <c r="F31" s="13"/>
    </row>
    <row r="32" spans="1:10" ht="13.5" thickBot="1" x14ac:dyDescent="0.35">
      <c r="A32" s="11"/>
      <c r="B32" s="12"/>
      <c r="C32" s="6"/>
      <c r="D32" s="16"/>
      <c r="E32" s="12"/>
      <c r="F32" s="13"/>
    </row>
    <row r="33" spans="1:10" ht="13" x14ac:dyDescent="0.3">
      <c r="A33" s="49" t="s">
        <v>37</v>
      </c>
      <c r="B33" s="50"/>
      <c r="C33" s="51"/>
      <c r="D33" s="52">
        <f>D27+D30</f>
        <v>267747300.44242871</v>
      </c>
      <c r="E33" s="12"/>
      <c r="F33" s="13"/>
    </row>
    <row r="34" spans="1:10" ht="13" x14ac:dyDescent="0.3">
      <c r="A34" s="17" t="s">
        <v>38</v>
      </c>
      <c r="B34" s="18"/>
      <c r="C34" s="19"/>
      <c r="D34" s="53">
        <v>1410166702.5991559</v>
      </c>
      <c r="E34" s="12"/>
      <c r="F34" s="13"/>
    </row>
    <row r="35" spans="1:10" ht="13" x14ac:dyDescent="0.3">
      <c r="A35" s="17" t="s">
        <v>39</v>
      </c>
      <c r="B35" s="18"/>
      <c r="C35" s="19"/>
      <c r="D35" s="37">
        <f>D33/D34</f>
        <v>0.18986925442852176</v>
      </c>
      <c r="E35" s="12"/>
      <c r="F35" s="13"/>
      <c r="J35" s="57">
        <f>D35</f>
        <v>0.18986925442852176</v>
      </c>
    </row>
    <row r="36" spans="1:10" ht="13" x14ac:dyDescent="0.3">
      <c r="A36" s="17"/>
      <c r="B36" s="18"/>
      <c r="C36" s="19"/>
      <c r="D36" s="20"/>
      <c r="E36" s="12"/>
      <c r="F36" s="13"/>
      <c r="J36" s="1"/>
    </row>
    <row r="37" spans="1:10" ht="13" x14ac:dyDescent="0.3">
      <c r="A37" s="17" t="s">
        <v>40</v>
      </c>
      <c r="B37" s="18"/>
      <c r="C37" s="19"/>
      <c r="D37" s="20">
        <f>D28+D31</f>
        <v>39806542.132206596</v>
      </c>
      <c r="E37" s="12"/>
      <c r="F37" s="13"/>
      <c r="J37" s="1"/>
    </row>
    <row r="38" spans="1:10" ht="13" x14ac:dyDescent="0.3">
      <c r="A38" s="17" t="s">
        <v>41</v>
      </c>
      <c r="B38" s="18"/>
      <c r="C38" s="19"/>
      <c r="D38" s="53">
        <v>227821104.93852335</v>
      </c>
      <c r="E38" s="12"/>
      <c r="F38" s="13"/>
      <c r="J38" s="1"/>
    </row>
    <row r="39" spans="1:10" ht="13.5" thickBot="1" x14ac:dyDescent="0.35">
      <c r="A39" s="21" t="s">
        <v>42</v>
      </c>
      <c r="B39" s="22"/>
      <c r="C39" s="23"/>
      <c r="D39" s="38">
        <f>D37/D38</f>
        <v>0.17472719282503804</v>
      </c>
      <c r="E39" s="12"/>
      <c r="F39" s="13"/>
      <c r="J39" s="57">
        <f>D39</f>
        <v>0.17472719282503804</v>
      </c>
    </row>
    <row r="40" spans="1:10" ht="13.5" thickBot="1" x14ac:dyDescent="0.35">
      <c r="A40" s="47"/>
      <c r="B40" s="43"/>
      <c r="C40" s="42"/>
      <c r="D40" s="44"/>
      <c r="E40" s="12"/>
      <c r="F40" s="13"/>
    </row>
    <row r="41" spans="1:10" ht="13" x14ac:dyDescent="0.3">
      <c r="A41" s="28" t="s">
        <v>109</v>
      </c>
      <c r="B41" s="24"/>
      <c r="C41" s="24"/>
      <c r="D41" s="29"/>
      <c r="F41" s="1"/>
      <c r="G41" s="1"/>
      <c r="H41" s="1"/>
      <c r="I41" s="1"/>
      <c r="J41" s="1"/>
    </row>
    <row r="42" spans="1:10" ht="13" x14ac:dyDescent="0.3">
      <c r="A42" s="17" t="s">
        <v>28</v>
      </c>
      <c r="B42" s="3"/>
      <c r="C42" s="3"/>
      <c r="D42" s="37">
        <v>3.9460000000000002E-2</v>
      </c>
      <c r="F42" s="13"/>
      <c r="G42" s="13"/>
      <c r="H42" s="13"/>
      <c r="I42" s="13"/>
      <c r="J42" s="39">
        <f>D42</f>
        <v>3.9460000000000002E-2</v>
      </c>
    </row>
    <row r="43" spans="1:10" ht="13.5" thickBot="1" x14ac:dyDescent="0.35">
      <c r="A43" s="21" t="s">
        <v>29</v>
      </c>
      <c r="B43" s="26"/>
      <c r="C43" s="26"/>
      <c r="D43" s="38">
        <v>3.9460000000000002E-2</v>
      </c>
      <c r="F43" s="13"/>
      <c r="G43" s="13"/>
      <c r="H43" s="13"/>
      <c r="I43" s="13"/>
      <c r="J43" s="39">
        <f>D43</f>
        <v>3.9460000000000002E-2</v>
      </c>
    </row>
    <row r="44" spans="1:10" ht="13" x14ac:dyDescent="0.3">
      <c r="F44" s="1"/>
      <c r="G44" s="1"/>
      <c r="H44" s="1"/>
      <c r="I44" s="1"/>
      <c r="J44" s="1"/>
    </row>
    <row r="45" spans="1:10" ht="13.5" thickBot="1" x14ac:dyDescent="0.35">
      <c r="F45" s="1"/>
      <c r="G45" s="1"/>
      <c r="H45" s="1"/>
      <c r="I45" s="1"/>
      <c r="J45" s="1"/>
    </row>
    <row r="46" spans="1:10" ht="13" x14ac:dyDescent="0.3">
      <c r="A46" s="28" t="s">
        <v>110</v>
      </c>
      <c r="B46" s="24"/>
      <c r="C46" s="24"/>
      <c r="D46" s="29"/>
      <c r="F46" s="1"/>
      <c r="G46" s="1"/>
      <c r="H46" s="1"/>
      <c r="I46" s="1"/>
      <c r="J46" s="1"/>
    </row>
    <row r="47" spans="1:10" ht="13" x14ac:dyDescent="0.3">
      <c r="A47" s="17" t="s">
        <v>30</v>
      </c>
      <c r="B47" s="3"/>
      <c r="C47" s="3"/>
      <c r="D47" s="37">
        <v>4.0000000000000003E-5</v>
      </c>
      <c r="F47" s="13"/>
      <c r="G47" s="13"/>
      <c r="H47" s="13"/>
      <c r="I47" s="13"/>
      <c r="J47" s="39">
        <f>D47</f>
        <v>4.0000000000000003E-5</v>
      </c>
    </row>
    <row r="48" spans="1:10" ht="13.5" thickBot="1" x14ac:dyDescent="0.35">
      <c r="A48" s="21" t="s">
        <v>31</v>
      </c>
      <c r="B48" s="26"/>
      <c r="C48" s="26"/>
      <c r="D48" s="38">
        <v>4.0000000000000003E-5</v>
      </c>
      <c r="F48" s="13"/>
      <c r="G48" s="13"/>
      <c r="H48" s="13"/>
      <c r="I48" s="13"/>
      <c r="J48" s="39">
        <f>D48</f>
        <v>4.0000000000000003E-5</v>
      </c>
    </row>
    <row r="50" spans="1:6" ht="13" x14ac:dyDescent="0.3">
      <c r="B50" s="55" t="s">
        <v>1</v>
      </c>
      <c r="C50" s="55" t="s">
        <v>0</v>
      </c>
      <c r="D50" s="55" t="s">
        <v>4</v>
      </c>
      <c r="F50" s="55" t="s">
        <v>52</v>
      </c>
    </row>
    <row r="51" spans="1:6" ht="13" x14ac:dyDescent="0.3">
      <c r="A51" s="1" t="s">
        <v>47</v>
      </c>
      <c r="B51" s="10" t="s">
        <v>48</v>
      </c>
      <c r="C51" s="10" t="s">
        <v>27</v>
      </c>
      <c r="D51" s="10" t="s">
        <v>14</v>
      </c>
      <c r="F51" s="10" t="s">
        <v>27</v>
      </c>
    </row>
    <row r="52" spans="1:6" ht="13" x14ac:dyDescent="0.3">
      <c r="A52" s="1"/>
      <c r="B52" s="10"/>
      <c r="C52" s="10"/>
      <c r="D52" s="10"/>
    </row>
    <row r="53" spans="1:6" ht="13" x14ac:dyDescent="0.3">
      <c r="A53" s="56" t="s">
        <v>49</v>
      </c>
    </row>
    <row r="54" spans="1:6" x14ac:dyDescent="0.25">
      <c r="A54" s="11" t="s">
        <v>8</v>
      </c>
    </row>
    <row r="55" spans="1:6" x14ac:dyDescent="0.25">
      <c r="A55" s="11" t="s">
        <v>5</v>
      </c>
      <c r="B55" s="12">
        <v>490948694.30280131</v>
      </c>
      <c r="C55" s="31">
        <v>0.1326427738276863</v>
      </c>
      <c r="D55" s="14">
        <f>B55*C55</f>
        <v>65120796.619404376</v>
      </c>
    </row>
    <row r="56" spans="1:6" x14ac:dyDescent="0.25">
      <c r="A56" s="11" t="s">
        <v>6</v>
      </c>
      <c r="B56" s="12">
        <v>52972851.083398558</v>
      </c>
      <c r="C56" s="31">
        <v>0.13200184713757948</v>
      </c>
      <c r="D56" s="14">
        <f t="shared" ref="D56" si="0">B56*C56</f>
        <v>6992514.1911525382</v>
      </c>
    </row>
    <row r="57" spans="1:6" x14ac:dyDescent="0.25">
      <c r="A57" s="11"/>
      <c r="B57" s="12"/>
      <c r="C57" s="31"/>
      <c r="D57" s="14"/>
    </row>
    <row r="58" spans="1:6" x14ac:dyDescent="0.25">
      <c r="A58" s="11" t="s">
        <v>9</v>
      </c>
      <c r="B58" s="12"/>
      <c r="C58" s="31"/>
      <c r="D58" s="14"/>
    </row>
    <row r="59" spans="1:6" x14ac:dyDescent="0.25">
      <c r="A59" s="11" t="s">
        <v>5</v>
      </c>
      <c r="B59" s="12">
        <v>1073913469.2434499</v>
      </c>
      <c r="C59" s="31">
        <v>0.11079121890870504</v>
      </c>
      <c r="D59" s="14">
        <f>B59*C59</f>
        <v>118980182.25995794</v>
      </c>
    </row>
    <row r="60" spans="1:6" x14ac:dyDescent="0.25">
      <c r="A60" s="11" t="s">
        <v>6</v>
      </c>
      <c r="B60" s="12">
        <v>116387282.0743362</v>
      </c>
      <c r="C60" s="31">
        <v>0.11027973707937648</v>
      </c>
      <c r="D60" s="14">
        <f>B60*C60</f>
        <v>12835158.866541024</v>
      </c>
    </row>
    <row r="62" spans="1:6" x14ac:dyDescent="0.25">
      <c r="A62" s="11" t="s">
        <v>10</v>
      </c>
      <c r="B62" s="12"/>
      <c r="C62" s="31"/>
      <c r="D62" s="14"/>
    </row>
    <row r="63" spans="1:6" x14ac:dyDescent="0.25">
      <c r="A63" s="11" t="s">
        <v>5</v>
      </c>
      <c r="B63" s="12">
        <v>589253860.48787248</v>
      </c>
      <c r="C63" s="31">
        <v>8.4892278438399582E-2</v>
      </c>
      <c r="D63" s="14">
        <f t="shared" ref="D63:D64" si="1">B63*C63</f>
        <v>50023102.795438334</v>
      </c>
    </row>
    <row r="64" spans="1:6" x14ac:dyDescent="0.25">
      <c r="A64" s="11" t="s">
        <v>6</v>
      </c>
      <c r="B64" s="12">
        <v>74329775.435472906</v>
      </c>
      <c r="C64" s="31">
        <v>8.4602813477617472E-2</v>
      </c>
      <c r="D64" s="14">
        <f t="shared" si="1"/>
        <v>6288508.127000507</v>
      </c>
    </row>
    <row r="66" spans="1:4" x14ac:dyDescent="0.25">
      <c r="A66" s="11" t="s">
        <v>11</v>
      </c>
      <c r="B66" s="12"/>
      <c r="C66" s="31"/>
      <c r="D66" s="14"/>
    </row>
    <row r="67" spans="1:4" x14ac:dyDescent="0.25">
      <c r="A67" s="11" t="s">
        <v>5</v>
      </c>
      <c r="B67" s="12">
        <v>577033066.19183826</v>
      </c>
      <c r="C67" s="31">
        <v>0.11287218885063263</v>
      </c>
      <c r="D67" s="14">
        <f t="shared" ref="D67:D68" si="2">B67*C67</f>
        <v>65130985.22026477</v>
      </c>
    </row>
    <row r="68" spans="1:4" x14ac:dyDescent="0.25">
      <c r="A68" s="11" t="s">
        <v>6</v>
      </c>
      <c r="B68" s="12">
        <v>62857686.997355781</v>
      </c>
      <c r="C68" s="31">
        <v>0.11235610989181935</v>
      </c>
      <c r="D68" s="14">
        <f t="shared" si="2"/>
        <v>7062445.1878204904</v>
      </c>
    </row>
    <row r="69" spans="1:4" x14ac:dyDescent="0.25">
      <c r="A69" s="11"/>
      <c r="B69" s="12"/>
      <c r="C69" s="31"/>
      <c r="D69" s="14"/>
    </row>
    <row r="70" spans="1:4" x14ac:dyDescent="0.25">
      <c r="A70" s="11" t="s">
        <v>12</v>
      </c>
      <c r="B70" s="12"/>
      <c r="C70" s="31"/>
      <c r="D70" s="14"/>
    </row>
    <row r="71" spans="1:4" x14ac:dyDescent="0.25">
      <c r="A71" s="11" t="s">
        <v>5</v>
      </c>
      <c r="B71" s="12">
        <v>1127219143.2427828</v>
      </c>
      <c r="C71" s="31">
        <v>0.10017543556380847</v>
      </c>
      <c r="D71" s="14">
        <f t="shared" ref="D71:D72" si="3">B71*C71</f>
        <v>112919668.65020877</v>
      </c>
    </row>
    <row r="72" spans="1:4" x14ac:dyDescent="0.25">
      <c r="A72" s="11" t="s">
        <v>6</v>
      </c>
      <c r="B72" s="12">
        <v>123443392.64731181</v>
      </c>
      <c r="C72" s="31">
        <v>9.9760941696745556E-2</v>
      </c>
      <c r="D72" s="14">
        <f t="shared" si="3"/>
        <v>12314829.096736941</v>
      </c>
    </row>
    <row r="73" spans="1:4" x14ac:dyDescent="0.25">
      <c r="A73" s="11"/>
      <c r="B73" s="12"/>
      <c r="C73" s="31"/>
      <c r="D73" s="14"/>
    </row>
    <row r="74" spans="1:4" x14ac:dyDescent="0.25">
      <c r="A74" s="11" t="s">
        <v>13</v>
      </c>
      <c r="B74" s="12"/>
      <c r="C74" s="31"/>
      <c r="D74" s="14"/>
    </row>
    <row r="75" spans="1:4" x14ac:dyDescent="0.25">
      <c r="A75" s="11" t="s">
        <v>5</v>
      </c>
      <c r="B75" s="12">
        <v>847456599.24134076</v>
      </c>
      <c r="C75" s="31">
        <v>8.6099480725105371E-2</v>
      </c>
      <c r="D75" s="14">
        <f t="shared" ref="D75:D76" si="4">B75*C75</f>
        <v>72965573.131743163</v>
      </c>
    </row>
    <row r="76" spans="1:4" x14ac:dyDescent="0.25">
      <c r="A76" s="11" t="s">
        <v>6</v>
      </c>
      <c r="B76" s="12">
        <v>101081757.28231695</v>
      </c>
      <c r="C76" s="31">
        <v>8.5816225845382607E-2</v>
      </c>
      <c r="D76" s="14">
        <f t="shared" si="4"/>
        <v>8674454.9117874596</v>
      </c>
    </row>
    <row r="77" spans="1:4" x14ac:dyDescent="0.25">
      <c r="D77" s="14"/>
    </row>
    <row r="78" spans="1:4" x14ac:dyDescent="0.25">
      <c r="A78" s="11" t="s">
        <v>15</v>
      </c>
      <c r="B78" s="12"/>
      <c r="C78" s="31"/>
      <c r="D78" s="14">
        <f>SUM(D55:D76)</f>
        <v>539308219.05805647</v>
      </c>
    </row>
    <row r="79" spans="1:4" x14ac:dyDescent="0.25">
      <c r="D79" s="14"/>
    </row>
    <row r="80" spans="1:4" ht="13" x14ac:dyDescent="0.3">
      <c r="A80" s="56" t="s">
        <v>50</v>
      </c>
    </row>
    <row r="81" spans="1:10" x14ac:dyDescent="0.25">
      <c r="A81" s="11" t="s">
        <v>8</v>
      </c>
    </row>
    <row r="82" spans="1:10" ht="13" x14ac:dyDescent="0.3">
      <c r="A82" s="11" t="s">
        <v>5</v>
      </c>
      <c r="B82" s="12">
        <f>B55</f>
        <v>490948694.30280131</v>
      </c>
      <c r="C82" s="31">
        <f>C55*$F$107</f>
        <v>0.17709731510988452</v>
      </c>
      <c r="D82" s="14">
        <f>B82*C82</f>
        <v>86945695.617729574</v>
      </c>
      <c r="J82" s="57">
        <f>C82-C55</f>
        <v>4.4454541282198223E-2</v>
      </c>
    </row>
    <row r="83" spans="1:10" ht="13" x14ac:dyDescent="0.3">
      <c r="A83" s="11" t="s">
        <v>6</v>
      </c>
      <c r="B83" s="12">
        <f>B56</f>
        <v>52972851.083398558</v>
      </c>
      <c r="C83" s="31">
        <f>C56*$F$107</f>
        <v>0.17624158514642918</v>
      </c>
      <c r="D83" s="14">
        <f t="shared" ref="D83:D103" si="5">B83*C83</f>
        <v>9336019.2446638998</v>
      </c>
      <c r="J83" s="57">
        <f>C83-C56</f>
        <v>4.4239738008849699E-2</v>
      </c>
    </row>
    <row r="84" spans="1:10" ht="13" x14ac:dyDescent="0.3">
      <c r="B84" s="12"/>
      <c r="C84" s="31"/>
      <c r="D84" s="14"/>
      <c r="J84" s="1"/>
    </row>
    <row r="85" spans="1:10" ht="13" x14ac:dyDescent="0.3">
      <c r="A85" s="11" t="s">
        <v>9</v>
      </c>
      <c r="B85" s="12"/>
      <c r="C85" s="31"/>
      <c r="D85" s="14"/>
      <c r="J85" s="1"/>
    </row>
    <row r="86" spans="1:10" ht="13" x14ac:dyDescent="0.3">
      <c r="A86" s="11" t="s">
        <v>5</v>
      </c>
      <c r="B86" s="12">
        <f>B59</f>
        <v>1073913469.2434499</v>
      </c>
      <c r="C86" s="31">
        <f>C59</f>
        <v>0.11079121890870504</v>
      </c>
      <c r="D86" s="14">
        <f>B86*C86</f>
        <v>118980182.25995794</v>
      </c>
      <c r="J86" s="57">
        <f>C86-C59</f>
        <v>0</v>
      </c>
    </row>
    <row r="87" spans="1:10" ht="13" x14ac:dyDescent="0.3">
      <c r="A87" s="11" t="s">
        <v>6</v>
      </c>
      <c r="B87" s="12">
        <f>B60</f>
        <v>116387282.0743362</v>
      </c>
      <c r="C87" s="31">
        <f>C60</f>
        <v>0.11027973707937648</v>
      </c>
      <c r="D87" s="14">
        <f>B87*C87</f>
        <v>12835158.866541024</v>
      </c>
      <c r="J87" s="57">
        <f>C87-C60</f>
        <v>0</v>
      </c>
    </row>
    <row r="88" spans="1:10" ht="13" x14ac:dyDescent="0.3">
      <c r="B88" s="12"/>
      <c r="C88" s="31"/>
      <c r="D88" s="14"/>
      <c r="J88" s="1"/>
    </row>
    <row r="89" spans="1:10" ht="13" x14ac:dyDescent="0.3">
      <c r="A89" s="11" t="s">
        <v>10</v>
      </c>
      <c r="B89" s="12"/>
      <c r="C89" s="31"/>
      <c r="D89" s="14"/>
      <c r="J89" s="1"/>
    </row>
    <row r="90" spans="1:10" ht="13" x14ac:dyDescent="0.3">
      <c r="A90" s="11" t="s">
        <v>5</v>
      </c>
      <c r="B90" s="12">
        <f>B63</f>
        <v>589253860.48787248</v>
      </c>
      <c r="C90" s="31">
        <f>C63-0.03</f>
        <v>5.4892278438399583E-2</v>
      </c>
      <c r="D90" s="14">
        <f t="shared" si="5"/>
        <v>32345486.98080216</v>
      </c>
      <c r="J90" s="57">
        <f>C90-C63</f>
        <v>-0.03</v>
      </c>
    </row>
    <row r="91" spans="1:10" ht="13" x14ac:dyDescent="0.3">
      <c r="A91" s="11" t="s">
        <v>6</v>
      </c>
      <c r="B91" s="12">
        <f>B64</f>
        <v>74329775.435472906</v>
      </c>
      <c r="C91" s="31">
        <f>C64-0.03</f>
        <v>5.4602813477617473E-2</v>
      </c>
      <c r="D91" s="14">
        <f t="shared" si="5"/>
        <v>4058614.8639363199</v>
      </c>
      <c r="J91" s="57">
        <f>C91-C64</f>
        <v>-0.03</v>
      </c>
    </row>
    <row r="92" spans="1:10" ht="13" x14ac:dyDescent="0.3">
      <c r="B92" s="12"/>
      <c r="C92" s="31"/>
      <c r="D92" s="14"/>
      <c r="J92" s="1"/>
    </row>
    <row r="93" spans="1:10" ht="13" x14ac:dyDescent="0.3">
      <c r="A93" s="11" t="s">
        <v>11</v>
      </c>
      <c r="B93" s="12"/>
      <c r="C93" s="31"/>
      <c r="D93" s="14"/>
      <c r="J93" s="1"/>
    </row>
    <row r="94" spans="1:10" ht="13" x14ac:dyDescent="0.3">
      <c r="A94" s="11" t="s">
        <v>5</v>
      </c>
      <c r="B94" s="12">
        <f>B67</f>
        <v>577033066.19183826</v>
      </c>
      <c r="C94" s="31">
        <f>C67*$F$107</f>
        <v>0.15070072058347242</v>
      </c>
      <c r="D94" s="14">
        <f t="shared" si="5"/>
        <v>86959298.875600561</v>
      </c>
      <c r="J94" s="57">
        <f>C94-C67</f>
        <v>3.7828531732839787E-2</v>
      </c>
    </row>
    <row r="95" spans="1:10" ht="13" x14ac:dyDescent="0.3">
      <c r="A95" s="11" t="s">
        <v>6</v>
      </c>
      <c r="B95" s="12">
        <f>B68</f>
        <v>62857686.997355781</v>
      </c>
      <c r="C95" s="31">
        <f>C68*$F$107</f>
        <v>0.15001168042430577</v>
      </c>
      <c r="D95" s="14">
        <f t="shared" si="5"/>
        <v>9429387.254058376</v>
      </c>
      <c r="J95" s="57">
        <f>C95-C68</f>
        <v>3.7655570532486415E-2</v>
      </c>
    </row>
    <row r="96" spans="1:10" ht="13" x14ac:dyDescent="0.3">
      <c r="B96" s="12"/>
      <c r="C96" s="31"/>
      <c r="D96" s="14"/>
      <c r="J96" s="1"/>
    </row>
    <row r="97" spans="1:10" ht="13" x14ac:dyDescent="0.3">
      <c r="A97" s="11" t="s">
        <v>12</v>
      </c>
      <c r="B97" s="12"/>
      <c r="C97" s="31"/>
      <c r="D97" s="14"/>
      <c r="J97" s="1"/>
    </row>
    <row r="98" spans="1:10" ht="13" x14ac:dyDescent="0.3">
      <c r="A98" s="11" t="s">
        <v>5</v>
      </c>
      <c r="B98" s="12">
        <f>B71</f>
        <v>1127219143.2427828</v>
      </c>
      <c r="C98" s="31">
        <f>C71</f>
        <v>0.10017543556380847</v>
      </c>
      <c r="D98" s="14">
        <f t="shared" ref="D98:D99" si="6">B98*C98</f>
        <v>112919668.65020877</v>
      </c>
      <c r="J98" s="57">
        <f>C98-C71</f>
        <v>0</v>
      </c>
    </row>
    <row r="99" spans="1:10" ht="13" x14ac:dyDescent="0.3">
      <c r="A99" s="11" t="s">
        <v>6</v>
      </c>
      <c r="B99" s="12">
        <f>B72</f>
        <v>123443392.64731181</v>
      </c>
      <c r="C99" s="31">
        <f>C72</f>
        <v>9.9760941696745556E-2</v>
      </c>
      <c r="D99" s="14">
        <f t="shared" si="6"/>
        <v>12314829.096736941</v>
      </c>
      <c r="J99" s="57">
        <f>C99-C72</f>
        <v>0</v>
      </c>
    </row>
    <row r="100" spans="1:10" ht="13" x14ac:dyDescent="0.3">
      <c r="B100" s="12"/>
      <c r="C100" s="31"/>
      <c r="D100" s="14"/>
      <c r="J100" s="1"/>
    </row>
    <row r="101" spans="1:10" ht="13" x14ac:dyDescent="0.3">
      <c r="A101" s="11" t="s">
        <v>13</v>
      </c>
      <c r="B101" s="12"/>
      <c r="C101" s="31"/>
      <c r="D101" s="14"/>
      <c r="J101" s="1"/>
    </row>
    <row r="102" spans="1:10" ht="13" x14ac:dyDescent="0.3">
      <c r="A102" s="11" t="s">
        <v>5</v>
      </c>
      <c r="B102" s="12">
        <f t="shared" ref="B102" si="7">B75</f>
        <v>847456599.24134076</v>
      </c>
      <c r="C102" s="31">
        <f>C75-0.03</f>
        <v>5.6099480725105372E-2</v>
      </c>
      <c r="D102" s="14">
        <f t="shared" si="5"/>
        <v>47541875.154502943</v>
      </c>
      <c r="J102" s="57">
        <f>C102-C75</f>
        <v>-0.03</v>
      </c>
    </row>
    <row r="103" spans="1:10" ht="13" x14ac:dyDescent="0.3">
      <c r="A103" s="11" t="s">
        <v>6</v>
      </c>
      <c r="B103" s="12">
        <f t="shared" ref="B103" si="8">B76</f>
        <v>101081757.28231695</v>
      </c>
      <c r="C103" s="31">
        <f>C76-0.03</f>
        <v>5.5816225845382608E-2</v>
      </c>
      <c r="D103" s="14">
        <f t="shared" si="5"/>
        <v>5642002.1933179516</v>
      </c>
      <c r="J103" s="57">
        <f>C103-C76</f>
        <v>-0.03</v>
      </c>
    </row>
    <row r="104" spans="1:10" x14ac:dyDescent="0.25">
      <c r="D104" s="14"/>
    </row>
    <row r="105" spans="1:10" x14ac:dyDescent="0.25">
      <c r="A105" s="11" t="s">
        <v>15</v>
      </c>
      <c r="B105" s="12"/>
      <c r="C105" s="31"/>
      <c r="D105" s="14">
        <f>SUM(D82:D103)</f>
        <v>539308219.05805647</v>
      </c>
      <c r="F105" s="96" t="s">
        <v>125</v>
      </c>
    </row>
    <row r="106" spans="1:10" x14ac:dyDescent="0.25">
      <c r="F106" s="97">
        <f>D105-D78</f>
        <v>0</v>
      </c>
    </row>
    <row r="107" spans="1:10" x14ac:dyDescent="0.25">
      <c r="F107" s="98">
        <v>1.335144840531971</v>
      </c>
    </row>
    <row r="109" spans="1:10" x14ac:dyDescent="0.25">
      <c r="A109" s="2" t="s">
        <v>124</v>
      </c>
    </row>
  </sheetData>
  <mergeCells count="1">
    <mergeCell ref="A1:K1"/>
  </mergeCells>
  <pageMargins left="0.7" right="0.7" top="0.75" bottom="0.75" header="0.3" footer="0.3"/>
  <pageSetup scale="3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D88087D44EFC4DBA49FC93C76641D8" ma:contentTypeVersion="35" ma:contentTypeDescription="Create a new document." ma:contentTypeScope="" ma:versionID="21982433da38e3836fd4afa4fee2fcff">
  <xsd:schema xmlns:xsd="http://www.w3.org/2001/XMLSchema" xmlns:xs="http://www.w3.org/2001/XMLSchema" xmlns:p="http://schemas.microsoft.com/office/2006/metadata/properties" xmlns:ns2="e4a291b2-2d89-402c-8e64-a2fe3eab2247" xmlns:ns3="http://schemas.microsoft.com/sharepoint/v4" xmlns:ns4="3a0c425c-8a18-4bcd-b07b-a947f609ef0c" targetNamespace="http://schemas.microsoft.com/office/2006/metadata/properties" ma:root="true" ma:fieldsID="28e4a3c50caa40e74decb20f57a1d38f" ns2:_="" ns3:_="" ns4:_="">
    <xsd:import namespace="e4a291b2-2d89-402c-8e64-a2fe3eab2247"/>
    <xsd:import namespace="http://schemas.microsoft.com/sharepoint/v4"/>
    <xsd:import namespace="3a0c425c-8a18-4bcd-b07b-a947f609e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IconOverlay" minOccurs="0"/>
                <xsd:element ref="ns4:TaxCatchAll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4:SharedWithUsers" minOccurs="0"/>
                <xsd:element ref="ns4:SharedWithDetails" minOccurs="0"/>
                <xsd:element ref="ns4:Program_x0020_Statu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291b2-2d89-402c-8e64-a2fe3eab2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425c-8a18-4bcd-b07b-a947f609ef0c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1b239220-5a85-457b-a783-6fb5b40e5e3f}" ma:internalName="TaxCatchAll" ma:showField="CatchAllData" ma:web="3a0c425c-8a18-4bcd-b07b-a947f609e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Program_x0020_Status" ma:index="18" nillable="true" ma:displayName="Program Status" ma:format="Dropdown" ma:indexed="true" ma:internalName="Program_x0020_Status">
      <xsd:simpleType>
        <xsd:restriction base="dms:Choice">
          <xsd:enumeration value="Approved"/>
          <xsd:enumeration value="Potential/Pending"/>
          <xsd:enumeration value="Not Approved"/>
          <xsd:enumeration value="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3a0c425c-8a18-4bcd-b07b-a947f609ef0c"/>
    <Program_x0020_Status xmlns="3a0c425c-8a18-4bcd-b07b-a947f609ef0c" xsi:nil="true"/>
  </documentManagement>
</p:properties>
</file>

<file path=customXml/itemProps1.xml><?xml version="1.0" encoding="utf-8"?>
<ds:datastoreItem xmlns:ds="http://schemas.openxmlformats.org/officeDocument/2006/customXml" ds:itemID="{CBF4A201-0304-4832-BDEC-592898454319}"/>
</file>

<file path=customXml/itemProps2.xml><?xml version="1.0" encoding="utf-8"?>
<ds:datastoreItem xmlns:ds="http://schemas.openxmlformats.org/officeDocument/2006/customXml" ds:itemID="{3A95A81B-50A0-4E06-AD42-5C303B204CF0}"/>
</file>

<file path=customXml/itemProps3.xml><?xml version="1.0" encoding="utf-8"?>
<ds:datastoreItem xmlns:ds="http://schemas.openxmlformats.org/officeDocument/2006/customXml" ds:itemID="{0691E117-69B7-4C31-9025-4E6A06BC85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WS RT - Attachment A (Page 1)</vt:lpstr>
      <vt:lpstr>WS RT - Attachment A (Page 2)</vt:lpstr>
      <vt:lpstr>WS RT - Attachment A (Page  (3)</vt:lpstr>
      <vt:lpstr>EV-HP Rate Design Modifications</vt:lpstr>
      <vt:lpstr>'EV-HP Rate Design Modifications'!Print_Area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Saxe, William</dc:creator>
  <cp:lastModifiedBy>Saxe, William</cp:lastModifiedBy>
  <cp:lastPrinted>2019-01-31T16:41:52Z</cp:lastPrinted>
  <dcterms:created xsi:type="dcterms:W3CDTF">2019-01-17T00:27:48Z</dcterms:created>
  <dcterms:modified xsi:type="dcterms:W3CDTF">2020-03-18T17:34:13Z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0x01010016D88087D44EFC4DBA49FC93C76641D8</vt:lpwstr>
  </property>
</Properties>
</file>