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ack\Limbo\SDGE\Res CPP and TOU 2016\Models\Protocol Tables\"/>
    </mc:Choice>
  </mc:AlternateContent>
  <bookViews>
    <workbookView xWindow="0" yWindow="75" windowWidth="19035" windowHeight="11760"/>
  </bookViews>
  <sheets>
    <sheet name="Table" sheetId="4" r:id="rId1"/>
    <sheet name="Lookups" sheetId="2" state="hidden" r:id="rId2"/>
    <sheet name="Data" sheetId="1" state="hidden" r:id="rId3"/>
  </sheets>
  <definedNames>
    <definedName name="_xlnm._FilterDatabase" localSheetId="2" hidden="1">Data!$A$1:$FU$289</definedName>
    <definedName name="climate">Table!$B$7</definedName>
    <definedName name="climate_list">Lookups!$N$4:$N$6</definedName>
    <definedName name="_xlnm.Criteria">Lookups!$B$3:$F$4</definedName>
    <definedName name="data">Data!$A$1:$FU$289</definedName>
    <definedName name="day_type">Table!$B$8</definedName>
    <definedName name="day_type_list">Lookups!$L$4:$L$5</definedName>
    <definedName name="Enrolled">Lookups!$D$6</definedName>
    <definedName name="Enrollment">Table!$G$2</definedName>
    <definedName name="month">Table!$B$9</definedName>
    <definedName name="month_list">Lookups!$M$4:$M$15</definedName>
    <definedName name="_xlnm.Print_Area" localSheetId="0">Table!$A$2:$N$38</definedName>
    <definedName name="rate">Table!$B$5</definedName>
    <definedName name="rate_list">Lookups!$K$4:$K$5</definedName>
    <definedName name="Result_type">Table!$B$6</definedName>
    <definedName name="Result_type_list">Lookups!$J$4:$J$5</definedName>
    <definedName name="SEdata">Data!$A$1:$FQ$49</definedName>
    <definedName name="summer">Lookups!$F$24</definedName>
    <definedName name="Two_way_tab_flag">Lookups!$D$7</definedName>
  </definedNames>
  <calcPr calcId="171027"/>
</workbook>
</file>

<file path=xl/calcChain.xml><?xml version="1.0" encoding="utf-8"?>
<calcChain xmlns="http://schemas.openxmlformats.org/spreadsheetml/2006/main">
  <c r="J4" i="4" l="1"/>
  <c r="C4" i="2" l="1"/>
  <c r="F4" i="2" l="1"/>
  <c r="F24" i="2" l="1"/>
  <c r="E4" i="2"/>
  <c r="D4" i="2" l="1"/>
  <c r="B4" i="2"/>
  <c r="G2" i="4" l="1"/>
  <c r="D6" i="2"/>
  <c r="D8" i="2" s="1"/>
  <c r="A2" i="4" s="1"/>
  <c r="E6" i="2"/>
  <c r="B41" i="2" l="1"/>
  <c r="B42" i="2"/>
  <c r="B40" i="2"/>
  <c r="G4" i="4"/>
  <c r="G32" i="4" l="1"/>
  <c r="H32" i="4" l="1"/>
  <c r="F32" i="4" l="1"/>
  <c r="B12" i="2" l="1"/>
  <c r="J32" i="4"/>
  <c r="H4" i="4"/>
  <c r="F4" i="4"/>
  <c r="F8" i="4" l="1"/>
  <c r="B13" i="2"/>
  <c r="N31" i="4" l="1"/>
  <c r="K30" i="4"/>
  <c r="H29" i="4"/>
  <c r="L29" i="4" s="1"/>
  <c r="N27" i="4"/>
  <c r="K26" i="4"/>
  <c r="H25" i="4"/>
  <c r="L25" i="4" s="1"/>
  <c r="N23" i="4"/>
  <c r="K22" i="4"/>
  <c r="H21" i="4"/>
  <c r="L21" i="4" s="1"/>
  <c r="N19" i="4"/>
  <c r="K18" i="4"/>
  <c r="H17" i="4"/>
  <c r="L17" i="4" s="1"/>
  <c r="N15" i="4"/>
  <c r="K14" i="4"/>
  <c r="H13" i="4"/>
  <c r="L13" i="4" s="1"/>
  <c r="N11" i="4"/>
  <c r="K10" i="4"/>
  <c r="H9" i="4"/>
  <c r="L9" i="4" s="1"/>
  <c r="H22" i="4"/>
  <c r="H18" i="4"/>
  <c r="L18" i="4" s="1"/>
  <c r="K15" i="4"/>
  <c r="N12" i="4"/>
  <c r="H10" i="4"/>
  <c r="L10" i="4" s="1"/>
  <c r="F30" i="4"/>
  <c r="J27" i="4"/>
  <c r="M24" i="4"/>
  <c r="F22" i="4"/>
  <c r="J19" i="4"/>
  <c r="M16" i="4"/>
  <c r="F14" i="4"/>
  <c r="J11" i="4"/>
  <c r="M8" i="4"/>
  <c r="N29" i="4"/>
  <c r="H27" i="4"/>
  <c r="L27" i="4" s="1"/>
  <c r="K24" i="4"/>
  <c r="N21" i="4"/>
  <c r="H19" i="4"/>
  <c r="K16" i="4"/>
  <c r="N13" i="4"/>
  <c r="H11" i="4"/>
  <c r="L11" i="4" s="1"/>
  <c r="K8" i="4"/>
  <c r="F16" i="4"/>
  <c r="F12" i="4"/>
  <c r="M31" i="4"/>
  <c r="J30" i="4"/>
  <c r="F29" i="4"/>
  <c r="M27" i="4"/>
  <c r="J26" i="4"/>
  <c r="F25" i="4"/>
  <c r="M23" i="4"/>
  <c r="J22" i="4"/>
  <c r="F21" i="4"/>
  <c r="M19" i="4"/>
  <c r="J18" i="4"/>
  <c r="F17" i="4"/>
  <c r="M15" i="4"/>
  <c r="J14" i="4"/>
  <c r="F13" i="4"/>
  <c r="M11" i="4"/>
  <c r="J10" i="4"/>
  <c r="F9" i="4"/>
  <c r="K31" i="4"/>
  <c r="H30" i="4"/>
  <c r="L30" i="4" s="1"/>
  <c r="N28" i="4"/>
  <c r="K27" i="4"/>
  <c r="H26" i="4"/>
  <c r="N24" i="4"/>
  <c r="K23" i="4"/>
  <c r="N20" i="4"/>
  <c r="K19" i="4"/>
  <c r="N16" i="4"/>
  <c r="H14" i="4"/>
  <c r="K11" i="4"/>
  <c r="N8" i="4"/>
  <c r="J31" i="4"/>
  <c r="M28" i="4"/>
  <c r="F26" i="4"/>
  <c r="J23" i="4"/>
  <c r="M20" i="4"/>
  <c r="F18" i="4"/>
  <c r="J15" i="4"/>
  <c r="M12" i="4"/>
  <c r="F10" i="4"/>
  <c r="H31" i="4"/>
  <c r="L31" i="4" s="1"/>
  <c r="K28" i="4"/>
  <c r="N25" i="4"/>
  <c r="H23" i="4"/>
  <c r="L23" i="4" s="1"/>
  <c r="K20" i="4"/>
  <c r="N17" i="4"/>
  <c r="H15" i="4"/>
  <c r="L15" i="4" s="1"/>
  <c r="K12" i="4"/>
  <c r="N9" i="4"/>
  <c r="J17" i="4"/>
  <c r="J13" i="4"/>
  <c r="J9" i="4"/>
  <c r="F31" i="4"/>
  <c r="M29" i="4"/>
  <c r="J28" i="4"/>
  <c r="F27" i="4"/>
  <c r="M25" i="4"/>
  <c r="J24" i="4"/>
  <c r="F23" i="4"/>
  <c r="M21" i="4"/>
  <c r="J20" i="4"/>
  <c r="F19" i="4"/>
  <c r="M17" i="4"/>
  <c r="J16" i="4"/>
  <c r="F15" i="4"/>
  <c r="M13" i="4"/>
  <c r="J12" i="4"/>
  <c r="F11" i="4"/>
  <c r="M9" i="4"/>
  <c r="J8" i="4"/>
  <c r="N30" i="4"/>
  <c r="K29" i="4"/>
  <c r="H28" i="4"/>
  <c r="L28" i="4" s="1"/>
  <c r="N26" i="4"/>
  <c r="K25" i="4"/>
  <c r="H24" i="4"/>
  <c r="N22" i="4"/>
  <c r="K21" i="4"/>
  <c r="H20" i="4"/>
  <c r="N18" i="4"/>
  <c r="K17" i="4"/>
  <c r="H16" i="4"/>
  <c r="N14" i="4"/>
  <c r="K13" i="4"/>
  <c r="H12" i="4"/>
  <c r="L12" i="4" s="1"/>
  <c r="N10" i="4"/>
  <c r="K9" i="4"/>
  <c r="H8" i="4"/>
  <c r="M30" i="4"/>
  <c r="J29" i="4"/>
  <c r="F28" i="4"/>
  <c r="M26" i="4"/>
  <c r="J25" i="4"/>
  <c r="F24" i="4"/>
  <c r="M22" i="4"/>
  <c r="J21" i="4"/>
  <c r="F20" i="4"/>
  <c r="M18" i="4"/>
  <c r="M14" i="4"/>
  <c r="M10" i="4"/>
  <c r="I31" i="4"/>
  <c r="C34" i="2" s="1"/>
  <c r="I19" i="4"/>
  <c r="C22" i="2" s="1"/>
  <c r="I22" i="4"/>
  <c r="C25" i="2" s="1"/>
  <c r="I12" i="4"/>
  <c r="C15" i="2" s="1"/>
  <c r="I11" i="4"/>
  <c r="C14" i="2" s="1"/>
  <c r="I21" i="4"/>
  <c r="C24" i="2" s="1"/>
  <c r="I10" i="4"/>
  <c r="C13" i="2" s="1"/>
  <c r="I15" i="4"/>
  <c r="C18" i="2" s="1"/>
  <c r="I25" i="4"/>
  <c r="C28" i="2" s="1"/>
  <c r="I14" i="4"/>
  <c r="C17" i="2" s="1"/>
  <c r="I30" i="4"/>
  <c r="C33" i="2" s="1"/>
  <c r="I24" i="4"/>
  <c r="C27" i="2" s="1"/>
  <c r="I18" i="4"/>
  <c r="C21" i="2" s="1"/>
  <c r="I13" i="4"/>
  <c r="C16" i="2" s="1"/>
  <c r="I8" i="4"/>
  <c r="C11" i="2" s="1"/>
  <c r="I17" i="4"/>
  <c r="C20" i="2" s="1"/>
  <c r="I28" i="4"/>
  <c r="C31" i="2" s="1"/>
  <c r="I27" i="4"/>
  <c r="C30" i="2" s="1"/>
  <c r="I16" i="4"/>
  <c r="C19" i="2" s="1"/>
  <c r="I26" i="4"/>
  <c r="C29" i="2" s="1"/>
  <c r="I20" i="4"/>
  <c r="C23" i="2" s="1"/>
  <c r="I9" i="4"/>
  <c r="C12" i="2" s="1"/>
  <c r="I29" i="4"/>
  <c r="C32" i="2" s="1"/>
  <c r="I23" i="4"/>
  <c r="C26" i="2" s="1"/>
  <c r="B14" i="2"/>
  <c r="I36" i="4" l="1"/>
  <c r="I35" i="4"/>
  <c r="F36" i="4"/>
  <c r="L14" i="4"/>
  <c r="H36" i="4"/>
  <c r="F35" i="4"/>
  <c r="L19" i="4"/>
  <c r="H35" i="4"/>
  <c r="F34" i="4"/>
  <c r="L16" i="4"/>
  <c r="L20" i="4"/>
  <c r="G12" i="4"/>
  <c r="G29" i="4"/>
  <c r="G14" i="4"/>
  <c r="G22" i="4"/>
  <c r="G9" i="4"/>
  <c r="G27" i="4"/>
  <c r="G13" i="4"/>
  <c r="G21" i="4"/>
  <c r="G18" i="4"/>
  <c r="L22" i="4"/>
  <c r="G10" i="4"/>
  <c r="G17" i="4"/>
  <c r="G31" i="4"/>
  <c r="G28" i="4"/>
  <c r="G26" i="4"/>
  <c r="G11" i="4"/>
  <c r="G24" i="4"/>
  <c r="G25" i="4"/>
  <c r="G15" i="4"/>
  <c r="G16" i="4"/>
  <c r="G30" i="4"/>
  <c r="L26" i="4"/>
  <c r="H34" i="4"/>
  <c r="G23" i="4"/>
  <c r="G20" i="4"/>
  <c r="G19" i="4"/>
  <c r="G8" i="4"/>
  <c r="I34" i="4"/>
  <c r="L24" i="4"/>
  <c r="L8" i="4"/>
  <c r="B15" i="2"/>
  <c r="G41" i="2" l="1"/>
  <c r="M35" i="4" s="1"/>
  <c r="H41" i="2"/>
  <c r="N35" i="4" s="1"/>
  <c r="F41" i="2"/>
  <c r="L35" i="4" s="1"/>
  <c r="E41" i="2"/>
  <c r="K35" i="4" s="1"/>
  <c r="D41" i="2"/>
  <c r="J35" i="4" s="1"/>
  <c r="G35" i="4"/>
  <c r="G36" i="4"/>
  <c r="O36" i="4"/>
  <c r="O35" i="4"/>
  <c r="O34" i="4"/>
  <c r="D40" i="2"/>
  <c r="J34" i="4" s="1"/>
  <c r="F40" i="2"/>
  <c r="L34" i="4" s="1"/>
  <c r="F42" i="2"/>
  <c r="L36" i="4" s="1"/>
  <c r="E42" i="2"/>
  <c r="K36" i="4" s="1"/>
  <c r="D42" i="2"/>
  <c r="J36" i="4" s="1"/>
  <c r="G42" i="2"/>
  <c r="M36" i="4" s="1"/>
  <c r="H42" i="2"/>
  <c r="N36" i="4" s="1"/>
  <c r="H40" i="2"/>
  <c r="N34" i="4" s="1"/>
  <c r="G40" i="2"/>
  <c r="M34" i="4" s="1"/>
  <c r="E40" i="2"/>
  <c r="K34" i="4" s="1"/>
  <c r="G34" i="4"/>
  <c r="B16" i="2"/>
  <c r="B17" i="2" l="1"/>
  <c r="B18" i="2" l="1"/>
  <c r="B19" i="2" l="1"/>
  <c r="B20" i="2" l="1"/>
  <c r="B21" i="2" l="1"/>
  <c r="B22" i="2" l="1"/>
  <c r="B23" i="2" l="1"/>
  <c r="B24" i="2" l="1"/>
  <c r="B25" i="2" l="1"/>
  <c r="B26" i="2" l="1"/>
  <c r="B27" i="2" l="1"/>
  <c r="B28" i="2" l="1"/>
  <c r="B29" i="2" l="1"/>
  <c r="B30" i="2" l="1"/>
  <c r="B31" i="2" l="1"/>
  <c r="B32" i="2" l="1"/>
  <c r="B33" i="2" l="1"/>
  <c r="B34" i="2" l="1"/>
</calcChain>
</file>

<file path=xl/sharedStrings.xml><?xml version="1.0" encoding="utf-8"?>
<sst xmlns="http://schemas.openxmlformats.org/spreadsheetml/2006/main" count="1710" uniqueCount="238">
  <si>
    <t>Aggregate Impact</t>
  </si>
  <si>
    <t>Hour Ending</t>
  </si>
  <si>
    <t>10th%ile</t>
  </si>
  <si>
    <t>30th%ile</t>
  </si>
  <si>
    <t>50th%ile</t>
  </si>
  <si>
    <t>70th%ile</t>
  </si>
  <si>
    <t>90th%ile</t>
  </si>
  <si>
    <t>DR Program:</t>
  </si>
  <si>
    <t>10th</t>
  </si>
  <si>
    <t>30th</t>
  </si>
  <si>
    <t>50th</t>
  </si>
  <si>
    <t>70th</t>
  </si>
  <si>
    <t>90th</t>
  </si>
  <si>
    <t>Daily</t>
  </si>
  <si>
    <t>Utility:</t>
  </si>
  <si>
    <t>Type of Results:</t>
  </si>
  <si>
    <t>Day Type:</t>
  </si>
  <si>
    <t>PCTILE10_hr1</t>
  </si>
  <si>
    <t>PCTILE10_hr2</t>
  </si>
  <si>
    <t>PCTILE10_hr3</t>
  </si>
  <si>
    <t>PCTILE10_hr4</t>
  </si>
  <si>
    <t>PCTILE10_hr5</t>
  </si>
  <si>
    <t>PCTILE10_hr6</t>
  </si>
  <si>
    <t>PCTILE10_hr7</t>
  </si>
  <si>
    <t>PCTILE10_hr8</t>
  </si>
  <si>
    <t>PCTILE10_hr9</t>
  </si>
  <si>
    <t>PCTILE10_hr10</t>
  </si>
  <si>
    <t>PCTILE10_hr11</t>
  </si>
  <si>
    <t>PCTILE10_hr12</t>
  </si>
  <si>
    <t>PCTILE10_hr13</t>
  </si>
  <si>
    <t>PCTILE10_hr14</t>
  </si>
  <si>
    <t>PCTILE10_hr15</t>
  </si>
  <si>
    <t>PCTILE10_hr16</t>
  </si>
  <si>
    <t>PCTILE10_hr17</t>
  </si>
  <si>
    <t>PCTILE10_hr18</t>
  </si>
  <si>
    <t>PCTILE10_hr19</t>
  </si>
  <si>
    <t>PCTILE10_hr20</t>
  </si>
  <si>
    <t>PCTILE10_hr21</t>
  </si>
  <si>
    <t>PCTILE10_hr22</t>
  </si>
  <si>
    <t>PCTILE10_hr23</t>
  </si>
  <si>
    <t>PCTILE10_hr24</t>
  </si>
  <si>
    <t>PCTILE30_hr1</t>
  </si>
  <si>
    <t>PCTILE30_hr2</t>
  </si>
  <si>
    <t>PCTILE30_hr3</t>
  </si>
  <si>
    <t>PCTILE30_hr4</t>
  </si>
  <si>
    <t>PCTILE30_hr5</t>
  </si>
  <si>
    <t>PCTILE30_hr6</t>
  </si>
  <si>
    <t>PCTILE30_hr7</t>
  </si>
  <si>
    <t>PCTILE30_hr8</t>
  </si>
  <si>
    <t>PCTILE30_hr9</t>
  </si>
  <si>
    <t>PCTILE30_hr10</t>
  </si>
  <si>
    <t>PCTILE30_hr11</t>
  </si>
  <si>
    <t>PCTILE30_hr12</t>
  </si>
  <si>
    <t>PCTILE30_hr13</t>
  </si>
  <si>
    <t>PCTILE30_hr14</t>
  </si>
  <si>
    <t>PCTILE30_hr15</t>
  </si>
  <si>
    <t>PCTILE30_hr16</t>
  </si>
  <si>
    <t>PCTILE30_hr17</t>
  </si>
  <si>
    <t>PCTILE30_hr18</t>
  </si>
  <si>
    <t>PCTILE30_hr19</t>
  </si>
  <si>
    <t>PCTILE30_hr20</t>
  </si>
  <si>
    <t>PCTILE30_hr21</t>
  </si>
  <si>
    <t>PCTILE30_hr22</t>
  </si>
  <si>
    <t>PCTILE30_hr23</t>
  </si>
  <si>
    <t>PCTILE30_hr24</t>
  </si>
  <si>
    <t>PCTILE50_hr1</t>
  </si>
  <si>
    <t>PCTILE50_hr2</t>
  </si>
  <si>
    <t>PCTILE50_hr3</t>
  </si>
  <si>
    <t>PCTILE50_hr4</t>
  </si>
  <si>
    <t>PCTILE50_hr5</t>
  </si>
  <si>
    <t>PCTILE50_hr6</t>
  </si>
  <si>
    <t>PCTILE50_hr7</t>
  </si>
  <si>
    <t>PCTILE50_hr8</t>
  </si>
  <si>
    <t>PCTILE50_hr9</t>
  </si>
  <si>
    <t>PCTILE50_hr10</t>
  </si>
  <si>
    <t>PCTILE50_hr11</t>
  </si>
  <si>
    <t>PCTILE50_hr12</t>
  </si>
  <si>
    <t>PCTILE50_hr13</t>
  </si>
  <si>
    <t>PCTILE50_hr14</t>
  </si>
  <si>
    <t>PCTILE50_hr15</t>
  </si>
  <si>
    <t>PCTILE50_hr16</t>
  </si>
  <si>
    <t>PCTILE50_hr17</t>
  </si>
  <si>
    <t>PCTILE50_hr18</t>
  </si>
  <si>
    <t>PCTILE50_hr19</t>
  </si>
  <si>
    <t>PCTILE50_hr20</t>
  </si>
  <si>
    <t>PCTILE50_hr21</t>
  </si>
  <si>
    <t>PCTILE50_hr22</t>
  </si>
  <si>
    <t>PCTILE50_hr23</t>
  </si>
  <si>
    <t>PCTILE50_hr24</t>
  </si>
  <si>
    <t>PCTILE70_hr1</t>
  </si>
  <si>
    <t>PCTILE70_hr2</t>
  </si>
  <si>
    <t>PCTILE70_hr3</t>
  </si>
  <si>
    <t>PCTILE70_hr4</t>
  </si>
  <si>
    <t>PCTILE70_hr5</t>
  </si>
  <si>
    <t>PCTILE70_hr6</t>
  </si>
  <si>
    <t>PCTILE70_hr7</t>
  </si>
  <si>
    <t>PCTILE70_hr8</t>
  </si>
  <si>
    <t>PCTILE70_hr9</t>
  </si>
  <si>
    <t>PCTILE70_hr10</t>
  </si>
  <si>
    <t>PCTILE70_hr11</t>
  </si>
  <si>
    <t>PCTILE70_hr12</t>
  </si>
  <si>
    <t>PCTILE70_hr13</t>
  </si>
  <si>
    <t>PCTILE70_hr14</t>
  </si>
  <si>
    <t>PCTILE70_hr15</t>
  </si>
  <si>
    <t>PCTILE70_hr16</t>
  </si>
  <si>
    <t>PCTILE70_hr17</t>
  </si>
  <si>
    <t>PCTILE70_hr18</t>
  </si>
  <si>
    <t>PCTILE70_hr19</t>
  </si>
  <si>
    <t>PCTILE70_hr20</t>
  </si>
  <si>
    <t>PCTILE70_hr21</t>
  </si>
  <si>
    <t>PCTILE70_hr22</t>
  </si>
  <si>
    <t>PCTILE70_hr23</t>
  </si>
  <si>
    <t>PCTILE70_hr24</t>
  </si>
  <si>
    <t>PCTILE90_hr1</t>
  </si>
  <si>
    <t>PCTILE90_hr2</t>
  </si>
  <si>
    <t>PCTILE90_hr3</t>
  </si>
  <si>
    <t>PCTILE90_hr4</t>
  </si>
  <si>
    <t>PCTILE90_hr5</t>
  </si>
  <si>
    <t>PCTILE90_hr6</t>
  </si>
  <si>
    <t>PCTILE90_hr7</t>
  </si>
  <si>
    <t>PCTILE90_hr8</t>
  </si>
  <si>
    <t>PCTILE90_hr9</t>
  </si>
  <si>
    <t>PCTILE90_hr10</t>
  </si>
  <si>
    <t>PCTILE90_hr11</t>
  </si>
  <si>
    <t>PCTILE90_hr12</t>
  </si>
  <si>
    <t>PCTILE90_hr13</t>
  </si>
  <si>
    <t>PCTILE90_hr14</t>
  </si>
  <si>
    <t>PCTILE90_hr15</t>
  </si>
  <si>
    <t>PCTILE90_hr16</t>
  </si>
  <si>
    <t>PCTILE90_hr17</t>
  </si>
  <si>
    <t>PCTILE90_hr18</t>
  </si>
  <si>
    <t>PCTILE90_hr19</t>
  </si>
  <si>
    <t>PCTILE90_hr20</t>
  </si>
  <si>
    <t>PCTILE90_hr21</t>
  </si>
  <si>
    <t>PCTILE90_hr22</t>
  </si>
  <si>
    <t>PCTILE90_hr23</t>
  </si>
  <si>
    <t>PCTILE90_hr24</t>
  </si>
  <si>
    <t>temp_hr1</t>
  </si>
  <si>
    <t>temp_hr2</t>
  </si>
  <si>
    <t>temp_hr3</t>
  </si>
  <si>
    <t>temp_hr4</t>
  </si>
  <si>
    <t>temp_hr5</t>
  </si>
  <si>
    <t>temp_hr6</t>
  </si>
  <si>
    <t>temp_hr7</t>
  </si>
  <si>
    <t>temp_hr8</t>
  </si>
  <si>
    <t>temp_hr9</t>
  </si>
  <si>
    <t>temp_hr10</t>
  </si>
  <si>
    <t>temp_hr11</t>
  </si>
  <si>
    <t>temp_hr12</t>
  </si>
  <si>
    <t>temp_hr13</t>
  </si>
  <si>
    <t>temp_hr14</t>
  </si>
  <si>
    <t>temp_hr15</t>
  </si>
  <si>
    <t>temp_hr16</t>
  </si>
  <si>
    <t>temp_hr17</t>
  </si>
  <si>
    <t>temp_hr18</t>
  </si>
  <si>
    <t>temp_hr19</t>
  </si>
  <si>
    <t>temp_hr20</t>
  </si>
  <si>
    <t>temp_hr21</t>
  </si>
  <si>
    <t>temp_hr22</t>
  </si>
  <si>
    <t>temp_hr23</t>
  </si>
  <si>
    <t>temp_hr24</t>
  </si>
  <si>
    <r>
      <t>Weighted Average Temperature (</t>
    </r>
    <r>
      <rPr>
        <b/>
        <vertAlign val="superscript"/>
        <sz val="11"/>
        <color indexed="9"/>
        <rFont val="Arial Narrow"/>
        <family val="2"/>
      </rPr>
      <t>o</t>
    </r>
    <r>
      <rPr>
        <b/>
        <sz val="11"/>
        <color indexed="9"/>
        <rFont val="Arial Narrow"/>
        <family val="2"/>
      </rPr>
      <t>F)</t>
    </r>
  </si>
  <si>
    <t>Ref_hr1</t>
  </si>
  <si>
    <t>Ref_hr2</t>
  </si>
  <si>
    <t>Ref_hr3</t>
  </si>
  <si>
    <t>Ref_hr4</t>
  </si>
  <si>
    <t>Ref_hr5</t>
  </si>
  <si>
    <t>Ref_hr6</t>
  </si>
  <si>
    <t>Ref_hr7</t>
  </si>
  <si>
    <t>Ref_hr8</t>
  </si>
  <si>
    <t>Ref_hr9</t>
  </si>
  <si>
    <t>Ref_hr10</t>
  </si>
  <si>
    <t>Ref_hr11</t>
  </si>
  <si>
    <t>Ref_hr12</t>
  </si>
  <si>
    <t>Ref_hr13</t>
  </si>
  <si>
    <t>Ref_hr14</t>
  </si>
  <si>
    <t>Ref_hr15</t>
  </si>
  <si>
    <t>Ref_hr16</t>
  </si>
  <si>
    <t>Ref_hr17</t>
  </si>
  <si>
    <t>Ref_hr18</t>
  </si>
  <si>
    <t>Ref_hr19</t>
  </si>
  <si>
    <t>Ref_hr20</t>
  </si>
  <si>
    <t>Ref_hr21</t>
  </si>
  <si>
    <t>Ref_hr22</t>
  </si>
  <si>
    <t>Ref_hr23</t>
  </si>
  <si>
    <t>Ref_hr24</t>
  </si>
  <si>
    <r>
      <t>Cooling
Degree
Hours
(Base 75</t>
    </r>
    <r>
      <rPr>
        <b/>
        <vertAlign val="superscript"/>
        <sz val="11"/>
        <color indexed="9"/>
        <rFont val="Arial Narrow"/>
        <family val="2"/>
      </rPr>
      <t xml:space="preserve">o </t>
    </r>
    <r>
      <rPr>
        <b/>
        <sz val="11"/>
        <color indexed="9"/>
        <rFont val="Arial Narrow"/>
        <family val="2"/>
      </rPr>
      <t>F)</t>
    </r>
  </si>
  <si>
    <t>cdh calcs</t>
  </si>
  <si>
    <t>Two-way tab flag</t>
  </si>
  <si>
    <t>By Period:</t>
  </si>
  <si>
    <t>Avg evt hours</t>
  </si>
  <si>
    <t xml:space="preserve"> Number of Accounts Enrolled:</t>
  </si>
  <si>
    <t>Enrollment</t>
  </si>
  <si>
    <t>DayType</t>
  </si>
  <si>
    <t>Enrolled</t>
  </si>
  <si>
    <t>Peak Hour</t>
  </si>
  <si>
    <t>Partial Peak Hr</t>
  </si>
  <si>
    <t>summer</t>
  </si>
  <si>
    <t>SEs by Period</t>
  </si>
  <si>
    <t>Period</t>
  </si>
  <si>
    <t>Allday</t>
  </si>
  <si>
    <t>Peak</t>
  </si>
  <si>
    <t>Part-Peak</t>
  </si>
  <si>
    <t>ResultType</t>
  </si>
  <si>
    <t>Average per Enrolled Customer</t>
  </si>
  <si>
    <t>Confidentiality flag</t>
  </si>
  <si>
    <t>Average % Load Impact</t>
  </si>
  <si>
    <t>Month</t>
  </si>
  <si>
    <t>Average Weekday</t>
  </si>
  <si>
    <t>April</t>
  </si>
  <si>
    <t>August</t>
  </si>
  <si>
    <t>December</t>
  </si>
  <si>
    <t>February</t>
  </si>
  <si>
    <t>January</t>
  </si>
  <si>
    <t>July</t>
  </si>
  <si>
    <t>June</t>
  </si>
  <si>
    <t>March</t>
  </si>
  <si>
    <t>May</t>
  </si>
  <si>
    <t>November</t>
  </si>
  <si>
    <t>October</t>
  </si>
  <si>
    <t>September</t>
  </si>
  <si>
    <t>System Peak Day</t>
  </si>
  <si>
    <t>San Diego Gas &amp; Electric</t>
  </si>
  <si>
    <t>Residential Time of Use and CPP</t>
  </si>
  <si>
    <t>Month:</t>
  </si>
  <si>
    <t>stderrallday</t>
  </si>
  <si>
    <t>stderrpartpeak</t>
  </si>
  <si>
    <t>stderrpeak</t>
  </si>
  <si>
    <t>Climate</t>
  </si>
  <si>
    <t>All</t>
  </si>
  <si>
    <t>Coastal</t>
  </si>
  <si>
    <t>Inland</t>
  </si>
  <si>
    <t>Climate Zone:</t>
  </si>
  <si>
    <t>Time-of-Use Load Impact</t>
  </si>
  <si>
    <t>Rate</t>
  </si>
  <si>
    <t>TOU-DR</t>
  </si>
  <si>
    <t>TOU-DR-P</t>
  </si>
  <si>
    <t>Rate: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</si>
</sst>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[$-409]mmmm\ d\,\ yyyy;@"/>
    <numFmt numFmtId="166" formatCode="0.0%"/>
    <numFmt numFmtId="167" formatCode="0.0"/>
    <numFmt numFmtId="168" formatCode="0.000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sz val="11"/>
      <color indexed="9"/>
      <name val="Arial Narrow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0"/>
      <color indexed="9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1"/>
      <color indexed="9"/>
      <name val="Arial"/>
      <family val="2"/>
    </font>
    <font>
      <sz val="11"/>
      <name val="Arial"/>
      <family val="2"/>
    </font>
    <font>
      <sz val="10"/>
      <color indexed="9"/>
      <name val="Franklin Gothic Demi Cond"/>
      <family val="2"/>
    </font>
    <font>
      <b/>
      <vertAlign val="superscript"/>
      <sz val="11"/>
      <color indexed="9"/>
      <name val="Arial Narrow"/>
      <family val="2"/>
    </font>
    <font>
      <b/>
      <sz val="11"/>
      <name val="Arial Narrow"/>
      <family val="2"/>
    </font>
    <font>
      <b/>
      <sz val="12"/>
      <color indexed="9"/>
      <name val="Arial Narrow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C2577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56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56"/>
      </left>
      <right/>
      <top/>
      <bottom style="medium">
        <color indexed="56"/>
      </bottom>
      <diagonal/>
    </border>
    <border>
      <left style="medium">
        <color indexed="56"/>
      </left>
      <right style="thin">
        <color indexed="56"/>
      </right>
      <top/>
      <bottom style="medium">
        <color indexed="56"/>
      </bottom>
      <diagonal/>
    </border>
    <border>
      <left style="thin">
        <color indexed="56"/>
      </left>
      <right style="thin">
        <color indexed="56"/>
      </right>
      <top/>
      <bottom style="medium">
        <color indexed="56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 style="medium">
        <color indexed="56"/>
      </left>
      <right/>
      <top/>
      <bottom style="thin">
        <color indexed="64"/>
      </bottom>
      <diagonal/>
    </border>
    <border>
      <left style="medium">
        <color indexed="56"/>
      </left>
      <right style="medium">
        <color indexed="56"/>
      </right>
      <top/>
      <bottom style="thin">
        <color indexed="5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/>
      <top style="medium">
        <color indexed="9"/>
      </top>
      <bottom/>
      <diagonal/>
    </border>
    <border>
      <left style="thin">
        <color indexed="56"/>
      </left>
      <right/>
      <top/>
      <bottom style="medium">
        <color indexed="56"/>
      </bottom>
      <diagonal/>
    </border>
    <border>
      <left style="medium">
        <color indexed="64"/>
      </left>
      <right style="medium">
        <color indexed="64"/>
      </right>
      <top/>
      <bottom style="medium">
        <color indexed="56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9"/>
      </top>
      <bottom/>
      <diagonal/>
    </border>
    <border>
      <left style="medium">
        <color indexed="9"/>
      </left>
      <right style="medium">
        <color theme="0"/>
      </right>
      <top style="medium">
        <color indexed="9"/>
      </top>
      <bottom/>
      <diagonal/>
    </border>
    <border>
      <left style="medium">
        <color indexed="9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9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 style="medium">
        <color indexed="9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medium">
        <color indexed="56"/>
      </right>
      <top style="medium">
        <color indexed="9"/>
      </top>
      <bottom/>
      <diagonal/>
    </border>
    <border>
      <left style="medium">
        <color theme="0"/>
      </left>
      <right style="medium">
        <color indexed="56"/>
      </right>
      <top/>
      <bottom/>
      <diagonal/>
    </border>
    <border>
      <left style="medium">
        <color theme="0"/>
      </left>
      <right/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quotePrefix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Fill="1"/>
    <xf numFmtId="0" fontId="7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wrapText="1"/>
    </xf>
    <xf numFmtId="0" fontId="6" fillId="0" borderId="0" xfId="0" applyFont="1"/>
    <xf numFmtId="0" fontId="10" fillId="0" borderId="0" xfId="0" applyFont="1" applyBorder="1" applyAlignment="1">
      <alignment horizontal="left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49" fontId="7" fillId="0" borderId="0" xfId="0" applyNumberFormat="1" applyFont="1" applyBorder="1" applyAlignment="1">
      <alignment horizontal="left"/>
    </xf>
    <xf numFmtId="0" fontId="6" fillId="0" borderId="0" xfId="0" applyFont="1" applyFill="1" applyBorder="1"/>
    <xf numFmtId="0" fontId="4" fillId="0" borderId="5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9" fillId="0" borderId="7" xfId="0" applyNumberFormat="1" applyFont="1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3" fontId="0" fillId="0" borderId="0" xfId="0" applyNumberFormat="1"/>
    <xf numFmtId="0" fontId="13" fillId="2" borderId="0" xfId="0" applyFont="1" applyFill="1" applyAlignment="1">
      <alignment horizontal="left"/>
    </xf>
    <xf numFmtId="15" fontId="0" fillId="0" borderId="0" xfId="0" applyNumberFormat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49" fontId="7" fillId="0" borderId="1" xfId="0" quotePrefix="1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6" fillId="0" borderId="0" xfId="0" quotePrefix="1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164" fontId="0" fillId="0" borderId="0" xfId="0" applyNumberFormat="1"/>
    <xf numFmtId="166" fontId="0" fillId="0" borderId="0" xfId="1" applyNumberFormat="1" applyFont="1"/>
    <xf numFmtId="0" fontId="1" fillId="0" borderId="0" xfId="0" applyFont="1"/>
    <xf numFmtId="0" fontId="12" fillId="0" borderId="0" xfId="0" applyFont="1"/>
    <xf numFmtId="164" fontId="4" fillId="0" borderId="0" xfId="0" applyNumberFormat="1" applyFont="1" applyBorder="1" applyAlignment="1">
      <alignment horizontal="right" vertical="center"/>
    </xf>
    <xf numFmtId="166" fontId="4" fillId="0" borderId="0" xfId="1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167" fontId="0" fillId="0" borderId="0" xfId="0" applyNumberFormat="1"/>
    <xf numFmtId="0" fontId="6" fillId="0" borderId="0" xfId="0" applyFont="1" applyFill="1" applyBorder="1" applyAlignment="1">
      <alignment horizontal="left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165" fontId="7" fillId="0" borderId="0" xfId="0" applyNumberFormat="1" applyFont="1" applyFill="1" applyBorder="1" applyAlignment="1">
      <alignment horizontal="center" vertical="center"/>
    </xf>
    <xf numFmtId="15" fontId="1" fillId="0" borderId="0" xfId="0" applyNumberFormat="1" applyFont="1" applyFill="1" applyBorder="1" applyAlignment="1">
      <alignment horizontal="left"/>
    </xf>
    <xf numFmtId="3" fontId="0" fillId="0" borderId="1" xfId="0" applyNumberFormat="1" applyBorder="1" applyAlignment="1">
      <alignment horizontal="center" vertical="center"/>
    </xf>
    <xf numFmtId="164" fontId="4" fillId="0" borderId="0" xfId="0" quotePrefix="1" applyNumberFormat="1" applyFont="1" applyAlignment="1">
      <alignment horizontal="right"/>
    </xf>
    <xf numFmtId="166" fontId="12" fillId="0" borderId="0" xfId="1" applyNumberFormat="1" applyFont="1" applyAlignment="1">
      <alignment horizontal="center"/>
    </xf>
    <xf numFmtId="0" fontId="0" fillId="0" borderId="0" xfId="0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1" fillId="3" borderId="0" xfId="0" applyFont="1" applyFill="1"/>
    <xf numFmtId="164" fontId="9" fillId="0" borderId="15" xfId="0" applyNumberFormat="1" applyFont="1" applyBorder="1" applyAlignment="1">
      <alignment horizontal="center"/>
    </xf>
    <xf numFmtId="2" fontId="0" fillId="0" borderId="0" xfId="0" applyNumberFormat="1"/>
    <xf numFmtId="1" fontId="0" fillId="0" borderId="0" xfId="0" applyNumberFormat="1"/>
    <xf numFmtId="166" fontId="15" fillId="0" borderId="16" xfId="1" applyNumberFormat="1" applyFont="1" applyBorder="1" applyAlignment="1">
      <alignment horizontal="center"/>
    </xf>
    <xf numFmtId="166" fontId="15" fillId="0" borderId="17" xfId="1" applyNumberFormat="1" applyFont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Continuous"/>
    </xf>
    <xf numFmtId="0" fontId="5" fillId="4" borderId="8" xfId="0" applyFont="1" applyFill="1" applyBorder="1" applyAlignment="1">
      <alignment horizontal="centerContinuous"/>
    </xf>
    <xf numFmtId="0" fontId="5" fillId="4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1" fillId="5" borderId="0" xfId="0" applyFont="1" applyFill="1"/>
    <xf numFmtId="1" fontId="0" fillId="5" borderId="0" xfId="0" applyNumberFormat="1" applyFill="1"/>
    <xf numFmtId="2" fontId="0" fillId="5" borderId="0" xfId="0" applyNumberFormat="1" applyFill="1"/>
    <xf numFmtId="0" fontId="17" fillId="0" borderId="0" xfId="0" applyFont="1"/>
    <xf numFmtId="0" fontId="8" fillId="4" borderId="21" xfId="0" applyFont="1" applyFill="1" applyBorder="1" applyAlignment="1">
      <alignment horizontal="center" wrapText="1"/>
    </xf>
    <xf numFmtId="0" fontId="8" fillId="4" borderId="22" xfId="0" applyFont="1" applyFill="1" applyBorder="1" applyAlignment="1">
      <alignment horizontal="center" wrapText="1"/>
    </xf>
    <xf numFmtId="0" fontId="8" fillId="4" borderId="18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 wrapText="1"/>
    </xf>
    <xf numFmtId="0" fontId="8" fillId="4" borderId="23" xfId="0" applyFont="1" applyFill="1" applyBorder="1" applyAlignment="1">
      <alignment horizontal="center" wrapText="1"/>
    </xf>
    <xf numFmtId="0" fontId="8" fillId="4" borderId="24" xfId="0" applyFont="1" applyFill="1" applyBorder="1" applyAlignment="1">
      <alignment horizontal="center" wrapText="1"/>
    </xf>
    <xf numFmtId="0" fontId="8" fillId="4" borderId="25" xfId="0" applyFont="1" applyFill="1" applyBorder="1" applyAlignment="1">
      <alignment horizontal="center" wrapText="1"/>
    </xf>
    <xf numFmtId="0" fontId="8" fillId="4" borderId="26" xfId="0" applyFont="1" applyFill="1" applyBorder="1" applyAlignment="1">
      <alignment horizontal="center" wrapText="1"/>
    </xf>
    <xf numFmtId="0" fontId="16" fillId="4" borderId="0" xfId="0" applyFont="1" applyFill="1" applyBorder="1" applyAlignment="1">
      <alignment horizontal="center" wrapText="1"/>
    </xf>
    <xf numFmtId="2" fontId="5" fillId="4" borderId="12" xfId="0" quotePrefix="1" applyNumberFormat="1" applyFont="1" applyFill="1" applyBorder="1" applyAlignment="1">
      <alignment horizontal="center" wrapText="1"/>
    </xf>
    <xf numFmtId="2" fontId="5" fillId="4" borderId="13" xfId="0" applyNumberFormat="1" applyFont="1" applyFill="1" applyBorder="1" applyAlignment="1">
      <alignment horizontal="center" wrapText="1"/>
    </xf>
    <xf numFmtId="2" fontId="5" fillId="4" borderId="4" xfId="0" applyNumberFormat="1" applyFont="1" applyFill="1" applyBorder="1" applyAlignment="1">
      <alignment horizontal="center" wrapText="1"/>
    </xf>
    <xf numFmtId="2" fontId="5" fillId="4" borderId="2" xfId="0" applyNumberFormat="1" applyFont="1" applyFill="1" applyBorder="1" applyAlignment="1">
      <alignment horizontal="center" wrapText="1"/>
    </xf>
    <xf numFmtId="2" fontId="5" fillId="4" borderId="4" xfId="0" quotePrefix="1" applyNumberFormat="1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2" fontId="5" fillId="4" borderId="28" xfId="0" applyNumberFormat="1" applyFont="1" applyFill="1" applyBorder="1" applyAlignment="1">
      <alignment horizontal="center" wrapText="1"/>
    </xf>
    <xf numFmtId="0" fontId="5" fillId="4" borderId="0" xfId="0" quotePrefix="1" applyFont="1" applyFill="1" applyBorder="1" applyAlignment="1">
      <alignment horizontal="center" wrapText="1"/>
    </xf>
    <xf numFmtId="0" fontId="5" fillId="4" borderId="2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27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 wrapText="1"/>
    </xf>
    <xf numFmtId="0" fontId="8" fillId="4" borderId="20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7">
    <dxf>
      <fill>
        <patternFill>
          <bgColor rgb="FFFFFF99"/>
        </patternFill>
      </fill>
    </dxf>
    <dxf>
      <fill>
        <patternFill>
          <bgColor theme="3" tint="0.79998168889431442"/>
        </patternFill>
      </fill>
    </dxf>
    <dxf>
      <fill>
        <patternFill>
          <bgColor rgb="FFEEF3F8"/>
        </patternFill>
      </fill>
    </dxf>
    <dxf>
      <fill>
        <patternFill>
          <bgColor rgb="FFEEF3F8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99"/>
      <color rgb="FFEEF3F8"/>
      <color rgb="FFE7EEF5"/>
      <color rgb="FFE1EAF3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22981366459629"/>
          <c:y val="0.14206642066420663"/>
          <c:w val="0.77018633540372672"/>
          <c:h val="0.714022140221402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Table!$F$4:$F$7</c:f>
              <c:strCache>
                <c:ptCount val="4"/>
                <c:pt idx="0">
                  <c:v>Estimated Reference Load (kWh/hour)</c:v>
                </c:pt>
              </c:strCache>
            </c:strRef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Table!$F$8:$F$31</c:f>
              <c:numCache>
                <c:formatCode>#,##0.0</c:formatCode>
                <c:ptCount val="24"/>
                <c:pt idx="0">
                  <c:v>0.8101701</c:v>
                </c:pt>
                <c:pt idx="1">
                  <c:v>0.71433369999999996</c:v>
                </c:pt>
                <c:pt idx="2">
                  <c:v>0.64974929999999997</c:v>
                </c:pt>
                <c:pt idx="3">
                  <c:v>0.61479379999999995</c:v>
                </c:pt>
                <c:pt idx="4">
                  <c:v>0.59517719999999996</c:v>
                </c:pt>
                <c:pt idx="5">
                  <c:v>0.61992689999999995</c:v>
                </c:pt>
                <c:pt idx="6">
                  <c:v>0.66666219999999998</c:v>
                </c:pt>
                <c:pt idx="7">
                  <c:v>0.66211869999999995</c:v>
                </c:pt>
                <c:pt idx="8">
                  <c:v>0.68561229999999995</c:v>
                </c:pt>
                <c:pt idx="9">
                  <c:v>0.71086240000000001</c:v>
                </c:pt>
                <c:pt idx="10">
                  <c:v>0.75785389999999997</c:v>
                </c:pt>
                <c:pt idx="11">
                  <c:v>0.81479179999999995</c:v>
                </c:pt>
                <c:pt idx="12">
                  <c:v>0.89959060000000002</c:v>
                </c:pt>
                <c:pt idx="13">
                  <c:v>0.98335459999999997</c:v>
                </c:pt>
                <c:pt idx="14">
                  <c:v>1.0785849999999999</c:v>
                </c:pt>
                <c:pt idx="15">
                  <c:v>1.1625209999999999</c:v>
                </c:pt>
                <c:pt idx="16">
                  <c:v>1.2314750000000001</c:v>
                </c:pt>
                <c:pt idx="17">
                  <c:v>1.2757039999999999</c:v>
                </c:pt>
                <c:pt idx="18">
                  <c:v>1.309852</c:v>
                </c:pt>
                <c:pt idx="19">
                  <c:v>1.3077479999999999</c:v>
                </c:pt>
                <c:pt idx="20">
                  <c:v>1.3353710000000001</c:v>
                </c:pt>
                <c:pt idx="21">
                  <c:v>1.271841</c:v>
                </c:pt>
                <c:pt idx="22">
                  <c:v>1.1255500000000001</c:v>
                </c:pt>
                <c:pt idx="23">
                  <c:v>0.94049479999999996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38-46B0-8C62-37CB2EE352DD}"/>
            </c:ext>
          </c:extLst>
        </c:ser>
        <c:ser>
          <c:idx val="0"/>
          <c:order val="1"/>
          <c:tx>
            <c:strRef>
              <c:f>Table!$G$4:$G$7</c:f>
              <c:strCache>
                <c:ptCount val="4"/>
                <c:pt idx="0">
                  <c:v>Observed Load (kWh/hour)</c:v>
                </c:pt>
              </c:strCache>
            </c:strRef>
          </c:tx>
          <c:spPr>
            <a:ln w="25400">
              <a:solidFill>
                <a:srgbClr val="0066CC"/>
              </a:solidFill>
              <a:prstDash val="solid"/>
            </a:ln>
          </c:spPr>
          <c:marker>
            <c:symbol val="none"/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Table!$G$8:$G$31</c:f>
              <c:numCache>
                <c:formatCode>#,##0.0</c:formatCode>
                <c:ptCount val="24"/>
                <c:pt idx="0">
                  <c:v>0.89195690000000005</c:v>
                </c:pt>
                <c:pt idx="1">
                  <c:v>0.78773409999999999</c:v>
                </c:pt>
                <c:pt idx="2">
                  <c:v>0.72073750000000003</c:v>
                </c:pt>
                <c:pt idx="3">
                  <c:v>0.67011959999999993</c:v>
                </c:pt>
                <c:pt idx="4">
                  <c:v>0.63017129999999999</c:v>
                </c:pt>
                <c:pt idx="5">
                  <c:v>0.62694949999999994</c:v>
                </c:pt>
                <c:pt idx="6">
                  <c:v>0.66088740000000001</c:v>
                </c:pt>
                <c:pt idx="7">
                  <c:v>0.65262789999999993</c:v>
                </c:pt>
                <c:pt idx="8">
                  <c:v>0.66603119999999993</c:v>
                </c:pt>
                <c:pt idx="9">
                  <c:v>0.68755880000000003</c:v>
                </c:pt>
                <c:pt idx="10">
                  <c:v>0.73284289999999996</c:v>
                </c:pt>
                <c:pt idx="11">
                  <c:v>0.78395539999999997</c:v>
                </c:pt>
                <c:pt idx="12">
                  <c:v>0.85786510000000005</c:v>
                </c:pt>
                <c:pt idx="13">
                  <c:v>0.94454589999999994</c:v>
                </c:pt>
                <c:pt idx="14">
                  <c:v>1.0200498</c:v>
                </c:pt>
                <c:pt idx="15">
                  <c:v>1.0715694</c:v>
                </c:pt>
                <c:pt idx="16">
                  <c:v>1.1605676</c:v>
                </c:pt>
                <c:pt idx="17">
                  <c:v>1.2057875999999998</c:v>
                </c:pt>
                <c:pt idx="18">
                  <c:v>1.2754308000000001</c:v>
                </c:pt>
                <c:pt idx="19">
                  <c:v>1.3179186999999999</c:v>
                </c:pt>
                <c:pt idx="20">
                  <c:v>1.3682818000000001</c:v>
                </c:pt>
                <c:pt idx="21">
                  <c:v>1.3032779000000001</c:v>
                </c:pt>
                <c:pt idx="22">
                  <c:v>1.1650823000000001</c:v>
                </c:pt>
                <c:pt idx="23">
                  <c:v>0.99920729999999991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38-46B0-8C62-37CB2EE35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953472"/>
        <c:axId val="376954032"/>
      </c:scatterChart>
      <c:valAx>
        <c:axId val="376953472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Hour Ending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376954032"/>
        <c:crosses val="autoZero"/>
        <c:crossBetween val="midCat"/>
        <c:majorUnit val="1"/>
      </c:valAx>
      <c:valAx>
        <c:axId val="37695403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Load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3769534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777196328719781"/>
          <c:y val="2.3985964520392398E-2"/>
          <c:w val="0.64753574281475679"/>
          <c:h val="8.3028610785353951E-2"/>
        </c:manualLayout>
      </c:layout>
      <c:overlay val="0"/>
      <c:spPr>
        <a:solidFill>
          <a:srgbClr val="FFFFFF"/>
        </a:solidFill>
        <a:ln w="3175">
          <a:solidFill>
            <a:srgbClr val="969696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Franklin Gothic Demi Cond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969696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35718</xdr:rowOff>
    </xdr:from>
    <xdr:to>
      <xdr:col>3</xdr:col>
      <xdr:colOff>628650</xdr:colOff>
      <xdr:row>35</xdr:row>
      <xdr:rowOff>175933</xdr:rowOff>
    </xdr:to>
    <xdr:graphicFrame macro="">
      <xdr:nvGraphicFramePr>
        <xdr:cNvPr id="1100" name="Chart 1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658812</xdr:colOff>
      <xdr:row>0</xdr:row>
      <xdr:rowOff>0</xdr:rowOff>
    </xdr:from>
    <xdr:to>
      <xdr:col>14</xdr:col>
      <xdr:colOff>9557</xdr:colOff>
      <xdr:row>3</xdr:row>
      <xdr:rowOff>5902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35000AE-C077-4135-841C-7AF3A08C5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76187" y="0"/>
          <a:ext cx="2398745" cy="6726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tabSelected="1" zoomScale="80" zoomScaleNormal="80" workbookViewId="0">
      <selection sqref="A1:B1"/>
    </sheetView>
  </sheetViews>
  <sheetFormatPr defaultRowHeight="12.75" x14ac:dyDescent="0.2"/>
  <cols>
    <col min="1" max="1" width="27" bestFit="1" customWidth="1"/>
    <col min="2" max="2" width="31.5703125" customWidth="1"/>
    <col min="3" max="3" width="24" customWidth="1"/>
    <col min="4" max="4" width="10.28515625" customWidth="1"/>
    <col min="5" max="5" width="17.85546875" customWidth="1"/>
    <col min="6" max="6" width="16.140625" customWidth="1"/>
    <col min="7" max="7" width="13.28515625" customWidth="1"/>
    <col min="8" max="8" width="13" customWidth="1"/>
    <col min="9" max="9" width="15.5703125" customWidth="1"/>
    <col min="10" max="14" width="11.42578125" customWidth="1"/>
    <col min="15" max="15" width="11.42578125" bestFit="1" customWidth="1"/>
    <col min="16" max="16" width="9.140625" customWidth="1"/>
  </cols>
  <sheetData>
    <row r="1" spans="1:14" ht="17.25" customHeight="1" thickBot="1" x14ac:dyDescent="0.3">
      <c r="A1" s="74" t="s">
        <v>233</v>
      </c>
      <c r="B1" s="74"/>
      <c r="C1" s="2"/>
      <c r="I1" s="3"/>
      <c r="J1" s="3"/>
      <c r="K1" s="33"/>
      <c r="L1" s="35"/>
    </row>
    <row r="2" spans="1:14" ht="17.25" customHeight="1" thickBot="1" x14ac:dyDescent="0.3">
      <c r="A2" s="65" t="str">
        <f>IF(Lookups!D8=1,"Table removed for confidentiality reasons","")</f>
        <v/>
      </c>
      <c r="C2" s="4"/>
      <c r="D2" s="4"/>
      <c r="F2" s="3" t="s">
        <v>191</v>
      </c>
      <c r="G2" s="45">
        <f>DGET(data,"Enrolled",_xlnm.Criteria)</f>
        <v>745</v>
      </c>
      <c r="I2" s="32"/>
      <c r="J2" s="3"/>
      <c r="K2" s="33"/>
      <c r="L2" s="35"/>
    </row>
    <row r="3" spans="1:14" ht="17.25" customHeight="1" thickBot="1" x14ac:dyDescent="0.3">
      <c r="A3" s="27" t="s">
        <v>14</v>
      </c>
      <c r="B3" s="6" t="s">
        <v>222</v>
      </c>
      <c r="C3" s="4"/>
      <c r="D3" s="4"/>
      <c r="K3" s="34"/>
    </row>
    <row r="4" spans="1:14" ht="17.25" customHeight="1" thickBot="1" x14ac:dyDescent="0.25">
      <c r="A4" s="28" t="s">
        <v>7</v>
      </c>
      <c r="B4" s="25" t="s">
        <v>223</v>
      </c>
      <c r="C4" s="4"/>
      <c r="D4" s="4"/>
      <c r="E4" s="80" t="s">
        <v>1</v>
      </c>
      <c r="F4" s="81" t="str">
        <f>"Estimated Reference Load ("&amp;IF(Result_type="Aggregate impact","MWh","kWh")&amp;"/hour)"</f>
        <v>Estimated Reference Load (kWh/hour)</v>
      </c>
      <c r="G4" s="81" t="str">
        <f>"Observed Load ("&amp;IF(Result_type="Aggregate Impact","MWh/hour)","kWh/hour)")</f>
        <v>Observed Load (kWh/hour)</v>
      </c>
      <c r="H4" s="81" t="str">
        <f>"Estimated Load Impact ("&amp;IF(Result_type="Aggregate Impact","MWh/hour)","kWh/hour)")</f>
        <v>Estimated Load Impact (kWh/hour)</v>
      </c>
      <c r="I4" s="82" t="s">
        <v>161</v>
      </c>
      <c r="J4" s="83" t="str">
        <f>"Uncertainty Adjusted Impact ("&amp;IF(Result_type="Aggregate Impact","MWh/hr)- Percentiles","kWh/hr)- Percentiles")</f>
        <v>Uncertainty Adjusted Impact (kWh/hr)- Percentiles</v>
      </c>
      <c r="K4" s="84"/>
      <c r="L4" s="84"/>
      <c r="M4" s="84"/>
      <c r="N4" s="84"/>
    </row>
    <row r="5" spans="1:14" ht="17.25" customHeight="1" thickBot="1" x14ac:dyDescent="0.25">
      <c r="A5" s="27" t="s">
        <v>237</v>
      </c>
      <c r="B5" s="6" t="s">
        <v>235</v>
      </c>
      <c r="C5" s="4"/>
      <c r="D5" s="4"/>
      <c r="E5" s="80"/>
      <c r="F5" s="81"/>
      <c r="G5" s="81"/>
      <c r="H5" s="81"/>
      <c r="I5" s="82"/>
      <c r="J5" s="85"/>
      <c r="K5" s="86"/>
      <c r="L5" s="86"/>
      <c r="M5" s="86"/>
      <c r="N5" s="86"/>
    </row>
    <row r="6" spans="1:14" ht="17.25" customHeight="1" thickBot="1" x14ac:dyDescent="0.25">
      <c r="A6" s="27" t="s">
        <v>15</v>
      </c>
      <c r="B6" s="6" t="s">
        <v>204</v>
      </c>
      <c r="C6" s="4"/>
      <c r="D6" s="4"/>
      <c r="E6" s="80"/>
      <c r="F6" s="81"/>
      <c r="G6" s="81"/>
      <c r="H6" s="81"/>
      <c r="I6" s="82"/>
      <c r="J6" s="87" t="s">
        <v>2</v>
      </c>
      <c r="K6" s="66" t="s">
        <v>3</v>
      </c>
      <c r="L6" s="68" t="s">
        <v>4</v>
      </c>
      <c r="M6" s="70" t="s">
        <v>5</v>
      </c>
      <c r="N6" s="72" t="s">
        <v>6</v>
      </c>
    </row>
    <row r="7" spans="1:14" ht="17.25" customHeight="1" thickBot="1" x14ac:dyDescent="0.25">
      <c r="A7" s="27" t="s">
        <v>232</v>
      </c>
      <c r="B7" s="10" t="s">
        <v>229</v>
      </c>
      <c r="C7" s="4"/>
      <c r="D7" s="4"/>
      <c r="E7" s="80"/>
      <c r="F7" s="81"/>
      <c r="G7" s="81"/>
      <c r="H7" s="81"/>
      <c r="I7" s="82"/>
      <c r="J7" s="88"/>
      <c r="K7" s="67"/>
      <c r="L7" s="69"/>
      <c r="M7" s="71"/>
      <c r="N7" s="73"/>
    </row>
    <row r="8" spans="1:14" ht="17.25" customHeight="1" thickBot="1" x14ac:dyDescent="0.25">
      <c r="A8" s="27" t="s">
        <v>16</v>
      </c>
      <c r="B8" s="10" t="s">
        <v>208</v>
      </c>
      <c r="C8" s="7"/>
      <c r="D8" s="7"/>
      <c r="E8" s="26">
        <v>1</v>
      </c>
      <c r="F8" s="39">
        <f>IF(Enrolled=0,"n/a",DGET(data,"Ref_hr1",_xlnm.Criteria)*1)</f>
        <v>0.8101701</v>
      </c>
      <c r="G8" s="39">
        <f t="shared" ref="G8:G31" si="0">IF(Enrolled=0,"n/a",F8-H8)</f>
        <v>0.89195690000000005</v>
      </c>
      <c r="H8" s="39">
        <f>IF(Enrolled=0,"n/a",DGET(data,"Pctile50_hr1",_xlnm.Criteria)*1)</f>
        <v>-8.1786800000000007E-2</v>
      </c>
      <c r="I8" s="39">
        <f>IF(Enrolled=0,"n/a",DGET(data,"Temp_hr1",_xlnm.Criteria))</f>
        <v>68.239822000000004</v>
      </c>
      <c r="J8" s="39">
        <f>IF(Enrolled=0,"n/a",DGET(data,"Pctile10_hr1",_xlnm.Criteria)*1)</f>
        <v>-0.1181504</v>
      </c>
      <c r="K8" s="39">
        <f>IF(Enrolled=0,"n/a",DGET(data,"Pctile30_hr1",_xlnm.Criteria)*1)</f>
        <v>-9.6666500000000002E-2</v>
      </c>
      <c r="L8" s="39">
        <f>H8</f>
        <v>-8.1786800000000007E-2</v>
      </c>
      <c r="M8" s="39">
        <f>IF(Enrolled=0,"n/a",DGET(data,"Pctile70_hr1",_xlnm.Criteria)*1)</f>
        <v>-6.6907099999999997E-2</v>
      </c>
      <c r="N8" s="39">
        <f>IF(Enrolled=0,"n/a",DGET(data,"Pctile90_hr1",_xlnm.Criteria)*1)</f>
        <v>-4.5423199999999997E-2</v>
      </c>
    </row>
    <row r="9" spans="1:14" ht="17.25" customHeight="1" thickBot="1" x14ac:dyDescent="0.25">
      <c r="A9" s="27" t="s">
        <v>224</v>
      </c>
      <c r="B9" s="10" t="s">
        <v>210</v>
      </c>
      <c r="C9" s="9"/>
      <c r="D9" s="9"/>
      <c r="E9" s="26">
        <v>2</v>
      </c>
      <c r="F9" s="39">
        <f>IF(Enrolled=0,"n/a",DGET(data,"Ref_hr2",_xlnm.Criteria)*1)</f>
        <v>0.71433369999999996</v>
      </c>
      <c r="G9" s="39">
        <f t="shared" si="0"/>
        <v>0.78773409999999999</v>
      </c>
      <c r="H9" s="39">
        <f>IF(Enrolled=0,"n/a",DGET(data,"Pctile50_hr2",_xlnm.Criteria)*1)</f>
        <v>-7.3400400000000005E-2</v>
      </c>
      <c r="I9" s="39">
        <f>IF(Enrolled=0,"n/a",DGET(data,"Temp_hr2",_xlnm.Criteria))</f>
        <v>68.229743999999997</v>
      </c>
      <c r="J9" s="39">
        <f>IF(Enrolled=0,"n/a",DGET(data,"Pctile10_hr2",_xlnm.Criteria)*1)</f>
        <v>-0.1045784</v>
      </c>
      <c r="K9" s="39">
        <f>IF(Enrolled=0,"n/a",DGET(data,"Pctile30_hr2",_xlnm.Criteria)*1)</f>
        <v>-8.6158200000000004E-2</v>
      </c>
      <c r="L9" s="39">
        <f t="shared" ref="L9:L31" si="1">H9</f>
        <v>-7.3400400000000005E-2</v>
      </c>
      <c r="M9" s="39">
        <f>IF(Enrolled=0,"n/a",DGET(data,"Pctile70_hr2",_xlnm.Criteria)*1)</f>
        <v>-6.0642700000000001E-2</v>
      </c>
      <c r="N9" s="39">
        <f>IF(Enrolled=0,"n/a",DGET(data,"Pctile90_hr2",_xlnm.Criteria)*1)</f>
        <v>-4.2222500000000003E-2</v>
      </c>
    </row>
    <row r="10" spans="1:14" ht="17.25" customHeight="1" x14ac:dyDescent="0.2">
      <c r="C10" s="11"/>
      <c r="D10" s="11"/>
      <c r="E10" s="26">
        <v>3</v>
      </c>
      <c r="F10" s="39">
        <f>IF(Enrolled=0,"n/a",DGET(data,"Ref_hr3",_xlnm.Criteria)*1)</f>
        <v>0.64974929999999997</v>
      </c>
      <c r="G10" s="39">
        <f t="shared" si="0"/>
        <v>0.72073750000000003</v>
      </c>
      <c r="H10" s="39">
        <f>IF(Enrolled=0,"n/a",DGET(data,"Pctile50_hr3",_xlnm.Criteria)*1)</f>
        <v>-7.0988200000000001E-2</v>
      </c>
      <c r="I10" s="39">
        <f>IF(Enrolled=0,"n/a",DGET(data,"Temp_hr3",_xlnm.Criteria))</f>
        <v>68.267769000000001</v>
      </c>
      <c r="J10" s="39">
        <f>IF(Enrolled=0,"n/a",DGET(data,"Pctile10_hr3",_xlnm.Criteria)*1)</f>
        <v>-9.9976099999999998E-2</v>
      </c>
      <c r="K10" s="39">
        <f>IF(Enrolled=0,"n/a",DGET(data,"Pctile30_hr3",_xlnm.Criteria)*1)</f>
        <v>-8.2849800000000001E-2</v>
      </c>
      <c r="L10" s="39">
        <f t="shared" si="1"/>
        <v>-7.0988200000000001E-2</v>
      </c>
      <c r="M10" s="39">
        <f>IF(Enrolled=0,"n/a",DGET(data,"Pctile70_hr3",_xlnm.Criteria)*1)</f>
        <v>-5.9126600000000001E-2</v>
      </c>
      <c r="N10" s="39">
        <f>IF(Enrolled=0,"n/a",DGET(data,"Pctile90_hr3",_xlnm.Criteria)*1)</f>
        <v>-4.20004E-2</v>
      </c>
    </row>
    <row r="11" spans="1:14" ht="17.25" customHeight="1" x14ac:dyDescent="0.2">
      <c r="A11" s="38"/>
      <c r="B11" s="43"/>
      <c r="C11" s="12"/>
      <c r="D11" s="12"/>
      <c r="E11" s="26">
        <v>4</v>
      </c>
      <c r="F11" s="39">
        <f>IF(Enrolled=0,"n/a",DGET(data,"Ref_hr4",_xlnm.Criteria)*1)</f>
        <v>0.61479379999999995</v>
      </c>
      <c r="G11" s="39">
        <f t="shared" si="0"/>
        <v>0.67011959999999993</v>
      </c>
      <c r="H11" s="39">
        <f>IF(Enrolled=0,"n/a",DGET(data,"Pctile50_hr4",_xlnm.Criteria)*1)</f>
        <v>-5.5325800000000001E-2</v>
      </c>
      <c r="I11" s="39">
        <f>IF(Enrolled=0,"n/a",DGET(data,"Temp_hr4",_xlnm.Criteria))</f>
        <v>68.147789000000003</v>
      </c>
      <c r="J11" s="39">
        <f>IF(Enrolled=0,"n/a",DGET(data,"Pctile10_hr4",_xlnm.Criteria)*1)</f>
        <v>-7.8432000000000002E-2</v>
      </c>
      <c r="K11" s="39">
        <f>IF(Enrolled=0,"n/a",DGET(data,"Pctile30_hr4",_xlnm.Criteria)*1)</f>
        <v>-6.4780699999999997E-2</v>
      </c>
      <c r="L11" s="39">
        <f t="shared" si="1"/>
        <v>-5.5325800000000001E-2</v>
      </c>
      <c r="M11" s="39">
        <f>IF(Enrolled=0,"n/a",DGET(data,"Pctile70_hr4",_xlnm.Criteria)*1)</f>
        <v>-4.5870899999999999E-2</v>
      </c>
      <c r="N11" s="39">
        <f>IF(Enrolled=0,"n/a",DGET(data,"Pctile90_hr4",_xlnm.Criteria)*1)</f>
        <v>-3.2219600000000001E-2</v>
      </c>
    </row>
    <row r="12" spans="1:14" ht="17.25" customHeight="1" x14ac:dyDescent="0.2">
      <c r="C12" s="12"/>
      <c r="D12" s="12"/>
      <c r="E12" s="26">
        <v>5</v>
      </c>
      <c r="F12" s="39">
        <f>IF(Enrolled=0,"n/a",DGET(data,"Ref_hr5",_xlnm.Criteria)*1)</f>
        <v>0.59517719999999996</v>
      </c>
      <c r="G12" s="39">
        <f t="shared" si="0"/>
        <v>0.63017129999999999</v>
      </c>
      <c r="H12" s="39">
        <f>IF(Enrolled=0,"n/a",DGET(data,"Pctile50_hr5",_xlnm.Criteria)*1)</f>
        <v>-3.49941E-2</v>
      </c>
      <c r="I12" s="39">
        <f>IF(Enrolled=0,"n/a",DGET(data,"Temp_hr5",_xlnm.Criteria))</f>
        <v>67.854759000000001</v>
      </c>
      <c r="J12" s="39">
        <f>IF(Enrolled=0,"n/a",DGET(data,"Pctile10_hr5",_xlnm.Criteria)*1)</f>
        <v>-5.48779E-2</v>
      </c>
      <c r="K12" s="39">
        <f>IF(Enrolled=0,"n/a",DGET(data,"Pctile30_hr5",_xlnm.Criteria)*1)</f>
        <v>-4.3130399999999999E-2</v>
      </c>
      <c r="L12" s="39">
        <f t="shared" si="1"/>
        <v>-3.49941E-2</v>
      </c>
      <c r="M12" s="39">
        <f>IF(Enrolled=0,"n/a",DGET(data,"Pctile70_hr5",_xlnm.Criteria)*1)</f>
        <v>-2.6857800000000001E-2</v>
      </c>
      <c r="N12" s="39">
        <f>IF(Enrolled=0,"n/a",DGET(data,"Pctile90_hr5",_xlnm.Criteria)*1)</f>
        <v>-1.5110200000000001E-2</v>
      </c>
    </row>
    <row r="13" spans="1:14" ht="17.25" customHeight="1" x14ac:dyDescent="0.2">
      <c r="D13" s="4"/>
      <c r="E13" s="26">
        <v>6</v>
      </c>
      <c r="F13" s="39">
        <f>IF(Enrolled=0,"n/a",DGET(data,"Ref_hr6",_xlnm.Criteria)*1)</f>
        <v>0.61992689999999995</v>
      </c>
      <c r="G13" s="39">
        <f t="shared" si="0"/>
        <v>0.62694949999999994</v>
      </c>
      <c r="H13" s="39">
        <f>IF(Enrolled=0,"n/a",DGET(data,"Pctile50_hr6",_xlnm.Criteria)*1)</f>
        <v>-7.0226000000000004E-3</v>
      </c>
      <c r="I13" s="39">
        <f>IF(Enrolled=0,"n/a",DGET(data,"Temp_hr6",_xlnm.Criteria))</f>
        <v>67.922745000000006</v>
      </c>
      <c r="J13" s="39">
        <f>IF(Enrolled=0,"n/a",DGET(data,"Pctile10_hr6",_xlnm.Criteria)*1)</f>
        <v>-2.7107699999999998E-2</v>
      </c>
      <c r="K13" s="39">
        <f>IF(Enrolled=0,"n/a",DGET(data,"Pctile30_hr6",_xlnm.Criteria)*1)</f>
        <v>-1.5241299999999999E-2</v>
      </c>
      <c r="L13" s="39">
        <f t="shared" si="1"/>
        <v>-7.0226000000000004E-3</v>
      </c>
      <c r="M13" s="39">
        <f>IF(Enrolled=0,"n/a",DGET(data,"Pctile70_hr6",_xlnm.Criteria)*1)</f>
        <v>1.1961000000000001E-3</v>
      </c>
      <c r="N13" s="39">
        <f>IF(Enrolled=0,"n/a",DGET(data,"Pctile90_hr6",_xlnm.Criteria)*1)</f>
        <v>1.3062600000000001E-2</v>
      </c>
    </row>
    <row r="14" spans="1:14" ht="16.5" x14ac:dyDescent="0.2">
      <c r="D14" s="4"/>
      <c r="E14" s="26">
        <v>7</v>
      </c>
      <c r="F14" s="39">
        <f>IF(Enrolled=0,"n/a",DGET(data,"Ref_hr7",_xlnm.Criteria)*1)</f>
        <v>0.66666219999999998</v>
      </c>
      <c r="G14" s="39">
        <f t="shared" si="0"/>
        <v>0.66088740000000001</v>
      </c>
      <c r="H14" s="39">
        <f>IF(Enrolled=0,"n/a",DGET(data,"Pctile50_hr7",_xlnm.Criteria)*1)</f>
        <v>5.7748000000000001E-3</v>
      </c>
      <c r="I14" s="39">
        <f>IF(Enrolled=0,"n/a",DGET(data,"Temp_hr7",_xlnm.Criteria))</f>
        <v>68.197097999999997</v>
      </c>
      <c r="J14" s="39">
        <f>IF(Enrolled=0,"n/a",DGET(data,"Pctile10_hr7",_xlnm.Criteria)*1)</f>
        <v>-1.5499199999999999E-2</v>
      </c>
      <c r="K14" s="39">
        <f>IF(Enrolled=0,"n/a",DGET(data,"Pctile30_hr7",_xlnm.Criteria)*1)</f>
        <v>-2.9302999999999998E-3</v>
      </c>
      <c r="L14" s="39">
        <f t="shared" si="1"/>
        <v>5.7748000000000001E-3</v>
      </c>
      <c r="M14" s="39">
        <f>IF(Enrolled=0,"n/a",DGET(data,"Pctile70_hr7",_xlnm.Criteria)*1)</f>
        <v>1.44799E-2</v>
      </c>
      <c r="N14" s="39">
        <f>IF(Enrolled=0,"n/a",DGET(data,"Pctile90_hr7",_xlnm.Criteria)*1)</f>
        <v>2.7048699999999998E-2</v>
      </c>
    </row>
    <row r="15" spans="1:14" ht="16.5" x14ac:dyDescent="0.2">
      <c r="A15" s="13"/>
      <c r="C15" s="4"/>
      <c r="D15" s="4"/>
      <c r="E15" s="26">
        <v>8</v>
      </c>
      <c r="F15" s="39">
        <f>IF(Enrolled=0,"n/a",DGET(data,"Ref_hr8",_xlnm.Criteria)*1)</f>
        <v>0.66211869999999995</v>
      </c>
      <c r="G15" s="39">
        <f t="shared" si="0"/>
        <v>0.65262789999999993</v>
      </c>
      <c r="H15" s="39">
        <f>IF(Enrolled=0,"n/a",DGET(data,"Pctile50_hr8",_xlnm.Criteria)*1)</f>
        <v>9.4908000000000006E-3</v>
      </c>
      <c r="I15" s="39">
        <f>IF(Enrolled=0,"n/a",DGET(data,"Temp_hr8",_xlnm.Criteria))</f>
        <v>69.278251999999995</v>
      </c>
      <c r="J15" s="39">
        <f>IF(Enrolled=0,"n/a",DGET(data,"Pctile10_hr8",_xlnm.Criteria)*1)</f>
        <v>-1.23474E-2</v>
      </c>
      <c r="K15" s="39">
        <f>IF(Enrolled=0,"n/a",DGET(data,"Pctile30_hr8",_xlnm.Criteria)*1)</f>
        <v>5.5480000000000004E-4</v>
      </c>
      <c r="L15" s="39">
        <f t="shared" si="1"/>
        <v>9.4908000000000006E-3</v>
      </c>
      <c r="M15" s="39">
        <f>IF(Enrolled=0,"n/a",DGET(data,"Pctile70_hr8",_xlnm.Criteria)*1)</f>
        <v>1.84268E-2</v>
      </c>
      <c r="N15" s="39">
        <f>IF(Enrolled=0,"n/a",DGET(data,"Pctile90_hr8",_xlnm.Criteria)*1)</f>
        <v>3.1329000000000003E-2</v>
      </c>
    </row>
    <row r="16" spans="1:14" ht="16.5" x14ac:dyDescent="0.2">
      <c r="C16" s="4"/>
      <c r="D16" s="4"/>
      <c r="E16" s="26">
        <v>9</v>
      </c>
      <c r="F16" s="39">
        <f>IF(Enrolled=0,"n/a",DGET(data,"Ref_hr9",_xlnm.Criteria)*1)</f>
        <v>0.68561229999999995</v>
      </c>
      <c r="G16" s="39">
        <f t="shared" si="0"/>
        <v>0.66603119999999993</v>
      </c>
      <c r="H16" s="39">
        <f>IF(Enrolled=0,"n/a",DGET(data,"Pctile50_hr9",_xlnm.Criteria)*1)</f>
        <v>1.9581100000000001E-2</v>
      </c>
      <c r="I16" s="39">
        <f>IF(Enrolled=0,"n/a",DGET(data,"Temp_hr9",_xlnm.Criteria))</f>
        <v>71.466614000000007</v>
      </c>
      <c r="J16" s="39">
        <f>IF(Enrolled=0,"n/a",DGET(data,"Pctile10_hr9",_xlnm.Criteria)*1)</f>
        <v>-2.5974000000000001E-3</v>
      </c>
      <c r="K16" s="39">
        <f>IF(Enrolled=0,"n/a",DGET(data,"Pctile30_hr9",_xlnm.Criteria)*1)</f>
        <v>1.0505799999999999E-2</v>
      </c>
      <c r="L16" s="39">
        <f t="shared" si="1"/>
        <v>1.9581100000000001E-2</v>
      </c>
      <c r="M16" s="39">
        <f>IF(Enrolled=0,"n/a",DGET(data,"Pctile70_hr9",_xlnm.Criteria)*1)</f>
        <v>2.8656299999999999E-2</v>
      </c>
      <c r="N16" s="39">
        <f>IF(Enrolled=0,"n/a",DGET(data,"Pctile90_hr9",_xlnm.Criteria)*1)</f>
        <v>4.1759499999999998E-2</v>
      </c>
    </row>
    <row r="17" spans="3:23" ht="16.5" x14ac:dyDescent="0.2">
      <c r="C17" s="4"/>
      <c r="D17" s="4"/>
      <c r="E17" s="26">
        <v>10</v>
      </c>
      <c r="F17" s="39">
        <f>IF(Enrolled=0,"n/a",DGET(data,"Ref_hr10",_xlnm.Criteria)*1)</f>
        <v>0.71086240000000001</v>
      </c>
      <c r="G17" s="39">
        <f t="shared" si="0"/>
        <v>0.68755880000000003</v>
      </c>
      <c r="H17" s="39">
        <f>IF(Enrolled=0,"n/a",DGET(data,"Pctile50_hr10",_xlnm.Criteria)*1)</f>
        <v>2.3303600000000001E-2</v>
      </c>
      <c r="I17" s="39">
        <f>IF(Enrolled=0,"n/a",DGET(data,"Temp_hr10",_xlnm.Criteria))</f>
        <v>74.202202</v>
      </c>
      <c r="J17" s="39">
        <f>IF(Enrolled=0,"n/a",DGET(data,"Pctile10_hr10",_xlnm.Criteria)*1)</f>
        <v>5.1480000000000004E-4</v>
      </c>
      <c r="K17" s="39">
        <f>IF(Enrolled=0,"n/a",DGET(data,"Pctile30_hr10",_xlnm.Criteria)*1)</f>
        <v>1.3978600000000001E-2</v>
      </c>
      <c r="L17" s="39">
        <f t="shared" si="1"/>
        <v>2.3303600000000001E-2</v>
      </c>
      <c r="M17" s="39">
        <f>IF(Enrolled=0,"n/a",DGET(data,"Pctile70_hr10",_xlnm.Criteria)*1)</f>
        <v>3.2628600000000001E-2</v>
      </c>
      <c r="N17" s="39">
        <f>IF(Enrolled=0,"n/a",DGET(data,"Pctile90_hr10",_xlnm.Criteria)*1)</f>
        <v>4.6092399999999999E-2</v>
      </c>
    </row>
    <row r="18" spans="3:23" ht="16.5" x14ac:dyDescent="0.2">
      <c r="C18" s="4"/>
      <c r="D18" s="4"/>
      <c r="E18" s="26">
        <v>11</v>
      </c>
      <c r="F18" s="39">
        <f>IF(Enrolled=0,"n/a",DGET(data,"Ref_hr11",_xlnm.Criteria)*1)</f>
        <v>0.75785389999999997</v>
      </c>
      <c r="G18" s="39">
        <f t="shared" si="0"/>
        <v>0.73284289999999996</v>
      </c>
      <c r="H18" s="39">
        <f>IF(Enrolled=0,"n/a",DGET(data,"Pctile50_hr11",_xlnm.Criteria)*1)</f>
        <v>2.5010999999999999E-2</v>
      </c>
      <c r="I18" s="39">
        <f>IF(Enrolled=0,"n/a",DGET(data,"Temp_hr11",_xlnm.Criteria))</f>
        <v>76.752785000000003</v>
      </c>
      <c r="J18" s="39">
        <f>IF(Enrolled=0,"n/a",DGET(data,"Pctile10_hr11",_xlnm.Criteria)*1)</f>
        <v>2.3479999999999999E-4</v>
      </c>
      <c r="K18" s="39">
        <f>IF(Enrolled=0,"n/a",DGET(data,"Pctile30_hr11",_xlnm.Criteria)*1)</f>
        <v>1.48728E-2</v>
      </c>
      <c r="L18" s="39">
        <f t="shared" si="1"/>
        <v>2.5010999999999999E-2</v>
      </c>
      <c r="M18" s="39">
        <f>IF(Enrolled=0,"n/a",DGET(data,"Pctile70_hr11",_xlnm.Criteria)*1)</f>
        <v>3.5149199999999999E-2</v>
      </c>
      <c r="N18" s="39">
        <f>IF(Enrolled=0,"n/a",DGET(data,"Pctile90_hr11",_xlnm.Criteria)*1)</f>
        <v>4.9787199999999997E-2</v>
      </c>
      <c r="S18" s="29"/>
      <c r="T18" s="29"/>
      <c r="U18" s="29"/>
      <c r="V18" s="29"/>
      <c r="W18" s="29"/>
    </row>
    <row r="19" spans="3:23" ht="16.5" x14ac:dyDescent="0.2">
      <c r="C19" s="4"/>
      <c r="D19" s="4"/>
      <c r="E19" s="26">
        <v>12</v>
      </c>
      <c r="F19" s="39">
        <f>IF(Enrolled=0,"n/a",DGET(data,"Ref_hr12",_xlnm.Criteria)*1)</f>
        <v>0.81479179999999995</v>
      </c>
      <c r="G19" s="39">
        <f t="shared" si="0"/>
        <v>0.78395539999999997</v>
      </c>
      <c r="H19" s="39">
        <f>IF(Enrolled=0,"n/a",DGET(data,"Pctile50_hr12",_xlnm.Criteria)*1)</f>
        <v>3.08364E-2</v>
      </c>
      <c r="I19" s="39">
        <f>IF(Enrolled=0,"n/a",DGET(data,"Temp_hr12",_xlnm.Criteria))</f>
        <v>77.969230999999994</v>
      </c>
      <c r="J19" s="39">
        <f>IF(Enrolled=0,"n/a",DGET(data,"Pctile10_hr12",_xlnm.Criteria)*1)</f>
        <v>7.6420000000000004E-3</v>
      </c>
      <c r="K19" s="39">
        <f>IF(Enrolled=0,"n/a",DGET(data,"Pctile30_hr12",_xlnm.Criteria)*1)</f>
        <v>2.13454E-2</v>
      </c>
      <c r="L19" s="39">
        <f t="shared" si="1"/>
        <v>3.08364E-2</v>
      </c>
      <c r="M19" s="39">
        <f>IF(Enrolled=0,"n/a",DGET(data,"Pctile70_hr12",_xlnm.Criteria)*1)</f>
        <v>4.0327399999999999E-2</v>
      </c>
      <c r="N19" s="39">
        <f>IF(Enrolled=0,"n/a",DGET(data,"Pctile90_hr12",_xlnm.Criteria)*1)</f>
        <v>5.4030799999999997E-2</v>
      </c>
      <c r="S19" s="29"/>
      <c r="T19" s="29"/>
      <c r="U19" s="29"/>
      <c r="V19" s="29"/>
      <c r="W19" s="29"/>
    </row>
    <row r="20" spans="3:23" ht="16.5" x14ac:dyDescent="0.2">
      <c r="C20" s="4"/>
      <c r="D20" s="4"/>
      <c r="E20" s="26">
        <v>13</v>
      </c>
      <c r="F20" s="39">
        <f>IF(Enrolled=0,"n/a",DGET(data,"Ref_hr13",_xlnm.Criteria)*1)</f>
        <v>0.89959060000000002</v>
      </c>
      <c r="G20" s="39">
        <f t="shared" si="0"/>
        <v>0.85786510000000005</v>
      </c>
      <c r="H20" s="39">
        <f>IF(Enrolled=0,"n/a",DGET(data,"Pctile50_hr13",_xlnm.Criteria)*1)</f>
        <v>4.1725499999999999E-2</v>
      </c>
      <c r="I20" s="39">
        <f>IF(Enrolled=0,"n/a",DGET(data,"Temp_hr13",_xlnm.Criteria))</f>
        <v>78.788933</v>
      </c>
      <c r="J20" s="39">
        <f>IF(Enrolled=0,"n/a",DGET(data,"Pctile10_hr13",_xlnm.Criteria)*1)</f>
        <v>1.4778400000000001E-2</v>
      </c>
      <c r="K20" s="39">
        <f>IF(Enrolled=0,"n/a",DGET(data,"Pctile30_hr13",_xlnm.Criteria)*1)</f>
        <v>3.0699000000000001E-2</v>
      </c>
      <c r="L20" s="39">
        <f t="shared" si="1"/>
        <v>4.1725499999999999E-2</v>
      </c>
      <c r="M20" s="39">
        <f>IF(Enrolled=0,"n/a",DGET(data,"Pctile70_hr13",_xlnm.Criteria)*1)</f>
        <v>5.2752E-2</v>
      </c>
      <c r="N20" s="39">
        <f>IF(Enrolled=0,"n/a",DGET(data,"Pctile90_hr13",_xlnm.Criteria)*1)</f>
        <v>6.8672499999999997E-2</v>
      </c>
      <c r="S20" s="29"/>
      <c r="T20" s="29"/>
      <c r="U20" s="29"/>
      <c r="V20" s="29"/>
      <c r="W20" s="29"/>
    </row>
    <row r="21" spans="3:23" ht="16.5" x14ac:dyDescent="0.2">
      <c r="C21" s="4"/>
      <c r="D21" s="4"/>
      <c r="E21" s="26">
        <v>14</v>
      </c>
      <c r="F21" s="39">
        <f>IF(Enrolled=0,"n/a",DGET(data,"Ref_hr14",_xlnm.Criteria)*1)</f>
        <v>0.98335459999999997</v>
      </c>
      <c r="G21" s="39">
        <f t="shared" si="0"/>
        <v>0.94454589999999994</v>
      </c>
      <c r="H21" s="39">
        <f>IF(Enrolled=0,"n/a",DGET(data,"Pctile50_hr14",_xlnm.Criteria)*1)</f>
        <v>3.8808700000000002E-2</v>
      </c>
      <c r="I21" s="39">
        <f>IF(Enrolled=0,"n/a",DGET(data,"Temp_hr14",_xlnm.Criteria))</f>
        <v>78.905144000000007</v>
      </c>
      <c r="J21" s="39">
        <f>IF(Enrolled=0,"n/a",DGET(data,"Pctile10_hr14",_xlnm.Criteria)*1)</f>
        <v>9.2794999999999996E-3</v>
      </c>
      <c r="K21" s="39">
        <f>IF(Enrolled=0,"n/a",DGET(data,"Pctile30_hr14",_xlnm.Criteria)*1)</f>
        <v>2.6725599999999999E-2</v>
      </c>
      <c r="L21" s="39">
        <f t="shared" si="1"/>
        <v>3.8808700000000002E-2</v>
      </c>
      <c r="M21" s="39">
        <f>IF(Enrolled=0,"n/a",DGET(data,"Pctile70_hr14",_xlnm.Criteria)*1)</f>
        <v>5.0891800000000001E-2</v>
      </c>
      <c r="N21" s="39">
        <f>IF(Enrolled=0,"n/a",DGET(data,"Pctile90_hr14",_xlnm.Criteria)*1)</f>
        <v>6.8337899999999993E-2</v>
      </c>
      <c r="S21" s="29"/>
      <c r="T21" s="29"/>
      <c r="U21" s="29"/>
      <c r="V21" s="29"/>
      <c r="W21" s="29"/>
    </row>
    <row r="22" spans="3:23" ht="16.5" x14ac:dyDescent="0.2">
      <c r="C22" s="4"/>
      <c r="D22" s="4"/>
      <c r="E22" s="26">
        <v>15</v>
      </c>
      <c r="F22" s="39">
        <f>IF(Enrolled=0,"n/a",DGET(data,"Ref_hr15",_xlnm.Criteria)*1)</f>
        <v>1.0785849999999999</v>
      </c>
      <c r="G22" s="39">
        <f t="shared" si="0"/>
        <v>1.0200498</v>
      </c>
      <c r="H22" s="39">
        <f>IF(Enrolled=0,"n/a",DGET(data,"Pctile50_hr15",_xlnm.Criteria)*1)</f>
        <v>5.8535200000000003E-2</v>
      </c>
      <c r="I22" s="39">
        <f>IF(Enrolled=0,"n/a",DGET(data,"Temp_hr15",_xlnm.Criteria))</f>
        <v>78.490127999999999</v>
      </c>
      <c r="J22" s="39">
        <f>IF(Enrolled=0,"n/a",DGET(data,"Pctile10_hr15",_xlnm.Criteria)*1)</f>
        <v>2.3101699999999999E-2</v>
      </c>
      <c r="K22" s="39">
        <f>IF(Enrolled=0,"n/a",DGET(data,"Pctile30_hr15",_xlnm.Criteria)*1)</f>
        <v>4.4036100000000002E-2</v>
      </c>
      <c r="L22" s="39">
        <f t="shared" si="1"/>
        <v>5.8535200000000003E-2</v>
      </c>
      <c r="M22" s="39">
        <f>IF(Enrolled=0,"n/a",DGET(data,"Pctile70_hr15",_xlnm.Criteria)*1)</f>
        <v>7.3034299999999996E-2</v>
      </c>
      <c r="N22" s="39">
        <f>IF(Enrolled=0,"n/a",DGET(data,"Pctile90_hr15",_xlnm.Criteria)*1)</f>
        <v>9.3968700000000002E-2</v>
      </c>
      <c r="S22" s="29"/>
      <c r="T22" s="29"/>
      <c r="U22" s="29"/>
      <c r="V22" s="29"/>
      <c r="W22" s="29"/>
    </row>
    <row r="23" spans="3:23" ht="16.5" x14ac:dyDescent="0.2">
      <c r="C23" s="4"/>
      <c r="D23" s="4"/>
      <c r="E23" s="26">
        <v>16</v>
      </c>
      <c r="F23" s="39">
        <f>IF(Enrolled=0,"n/a",DGET(data,"Ref_hr16",_xlnm.Criteria)*1)</f>
        <v>1.1625209999999999</v>
      </c>
      <c r="G23" s="39">
        <f t="shared" si="0"/>
        <v>1.0715694</v>
      </c>
      <c r="H23" s="39">
        <f>IF(Enrolled=0,"n/a",DGET(data,"Pctile50_hr16",_xlnm.Criteria)*1)</f>
        <v>9.0951599999999994E-2</v>
      </c>
      <c r="I23" s="39">
        <f>IF(Enrolled=0,"n/a",DGET(data,"Temp_hr16",_xlnm.Criteria))</f>
        <v>77.955933000000002</v>
      </c>
      <c r="J23" s="39">
        <f>IF(Enrolled=0,"n/a",DGET(data,"Pctile10_hr16",_xlnm.Criteria)*1)</f>
        <v>5.0242099999999998E-2</v>
      </c>
      <c r="K23" s="39">
        <f>IF(Enrolled=0,"n/a",DGET(data,"Pctile30_hr16",_xlnm.Criteria)*1)</f>
        <v>7.4293600000000001E-2</v>
      </c>
      <c r="L23" s="39">
        <f t="shared" si="1"/>
        <v>9.0951599999999994E-2</v>
      </c>
      <c r="M23" s="39">
        <f>IF(Enrolled=0,"n/a",DGET(data,"Pctile70_hr16",_xlnm.Criteria)*1)</f>
        <v>0.1076095</v>
      </c>
      <c r="N23" s="39">
        <f>IF(Enrolled=0,"n/a",DGET(data,"Pctile90_hr16",_xlnm.Criteria)*1)</f>
        <v>0.131661</v>
      </c>
      <c r="S23" s="29"/>
      <c r="T23" s="29"/>
      <c r="U23" s="29"/>
      <c r="V23" s="29"/>
      <c r="W23" s="29"/>
    </row>
    <row r="24" spans="3:23" ht="16.5" x14ac:dyDescent="0.2">
      <c r="C24" s="4"/>
      <c r="D24" s="4"/>
      <c r="E24" s="26">
        <v>17</v>
      </c>
      <c r="F24" s="39">
        <f>IF(Enrolled=0,"n/a",DGET(data,"Ref_hr17",_xlnm.Criteria)*1)</f>
        <v>1.2314750000000001</v>
      </c>
      <c r="G24" s="39">
        <f t="shared" si="0"/>
        <v>1.1605676</v>
      </c>
      <c r="H24" s="39">
        <f>IF(Enrolled=0,"n/a",DGET(data,"Pctile50_hr17",_xlnm.Criteria)*1)</f>
        <v>7.0907399999999995E-2</v>
      </c>
      <c r="I24" s="39">
        <f>IF(Enrolled=0,"n/a",DGET(data,"Temp_hr17",_xlnm.Criteria))</f>
        <v>76.736930999999998</v>
      </c>
      <c r="J24" s="39">
        <f>IF(Enrolled=0,"n/a",DGET(data,"Pctile10_hr17",_xlnm.Criteria)*1)</f>
        <v>3.27391E-2</v>
      </c>
      <c r="K24" s="39">
        <f>IF(Enrolled=0,"n/a",DGET(data,"Pctile30_hr17",_xlnm.Criteria)*1)</f>
        <v>5.5289199999999997E-2</v>
      </c>
      <c r="L24" s="39">
        <f t="shared" si="1"/>
        <v>7.0907399999999995E-2</v>
      </c>
      <c r="M24" s="39">
        <f>IF(Enrolled=0,"n/a",DGET(data,"Pctile70_hr17",_xlnm.Criteria)*1)</f>
        <v>8.6525500000000005E-2</v>
      </c>
      <c r="N24" s="39">
        <f>IF(Enrolled=0,"n/a",DGET(data,"Pctile90_hr17",_xlnm.Criteria)*1)</f>
        <v>0.10907559999999999</v>
      </c>
      <c r="S24" s="29"/>
      <c r="T24" s="29"/>
      <c r="U24" s="29"/>
      <c r="V24" s="29"/>
      <c r="W24" s="29"/>
    </row>
    <row r="25" spans="3:23" ht="16.5" x14ac:dyDescent="0.2">
      <c r="C25" s="4"/>
      <c r="D25" s="4"/>
      <c r="E25" s="26">
        <v>18</v>
      </c>
      <c r="F25" s="39">
        <f>IF(Enrolled=0,"n/a",DGET(data,"Ref_hr18",_xlnm.Criteria)*1)</f>
        <v>1.2757039999999999</v>
      </c>
      <c r="G25" s="39">
        <f t="shared" si="0"/>
        <v>1.2057875999999998</v>
      </c>
      <c r="H25" s="39">
        <f>IF(Enrolled=0,"n/a",DGET(data,"Pctile50_hr18",_xlnm.Criteria)*1)</f>
        <v>6.9916400000000004E-2</v>
      </c>
      <c r="I25" s="39">
        <f>IF(Enrolled=0,"n/a",DGET(data,"Temp_hr18",_xlnm.Criteria))</f>
        <v>75.457206999999997</v>
      </c>
      <c r="J25" s="39">
        <f>IF(Enrolled=0,"n/a",DGET(data,"Pctile10_hr18",_xlnm.Criteria)*1)</f>
        <v>3.4287100000000001E-2</v>
      </c>
      <c r="K25" s="39">
        <f>IF(Enrolled=0,"n/a",DGET(data,"Pctile30_hr18",_xlnm.Criteria)*1)</f>
        <v>5.5337200000000003E-2</v>
      </c>
      <c r="L25" s="39">
        <f t="shared" si="1"/>
        <v>6.9916400000000004E-2</v>
      </c>
      <c r="M25" s="39">
        <f>IF(Enrolled=0,"n/a",DGET(data,"Pctile70_hr18",_xlnm.Criteria)*1)</f>
        <v>8.4495600000000004E-2</v>
      </c>
      <c r="N25" s="39">
        <f>IF(Enrolled=0,"n/a",DGET(data,"Pctile90_hr18",_xlnm.Criteria)*1)</f>
        <v>0.1055456</v>
      </c>
      <c r="S25" s="29"/>
      <c r="T25" s="29"/>
      <c r="U25" s="29"/>
      <c r="V25" s="29"/>
      <c r="W25" s="29"/>
    </row>
    <row r="26" spans="3:23" ht="16.5" x14ac:dyDescent="0.2">
      <c r="C26" s="4"/>
      <c r="D26" s="4"/>
      <c r="E26" s="26">
        <v>19</v>
      </c>
      <c r="F26" s="39">
        <f>IF(Enrolled=0,"n/a",DGET(data,"Ref_hr19",_xlnm.Criteria)*1)</f>
        <v>1.309852</v>
      </c>
      <c r="G26" s="39">
        <f t="shared" si="0"/>
        <v>1.2754308000000001</v>
      </c>
      <c r="H26" s="39">
        <f>IF(Enrolled=0,"n/a",DGET(data,"Pctile50_hr19",_xlnm.Criteria)*1)</f>
        <v>3.4421199999999999E-2</v>
      </c>
      <c r="I26" s="39">
        <f>IF(Enrolled=0,"n/a",DGET(data,"Temp_hr19",_xlnm.Criteria))</f>
        <v>73.186347999999995</v>
      </c>
      <c r="J26" s="39">
        <f>IF(Enrolled=0,"n/a",DGET(data,"Pctile10_hr19",_xlnm.Criteria)*1)</f>
        <v>-8.8659999999999997E-4</v>
      </c>
      <c r="K26" s="39">
        <f>IF(Enrolled=0,"n/a",DGET(data,"Pctile30_hr19",_xlnm.Criteria)*1)</f>
        <v>1.9973600000000001E-2</v>
      </c>
      <c r="L26" s="39">
        <f t="shared" si="1"/>
        <v>3.4421199999999999E-2</v>
      </c>
      <c r="M26" s="39">
        <f>IF(Enrolled=0,"n/a",DGET(data,"Pctile70_hr19",_xlnm.Criteria)*1)</f>
        <v>4.88689E-2</v>
      </c>
      <c r="N26" s="39">
        <f>IF(Enrolled=0,"n/a",DGET(data,"Pctile90_hr19",_xlnm.Criteria)*1)</f>
        <v>6.9728999999999999E-2</v>
      </c>
      <c r="S26" s="29"/>
      <c r="T26" s="29"/>
      <c r="U26" s="29"/>
      <c r="V26" s="29"/>
      <c r="W26" s="29"/>
    </row>
    <row r="27" spans="3:23" ht="16.5" x14ac:dyDescent="0.2">
      <c r="C27" s="4"/>
      <c r="D27" s="4"/>
      <c r="E27" s="26">
        <v>20</v>
      </c>
      <c r="F27" s="39">
        <f>IF(Enrolled=0,"n/a",DGET(data,"Ref_hr20",_xlnm.Criteria)*1)</f>
        <v>1.3077479999999999</v>
      </c>
      <c r="G27" s="39">
        <f t="shared" si="0"/>
        <v>1.3179186999999999</v>
      </c>
      <c r="H27" s="39">
        <f>IF(Enrolled=0,"n/a",DGET(data,"Pctile50_hr20",_xlnm.Criteria)*1)</f>
        <v>-1.01707E-2</v>
      </c>
      <c r="I27" s="39">
        <f>IF(Enrolled=0,"n/a",DGET(data,"Temp_hr20",_xlnm.Criteria))</f>
        <v>70.873435999999998</v>
      </c>
      <c r="J27" s="39">
        <f>IF(Enrolled=0,"n/a",DGET(data,"Pctile10_hr20",_xlnm.Criteria)*1)</f>
        <v>-4.6642299999999998E-2</v>
      </c>
      <c r="K27" s="39">
        <f>IF(Enrolled=0,"n/a",DGET(data,"Pctile30_hr20",_xlnm.Criteria)*1)</f>
        <v>-2.5094600000000002E-2</v>
      </c>
      <c r="L27" s="39">
        <f t="shared" si="1"/>
        <v>-1.01707E-2</v>
      </c>
      <c r="M27" s="39">
        <f>IF(Enrolled=0,"n/a",DGET(data,"Pctile70_hr20",_xlnm.Criteria)*1)</f>
        <v>4.7532E-3</v>
      </c>
      <c r="N27" s="39">
        <f>IF(Enrolled=0,"n/a",DGET(data,"Pctile90_hr20",_xlnm.Criteria)*1)</f>
        <v>2.6300899999999999E-2</v>
      </c>
      <c r="S27" s="29"/>
      <c r="T27" s="29"/>
      <c r="U27" s="29"/>
      <c r="V27" s="29"/>
      <c r="W27" s="29"/>
    </row>
    <row r="28" spans="3:23" ht="16.5" x14ac:dyDescent="0.2">
      <c r="C28" s="4"/>
      <c r="D28" s="4"/>
      <c r="E28" s="26">
        <v>21</v>
      </c>
      <c r="F28" s="39">
        <f>IF(Enrolled=0,"n/a",DGET(data,"Ref_hr21",_xlnm.Criteria)*1)</f>
        <v>1.3353710000000001</v>
      </c>
      <c r="G28" s="39">
        <f t="shared" si="0"/>
        <v>1.3682818000000001</v>
      </c>
      <c r="H28" s="39">
        <f>IF(Enrolled=0,"n/a",DGET(data,"Pctile50_hr21",_xlnm.Criteria)*1)</f>
        <v>-3.2910799999999997E-2</v>
      </c>
      <c r="I28" s="39">
        <f>IF(Enrolled=0,"n/a",DGET(data,"Temp_hr21",_xlnm.Criteria))</f>
        <v>69.834075999999996</v>
      </c>
      <c r="J28" s="39">
        <f>IF(Enrolled=0,"n/a",DGET(data,"Pctile10_hr21",_xlnm.Criteria)*1)</f>
        <v>-6.5437700000000001E-2</v>
      </c>
      <c r="K28" s="39">
        <f>IF(Enrolled=0,"n/a",DGET(data,"Pctile30_hr21",_xlnm.Criteria)*1)</f>
        <v>-4.6220499999999998E-2</v>
      </c>
      <c r="L28" s="39">
        <f t="shared" si="1"/>
        <v>-3.2910799999999997E-2</v>
      </c>
      <c r="M28" s="39">
        <f>IF(Enrolled=0,"n/a",DGET(data,"Pctile70_hr21",_xlnm.Criteria)*1)</f>
        <v>-1.96011E-2</v>
      </c>
      <c r="N28" s="39">
        <f>IF(Enrolled=0,"n/a",DGET(data,"Pctile90_hr21",_xlnm.Criteria)*1)</f>
        <v>-3.8400000000000001E-4</v>
      </c>
      <c r="S28" s="29"/>
      <c r="T28" s="29"/>
      <c r="U28" s="29"/>
      <c r="V28" s="29"/>
      <c r="W28" s="29"/>
    </row>
    <row r="29" spans="3:23" ht="16.5" x14ac:dyDescent="0.2">
      <c r="C29" s="4"/>
      <c r="D29" s="4"/>
      <c r="E29" s="26">
        <v>22</v>
      </c>
      <c r="F29" s="39">
        <f>IF(Enrolled=0,"n/a",DGET(data,"Ref_hr22",_xlnm.Criteria)*1)</f>
        <v>1.271841</v>
      </c>
      <c r="G29" s="39">
        <f t="shared" si="0"/>
        <v>1.3032779000000001</v>
      </c>
      <c r="H29" s="39">
        <f>IF(Enrolled=0,"n/a",DGET(data,"Pctile50_hr22",_xlnm.Criteria)*1)</f>
        <v>-3.1436899999999997E-2</v>
      </c>
      <c r="I29" s="39">
        <f>IF(Enrolled=0,"n/a",DGET(data,"Temp_hr22",_xlnm.Criteria))</f>
        <v>69.067711000000003</v>
      </c>
      <c r="J29" s="39">
        <f>IF(Enrolled=0,"n/a",DGET(data,"Pctile10_hr22",_xlnm.Criteria)*1)</f>
        <v>-6.1928400000000002E-2</v>
      </c>
      <c r="K29" s="39">
        <f>IF(Enrolled=0,"n/a",DGET(data,"Pctile30_hr22",_xlnm.Criteria)*1)</f>
        <v>-4.3913800000000003E-2</v>
      </c>
      <c r="L29" s="39">
        <f t="shared" si="1"/>
        <v>-3.1436899999999997E-2</v>
      </c>
      <c r="M29" s="39">
        <f>IF(Enrolled=0,"n/a",DGET(data,"Pctile70_hr22",_xlnm.Criteria)*1)</f>
        <v>-1.8960100000000001E-2</v>
      </c>
      <c r="N29" s="39">
        <f>IF(Enrolled=0,"n/a",DGET(data,"Pctile90_hr22",_xlnm.Criteria)*1)</f>
        <v>-9.4539999999999999E-4</v>
      </c>
    </row>
    <row r="30" spans="3:23" ht="16.5" x14ac:dyDescent="0.2">
      <c r="C30" s="4"/>
      <c r="D30" s="4"/>
      <c r="E30" s="26">
        <v>23</v>
      </c>
      <c r="F30" s="39">
        <f>IF(Enrolled=0,"n/a",DGET(data,"Ref_hr23",_xlnm.Criteria)*1)</f>
        <v>1.1255500000000001</v>
      </c>
      <c r="G30" s="39">
        <f t="shared" si="0"/>
        <v>1.1650823000000001</v>
      </c>
      <c r="H30" s="39">
        <f>IF(Enrolled=0,"n/a",DGET(data,"Pctile50_hr23",_xlnm.Criteria)*1)</f>
        <v>-3.9532299999999999E-2</v>
      </c>
      <c r="I30" s="39">
        <f>IF(Enrolled=0,"n/a",DGET(data,"Temp_hr23",_xlnm.Criteria))</f>
        <v>68.667205999999993</v>
      </c>
      <c r="J30" s="39">
        <f>IF(Enrolled=0,"n/a",DGET(data,"Pctile10_hr23",_xlnm.Criteria)*1)</f>
        <v>-7.15755E-2</v>
      </c>
      <c r="K30" s="39">
        <f>IF(Enrolled=0,"n/a",DGET(data,"Pctile30_hr23",_xlnm.Criteria)*1)</f>
        <v>-5.2644099999999999E-2</v>
      </c>
      <c r="L30" s="39">
        <f t="shared" si="1"/>
        <v>-3.9532299999999999E-2</v>
      </c>
      <c r="M30" s="39">
        <f>IF(Enrolled=0,"n/a",DGET(data,"Pctile70_hr23",_xlnm.Criteria)*1)</f>
        <v>-2.64205E-2</v>
      </c>
      <c r="N30" s="39">
        <f>IF(Enrolled=0,"n/a",DGET(data,"Pctile90_hr23",_xlnm.Criteria)*1)</f>
        <v>-7.4891000000000003E-3</v>
      </c>
    </row>
    <row r="31" spans="3:23" ht="17.25" thickBot="1" x14ac:dyDescent="0.25">
      <c r="C31" s="4"/>
      <c r="D31" s="4"/>
      <c r="E31" s="26">
        <v>24</v>
      </c>
      <c r="F31" s="39">
        <f>IF(Enrolled=0,"n/a",DGET(data,"Ref_hr24",_xlnm.Criteria)*1)</f>
        <v>0.94049479999999996</v>
      </c>
      <c r="G31" s="39">
        <f t="shared" si="0"/>
        <v>0.99920729999999991</v>
      </c>
      <c r="H31" s="39">
        <f>IF(Enrolled=0,"n/a",DGET(data,"Pctile50_hr24",_xlnm.Criteria)*1)</f>
        <v>-5.8712500000000001E-2</v>
      </c>
      <c r="I31" s="39">
        <f>IF(Enrolled=0,"n/a",DGET(data,"Temp_hr24",_xlnm.Criteria))</f>
        <v>68.504363999999995</v>
      </c>
      <c r="J31" s="39">
        <f>IF(Enrolled=0,"n/a",DGET(data,"Pctile10_hr24",_xlnm.Criteria)*1)</f>
        <v>-9.3076199999999998E-2</v>
      </c>
      <c r="K31" s="39">
        <f>IF(Enrolled=0,"n/a",DGET(data,"Pctile30_hr24",_xlnm.Criteria)*1)</f>
        <v>-7.27738E-2</v>
      </c>
      <c r="L31" s="39">
        <f t="shared" si="1"/>
        <v>-5.8712500000000001E-2</v>
      </c>
      <c r="M31" s="39">
        <f>IF(Enrolled=0,"n/a",DGET(data,"Pctile70_hr24",_xlnm.Criteria)*1)</f>
        <v>-4.4651099999999999E-2</v>
      </c>
      <c r="N31" s="39">
        <f>IF(Enrolled=0,"n/a",DGET(data,"Pctile90_hr24",_xlnm.Criteria)*1)</f>
        <v>-2.43488E-2</v>
      </c>
    </row>
    <row r="32" spans="3:23" ht="49.5" customHeight="1" thickBot="1" x14ac:dyDescent="0.35">
      <c r="C32" s="4"/>
      <c r="D32" s="4"/>
      <c r="E32" s="56"/>
      <c r="F32" s="77" t="str">
        <f>"Estimated Reference
Energy Use
("&amp;IF(Result_type="Aggregate Impact","MWh)","kWh)")</f>
        <v>Estimated Reference
Energy Use
(kWh)</v>
      </c>
      <c r="G32" s="77" t="str">
        <f>"Observed 
Energy Use ("&amp;IF(Result_type="Aggregate Impact","MWh)","kWh)")</f>
        <v>Observed 
Energy Use (kWh)</v>
      </c>
      <c r="H32" s="77" t="str">
        <f>"Estimated 
Change in Energy Use ("&amp;IF(Result_type="Aggregate Impact","MWh)","kWh)")</f>
        <v>Estimated 
Change in Energy Use (kWh)</v>
      </c>
      <c r="I32" s="79" t="s">
        <v>186</v>
      </c>
      <c r="J32" s="57" t="str">
        <f>"Uncertainty Adjusted Impact ("&amp;IF(Result_type="Aggregate Impact","MWh/hour) - Percentiles","kWh/hour) - Percentiles")</f>
        <v>Uncertainty Adjusted Impact (kWh/hour) - Percentiles</v>
      </c>
      <c r="K32" s="57"/>
      <c r="L32" s="57"/>
      <c r="M32" s="57"/>
      <c r="N32" s="58"/>
      <c r="O32" s="75" t="s">
        <v>206</v>
      </c>
    </row>
    <row r="33" spans="3:15" ht="17.25" thickBot="1" x14ac:dyDescent="0.35">
      <c r="C33" s="4"/>
      <c r="D33" s="4"/>
      <c r="E33" s="59" t="s">
        <v>189</v>
      </c>
      <c r="F33" s="78"/>
      <c r="G33" s="78"/>
      <c r="H33" s="78"/>
      <c r="I33" s="78"/>
      <c r="J33" s="60" t="s">
        <v>8</v>
      </c>
      <c r="K33" s="60" t="s">
        <v>9</v>
      </c>
      <c r="L33" s="60" t="s">
        <v>10</v>
      </c>
      <c r="M33" s="60" t="s">
        <v>11</v>
      </c>
      <c r="N33" s="61" t="s">
        <v>12</v>
      </c>
      <c r="O33" s="76"/>
    </row>
    <row r="34" spans="3:15" ht="17.25" thickBot="1" x14ac:dyDescent="0.35">
      <c r="C34" s="4"/>
      <c r="D34" s="4"/>
      <c r="E34" s="14" t="s">
        <v>13</v>
      </c>
      <c r="F34" s="15">
        <f>IF(Enrolled=0,"n/a",SUM(F8:F31))</f>
        <v>22.224139299999997</v>
      </c>
      <c r="G34" s="16">
        <f>IF(Enrolled=0,"n/a",SUM(G8:G31))</f>
        <v>22.201156699999999</v>
      </c>
      <c r="H34" s="17">
        <f>IF(Enrolled=0,"n/a",SUM(H8:H31))</f>
        <v>2.2982600000000047E-2</v>
      </c>
      <c r="I34" s="17">
        <f>IF(Enrolled=0,"n/a",SUM(Lookups!C11:C34))</f>
        <v>21.056291999999999</v>
      </c>
      <c r="J34" s="17">
        <f>IF(Enrolled=0,"n/a",Lookups!D40)</f>
        <v>4.3324363769425833E-3</v>
      </c>
      <c r="K34" s="17">
        <f>IF(Enrolled=0,"n/a",Lookups!E40)</f>
        <v>1.5351104218662471E-2</v>
      </c>
      <c r="L34" s="17">
        <f>IF(Enrolled=0,"n/a",Lookups!F40)</f>
        <v>2.2982600000000047E-2</v>
      </c>
      <c r="M34" s="17">
        <f>IF(Enrolled=0,"n/a",Lookups!G40)</f>
        <v>3.0614095781337624E-2</v>
      </c>
      <c r="N34" s="51">
        <f>IF(Enrolled=0,"n/a",Lookups!H40)</f>
        <v>4.1632763623057512E-2</v>
      </c>
      <c r="O34" s="54">
        <f>IF(Enrolled=0,"n/a",H34/F34)</f>
        <v>1.0341277873469794E-3</v>
      </c>
    </row>
    <row r="35" spans="3:15" ht="17.25" thickBot="1" x14ac:dyDescent="0.35">
      <c r="C35" s="4"/>
      <c r="D35" s="4"/>
      <c r="E35" s="14" t="s">
        <v>195</v>
      </c>
      <c r="F35" s="40">
        <f>IF(Enrolled=0,"n/a",IF(summer=1,AVERAGE(F19:F25),AVERAGE(F25:F27)))</f>
        <v>1.0637174285714286</v>
      </c>
      <c r="G35" s="17">
        <f>IF(Enrolled=0,"n/a",IF(summer=1,AVERAGE(G19:G25),AVERAGE(G25:G27)))</f>
        <v>1.0063343999999999</v>
      </c>
      <c r="H35" s="17">
        <f>IF(Enrolled=0,"n/a",IF(summer=1,AVERAGE(H19:H25),AVERAGE(H25:H27)))</f>
        <v>5.7383028571428574E-2</v>
      </c>
      <c r="I35" s="17">
        <f>IF(Enrolled=0,"n/a",IF(summer=1,SUM(Lookups!C22:C28),SUM(Lookups!C28:C30)))</f>
        <v>19.303506999999996</v>
      </c>
      <c r="J35" s="17">
        <f>Lookups!D41</f>
        <v>2.8155963567618413E-2</v>
      </c>
      <c r="K35" s="17">
        <f>Lookups!E41</f>
        <v>4.5423550478608993E-2</v>
      </c>
      <c r="L35" s="17">
        <f>Lookups!F41</f>
        <v>5.7383028571428574E-2</v>
      </c>
      <c r="M35" s="17">
        <f>Lookups!G41</f>
        <v>6.9342506664248155E-2</v>
      </c>
      <c r="N35" s="51">
        <f>Lookups!H41</f>
        <v>8.6610093575238731E-2</v>
      </c>
      <c r="O35" s="54">
        <f>IF(H35="n/a","n/a",H35/F35)</f>
        <v>5.3945744452541237E-2</v>
      </c>
    </row>
    <row r="36" spans="3:15" ht="17.25" thickBot="1" x14ac:dyDescent="0.35">
      <c r="E36" s="14" t="s">
        <v>196</v>
      </c>
      <c r="F36" s="40">
        <f>IF(Enrolled=0,"n/a",IF(summer=1,AVERAGE(F14:F18,F26:F29),AVERAGE(F14:F24,F28:F29)))</f>
        <v>0.96754683333333324</v>
      </c>
      <c r="G36" s="17">
        <f>IF(Enrolled=0,"n/a",IF(summer=1,AVERAGE(G14:G18,G26:G29),AVERAGE(G14:G24,G28:G29)))</f>
        <v>0.96276193333333326</v>
      </c>
      <c r="H36" s="17">
        <f>IF(Enrolled=0,"n/a",IF(summer=1,AVERAGE(H14:H18,H26:H29),AVERAGE(H14:H24,H28:H29)))</f>
        <v>4.7848999999999982E-3</v>
      </c>
      <c r="I36" s="17">
        <f>IF(Enrolled=0,"n/a",IF(summer=1,SUM(Lookups!C17:C21,Lookups!C29:C32),SUM(Lookups!C17:C27,Lookups!C31:C32)))</f>
        <v>1.7527850000000029</v>
      </c>
      <c r="J36" s="17">
        <f>IF(Enrolled=0,"n/a",Lookups!D42)</f>
        <v>-1.51520695500208E-2</v>
      </c>
      <c r="K36" s="17">
        <f>IF(Enrolled=0,"n/a",Lookups!E42)</f>
        <v>-3.373146336147723E-3</v>
      </c>
      <c r="L36" s="17">
        <f>IF(Enrolled=0,"n/a",Lookups!F42)</f>
        <v>4.7848999999999982E-3</v>
      </c>
      <c r="M36" s="17">
        <f>IF(Enrolled=0,"n/a",Lookups!G42)</f>
        <v>1.2942946336147718E-2</v>
      </c>
      <c r="N36" s="51">
        <f>IF(Enrolled=0,"n/a",Lookups!H42)</f>
        <v>2.4721869550020797E-2</v>
      </c>
      <c r="O36" s="55">
        <f>IF(Enrolled=0,"n/a",H36/F36)</f>
        <v>4.9453936855080732E-3</v>
      </c>
    </row>
    <row r="37" spans="3:15" ht="15" x14ac:dyDescent="0.25">
      <c r="E37" s="18"/>
      <c r="F37" s="29"/>
      <c r="G37" s="46"/>
      <c r="H37" s="47"/>
      <c r="I37" s="29"/>
    </row>
    <row r="38" spans="3:15" ht="15" x14ac:dyDescent="0.25">
      <c r="E38" s="18"/>
      <c r="F38" s="29"/>
      <c r="G38" s="46"/>
      <c r="H38" s="47"/>
      <c r="I38" s="30"/>
      <c r="J38" s="29"/>
      <c r="K38" s="29"/>
      <c r="L38" s="29"/>
      <c r="M38" s="29"/>
      <c r="N38" s="29"/>
    </row>
    <row r="39" spans="3:15" x14ac:dyDescent="0.2">
      <c r="E39" s="18"/>
      <c r="F39" s="29"/>
      <c r="G39" s="29"/>
      <c r="H39" s="30"/>
      <c r="I39" s="29"/>
    </row>
    <row r="41" spans="3:15" x14ac:dyDescent="0.2">
      <c r="E41" s="18"/>
      <c r="F41" s="29"/>
      <c r="G41" s="29"/>
      <c r="H41" s="29"/>
      <c r="I41" s="30"/>
    </row>
  </sheetData>
  <mergeCells count="17">
    <mergeCell ref="O32:O33"/>
    <mergeCell ref="F32:F33"/>
    <mergeCell ref="G32:G33"/>
    <mergeCell ref="H32:H33"/>
    <mergeCell ref="I32:I33"/>
    <mergeCell ref="K6:K7"/>
    <mergeCell ref="L6:L7"/>
    <mergeCell ref="M6:M7"/>
    <mergeCell ref="N6:N7"/>
    <mergeCell ref="A1:B1"/>
    <mergeCell ref="E4:E7"/>
    <mergeCell ref="F4:F7"/>
    <mergeCell ref="G4:G7"/>
    <mergeCell ref="H4:H7"/>
    <mergeCell ref="I4:I7"/>
    <mergeCell ref="J4:N5"/>
    <mergeCell ref="J6:J7"/>
  </mergeCells>
  <phoneticPr fontId="2" type="noConversion"/>
  <conditionalFormatting sqref="C2">
    <cfRule type="expression" dxfId="6" priority="46">
      <formula>size_lca_flag=1</formula>
    </cfRule>
  </conditionalFormatting>
  <dataValidations count="6">
    <dataValidation type="list" allowBlank="1" showInputMessage="1" showErrorMessage="1" sqref="B8">
      <formula1>day_type_list</formula1>
    </dataValidation>
    <dataValidation type="list" allowBlank="1" showInputMessage="1" showErrorMessage="1" sqref="B6">
      <formula1>Result_type_list</formula1>
    </dataValidation>
    <dataValidation type="list" allowBlank="1" showInputMessage="1" showErrorMessage="1" sqref="B9">
      <formula1>month_list</formula1>
    </dataValidation>
    <dataValidation type="list" allowBlank="1" showInputMessage="1" showErrorMessage="1" sqref="B11">
      <formula1>notice_list</formula1>
    </dataValidation>
    <dataValidation type="list" allowBlank="1" showInputMessage="1" showErrorMessage="1" sqref="B5">
      <formula1>rate_list</formula1>
    </dataValidation>
    <dataValidation type="list" allowBlank="1" showInputMessage="1" showErrorMessage="1" sqref="B7">
      <formula1>climate_list</formula1>
    </dataValidation>
  </dataValidations>
  <pageMargins left="0.75" right="0.75" top="1" bottom="1" header="0.5" footer="0.5"/>
  <pageSetup scale="54" orientation="landscape" r:id="rId1"/>
  <headerFooter alignWithMargins="0"/>
  <ignoredErrors>
    <ignoredError sqref="O35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8D461D41-22AB-4A91-B90F-E92D5EDD5FE2}">
            <xm:f>Lookups!$D$8=1</xm:f>
            <x14:dxf>
              <fill>
                <patternFill>
                  <bgColor theme="0" tint="-0.14996795556505021"/>
                </patternFill>
              </fill>
            </x14:dxf>
          </x14:cfRule>
          <xm:sqref>E8:N31 G2 E34:N36 O34:O36</xm:sqref>
        </x14:conditionalFormatting>
        <x14:conditionalFormatting xmlns:xm="http://schemas.microsoft.com/office/excel/2006/main">
          <x14:cfRule type="expression" priority="7" id="{74D5BC2E-3F11-4515-9411-4D08286F7F24}">
            <xm:f>Lookups!$F$24=1</xm:f>
            <x14:dxf>
              <fill>
                <patternFill>
                  <bgColor theme="3" tint="0.79998168889431442"/>
                </patternFill>
              </fill>
            </x14:dxf>
          </x14:cfRule>
          <xm:sqref>E19:N25</xm:sqref>
        </x14:conditionalFormatting>
        <x14:conditionalFormatting xmlns:xm="http://schemas.microsoft.com/office/excel/2006/main">
          <x14:cfRule type="expression" priority="56" id="{D43244EE-F903-428B-A9A5-C3479C0AA8B3}">
            <xm:f>Lookups!$F$24=1</xm:f>
            <x14:dxf>
              <fill>
                <patternFill>
                  <bgColor rgb="FFEEF3F8"/>
                </patternFill>
              </fill>
            </x14:dxf>
          </x14:cfRule>
          <xm:sqref>E14:N18 E26:N29</xm:sqref>
        </x14:conditionalFormatting>
        <x14:conditionalFormatting xmlns:xm="http://schemas.microsoft.com/office/excel/2006/main">
          <x14:cfRule type="expression" priority="58" id="{4F4CDF7B-3E53-49D3-8A00-0466B775F5C5}">
            <xm:f>Lookups!$F$24=0</xm:f>
            <x14:dxf>
              <fill>
                <patternFill>
                  <bgColor rgb="FFEEF3F8"/>
                </patternFill>
              </fill>
            </x14:dxf>
          </x14:cfRule>
          <xm:sqref>E14:N24 E28:N29</xm:sqref>
        </x14:conditionalFormatting>
        <x14:conditionalFormatting xmlns:xm="http://schemas.microsoft.com/office/excel/2006/main">
          <x14:cfRule type="expression" priority="55" id="{73855D81-324C-498E-A010-319BDD1A7CFD}">
            <xm:f>Lookups!$F$24=0</xm:f>
            <x14:dxf>
              <fill>
                <patternFill>
                  <bgColor theme="3" tint="0.79998168889431442"/>
                </patternFill>
              </fill>
            </x14:dxf>
          </x14:cfRule>
          <xm:sqref>E25:N27</xm:sqref>
        </x14:conditionalFormatting>
        <x14:conditionalFormatting xmlns:xm="http://schemas.microsoft.com/office/excel/2006/main">
          <x14:cfRule type="expression" priority="1" id="{DA69B75B-6FBE-4FC4-A931-6B633599F827}">
            <xm:f>Lookups!$D$8=1</xm:f>
            <x14:dxf>
              <fill>
                <patternFill>
                  <bgColor rgb="FFFFFF99"/>
                </patternFill>
              </fill>
            </x14:dxf>
          </x14:cfRule>
          <xm:sqref>A2:B2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workbookViewId="0">
      <selection sqref="A1:B1"/>
    </sheetView>
  </sheetViews>
  <sheetFormatPr defaultRowHeight="12.75" x14ac:dyDescent="0.2"/>
  <cols>
    <col min="1" max="1" width="16.85546875" customWidth="1"/>
    <col min="2" max="2" width="9.7109375" bestFit="1" customWidth="1"/>
    <col min="3" max="3" width="24.140625" bestFit="1" customWidth="1"/>
    <col min="4" max="4" width="17.140625" bestFit="1" customWidth="1"/>
    <col min="5" max="5" width="9.5703125" bestFit="1" customWidth="1"/>
    <col min="6" max="6" width="8.85546875" bestFit="1" customWidth="1"/>
    <col min="7" max="7" width="5.5703125" bestFit="1" customWidth="1"/>
    <col min="8" max="8" width="10.85546875" bestFit="1" customWidth="1"/>
    <col min="10" max="10" width="25.5703125" bestFit="1" customWidth="1"/>
    <col min="11" max="11" width="16" bestFit="1" customWidth="1"/>
    <col min="12" max="12" width="31" bestFit="1" customWidth="1"/>
  </cols>
  <sheetData>
    <row r="1" spans="1:14" x14ac:dyDescent="0.2">
      <c r="G1" s="1"/>
      <c r="H1" s="1"/>
    </row>
    <row r="3" spans="1:14" ht="15" x14ac:dyDescent="0.25">
      <c r="A3" s="21"/>
      <c r="B3" s="19" t="s">
        <v>203</v>
      </c>
      <c r="C3" s="19" t="s">
        <v>234</v>
      </c>
      <c r="D3" s="19" t="s">
        <v>193</v>
      </c>
      <c r="E3" s="19" t="s">
        <v>207</v>
      </c>
      <c r="F3" s="19" t="s">
        <v>228</v>
      </c>
      <c r="G3" s="41"/>
      <c r="J3" s="2" t="s">
        <v>203</v>
      </c>
      <c r="K3" s="8" t="s">
        <v>234</v>
      </c>
      <c r="L3" s="8" t="s">
        <v>193</v>
      </c>
      <c r="M3" s="8" t="s">
        <v>207</v>
      </c>
      <c r="N3" s="8" t="s">
        <v>228</v>
      </c>
    </row>
    <row r="4" spans="1:14" x14ac:dyDescent="0.2">
      <c r="A4" s="23"/>
      <c r="B4" t="str">
        <f>Result_type</f>
        <v>Average per Enrolled Customer</v>
      </c>
      <c r="C4" s="20" t="str">
        <f>"="&amp;rate</f>
        <v>=TOU-DR</v>
      </c>
      <c r="D4" s="4" t="str">
        <f>day_type</f>
        <v>Average Weekday</v>
      </c>
      <c r="E4" s="31" t="str">
        <f>month</f>
        <v>August</v>
      </c>
      <c r="F4" t="str">
        <f>climate</f>
        <v>All</v>
      </c>
      <c r="G4" s="42"/>
      <c r="J4" t="s">
        <v>0</v>
      </c>
      <c r="K4" s="31" t="s">
        <v>235</v>
      </c>
      <c r="L4" s="31" t="s">
        <v>208</v>
      </c>
      <c r="M4" s="31" t="s">
        <v>213</v>
      </c>
      <c r="N4" s="31" t="s">
        <v>229</v>
      </c>
    </row>
    <row r="5" spans="1:14" ht="13.5" x14ac:dyDescent="0.25">
      <c r="A5" s="21"/>
      <c r="B5" s="21"/>
      <c r="C5" s="21"/>
      <c r="D5" s="21"/>
      <c r="E5" s="21"/>
      <c r="F5" s="21"/>
      <c r="G5" s="22"/>
      <c r="H5" s="22"/>
      <c r="J5" t="s">
        <v>204</v>
      </c>
      <c r="K5" t="s">
        <v>236</v>
      </c>
      <c r="L5" s="31" t="s">
        <v>221</v>
      </c>
      <c r="M5" s="31" t="s">
        <v>212</v>
      </c>
      <c r="N5" s="31" t="s">
        <v>230</v>
      </c>
    </row>
    <row r="6" spans="1:14" x14ac:dyDescent="0.2">
      <c r="A6" s="23"/>
      <c r="B6" s="23"/>
      <c r="C6" s="44" t="s">
        <v>192</v>
      </c>
      <c r="D6" s="24">
        <f>DGET(data,"enrolled",_xlnm.Criteria)</f>
        <v>745</v>
      </c>
      <c r="E6" t="str">
        <f>DGET(data,"ResultType",_xlnm.Criteria)</f>
        <v>Average per Enrolled Customer</v>
      </c>
      <c r="F6" s="24"/>
      <c r="G6" s="24"/>
      <c r="H6" s="24"/>
      <c r="M6" s="31" t="s">
        <v>216</v>
      </c>
      <c r="N6" s="31" t="s">
        <v>231</v>
      </c>
    </row>
    <row r="7" spans="1:14" ht="13.5" x14ac:dyDescent="0.25">
      <c r="A7" s="21"/>
      <c r="C7" s="31" t="s">
        <v>188</v>
      </c>
      <c r="D7">
        <v>0</v>
      </c>
      <c r="M7" s="31" t="s">
        <v>209</v>
      </c>
    </row>
    <row r="8" spans="1:14" ht="13.5" x14ac:dyDescent="0.25">
      <c r="A8" s="22"/>
      <c r="C8" s="31" t="s">
        <v>205</v>
      </c>
      <c r="D8">
        <f>IF(Enrolled&lt;100,1,0)</f>
        <v>0</v>
      </c>
      <c r="M8" s="31" t="s">
        <v>217</v>
      </c>
    </row>
    <row r="9" spans="1:14" x14ac:dyDescent="0.2">
      <c r="M9" s="31" t="s">
        <v>215</v>
      </c>
    </row>
    <row r="10" spans="1:14" x14ac:dyDescent="0.2">
      <c r="C10" s="36" t="s">
        <v>187</v>
      </c>
      <c r="F10" t="s">
        <v>197</v>
      </c>
      <c r="M10" s="31" t="s">
        <v>214</v>
      </c>
    </row>
    <row r="11" spans="1:14" x14ac:dyDescent="0.2">
      <c r="B11">
        <v>1</v>
      </c>
      <c r="C11" s="37">
        <f>MAX(0,Table!I8-75)</f>
        <v>0</v>
      </c>
      <c r="E11" s="31" t="s">
        <v>213</v>
      </c>
      <c r="F11">
        <v>0</v>
      </c>
      <c r="M11" s="31" t="s">
        <v>210</v>
      </c>
    </row>
    <row r="12" spans="1:14" x14ac:dyDescent="0.2">
      <c r="B12">
        <f>B11+1</f>
        <v>2</v>
      </c>
      <c r="C12" s="37">
        <f>MAX(0,Table!I9-75)</f>
        <v>0</v>
      </c>
      <c r="E12" s="31" t="s">
        <v>212</v>
      </c>
      <c r="F12">
        <v>0</v>
      </c>
      <c r="M12" s="31" t="s">
        <v>220</v>
      </c>
    </row>
    <row r="13" spans="1:14" x14ac:dyDescent="0.2">
      <c r="B13">
        <f t="shared" ref="B13:B34" si="0">B12+1</f>
        <v>3</v>
      </c>
      <c r="C13" s="37">
        <f>MAX(0,Table!I10-75)</f>
        <v>0</v>
      </c>
      <c r="E13" s="31" t="s">
        <v>216</v>
      </c>
      <c r="F13">
        <v>0</v>
      </c>
      <c r="M13" s="31" t="s">
        <v>219</v>
      </c>
    </row>
    <row r="14" spans="1:14" x14ac:dyDescent="0.2">
      <c r="B14">
        <f t="shared" si="0"/>
        <v>4</v>
      </c>
      <c r="C14" s="37">
        <f>MAX(0,Table!I11-75)</f>
        <v>0</v>
      </c>
      <c r="E14" s="31" t="s">
        <v>209</v>
      </c>
      <c r="F14">
        <v>0</v>
      </c>
      <c r="M14" s="31" t="s">
        <v>218</v>
      </c>
    </row>
    <row r="15" spans="1:14" x14ac:dyDescent="0.2">
      <c r="B15">
        <f t="shared" si="0"/>
        <v>5</v>
      </c>
      <c r="C15" s="37">
        <f>MAX(0,Table!I12-75)</f>
        <v>0</v>
      </c>
      <c r="E15" s="31" t="s">
        <v>217</v>
      </c>
      <c r="F15">
        <v>1</v>
      </c>
      <c r="M15" s="31" t="s">
        <v>211</v>
      </c>
    </row>
    <row r="16" spans="1:14" x14ac:dyDescent="0.2">
      <c r="B16">
        <f t="shared" si="0"/>
        <v>6</v>
      </c>
      <c r="C16" s="37">
        <f>MAX(0,Table!I13-75)</f>
        <v>0</v>
      </c>
      <c r="E16" s="31" t="s">
        <v>215</v>
      </c>
      <c r="F16">
        <v>1</v>
      </c>
    </row>
    <row r="17" spans="1:14" x14ac:dyDescent="0.2">
      <c r="B17">
        <f t="shared" si="0"/>
        <v>7</v>
      </c>
      <c r="C17" s="37">
        <f>MAX(0,Table!I14-75)</f>
        <v>0</v>
      </c>
      <c r="E17" s="31" t="s">
        <v>214</v>
      </c>
      <c r="F17">
        <v>1</v>
      </c>
      <c r="L17" s="31"/>
      <c r="N17" s="31"/>
    </row>
    <row r="18" spans="1:14" x14ac:dyDescent="0.2">
      <c r="B18">
        <f t="shared" si="0"/>
        <v>8</v>
      </c>
      <c r="C18" s="37">
        <f>MAX(0,Table!I15-75)</f>
        <v>0</v>
      </c>
      <c r="E18" s="31" t="s">
        <v>210</v>
      </c>
      <c r="F18">
        <v>1</v>
      </c>
      <c r="L18" s="31"/>
    </row>
    <row r="19" spans="1:14" x14ac:dyDescent="0.2">
      <c r="B19">
        <f t="shared" si="0"/>
        <v>9</v>
      </c>
      <c r="C19" s="37">
        <f>MAX(0,Table!I16-75)</f>
        <v>0</v>
      </c>
      <c r="E19" s="31" t="s">
        <v>220</v>
      </c>
      <c r="F19">
        <v>1</v>
      </c>
    </row>
    <row r="20" spans="1:14" x14ac:dyDescent="0.2">
      <c r="B20">
        <f t="shared" si="0"/>
        <v>10</v>
      </c>
      <c r="C20" s="37">
        <f>MAX(0,Table!I17-75)</f>
        <v>0</v>
      </c>
      <c r="E20" s="31" t="s">
        <v>219</v>
      </c>
      <c r="F20">
        <v>1</v>
      </c>
    </row>
    <row r="21" spans="1:14" x14ac:dyDescent="0.2">
      <c r="B21">
        <f t="shared" si="0"/>
        <v>11</v>
      </c>
      <c r="C21" s="37">
        <f>MAX(0,Table!I18-75)</f>
        <v>1.7527850000000029</v>
      </c>
      <c r="E21" s="31" t="s">
        <v>218</v>
      </c>
      <c r="F21">
        <v>0</v>
      </c>
    </row>
    <row r="22" spans="1:14" x14ac:dyDescent="0.2">
      <c r="B22">
        <f t="shared" si="0"/>
        <v>12</v>
      </c>
      <c r="C22" s="37">
        <f>MAX(0,Table!I19-75)</f>
        <v>2.9692309999999935</v>
      </c>
      <c r="E22" s="31" t="s">
        <v>211</v>
      </c>
      <c r="F22">
        <v>0</v>
      </c>
    </row>
    <row r="23" spans="1:14" x14ac:dyDescent="0.2">
      <c r="B23">
        <f t="shared" si="0"/>
        <v>13</v>
      </c>
      <c r="C23" s="37">
        <f>MAX(0,Table!I20-75)</f>
        <v>3.7889330000000001</v>
      </c>
    </row>
    <row r="24" spans="1:14" x14ac:dyDescent="0.2">
      <c r="B24">
        <f t="shared" si="0"/>
        <v>14</v>
      </c>
      <c r="C24" s="37">
        <f>MAX(0,Table!I21-75)</f>
        <v>3.9051440000000071</v>
      </c>
      <c r="F24" s="5">
        <f>VLOOKUP(month,E11:F22,2,FALSE)</f>
        <v>1</v>
      </c>
    </row>
    <row r="25" spans="1:14" x14ac:dyDescent="0.2">
      <c r="B25">
        <f t="shared" si="0"/>
        <v>15</v>
      </c>
      <c r="C25" s="37">
        <f>MAX(0,Table!I22-75)</f>
        <v>3.4901279999999986</v>
      </c>
    </row>
    <row r="26" spans="1:14" x14ac:dyDescent="0.2">
      <c r="B26">
        <f t="shared" si="0"/>
        <v>16</v>
      </c>
      <c r="C26" s="37">
        <f>MAX(0,Table!I23-75)</f>
        <v>2.9559330000000017</v>
      </c>
    </row>
    <row r="27" spans="1:14" x14ac:dyDescent="0.2">
      <c r="B27">
        <f t="shared" si="0"/>
        <v>17</v>
      </c>
      <c r="C27" s="37">
        <f>MAX(0,Table!I24-75)</f>
        <v>1.7369309999999984</v>
      </c>
    </row>
    <row r="28" spans="1:14" x14ac:dyDescent="0.2">
      <c r="A28" s="5"/>
      <c r="B28">
        <f t="shared" si="0"/>
        <v>18</v>
      </c>
      <c r="C28" s="37">
        <f>MAX(0,Table!I25-75)</f>
        <v>0.45720699999999681</v>
      </c>
      <c r="D28" s="5"/>
    </row>
    <row r="29" spans="1:14" x14ac:dyDescent="0.2">
      <c r="A29" s="5"/>
      <c r="B29">
        <f t="shared" si="0"/>
        <v>19</v>
      </c>
      <c r="C29" s="37">
        <f>MAX(0,Table!I26-75)</f>
        <v>0</v>
      </c>
      <c r="D29" s="5"/>
    </row>
    <row r="30" spans="1:14" x14ac:dyDescent="0.2">
      <c r="A30" s="5"/>
      <c r="B30">
        <f t="shared" si="0"/>
        <v>20</v>
      </c>
      <c r="C30" s="37">
        <f>MAX(0,Table!I27-75)</f>
        <v>0</v>
      </c>
      <c r="D30" s="5"/>
    </row>
    <row r="31" spans="1:14" x14ac:dyDescent="0.2">
      <c r="B31">
        <f t="shared" si="0"/>
        <v>21</v>
      </c>
      <c r="C31" s="37">
        <f>MAX(0,Table!I28-75)</f>
        <v>0</v>
      </c>
      <c r="D31" s="31"/>
      <c r="G31" s="31"/>
      <c r="H31" s="31"/>
      <c r="I31" s="31"/>
      <c r="J31" s="31"/>
      <c r="K31" s="31"/>
      <c r="L31" s="31"/>
    </row>
    <row r="32" spans="1:14" x14ac:dyDescent="0.2">
      <c r="B32">
        <f t="shared" si="0"/>
        <v>22</v>
      </c>
      <c r="C32" s="37">
        <f>MAX(0,Table!I29-75)</f>
        <v>0</v>
      </c>
      <c r="D32" s="5"/>
      <c r="G32" s="5"/>
      <c r="H32" s="5"/>
      <c r="I32" s="5"/>
      <c r="J32" s="5"/>
      <c r="K32" s="5"/>
      <c r="L32" s="5"/>
    </row>
    <row r="33" spans="2:12" x14ac:dyDescent="0.2">
      <c r="B33">
        <f t="shared" si="0"/>
        <v>23</v>
      </c>
      <c r="C33" s="37">
        <f>MAX(0,Table!I30-75)</f>
        <v>0</v>
      </c>
      <c r="D33" s="5"/>
      <c r="G33" s="5"/>
      <c r="H33" s="5"/>
      <c r="I33" s="5"/>
      <c r="J33" s="5"/>
      <c r="K33" s="5"/>
      <c r="L33" s="5"/>
    </row>
    <row r="34" spans="2:12" x14ac:dyDescent="0.2">
      <c r="B34">
        <f t="shared" si="0"/>
        <v>24</v>
      </c>
      <c r="C34" s="37">
        <f>MAX(0,Table!I31-75)</f>
        <v>0</v>
      </c>
      <c r="D34" s="5"/>
      <c r="G34" s="5"/>
      <c r="H34" s="5"/>
      <c r="I34" s="5"/>
      <c r="J34" s="5"/>
      <c r="K34" s="5"/>
      <c r="L34" s="5"/>
    </row>
    <row r="35" spans="2:12" x14ac:dyDescent="0.2">
      <c r="B35" s="31" t="s">
        <v>190</v>
      </c>
      <c r="D35" s="5"/>
      <c r="E35" s="5"/>
      <c r="F35" s="5"/>
      <c r="G35" s="5"/>
      <c r="H35" s="5"/>
      <c r="I35" s="5"/>
      <c r="J35" s="5"/>
      <c r="K35" s="5"/>
      <c r="L35" s="5"/>
    </row>
    <row r="36" spans="2:12" x14ac:dyDescent="0.2">
      <c r="D36" s="5"/>
      <c r="E36" s="5"/>
      <c r="F36" s="5"/>
      <c r="G36" s="5"/>
      <c r="H36" s="5"/>
      <c r="I36" s="5"/>
      <c r="J36" s="5"/>
      <c r="K36" s="5"/>
      <c r="L36" s="5"/>
    </row>
    <row r="37" spans="2:12" x14ac:dyDescent="0.2">
      <c r="D37" s="5"/>
      <c r="E37" s="5"/>
      <c r="G37" s="5"/>
      <c r="H37" s="5"/>
      <c r="I37" s="5"/>
      <c r="J37" s="5"/>
      <c r="K37" s="5"/>
      <c r="L37" s="5"/>
    </row>
    <row r="38" spans="2:12" x14ac:dyDescent="0.2">
      <c r="D38" s="5"/>
      <c r="E38" s="5"/>
      <c r="F38" s="5"/>
      <c r="G38" s="5"/>
      <c r="H38" s="5"/>
      <c r="I38" s="5"/>
      <c r="J38" s="5"/>
      <c r="K38" s="5"/>
      <c r="L38" s="5"/>
    </row>
    <row r="39" spans="2:12" x14ac:dyDescent="0.2">
      <c r="B39" s="48" t="s">
        <v>198</v>
      </c>
      <c r="C39" t="s">
        <v>199</v>
      </c>
      <c r="D39" t="s">
        <v>2</v>
      </c>
      <c r="E39" s="5" t="s">
        <v>3</v>
      </c>
      <c r="F39" s="5" t="s">
        <v>4</v>
      </c>
      <c r="G39" s="5" t="s">
        <v>5</v>
      </c>
      <c r="H39" s="5" t="s">
        <v>6</v>
      </c>
      <c r="I39" s="5"/>
      <c r="J39" s="5"/>
      <c r="K39" s="5"/>
      <c r="L39" s="5"/>
    </row>
    <row r="40" spans="2:12" x14ac:dyDescent="0.2">
      <c r="B40" s="49">
        <f>IF(Enrolled=0,"n/a",DGET(data,"stderrallday",_xlnm.Criteria))</f>
        <v>1.4552799999999999E-2</v>
      </c>
      <c r="C40" t="s">
        <v>200</v>
      </c>
      <c r="D40" s="37">
        <f>NORMINV(0.1,Table!$H34,Lookups!$B40)</f>
        <v>4.3324363769425833E-3</v>
      </c>
      <c r="E40" s="37">
        <f>NORMINV(0.3,Table!$H34,Lookups!$B40)</f>
        <v>1.5351104218662471E-2</v>
      </c>
      <c r="F40" s="37">
        <f>NORMINV(0.5,Table!$H34,Lookups!$B40)</f>
        <v>2.2982600000000047E-2</v>
      </c>
      <c r="G40" s="37">
        <f>NORMINV(0.7,Table!$H34,Lookups!$B40)</f>
        <v>3.0614095781337624E-2</v>
      </c>
      <c r="H40" s="37">
        <f>NORMINV(0.9,Table!$H34,Lookups!$B40)</f>
        <v>4.1632763623057512E-2</v>
      </c>
      <c r="I40" s="5"/>
      <c r="J40" s="5"/>
      <c r="K40" s="5"/>
      <c r="L40" s="5"/>
    </row>
    <row r="41" spans="2:12" x14ac:dyDescent="0.2">
      <c r="B41" s="49">
        <f>IF(Enrolled=0,"n/a",DGET(data,"stderrpeak",_xlnm.Criteria))</f>
        <v>2.2806E-2</v>
      </c>
      <c r="C41" t="s">
        <v>201</v>
      </c>
      <c r="D41" s="37">
        <f>NORMINV(0.1,Table!$H35,Lookups!$B41)</f>
        <v>2.8155963567618413E-2</v>
      </c>
      <c r="E41" s="37">
        <f>NORMINV(0.3,Table!$H35,Lookups!$B41)</f>
        <v>4.5423550478608993E-2</v>
      </c>
      <c r="F41" s="37">
        <f>NORMINV(0.5,Table!$H35,Lookups!$B41)</f>
        <v>5.7383028571428574E-2</v>
      </c>
      <c r="G41" s="37">
        <f>NORMINV(0.7,Table!$H35,Lookups!$B41)</f>
        <v>6.9342506664248155E-2</v>
      </c>
      <c r="H41" s="37">
        <f>NORMINV(0.9,Table!$H35,Lookups!$B41)</f>
        <v>8.6610093575238731E-2</v>
      </c>
      <c r="I41" s="5"/>
      <c r="J41" s="5"/>
      <c r="K41" s="5"/>
      <c r="L41" s="5"/>
    </row>
    <row r="42" spans="2:12" x14ac:dyDescent="0.2">
      <c r="B42" s="49">
        <f>IF(Enrolled=0,"n/a",DGET(data,"stderrpartpeak",_xlnm.Criteria))</f>
        <v>1.55569E-2</v>
      </c>
      <c r="C42" t="s">
        <v>202</v>
      </c>
      <c r="D42" s="37">
        <f>NORMINV(0.1,Table!$H36,Lookups!$B42)</f>
        <v>-1.51520695500208E-2</v>
      </c>
      <c r="E42" s="37">
        <f>NORMINV(0.3,Table!$H36,Lookups!$B42)</f>
        <v>-3.373146336147723E-3</v>
      </c>
      <c r="F42" s="37">
        <f>NORMINV(0.5,Table!$H36,Lookups!$B42)</f>
        <v>4.7848999999999982E-3</v>
      </c>
      <c r="G42" s="37">
        <f>NORMINV(0.7,Table!$H36,Lookups!$B42)</f>
        <v>1.2942946336147718E-2</v>
      </c>
      <c r="H42" s="37">
        <f>NORMINV(0.9,Table!$H36,Lookups!$B42)</f>
        <v>2.4721869550020797E-2</v>
      </c>
      <c r="I42" s="5"/>
      <c r="J42" s="5"/>
      <c r="K42" s="5"/>
      <c r="L42" s="5"/>
    </row>
    <row r="43" spans="2:12" x14ac:dyDescent="0.2">
      <c r="D43" s="5"/>
      <c r="E43" s="5"/>
      <c r="F43" s="5"/>
      <c r="G43" s="5"/>
      <c r="H43" s="5"/>
      <c r="I43" s="5"/>
      <c r="J43" s="5"/>
      <c r="K43" s="5"/>
      <c r="L43" s="5"/>
    </row>
    <row r="44" spans="2:12" x14ac:dyDescent="0.2">
      <c r="D44" s="5"/>
      <c r="E44" s="5"/>
      <c r="F44" s="5"/>
      <c r="G44" s="5"/>
      <c r="H44" s="5"/>
      <c r="I44" s="5"/>
      <c r="J44" s="5"/>
      <c r="K44" s="5"/>
      <c r="L44" s="5"/>
    </row>
    <row r="45" spans="2:12" x14ac:dyDescent="0.2">
      <c r="D45" s="5"/>
      <c r="E45" s="5"/>
      <c r="F45" s="5"/>
      <c r="G45" s="5"/>
      <c r="H45" s="5"/>
      <c r="I45" s="5"/>
      <c r="J45" s="5"/>
      <c r="K45" s="5"/>
      <c r="L45" s="5"/>
    </row>
    <row r="46" spans="2:12" x14ac:dyDescent="0.2">
      <c r="D46" s="5"/>
      <c r="E46" s="5"/>
      <c r="F46" s="5"/>
      <c r="G46" s="5"/>
      <c r="H46" s="5"/>
      <c r="I46" s="5"/>
      <c r="J46" s="5"/>
      <c r="K46" s="5"/>
      <c r="L46" s="5"/>
    </row>
    <row r="47" spans="2:12" x14ac:dyDescent="0.2">
      <c r="D47" s="5"/>
      <c r="E47" s="5"/>
      <c r="F47" s="5"/>
      <c r="G47" s="5"/>
      <c r="H47" s="5"/>
      <c r="I47" s="5"/>
      <c r="J47" s="5"/>
      <c r="K47" s="5"/>
      <c r="L47" s="5"/>
    </row>
    <row r="48" spans="2:12" x14ac:dyDescent="0.2">
      <c r="D48" s="5"/>
      <c r="E48" s="5"/>
      <c r="F48" s="5"/>
      <c r="G48" s="5"/>
      <c r="H48" s="5"/>
      <c r="I48" s="5"/>
      <c r="J48" s="5"/>
      <c r="K48" s="5"/>
      <c r="L48" s="5"/>
    </row>
    <row r="49" spans="4:12" x14ac:dyDescent="0.2">
      <c r="D49" s="5"/>
      <c r="E49" s="5"/>
      <c r="F49" s="5"/>
      <c r="G49" s="5"/>
      <c r="H49" s="5"/>
      <c r="I49" s="5"/>
      <c r="J49" s="5"/>
      <c r="K49" s="5"/>
      <c r="L49" s="5"/>
    </row>
    <row r="50" spans="4:12" x14ac:dyDescent="0.2">
      <c r="D50" s="5"/>
      <c r="E50" s="5"/>
      <c r="F50" s="5"/>
      <c r="G50" s="5"/>
      <c r="H50" s="5"/>
      <c r="I50" s="5"/>
      <c r="J50" s="5"/>
      <c r="K50" s="5"/>
      <c r="L50" s="5"/>
    </row>
    <row r="51" spans="4:12" x14ac:dyDescent="0.2">
      <c r="D51" s="5"/>
      <c r="E51" s="5"/>
      <c r="F51" s="5"/>
      <c r="G51" s="5"/>
      <c r="H51" s="5"/>
      <c r="I51" s="5"/>
      <c r="J51" s="5"/>
      <c r="K51" s="5"/>
      <c r="L51" s="5"/>
    </row>
    <row r="52" spans="4:12" x14ac:dyDescent="0.2">
      <c r="D52" s="5"/>
      <c r="E52" s="5"/>
      <c r="F52" s="5"/>
      <c r="G52" s="5"/>
      <c r="H52" s="5"/>
      <c r="I52" s="5"/>
      <c r="J52" s="5"/>
      <c r="K52" s="5"/>
      <c r="L52" s="5"/>
    </row>
    <row r="53" spans="4:12" x14ac:dyDescent="0.2">
      <c r="D53" s="5"/>
      <c r="E53" s="5"/>
      <c r="F53" s="5"/>
      <c r="G53" s="5"/>
      <c r="H53" s="5"/>
      <c r="I53" s="5"/>
      <c r="J53" s="5"/>
      <c r="K53" s="5"/>
      <c r="L53" s="5"/>
    </row>
    <row r="54" spans="4:12" x14ac:dyDescent="0.2">
      <c r="D54" s="5"/>
      <c r="E54" s="5"/>
      <c r="F54" s="5"/>
      <c r="G54" s="5"/>
      <c r="H54" s="5"/>
      <c r="I54" s="5"/>
      <c r="J54" s="5"/>
      <c r="K54" s="5"/>
      <c r="L54" s="5"/>
    </row>
    <row r="55" spans="4:12" x14ac:dyDescent="0.2">
      <c r="D55" s="5"/>
      <c r="E55" s="5"/>
      <c r="F55" s="5"/>
      <c r="G55" s="5"/>
      <c r="H55" s="5"/>
      <c r="I55" s="5"/>
      <c r="J55" s="5"/>
      <c r="K55" s="5"/>
      <c r="L55" s="5"/>
    </row>
    <row r="56" spans="4:12" x14ac:dyDescent="0.2">
      <c r="G56" s="5"/>
    </row>
    <row r="57" spans="4:12" x14ac:dyDescent="0.2">
      <c r="G57" s="5"/>
      <c r="H57" s="5"/>
    </row>
    <row r="58" spans="4:12" x14ac:dyDescent="0.2">
      <c r="G58" s="5"/>
      <c r="H58" s="5"/>
    </row>
    <row r="59" spans="4:12" x14ac:dyDescent="0.2">
      <c r="G59" s="5"/>
      <c r="H59" s="5"/>
    </row>
    <row r="60" spans="4:12" x14ac:dyDescent="0.2">
      <c r="G60" s="5"/>
      <c r="H60" s="5"/>
    </row>
    <row r="61" spans="4:12" x14ac:dyDescent="0.2">
      <c r="G61" s="5"/>
      <c r="H61" s="5"/>
    </row>
    <row r="62" spans="4:12" x14ac:dyDescent="0.2">
      <c r="G62" s="5"/>
      <c r="H62" s="5"/>
    </row>
    <row r="63" spans="4:12" x14ac:dyDescent="0.2">
      <c r="G63" s="5"/>
      <c r="H63" s="5"/>
    </row>
    <row r="64" spans="4:12" x14ac:dyDescent="0.2">
      <c r="G64" s="5"/>
      <c r="H64" s="5"/>
    </row>
    <row r="65" spans="7:8" x14ac:dyDescent="0.2">
      <c r="G65" s="5"/>
      <c r="H65" s="5"/>
    </row>
    <row r="66" spans="7:8" x14ac:dyDescent="0.2">
      <c r="G66" s="5"/>
      <c r="H66" s="5"/>
    </row>
    <row r="67" spans="7:8" x14ac:dyDescent="0.2">
      <c r="G67" s="5"/>
      <c r="H67" s="5"/>
    </row>
    <row r="68" spans="7:8" x14ac:dyDescent="0.2">
      <c r="G68" s="5"/>
      <c r="H68" s="5"/>
    </row>
    <row r="69" spans="7:8" x14ac:dyDescent="0.2">
      <c r="G69" s="5"/>
      <c r="H69" s="5"/>
    </row>
    <row r="70" spans="7:8" x14ac:dyDescent="0.2">
      <c r="G70" s="5"/>
      <c r="H70" s="5"/>
    </row>
  </sheetData>
  <phoneticPr fontId="2" type="noConversion"/>
  <conditionalFormatting sqref="C5">
    <cfRule type="expression" priority="56">
      <formula>$F$24=1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U289"/>
  <sheetViews>
    <sheetView zoomScaleNormal="100" workbookViewId="0">
      <pane xSplit="6" ySplit="1" topLeftCell="G2" activePane="bottomRight" state="frozen"/>
      <selection sqref="A1:B1"/>
      <selection pane="topRight" sqref="A1:B1"/>
      <selection pane="bottomLeft" sqref="A1:B1"/>
      <selection pane="bottomRight" sqref="A1:B1"/>
    </sheetView>
  </sheetViews>
  <sheetFormatPr defaultRowHeight="12.75" x14ac:dyDescent="0.2"/>
  <cols>
    <col min="1" max="1" width="27.140625" customWidth="1"/>
    <col min="2" max="2" width="14.85546875" customWidth="1"/>
    <col min="3" max="3" width="23.7109375" customWidth="1"/>
    <col min="4" max="4" width="31" customWidth="1"/>
    <col min="5" max="5" width="9.28515625" customWidth="1"/>
    <col min="6" max="6" width="7.7109375" customWidth="1"/>
    <col min="7" max="30" width="10" customWidth="1"/>
    <col min="31" max="39" width="12.85546875" customWidth="1"/>
    <col min="40" max="54" width="14" customWidth="1"/>
    <col min="55" max="63" width="12.85546875" customWidth="1"/>
    <col min="64" max="78" width="14" customWidth="1"/>
    <col min="79" max="87" width="12.85546875" customWidth="1"/>
    <col min="88" max="102" width="14" customWidth="1"/>
    <col min="103" max="111" width="12.85546875" customWidth="1"/>
    <col min="112" max="126" width="14" customWidth="1"/>
    <col min="127" max="135" width="12.85546875" customWidth="1"/>
    <col min="136" max="150" width="14" customWidth="1"/>
    <col min="151" max="159" width="9" customWidth="1"/>
    <col min="160" max="174" width="9.7109375" customWidth="1"/>
    <col min="175" max="175" width="10.5703125" customWidth="1"/>
    <col min="176" max="176" width="12.85546875" customWidth="1"/>
    <col min="177" max="177" width="10" customWidth="1"/>
    <col min="178" max="178" width="10.7109375" customWidth="1"/>
    <col min="179" max="179" width="10" customWidth="1"/>
    <col min="180" max="181" width="10.140625" bestFit="1" customWidth="1"/>
  </cols>
  <sheetData>
    <row r="1" spans="1:177" x14ac:dyDescent="0.2">
      <c r="A1" s="50" t="s">
        <v>203</v>
      </c>
      <c r="B1" t="s">
        <v>234</v>
      </c>
      <c r="C1" s="31" t="s">
        <v>193</v>
      </c>
      <c r="D1" t="s">
        <v>207</v>
      </c>
      <c r="E1" s="31" t="s">
        <v>228</v>
      </c>
      <c r="F1" t="s">
        <v>194</v>
      </c>
      <c r="G1" t="s">
        <v>162</v>
      </c>
      <c r="H1" t="s">
        <v>163</v>
      </c>
      <c r="I1" t="s">
        <v>164</v>
      </c>
      <c r="J1" t="s">
        <v>165</v>
      </c>
      <c r="K1" t="s">
        <v>166</v>
      </c>
      <c r="L1" t="s">
        <v>167</v>
      </c>
      <c r="M1" t="s">
        <v>168</v>
      </c>
      <c r="N1" t="s">
        <v>169</v>
      </c>
      <c r="O1" t="s">
        <v>170</v>
      </c>
      <c r="P1" t="s">
        <v>171</v>
      </c>
      <c r="Q1" t="s">
        <v>172</v>
      </c>
      <c r="R1" t="s">
        <v>173</v>
      </c>
      <c r="S1" t="s">
        <v>174</v>
      </c>
      <c r="T1" t="s">
        <v>175</v>
      </c>
      <c r="U1" t="s">
        <v>176</v>
      </c>
      <c r="V1" t="s">
        <v>177</v>
      </c>
      <c r="W1" t="s">
        <v>178</v>
      </c>
      <c r="X1" t="s">
        <v>179</v>
      </c>
      <c r="Y1" t="s">
        <v>180</v>
      </c>
      <c r="Z1" t="s">
        <v>181</v>
      </c>
      <c r="AA1" t="s">
        <v>182</v>
      </c>
      <c r="AB1" t="s">
        <v>183</v>
      </c>
      <c r="AC1" t="s">
        <v>184</v>
      </c>
      <c r="AD1" t="s">
        <v>185</v>
      </c>
      <c r="AE1" t="s">
        <v>17</v>
      </c>
      <c r="AF1" t="s">
        <v>18</v>
      </c>
      <c r="AG1" t="s">
        <v>19</v>
      </c>
      <c r="AH1" t="s">
        <v>20</v>
      </c>
      <c r="AI1" t="s">
        <v>21</v>
      </c>
      <c r="AJ1" t="s">
        <v>22</v>
      </c>
      <c r="AK1" t="s">
        <v>23</v>
      </c>
      <c r="AL1" t="s">
        <v>24</v>
      </c>
      <c r="AM1" t="s">
        <v>25</v>
      </c>
      <c r="AN1" t="s">
        <v>26</v>
      </c>
      <c r="AO1" t="s">
        <v>27</v>
      </c>
      <c r="AP1" t="s">
        <v>28</v>
      </c>
      <c r="AQ1" t="s">
        <v>29</v>
      </c>
      <c r="AR1" t="s">
        <v>30</v>
      </c>
      <c r="AS1" t="s">
        <v>31</v>
      </c>
      <c r="AT1" t="s">
        <v>32</v>
      </c>
      <c r="AU1" t="s">
        <v>33</v>
      </c>
      <c r="AV1" t="s">
        <v>34</v>
      </c>
      <c r="AW1" t="s">
        <v>35</v>
      </c>
      <c r="AX1" t="s">
        <v>36</v>
      </c>
      <c r="AY1" t="s">
        <v>37</v>
      </c>
      <c r="AZ1" t="s">
        <v>38</v>
      </c>
      <c r="BA1" t="s">
        <v>39</v>
      </c>
      <c r="BB1" t="s">
        <v>40</v>
      </c>
      <c r="BC1" t="s">
        <v>41</v>
      </c>
      <c r="BD1" t="s">
        <v>42</v>
      </c>
      <c r="BE1" t="s">
        <v>43</v>
      </c>
      <c r="BF1" t="s">
        <v>44</v>
      </c>
      <c r="BG1" t="s">
        <v>45</v>
      </c>
      <c r="BH1" t="s">
        <v>46</v>
      </c>
      <c r="BI1" t="s">
        <v>47</v>
      </c>
      <c r="BJ1" t="s">
        <v>48</v>
      </c>
      <c r="BK1" t="s">
        <v>49</v>
      </c>
      <c r="BL1" t="s">
        <v>50</v>
      </c>
      <c r="BM1" t="s">
        <v>51</v>
      </c>
      <c r="BN1" t="s">
        <v>52</v>
      </c>
      <c r="BO1" t="s">
        <v>53</v>
      </c>
      <c r="BP1" t="s">
        <v>54</v>
      </c>
      <c r="BQ1" t="s">
        <v>55</v>
      </c>
      <c r="BR1" t="s">
        <v>56</v>
      </c>
      <c r="BS1" t="s">
        <v>57</v>
      </c>
      <c r="BT1" t="s">
        <v>58</v>
      </c>
      <c r="BU1" t="s">
        <v>59</v>
      </c>
      <c r="BV1" t="s">
        <v>60</v>
      </c>
      <c r="BW1" t="s">
        <v>61</v>
      </c>
      <c r="BX1" t="s">
        <v>62</v>
      </c>
      <c r="BY1" t="s">
        <v>63</v>
      </c>
      <c r="BZ1" t="s">
        <v>64</v>
      </c>
      <c r="CA1" t="s">
        <v>65</v>
      </c>
      <c r="CB1" t="s">
        <v>66</v>
      </c>
      <c r="CC1" t="s">
        <v>67</v>
      </c>
      <c r="CD1" t="s">
        <v>68</v>
      </c>
      <c r="CE1" t="s">
        <v>69</v>
      </c>
      <c r="CF1" t="s">
        <v>70</v>
      </c>
      <c r="CG1" t="s">
        <v>71</v>
      </c>
      <c r="CH1" t="s">
        <v>72</v>
      </c>
      <c r="CI1" t="s">
        <v>73</v>
      </c>
      <c r="CJ1" t="s">
        <v>74</v>
      </c>
      <c r="CK1" t="s">
        <v>75</v>
      </c>
      <c r="CL1" t="s">
        <v>76</v>
      </c>
      <c r="CM1" t="s">
        <v>77</v>
      </c>
      <c r="CN1" t="s">
        <v>78</v>
      </c>
      <c r="CO1" t="s">
        <v>79</v>
      </c>
      <c r="CP1" t="s">
        <v>80</v>
      </c>
      <c r="CQ1" t="s">
        <v>81</v>
      </c>
      <c r="CR1" t="s">
        <v>82</v>
      </c>
      <c r="CS1" t="s">
        <v>83</v>
      </c>
      <c r="CT1" t="s">
        <v>84</v>
      </c>
      <c r="CU1" t="s">
        <v>85</v>
      </c>
      <c r="CV1" t="s">
        <v>86</v>
      </c>
      <c r="CW1" t="s">
        <v>87</v>
      </c>
      <c r="CX1" t="s">
        <v>88</v>
      </c>
      <c r="CY1" t="s">
        <v>89</v>
      </c>
      <c r="CZ1" t="s">
        <v>90</v>
      </c>
      <c r="DA1" t="s">
        <v>91</v>
      </c>
      <c r="DB1" t="s">
        <v>92</v>
      </c>
      <c r="DC1" t="s">
        <v>93</v>
      </c>
      <c r="DD1" t="s">
        <v>94</v>
      </c>
      <c r="DE1" t="s">
        <v>95</v>
      </c>
      <c r="DF1" t="s">
        <v>96</v>
      </c>
      <c r="DG1" t="s">
        <v>97</v>
      </c>
      <c r="DH1" t="s">
        <v>98</v>
      </c>
      <c r="DI1" t="s">
        <v>99</v>
      </c>
      <c r="DJ1" t="s">
        <v>100</v>
      </c>
      <c r="DK1" t="s">
        <v>101</v>
      </c>
      <c r="DL1" t="s">
        <v>102</v>
      </c>
      <c r="DM1" t="s">
        <v>103</v>
      </c>
      <c r="DN1" t="s">
        <v>104</v>
      </c>
      <c r="DO1" t="s">
        <v>105</v>
      </c>
      <c r="DP1" t="s">
        <v>106</v>
      </c>
      <c r="DQ1" t="s">
        <v>107</v>
      </c>
      <c r="DR1" t="s">
        <v>108</v>
      </c>
      <c r="DS1" t="s">
        <v>109</v>
      </c>
      <c r="DT1" t="s">
        <v>110</v>
      </c>
      <c r="DU1" t="s">
        <v>111</v>
      </c>
      <c r="DV1" t="s">
        <v>112</v>
      </c>
      <c r="DW1" t="s">
        <v>113</v>
      </c>
      <c r="DX1" t="s">
        <v>114</v>
      </c>
      <c r="DY1" t="s">
        <v>115</v>
      </c>
      <c r="DZ1" t="s">
        <v>116</v>
      </c>
      <c r="EA1" t="s">
        <v>117</v>
      </c>
      <c r="EB1" t="s">
        <v>118</v>
      </c>
      <c r="EC1" t="s">
        <v>119</v>
      </c>
      <c r="ED1" t="s">
        <v>120</v>
      </c>
      <c r="EE1" t="s">
        <v>121</v>
      </c>
      <c r="EF1" t="s">
        <v>122</v>
      </c>
      <c r="EG1" t="s">
        <v>123</v>
      </c>
      <c r="EH1" t="s">
        <v>124</v>
      </c>
      <c r="EI1" t="s">
        <v>125</v>
      </c>
      <c r="EJ1" t="s">
        <v>126</v>
      </c>
      <c r="EK1" t="s">
        <v>127</v>
      </c>
      <c r="EL1" t="s">
        <v>128</v>
      </c>
      <c r="EM1" t="s">
        <v>129</v>
      </c>
      <c r="EN1" t="s">
        <v>130</v>
      </c>
      <c r="EO1" t="s">
        <v>131</v>
      </c>
      <c r="EP1" t="s">
        <v>132</v>
      </c>
      <c r="EQ1" t="s">
        <v>133</v>
      </c>
      <c r="ER1" t="s">
        <v>134</v>
      </c>
      <c r="ES1" t="s">
        <v>135</v>
      </c>
      <c r="ET1" t="s">
        <v>136</v>
      </c>
      <c r="EU1" t="s">
        <v>137</v>
      </c>
      <c r="EV1" t="s">
        <v>138</v>
      </c>
      <c r="EW1" t="s">
        <v>139</v>
      </c>
      <c r="EX1" t="s">
        <v>140</v>
      </c>
      <c r="EY1" t="s">
        <v>141</v>
      </c>
      <c r="EZ1" t="s">
        <v>142</v>
      </c>
      <c r="FA1" t="s">
        <v>143</v>
      </c>
      <c r="FB1" t="s">
        <v>144</v>
      </c>
      <c r="FC1" t="s">
        <v>145</v>
      </c>
      <c r="FD1" t="s">
        <v>146</v>
      </c>
      <c r="FE1" t="s">
        <v>147</v>
      </c>
      <c r="FF1" t="s">
        <v>148</v>
      </c>
      <c r="FG1" t="s">
        <v>149</v>
      </c>
      <c r="FH1" t="s">
        <v>150</v>
      </c>
      <c r="FI1" t="s">
        <v>151</v>
      </c>
      <c r="FJ1" t="s">
        <v>152</v>
      </c>
      <c r="FK1" t="s">
        <v>153</v>
      </c>
      <c r="FL1" t="s">
        <v>154</v>
      </c>
      <c r="FM1" t="s">
        <v>155</v>
      </c>
      <c r="FN1" t="s">
        <v>156</v>
      </c>
      <c r="FO1" t="s">
        <v>157</v>
      </c>
      <c r="FP1" t="s">
        <v>158</v>
      </c>
      <c r="FQ1" t="s">
        <v>159</v>
      </c>
      <c r="FR1" t="s">
        <v>160</v>
      </c>
      <c r="FS1" t="s">
        <v>225</v>
      </c>
      <c r="FT1" t="s">
        <v>226</v>
      </c>
      <c r="FU1" t="s">
        <v>227</v>
      </c>
    </row>
    <row r="2" spans="1:177" x14ac:dyDescent="0.2">
      <c r="A2" s="31" t="s">
        <v>0</v>
      </c>
      <c r="B2" s="31" t="s">
        <v>235</v>
      </c>
      <c r="C2" s="31" t="s">
        <v>208</v>
      </c>
      <c r="D2" s="31" t="s">
        <v>209</v>
      </c>
      <c r="E2" s="53" t="s">
        <v>229</v>
      </c>
      <c r="F2" s="53">
        <v>510</v>
      </c>
      <c r="G2" s="52">
        <v>0.32397369999999998</v>
      </c>
      <c r="H2" s="52">
        <v>0.29411490000000001</v>
      </c>
      <c r="I2" s="52">
        <v>0.28622629999999999</v>
      </c>
      <c r="J2" s="52">
        <v>0.27423819999999999</v>
      </c>
      <c r="K2" s="52">
        <v>0.27327669999999998</v>
      </c>
      <c r="L2" s="52">
        <v>0.304176</v>
      </c>
      <c r="M2" s="52">
        <v>0.34050399999999997</v>
      </c>
      <c r="N2" s="52">
        <v>0.32999220000000001</v>
      </c>
      <c r="O2" s="52">
        <v>0.33822419999999997</v>
      </c>
      <c r="P2" s="52">
        <v>0.32849729999999999</v>
      </c>
      <c r="Q2" s="52">
        <v>0.32579049999999998</v>
      </c>
      <c r="R2" s="52">
        <v>0.32625900000000002</v>
      </c>
      <c r="S2" s="52">
        <v>0.32461050000000002</v>
      </c>
      <c r="T2" s="52">
        <v>0.31987209999999999</v>
      </c>
      <c r="U2" s="52">
        <v>0.32759050000000001</v>
      </c>
      <c r="V2" s="52">
        <v>0.34879979999999999</v>
      </c>
      <c r="W2" s="52">
        <v>0.36163260000000003</v>
      </c>
      <c r="X2" s="52">
        <v>0.38743270000000002</v>
      </c>
      <c r="Y2" s="52">
        <v>0.41639589999999999</v>
      </c>
      <c r="Z2" s="52">
        <v>0.48600389999999999</v>
      </c>
      <c r="AA2" s="52">
        <v>0.53410349999999995</v>
      </c>
      <c r="AB2" s="52">
        <v>0.51662249999999998</v>
      </c>
      <c r="AC2" s="52">
        <v>0.45688000000000001</v>
      </c>
      <c r="AD2" s="52">
        <v>0.38757750000000002</v>
      </c>
      <c r="AE2" s="52">
        <v>-5.1108099999999997E-2</v>
      </c>
      <c r="AF2" s="52">
        <v>-6.1097800000000001E-2</v>
      </c>
      <c r="AG2" s="52">
        <v>-5.00648E-2</v>
      </c>
      <c r="AH2" s="52">
        <v>-4.0561600000000003E-2</v>
      </c>
      <c r="AI2" s="52">
        <v>-3.7898399999999999E-2</v>
      </c>
      <c r="AJ2" s="52">
        <v>-2.9072199999999999E-2</v>
      </c>
      <c r="AK2" s="52">
        <v>-1.58225E-2</v>
      </c>
      <c r="AL2" s="52">
        <v>-2.0584600000000002E-2</v>
      </c>
      <c r="AM2" s="52">
        <v>-8.1376999999999994E-3</v>
      </c>
      <c r="AN2" s="52">
        <v>-3.7383E-3</v>
      </c>
      <c r="AO2" s="52">
        <v>-3.7453999999999999E-3</v>
      </c>
      <c r="AP2" s="52">
        <v>-7.3999999999999999E-4</v>
      </c>
      <c r="AQ2" s="52">
        <v>2.0446000000000001E-3</v>
      </c>
      <c r="AR2" s="52">
        <v>-3.026E-3</v>
      </c>
      <c r="AS2" s="52">
        <v>7.0844000000000002E-3</v>
      </c>
      <c r="AT2" s="52">
        <v>1.2903400000000001E-2</v>
      </c>
      <c r="AU2" s="52">
        <v>1.1834799999999999E-2</v>
      </c>
      <c r="AV2" s="52">
        <v>1.91507E-2</v>
      </c>
      <c r="AW2" s="52">
        <v>-4.8463999999999998E-3</v>
      </c>
      <c r="AX2" s="52">
        <v>-1.7895299999999999E-2</v>
      </c>
      <c r="AY2" s="52">
        <v>-2.8348499999999999E-2</v>
      </c>
      <c r="AZ2" s="52">
        <v>-3.4562099999999998E-2</v>
      </c>
      <c r="BA2" s="52">
        <v>-4.1513000000000001E-2</v>
      </c>
      <c r="BB2" s="52">
        <v>-3.5367299999999997E-2</v>
      </c>
      <c r="BC2" s="52">
        <v>-3.8862300000000002E-2</v>
      </c>
      <c r="BD2" s="52">
        <v>-4.8131599999999997E-2</v>
      </c>
      <c r="BE2" s="52">
        <v>-3.8954799999999998E-2</v>
      </c>
      <c r="BF2" s="52">
        <v>-3.0431900000000001E-2</v>
      </c>
      <c r="BG2" s="52">
        <v>-2.7554100000000002E-2</v>
      </c>
      <c r="BH2" s="52">
        <v>-1.8591799999999999E-2</v>
      </c>
      <c r="BI2" s="52">
        <v>-5.1403999999999998E-3</v>
      </c>
      <c r="BJ2" s="52">
        <v>-1.0503E-2</v>
      </c>
      <c r="BK2" s="52">
        <v>1.1795E-3</v>
      </c>
      <c r="BL2" s="52">
        <v>5.9360000000000003E-3</v>
      </c>
      <c r="BM2" s="52">
        <v>6.2059000000000003E-3</v>
      </c>
      <c r="BN2" s="52">
        <v>9.0148999999999993E-3</v>
      </c>
      <c r="BO2" s="52">
        <v>1.0697099999999999E-2</v>
      </c>
      <c r="BP2" s="52">
        <v>4.3997000000000003E-3</v>
      </c>
      <c r="BQ2" s="52">
        <v>1.6202999999999999E-2</v>
      </c>
      <c r="BR2" s="52">
        <v>2.3830199999999999E-2</v>
      </c>
      <c r="BS2" s="52">
        <v>2.17562E-2</v>
      </c>
      <c r="BT2" s="52">
        <v>2.86462E-2</v>
      </c>
      <c r="BU2" s="52">
        <v>6.9518000000000002E-3</v>
      </c>
      <c r="BV2" s="52">
        <v>-4.6435000000000001E-3</v>
      </c>
      <c r="BW2" s="52">
        <v>-1.6084999999999999E-2</v>
      </c>
      <c r="BX2" s="52">
        <v>-2.1759400000000002E-2</v>
      </c>
      <c r="BY2" s="52">
        <v>-2.9527500000000002E-2</v>
      </c>
      <c r="BZ2" s="52">
        <v>-2.4122899999999999E-2</v>
      </c>
      <c r="CA2" s="52">
        <v>-3.0380899999999999E-2</v>
      </c>
      <c r="CB2" s="52">
        <v>-3.9151199999999997E-2</v>
      </c>
      <c r="CC2" s="52">
        <v>-3.1260000000000003E-2</v>
      </c>
      <c r="CD2" s="52">
        <v>-2.3415999999999999E-2</v>
      </c>
      <c r="CE2" s="52">
        <v>-2.0389600000000001E-2</v>
      </c>
      <c r="CF2" s="52">
        <v>-1.13331E-2</v>
      </c>
      <c r="CG2" s="52">
        <v>2.2579000000000002E-3</v>
      </c>
      <c r="CH2" s="52">
        <v>-3.5203999999999999E-3</v>
      </c>
      <c r="CI2" s="52">
        <v>7.6325999999999998E-3</v>
      </c>
      <c r="CJ2" s="52">
        <v>1.2636400000000001E-2</v>
      </c>
      <c r="CK2" s="52">
        <v>1.30981E-2</v>
      </c>
      <c r="CL2" s="52">
        <v>1.57711E-2</v>
      </c>
      <c r="CM2" s="52">
        <v>1.6689900000000001E-2</v>
      </c>
      <c r="CN2" s="52">
        <v>9.5426999999999994E-3</v>
      </c>
      <c r="CO2" s="52">
        <v>2.25186E-2</v>
      </c>
      <c r="CP2" s="52">
        <v>3.1398099999999998E-2</v>
      </c>
      <c r="CQ2" s="52">
        <v>2.8627799999999998E-2</v>
      </c>
      <c r="CR2" s="52">
        <v>3.5222700000000003E-2</v>
      </c>
      <c r="CS2" s="52">
        <v>1.5123299999999999E-2</v>
      </c>
      <c r="CT2" s="52">
        <v>4.5345999999999997E-3</v>
      </c>
      <c r="CU2" s="52">
        <v>-7.5913999999999999E-3</v>
      </c>
      <c r="CV2" s="52">
        <v>-1.2892300000000001E-2</v>
      </c>
      <c r="CW2" s="52">
        <v>-2.12263E-2</v>
      </c>
      <c r="CX2" s="52">
        <v>-1.6335200000000001E-2</v>
      </c>
      <c r="CY2" s="52">
        <v>-2.1899499999999999E-2</v>
      </c>
      <c r="CZ2" s="52">
        <v>-3.01709E-2</v>
      </c>
      <c r="DA2" s="52">
        <v>-2.3565200000000001E-2</v>
      </c>
      <c r="DB2" s="52">
        <v>-1.64002E-2</v>
      </c>
      <c r="DC2" s="52">
        <v>-1.3225199999999999E-2</v>
      </c>
      <c r="DD2" s="52">
        <v>-4.0743999999999997E-3</v>
      </c>
      <c r="DE2" s="52">
        <v>9.6562999999999996E-3</v>
      </c>
      <c r="DF2" s="52">
        <v>3.4621000000000001E-3</v>
      </c>
      <c r="DG2" s="52">
        <v>1.40857E-2</v>
      </c>
      <c r="DH2" s="52">
        <v>1.9336800000000001E-2</v>
      </c>
      <c r="DI2" s="52">
        <v>1.9990299999999999E-2</v>
      </c>
      <c r="DJ2" s="52">
        <v>2.25273E-2</v>
      </c>
      <c r="DK2" s="52">
        <v>2.2682600000000001E-2</v>
      </c>
      <c r="DL2" s="52">
        <v>1.4685699999999999E-2</v>
      </c>
      <c r="DM2" s="52">
        <v>2.8834100000000001E-2</v>
      </c>
      <c r="DN2" s="52">
        <v>3.8966000000000001E-2</v>
      </c>
      <c r="DO2" s="52">
        <v>3.5499299999999998E-2</v>
      </c>
      <c r="DP2" s="52">
        <v>4.1799200000000002E-2</v>
      </c>
      <c r="DQ2" s="52">
        <v>2.3294700000000002E-2</v>
      </c>
      <c r="DR2" s="52">
        <v>1.3712800000000001E-2</v>
      </c>
      <c r="DS2" s="52">
        <v>9.0220000000000003E-4</v>
      </c>
      <c r="DT2" s="52">
        <v>-4.0251000000000002E-3</v>
      </c>
      <c r="DU2" s="52">
        <v>-1.29251E-2</v>
      </c>
      <c r="DV2" s="52">
        <v>-8.5474000000000001E-3</v>
      </c>
      <c r="DW2" s="52">
        <v>-9.6536999999999994E-3</v>
      </c>
      <c r="DX2" s="52">
        <v>-1.72047E-2</v>
      </c>
      <c r="DY2" s="52">
        <v>-1.24552E-2</v>
      </c>
      <c r="DZ2" s="52">
        <v>-6.2703999999999998E-3</v>
      </c>
      <c r="EA2" s="52">
        <v>-2.8808000000000002E-3</v>
      </c>
      <c r="EB2" s="52">
        <v>6.4060000000000002E-3</v>
      </c>
      <c r="EC2" s="52">
        <v>2.03384E-2</v>
      </c>
      <c r="ED2" s="52">
        <v>1.3543700000000001E-2</v>
      </c>
      <c r="EE2" s="52">
        <v>2.3402900000000001E-2</v>
      </c>
      <c r="EF2" s="52">
        <v>2.9011100000000001E-2</v>
      </c>
      <c r="EG2" s="52">
        <v>2.9941499999999999E-2</v>
      </c>
      <c r="EH2" s="52">
        <v>3.2282199999999997E-2</v>
      </c>
      <c r="EI2" s="52">
        <v>3.1335099999999998E-2</v>
      </c>
      <c r="EJ2" s="52">
        <v>2.21114E-2</v>
      </c>
      <c r="EK2" s="52">
        <v>3.7952699999999999E-2</v>
      </c>
      <c r="EL2" s="52">
        <v>4.9892800000000001E-2</v>
      </c>
      <c r="EM2" s="52">
        <v>4.5420799999999997E-2</v>
      </c>
      <c r="EN2" s="52">
        <v>5.1294699999999999E-2</v>
      </c>
      <c r="EO2" s="52">
        <v>3.5092999999999999E-2</v>
      </c>
      <c r="EP2" s="52">
        <v>2.6964599999999998E-2</v>
      </c>
      <c r="EQ2" s="52">
        <v>1.3165700000000001E-2</v>
      </c>
      <c r="ER2" s="52">
        <v>8.7776E-3</v>
      </c>
      <c r="ES2" s="52">
        <v>-9.3959999999999996E-4</v>
      </c>
      <c r="ET2" s="52">
        <v>2.6968999999999999E-3</v>
      </c>
      <c r="EU2" s="52">
        <v>61.077770000000001</v>
      </c>
      <c r="EV2" s="52">
        <v>60.15052</v>
      </c>
      <c r="EW2" s="52">
        <v>59.765343000000001</v>
      </c>
      <c r="EX2" s="52">
        <v>59.579121000000001</v>
      </c>
      <c r="EY2" s="52">
        <v>59.162292000000001</v>
      </c>
      <c r="EZ2" s="52">
        <v>58.565804</v>
      </c>
      <c r="FA2" s="52">
        <v>59.333461999999997</v>
      </c>
      <c r="FB2" s="52">
        <v>62.475684999999999</v>
      </c>
      <c r="FC2" s="52">
        <v>64.860091999999995</v>
      </c>
      <c r="FD2" s="52">
        <v>67.681396000000007</v>
      </c>
      <c r="FE2" s="52">
        <v>69.551520999999994</v>
      </c>
      <c r="FF2" s="52">
        <v>71.097069000000005</v>
      </c>
      <c r="FG2" s="52">
        <v>71.425514000000007</v>
      </c>
      <c r="FH2" s="52">
        <v>71.530296000000007</v>
      </c>
      <c r="FI2" s="52">
        <v>71.473945999999998</v>
      </c>
      <c r="FJ2" s="52">
        <v>70.979354999999998</v>
      </c>
      <c r="FK2" s="52">
        <v>70.399849000000003</v>
      </c>
      <c r="FL2" s="52">
        <v>69.146277999999995</v>
      </c>
      <c r="FM2" s="52">
        <v>67.057120999999995</v>
      </c>
      <c r="FN2" s="52">
        <v>65.001350000000002</v>
      </c>
      <c r="FO2" s="52">
        <v>64.340217999999993</v>
      </c>
      <c r="FP2" s="52">
        <v>63.264957000000003</v>
      </c>
      <c r="FQ2" s="52">
        <v>62.397530000000003</v>
      </c>
      <c r="FR2" s="52">
        <v>61.587803000000001</v>
      </c>
      <c r="FS2" s="52">
        <v>9.5118000000000008E-3</v>
      </c>
      <c r="FT2" s="52">
        <v>9.4535999999999995E-3</v>
      </c>
      <c r="FU2" s="52">
        <v>1.2548399999999999E-2</v>
      </c>
    </row>
    <row r="3" spans="1:177" x14ac:dyDescent="0.2">
      <c r="A3" s="31" t="s">
        <v>0</v>
      </c>
      <c r="B3" s="31" t="s">
        <v>235</v>
      </c>
      <c r="C3" s="31" t="s">
        <v>208</v>
      </c>
      <c r="D3" s="31" t="s">
        <v>209</v>
      </c>
      <c r="E3" s="53" t="s">
        <v>230</v>
      </c>
      <c r="F3" s="53">
        <v>293</v>
      </c>
      <c r="G3" s="52">
        <v>0.1833157</v>
      </c>
      <c r="H3" s="52">
        <v>0.16946639999999999</v>
      </c>
      <c r="I3" s="52">
        <v>0.16957359999999999</v>
      </c>
      <c r="J3" s="52">
        <v>0.16179869999999999</v>
      </c>
      <c r="K3" s="52">
        <v>0.16161220000000001</v>
      </c>
      <c r="L3" s="52">
        <v>0.1767879</v>
      </c>
      <c r="M3" s="52">
        <v>0.18991469999999999</v>
      </c>
      <c r="N3" s="52">
        <v>0.17465539999999999</v>
      </c>
      <c r="O3" s="52">
        <v>0.17880209999999999</v>
      </c>
      <c r="P3" s="52">
        <v>0.17623820000000001</v>
      </c>
      <c r="Q3" s="52">
        <v>0.17194139999999999</v>
      </c>
      <c r="R3" s="52">
        <v>0.1711799</v>
      </c>
      <c r="S3" s="52">
        <v>0.17054459999999999</v>
      </c>
      <c r="T3" s="52">
        <v>0.16508790000000001</v>
      </c>
      <c r="U3" s="52">
        <v>0.1673635</v>
      </c>
      <c r="V3" s="52">
        <v>0.1793477</v>
      </c>
      <c r="W3" s="52">
        <v>0.1837578</v>
      </c>
      <c r="X3" s="52">
        <v>0.20019809999999999</v>
      </c>
      <c r="Y3" s="52">
        <v>0.2234208</v>
      </c>
      <c r="Z3" s="52">
        <v>0.27239400000000002</v>
      </c>
      <c r="AA3" s="52">
        <v>0.28617680000000001</v>
      </c>
      <c r="AB3" s="52">
        <v>0.2744317</v>
      </c>
      <c r="AC3" s="52">
        <v>0.2438872</v>
      </c>
      <c r="AD3" s="52">
        <v>0.21258920000000001</v>
      </c>
      <c r="AE3" s="52">
        <v>-5.0992200000000001E-2</v>
      </c>
      <c r="AF3" s="52">
        <v>-5.8078499999999998E-2</v>
      </c>
      <c r="AG3" s="52">
        <v>-4.5878200000000001E-2</v>
      </c>
      <c r="AH3" s="52">
        <v>-3.6505999999999997E-2</v>
      </c>
      <c r="AI3" s="52">
        <v>-3.5221700000000002E-2</v>
      </c>
      <c r="AJ3" s="52">
        <v>-3.0255799999999999E-2</v>
      </c>
      <c r="AK3" s="52">
        <v>-1.6856300000000001E-2</v>
      </c>
      <c r="AL3" s="52">
        <v>-2.6549E-2</v>
      </c>
      <c r="AM3" s="52">
        <v>-7.9982000000000004E-3</v>
      </c>
      <c r="AN3" s="52">
        <v>-9.2420000000000002E-4</v>
      </c>
      <c r="AO3" s="52">
        <v>-4.6030000000000002E-4</v>
      </c>
      <c r="AP3" s="52">
        <v>-1.9545000000000001E-3</v>
      </c>
      <c r="AQ3" s="52">
        <v>-3.1408E-3</v>
      </c>
      <c r="AR3" s="52">
        <v>-8.4247000000000002E-3</v>
      </c>
      <c r="AS3" s="52">
        <v>-5.0241000000000001E-3</v>
      </c>
      <c r="AT3" s="52">
        <v>-2.4488000000000001E-3</v>
      </c>
      <c r="AU3" s="52">
        <v>-2.0100000000000001E-5</v>
      </c>
      <c r="AV3" s="52">
        <v>6.1866000000000004E-3</v>
      </c>
      <c r="AW3" s="52">
        <v>-2.2602E-3</v>
      </c>
      <c r="AX3" s="52">
        <v>-1.00894E-2</v>
      </c>
      <c r="AY3" s="52">
        <v>-2.8371899999999999E-2</v>
      </c>
      <c r="AZ3" s="52">
        <v>-3.3504100000000002E-2</v>
      </c>
      <c r="BA3" s="52">
        <v>-4.2694200000000002E-2</v>
      </c>
      <c r="BB3" s="52">
        <v>-3.9358900000000002E-2</v>
      </c>
      <c r="BC3" s="52">
        <v>-3.88125E-2</v>
      </c>
      <c r="BD3" s="52">
        <v>-4.5030899999999999E-2</v>
      </c>
      <c r="BE3" s="52">
        <v>-3.4984700000000001E-2</v>
      </c>
      <c r="BF3" s="52">
        <v>-2.6724700000000001E-2</v>
      </c>
      <c r="BG3" s="52">
        <v>-2.5248400000000001E-2</v>
      </c>
      <c r="BH3" s="52">
        <v>-2.04119E-2</v>
      </c>
      <c r="BI3" s="52">
        <v>-7.1545000000000003E-3</v>
      </c>
      <c r="BJ3" s="52">
        <v>-1.69687E-2</v>
      </c>
      <c r="BK3" s="52">
        <v>2.4649999999999997E-4</v>
      </c>
      <c r="BL3" s="52">
        <v>7.6723E-3</v>
      </c>
      <c r="BM3" s="52">
        <v>8.3809000000000002E-3</v>
      </c>
      <c r="BN3" s="52">
        <v>6.8811999999999996E-3</v>
      </c>
      <c r="BO3" s="52">
        <v>4.1524999999999999E-3</v>
      </c>
      <c r="BP3" s="52">
        <v>-2.2652000000000002E-3</v>
      </c>
      <c r="BQ3" s="52">
        <v>7.4989999999999996E-4</v>
      </c>
      <c r="BR3" s="52">
        <v>3.5274E-3</v>
      </c>
      <c r="BS3" s="52">
        <v>6.5602999999999998E-3</v>
      </c>
      <c r="BT3" s="52">
        <v>1.37115E-2</v>
      </c>
      <c r="BU3" s="52">
        <v>6.0568000000000002E-3</v>
      </c>
      <c r="BV3" s="52">
        <v>-8.2039999999999999E-4</v>
      </c>
      <c r="BW3" s="52">
        <v>-1.8026199999999999E-2</v>
      </c>
      <c r="BX3" s="52">
        <v>-2.3101699999999999E-2</v>
      </c>
      <c r="BY3" s="52">
        <v>-3.1656900000000002E-2</v>
      </c>
      <c r="BZ3" s="52">
        <v>-2.8835800000000002E-2</v>
      </c>
      <c r="CA3" s="52">
        <v>-3.0376899999999998E-2</v>
      </c>
      <c r="CB3" s="52">
        <v>-3.5994100000000001E-2</v>
      </c>
      <c r="CC3" s="52">
        <v>-2.7439999999999999E-2</v>
      </c>
      <c r="CD3" s="52">
        <v>-1.9950300000000001E-2</v>
      </c>
      <c r="CE3" s="52">
        <v>-1.83409E-2</v>
      </c>
      <c r="CF3" s="52">
        <v>-1.35941E-2</v>
      </c>
      <c r="CG3" s="52">
        <v>-4.35E-4</v>
      </c>
      <c r="CH3" s="52">
        <v>-1.0333500000000001E-2</v>
      </c>
      <c r="CI3" s="52">
        <v>5.9566999999999997E-3</v>
      </c>
      <c r="CJ3" s="52">
        <v>1.3626299999999999E-2</v>
      </c>
      <c r="CK3" s="52">
        <v>1.45042E-2</v>
      </c>
      <c r="CL3" s="52">
        <v>1.30008E-2</v>
      </c>
      <c r="CM3" s="52">
        <v>9.2038999999999992E-3</v>
      </c>
      <c r="CN3" s="52">
        <v>2.0008999999999999E-3</v>
      </c>
      <c r="CO3" s="52">
        <v>4.7489999999999997E-3</v>
      </c>
      <c r="CP3" s="52">
        <v>7.6666E-3</v>
      </c>
      <c r="CQ3" s="52">
        <v>1.11179E-2</v>
      </c>
      <c r="CR3" s="52">
        <v>1.8923200000000001E-2</v>
      </c>
      <c r="CS3" s="52">
        <v>1.1816999999999999E-2</v>
      </c>
      <c r="CT3" s="52">
        <v>5.5992999999999998E-3</v>
      </c>
      <c r="CU3" s="52">
        <v>-1.08608E-2</v>
      </c>
      <c r="CV3" s="52">
        <v>-1.5897000000000001E-2</v>
      </c>
      <c r="CW3" s="52">
        <v>-2.4012499999999999E-2</v>
      </c>
      <c r="CX3" s="52">
        <v>-2.1547500000000001E-2</v>
      </c>
      <c r="CY3" s="52">
        <v>-2.19413E-2</v>
      </c>
      <c r="CZ3" s="52">
        <v>-2.6957399999999999E-2</v>
      </c>
      <c r="DA3" s="52">
        <v>-1.9895199999999998E-2</v>
      </c>
      <c r="DB3" s="52">
        <v>-1.31758E-2</v>
      </c>
      <c r="DC3" s="52">
        <v>-1.1433499999999999E-2</v>
      </c>
      <c r="DD3" s="52">
        <v>-6.7761999999999996E-3</v>
      </c>
      <c r="DE3" s="52">
        <v>6.2843999999999999E-3</v>
      </c>
      <c r="DF3" s="52">
        <v>-3.6982E-3</v>
      </c>
      <c r="DG3" s="52">
        <v>1.1666899999999999E-2</v>
      </c>
      <c r="DH3" s="52">
        <v>1.9580199999999999E-2</v>
      </c>
      <c r="DI3" s="52">
        <v>2.0627599999999999E-2</v>
      </c>
      <c r="DJ3" s="52">
        <v>1.9120399999999999E-2</v>
      </c>
      <c r="DK3" s="52">
        <v>1.42553E-2</v>
      </c>
      <c r="DL3" s="52">
        <v>6.2668999999999997E-3</v>
      </c>
      <c r="DM3" s="52">
        <v>8.7481E-3</v>
      </c>
      <c r="DN3" s="52">
        <v>1.1805700000000001E-2</v>
      </c>
      <c r="DO3" s="52">
        <v>1.5675499999999998E-2</v>
      </c>
      <c r="DP3" s="52">
        <v>2.4134900000000001E-2</v>
      </c>
      <c r="DQ3" s="52">
        <v>1.7577300000000001E-2</v>
      </c>
      <c r="DR3" s="52">
        <v>1.2019E-2</v>
      </c>
      <c r="DS3" s="52">
        <v>-3.6954000000000002E-3</v>
      </c>
      <c r="DT3" s="52">
        <v>-8.6923E-3</v>
      </c>
      <c r="DU3" s="52">
        <v>-1.63681E-2</v>
      </c>
      <c r="DV3" s="52">
        <v>-1.42592E-2</v>
      </c>
      <c r="DW3" s="52">
        <v>-9.7616999999999999E-3</v>
      </c>
      <c r="DX3" s="52">
        <v>-1.3909700000000001E-2</v>
      </c>
      <c r="DY3" s="52">
        <v>-9.0016999999999996E-3</v>
      </c>
      <c r="DZ3" s="52">
        <v>-3.3945999999999998E-3</v>
      </c>
      <c r="EA3" s="52">
        <v>-1.4602E-3</v>
      </c>
      <c r="EB3" s="52">
        <v>3.0676000000000002E-3</v>
      </c>
      <c r="EC3" s="52">
        <v>1.5986199999999999E-2</v>
      </c>
      <c r="ED3" s="52">
        <v>5.8821000000000003E-3</v>
      </c>
      <c r="EE3" s="52">
        <v>1.9911600000000002E-2</v>
      </c>
      <c r="EF3" s="52">
        <v>2.8176799999999998E-2</v>
      </c>
      <c r="EG3" s="52">
        <v>2.94687E-2</v>
      </c>
      <c r="EH3" s="52">
        <v>2.79562E-2</v>
      </c>
      <c r="EI3" s="52">
        <v>2.15487E-2</v>
      </c>
      <c r="EJ3" s="52">
        <v>1.24265E-2</v>
      </c>
      <c r="EK3" s="52">
        <v>1.45221E-2</v>
      </c>
      <c r="EL3" s="52">
        <v>1.7781999999999999E-2</v>
      </c>
      <c r="EM3" s="52">
        <v>2.2255899999999999E-2</v>
      </c>
      <c r="EN3" s="52">
        <v>3.1659699999999999E-2</v>
      </c>
      <c r="EO3" s="52">
        <v>2.5894199999999999E-2</v>
      </c>
      <c r="EP3" s="52">
        <v>2.1288000000000001E-2</v>
      </c>
      <c r="EQ3" s="52">
        <v>6.6502999999999996E-3</v>
      </c>
      <c r="ER3" s="52">
        <v>1.7101E-3</v>
      </c>
      <c r="ES3" s="52">
        <v>-5.3308000000000001E-3</v>
      </c>
      <c r="ET3" s="52">
        <v>-3.7361E-3</v>
      </c>
      <c r="EU3" s="52">
        <v>62.909945999999998</v>
      </c>
      <c r="EV3" s="52">
        <v>61.963000999999998</v>
      </c>
      <c r="EW3" s="52">
        <v>61.432808000000001</v>
      </c>
      <c r="EX3" s="52">
        <v>61.054451</v>
      </c>
      <c r="EY3" s="52">
        <v>60.618847000000002</v>
      </c>
      <c r="EZ3" s="52">
        <v>59.958812999999999</v>
      </c>
      <c r="FA3" s="52">
        <v>60.392670000000003</v>
      </c>
      <c r="FB3" s="52">
        <v>61.830368</v>
      </c>
      <c r="FC3" s="52">
        <v>63.678184999999999</v>
      </c>
      <c r="FD3" s="52">
        <v>66.09948</v>
      </c>
      <c r="FE3" s="52">
        <v>67.715880999999996</v>
      </c>
      <c r="FF3" s="52">
        <v>68.863174000000001</v>
      </c>
      <c r="FG3" s="52">
        <v>69.34066</v>
      </c>
      <c r="FH3" s="52">
        <v>69.717628000000005</v>
      </c>
      <c r="FI3" s="52">
        <v>70.002791999999999</v>
      </c>
      <c r="FJ3" s="52">
        <v>69.720070000000007</v>
      </c>
      <c r="FK3" s="52">
        <v>69.438744</v>
      </c>
      <c r="FL3" s="52">
        <v>68.479584000000003</v>
      </c>
      <c r="FM3" s="52">
        <v>66.907852000000005</v>
      </c>
      <c r="FN3" s="52">
        <v>65.574173000000002</v>
      </c>
      <c r="FO3" s="52">
        <v>65.142760999999993</v>
      </c>
      <c r="FP3" s="52">
        <v>64.578011000000004</v>
      </c>
      <c r="FQ3" s="52">
        <v>63.906455999999999</v>
      </c>
      <c r="FR3" s="52">
        <v>63.096336000000001</v>
      </c>
      <c r="FS3" s="52">
        <v>8.6247000000000008E-3</v>
      </c>
      <c r="FT3" s="52">
        <v>8.3739999999999995E-3</v>
      </c>
      <c r="FU3" s="52">
        <v>1.0010700000000001E-2</v>
      </c>
    </row>
    <row r="4" spans="1:177" x14ac:dyDescent="0.2">
      <c r="A4" s="31" t="s">
        <v>0</v>
      </c>
      <c r="B4" s="31" t="s">
        <v>235</v>
      </c>
      <c r="C4" s="31" t="s">
        <v>208</v>
      </c>
      <c r="D4" s="31" t="s">
        <v>209</v>
      </c>
      <c r="E4" s="53" t="s">
        <v>231</v>
      </c>
      <c r="F4" s="53">
        <v>217</v>
      </c>
      <c r="G4" s="52">
        <v>0.13800419999999999</v>
      </c>
      <c r="H4" s="52">
        <v>0.1221433</v>
      </c>
      <c r="I4" s="52">
        <v>0.1151995</v>
      </c>
      <c r="J4" s="52">
        <v>0.1115071</v>
      </c>
      <c r="K4" s="52">
        <v>0.1108749</v>
      </c>
      <c r="L4" s="52">
        <v>0.12635399999999999</v>
      </c>
      <c r="M4" s="52">
        <v>0.1498736</v>
      </c>
      <c r="N4" s="52">
        <v>0.1533312</v>
      </c>
      <c r="O4" s="52">
        <v>0.15827930000000001</v>
      </c>
      <c r="P4" s="52">
        <v>0.1522937</v>
      </c>
      <c r="Q4" s="52">
        <v>0.1538456</v>
      </c>
      <c r="R4" s="52">
        <v>0.1545743</v>
      </c>
      <c r="S4" s="52">
        <v>0.15280340000000001</v>
      </c>
      <c r="T4" s="52">
        <v>0.15253269999999999</v>
      </c>
      <c r="U4" s="52">
        <v>0.15744320000000001</v>
      </c>
      <c r="V4" s="52">
        <v>0.16610920000000001</v>
      </c>
      <c r="W4" s="52">
        <v>0.17560290000000001</v>
      </c>
      <c r="X4" s="52">
        <v>0.18538930000000001</v>
      </c>
      <c r="Y4" s="52">
        <v>0.1917837</v>
      </c>
      <c r="Z4" s="52">
        <v>0.21376690000000001</v>
      </c>
      <c r="AA4" s="52">
        <v>0.24524969999999999</v>
      </c>
      <c r="AB4" s="52">
        <v>0.23922360000000001</v>
      </c>
      <c r="AC4" s="52">
        <v>0.20940220000000001</v>
      </c>
      <c r="AD4" s="52">
        <v>0.17174539999999999</v>
      </c>
      <c r="AE4" s="52">
        <v>-1.11231E-2</v>
      </c>
      <c r="AF4" s="52">
        <v>-1.43395E-2</v>
      </c>
      <c r="AG4" s="52">
        <v>-1.39144E-2</v>
      </c>
      <c r="AH4" s="52">
        <v>-1.2511100000000001E-2</v>
      </c>
      <c r="AI4" s="52">
        <v>-1.11739E-2</v>
      </c>
      <c r="AJ4" s="52">
        <v>-7.6939E-3</v>
      </c>
      <c r="AK4" s="52">
        <v>-6.7517000000000002E-3</v>
      </c>
      <c r="AL4" s="52">
        <v>-2.0815E-3</v>
      </c>
      <c r="AM4" s="52">
        <v>-6.3287999999999999E-3</v>
      </c>
      <c r="AN4" s="52">
        <v>-7.7929999999999996E-3</v>
      </c>
      <c r="AO4" s="52">
        <v>-8.1816000000000007E-3</v>
      </c>
      <c r="AP4" s="52">
        <v>-4.2129999999999997E-3</v>
      </c>
      <c r="AQ4" s="52">
        <v>-7.8759999999999995E-4</v>
      </c>
      <c r="AR4" s="52">
        <v>-7.2939999999999995E-4</v>
      </c>
      <c r="AS4" s="52">
        <v>4.7708999999999998E-3</v>
      </c>
      <c r="AT4" s="52">
        <v>6.8864E-3</v>
      </c>
      <c r="AU4" s="52">
        <v>4.8199000000000002E-3</v>
      </c>
      <c r="AV4" s="52">
        <v>6.3131000000000003E-3</v>
      </c>
      <c r="AW4" s="52">
        <v>-9.9631000000000008E-3</v>
      </c>
      <c r="AX4" s="52">
        <v>-1.55246E-2</v>
      </c>
      <c r="AY4" s="52">
        <v>-1.01364E-2</v>
      </c>
      <c r="AZ4" s="52">
        <v>-1.19776E-2</v>
      </c>
      <c r="BA4" s="52">
        <v>-1.0013599999999999E-2</v>
      </c>
      <c r="BB4" s="52">
        <v>-7.0013999999999996E-3</v>
      </c>
      <c r="BC4" s="52">
        <v>-6.6248000000000001E-3</v>
      </c>
      <c r="BD4" s="52">
        <v>-9.9094000000000005E-3</v>
      </c>
      <c r="BE4" s="52">
        <v>-9.5362999999999993E-3</v>
      </c>
      <c r="BF4" s="52">
        <v>-8.2524999999999994E-3</v>
      </c>
      <c r="BG4" s="52">
        <v>-6.8082999999999998E-3</v>
      </c>
      <c r="BH4" s="52">
        <v>-2.8771000000000001E-3</v>
      </c>
      <c r="BI4" s="52">
        <v>-1.3967000000000001E-3</v>
      </c>
      <c r="BJ4" s="52">
        <v>2.3178000000000001E-3</v>
      </c>
      <c r="BK4" s="52">
        <v>-1.4247000000000001E-3</v>
      </c>
      <c r="BL4" s="52">
        <v>-2.8151999999999999E-3</v>
      </c>
      <c r="BM4" s="52">
        <v>-3.0756999999999998E-3</v>
      </c>
      <c r="BN4" s="52">
        <v>6.1970000000000005E-4</v>
      </c>
      <c r="BO4" s="52">
        <v>4.1289999999999999E-3</v>
      </c>
      <c r="BP4" s="52">
        <v>3.5834E-3</v>
      </c>
      <c r="BQ4" s="52">
        <v>1.14354E-2</v>
      </c>
      <c r="BR4" s="52">
        <v>1.53945E-2</v>
      </c>
      <c r="BS4" s="52">
        <v>1.19042E-2</v>
      </c>
      <c r="BT4" s="52">
        <v>1.21715E-2</v>
      </c>
      <c r="BU4" s="52">
        <v>-1.8852999999999999E-3</v>
      </c>
      <c r="BV4" s="52">
        <v>-6.4004999999999999E-3</v>
      </c>
      <c r="BW4" s="52">
        <v>-3.0926E-3</v>
      </c>
      <c r="BX4" s="52">
        <v>-4.1882000000000004E-3</v>
      </c>
      <c r="BY4" s="52">
        <v>-4.2354999999999997E-3</v>
      </c>
      <c r="BZ4" s="52">
        <v>-1.8052000000000001E-3</v>
      </c>
      <c r="CA4" s="52">
        <v>-3.5094000000000002E-3</v>
      </c>
      <c r="CB4" s="52">
        <v>-6.8411000000000001E-3</v>
      </c>
      <c r="CC4" s="52">
        <v>-6.5040000000000002E-3</v>
      </c>
      <c r="CD4" s="52">
        <v>-5.3030000000000004E-3</v>
      </c>
      <c r="CE4" s="52">
        <v>-3.7848000000000001E-3</v>
      </c>
      <c r="CF4" s="52">
        <v>4.5889999999999999E-4</v>
      </c>
      <c r="CG4" s="52">
        <v>2.3121999999999999E-3</v>
      </c>
      <c r="CH4" s="52">
        <v>5.3647E-3</v>
      </c>
      <c r="CI4" s="52">
        <v>1.9719E-3</v>
      </c>
      <c r="CJ4" s="52">
        <v>6.3250000000000003E-4</v>
      </c>
      <c r="CK4" s="52">
        <v>4.6069999999999998E-4</v>
      </c>
      <c r="CL4" s="52">
        <v>3.9668000000000004E-3</v>
      </c>
      <c r="CM4" s="52">
        <v>7.5341999999999996E-3</v>
      </c>
      <c r="CN4" s="52">
        <v>6.5703999999999997E-3</v>
      </c>
      <c r="CO4" s="52">
        <v>1.6051300000000001E-2</v>
      </c>
      <c r="CP4" s="52">
        <v>2.1287199999999999E-2</v>
      </c>
      <c r="CQ4" s="52">
        <v>1.6810800000000001E-2</v>
      </c>
      <c r="CR4" s="52">
        <v>1.62291E-2</v>
      </c>
      <c r="CS4" s="52">
        <v>3.7093E-3</v>
      </c>
      <c r="CT4" s="52">
        <v>-8.1100000000000006E-5</v>
      </c>
      <c r="CU4" s="52">
        <v>1.7859E-3</v>
      </c>
      <c r="CV4" s="52">
        <v>1.2068000000000001E-3</v>
      </c>
      <c r="CW4" s="52">
        <v>-2.3360000000000001E-4</v>
      </c>
      <c r="CX4" s="52">
        <v>1.7937000000000001E-3</v>
      </c>
      <c r="CY4" s="52">
        <v>-3.9389999999999998E-4</v>
      </c>
      <c r="CZ4" s="52">
        <v>-3.7728000000000002E-3</v>
      </c>
      <c r="DA4" s="52">
        <v>-3.4718000000000001E-3</v>
      </c>
      <c r="DB4" s="52">
        <v>-2.3535000000000001E-3</v>
      </c>
      <c r="DC4" s="52">
        <v>-7.6119999999999996E-4</v>
      </c>
      <c r="DD4" s="52">
        <v>3.7950000000000002E-3</v>
      </c>
      <c r="DE4" s="52">
        <v>6.0210999999999997E-3</v>
      </c>
      <c r="DF4" s="52">
        <v>8.4116E-3</v>
      </c>
      <c r="DG4" s="52">
        <v>5.3685E-3</v>
      </c>
      <c r="DH4" s="52">
        <v>4.0800999999999997E-3</v>
      </c>
      <c r="DI4" s="52">
        <v>3.9969999999999997E-3</v>
      </c>
      <c r="DJ4" s="52">
        <v>7.3137999999999996E-3</v>
      </c>
      <c r="DK4" s="52">
        <v>1.09395E-2</v>
      </c>
      <c r="DL4" s="52">
        <v>9.5575E-3</v>
      </c>
      <c r="DM4" s="52">
        <v>2.06672E-2</v>
      </c>
      <c r="DN4" s="52">
        <v>2.71799E-2</v>
      </c>
      <c r="DO4" s="52">
        <v>2.1717400000000001E-2</v>
      </c>
      <c r="DP4" s="52">
        <v>2.0286599999999998E-2</v>
      </c>
      <c r="DQ4" s="52">
        <v>9.3039000000000004E-3</v>
      </c>
      <c r="DR4" s="52">
        <v>6.2382999999999996E-3</v>
      </c>
      <c r="DS4" s="52">
        <v>6.6644E-3</v>
      </c>
      <c r="DT4" s="52">
        <v>6.6017000000000003E-3</v>
      </c>
      <c r="DU4" s="52">
        <v>3.7683E-3</v>
      </c>
      <c r="DV4" s="52">
        <v>5.3926E-3</v>
      </c>
      <c r="DW4" s="52">
        <v>4.1043E-3</v>
      </c>
      <c r="DX4" s="52">
        <v>6.5740000000000004E-4</v>
      </c>
      <c r="DY4" s="52">
        <v>9.0629999999999997E-4</v>
      </c>
      <c r="DZ4" s="52">
        <v>1.9051999999999999E-3</v>
      </c>
      <c r="EA4" s="52">
        <v>3.6043E-3</v>
      </c>
      <c r="EB4" s="52">
        <v>8.6116999999999999E-3</v>
      </c>
      <c r="EC4" s="52">
        <v>1.13762E-2</v>
      </c>
      <c r="ED4" s="52">
        <v>1.28109E-2</v>
      </c>
      <c r="EE4" s="52">
        <v>1.02726E-2</v>
      </c>
      <c r="EF4" s="52">
        <v>9.0580000000000001E-3</v>
      </c>
      <c r="EG4" s="52">
        <v>9.103E-3</v>
      </c>
      <c r="EH4" s="52">
        <v>1.2146499999999999E-2</v>
      </c>
      <c r="EI4" s="52">
        <v>1.5856100000000001E-2</v>
      </c>
      <c r="EJ4" s="52">
        <v>1.38703E-2</v>
      </c>
      <c r="EK4" s="52">
        <v>2.73318E-2</v>
      </c>
      <c r="EL4" s="52">
        <v>3.5687999999999998E-2</v>
      </c>
      <c r="EM4" s="52">
        <v>2.88017E-2</v>
      </c>
      <c r="EN4" s="52">
        <v>2.6145100000000001E-2</v>
      </c>
      <c r="EO4" s="52">
        <v>1.7381600000000001E-2</v>
      </c>
      <c r="EP4" s="52">
        <v>1.5362499999999999E-2</v>
      </c>
      <c r="EQ4" s="52">
        <v>1.37082E-2</v>
      </c>
      <c r="ER4" s="52">
        <v>1.43912E-2</v>
      </c>
      <c r="ES4" s="52">
        <v>9.5464E-3</v>
      </c>
      <c r="ET4" s="52">
        <v>1.0588800000000001E-2</v>
      </c>
      <c r="EU4" s="52">
        <v>58.812255999999998</v>
      </c>
      <c r="EV4" s="52">
        <v>57.909367000000003</v>
      </c>
      <c r="EW4" s="52">
        <v>57.703494999999997</v>
      </c>
      <c r="EX4" s="52">
        <v>57.754855999999997</v>
      </c>
      <c r="EY4" s="52">
        <v>57.361243999999999</v>
      </c>
      <c r="EZ4" s="52">
        <v>56.843330000000002</v>
      </c>
      <c r="FA4" s="52">
        <v>58.023738999999999</v>
      </c>
      <c r="FB4" s="52">
        <v>63.273628000000002</v>
      </c>
      <c r="FC4" s="52">
        <v>66.321533000000002</v>
      </c>
      <c r="FD4" s="52">
        <v>69.637459000000007</v>
      </c>
      <c r="FE4" s="52">
        <v>71.82132</v>
      </c>
      <c r="FF4" s="52">
        <v>73.859298999999993</v>
      </c>
      <c r="FG4" s="52">
        <v>74.003456</v>
      </c>
      <c r="FH4" s="52">
        <v>73.771690000000007</v>
      </c>
      <c r="FI4" s="52">
        <v>73.293053</v>
      </c>
      <c r="FJ4" s="52">
        <v>72.536468999999997</v>
      </c>
      <c r="FK4" s="52">
        <v>71.588263999999995</v>
      </c>
      <c r="FL4" s="52">
        <v>69.970650000000006</v>
      </c>
      <c r="FM4" s="52">
        <v>67.241692</v>
      </c>
      <c r="FN4" s="52">
        <v>64.293053</v>
      </c>
      <c r="FO4" s="52">
        <v>63.347861999999999</v>
      </c>
      <c r="FP4" s="52">
        <v>61.641345999999999</v>
      </c>
      <c r="FQ4" s="52">
        <v>60.531723</v>
      </c>
      <c r="FR4" s="52">
        <v>59.722484999999999</v>
      </c>
      <c r="FS4" s="52">
        <v>4.7816000000000004E-3</v>
      </c>
      <c r="FT4" s="52">
        <v>4.9635E-3</v>
      </c>
      <c r="FU4" s="52">
        <v>7.6356999999999996E-3</v>
      </c>
    </row>
    <row r="5" spans="1:177" x14ac:dyDescent="0.2">
      <c r="A5" s="31" t="s">
        <v>0</v>
      </c>
      <c r="B5" s="31" t="s">
        <v>235</v>
      </c>
      <c r="C5" s="31" t="s">
        <v>208</v>
      </c>
      <c r="D5" s="31" t="s">
        <v>210</v>
      </c>
      <c r="E5" s="53" t="s">
        <v>229</v>
      </c>
      <c r="F5" s="53">
        <v>745</v>
      </c>
      <c r="G5" s="52">
        <v>0.60357669999999997</v>
      </c>
      <c r="H5" s="52">
        <v>0.53217859999999995</v>
      </c>
      <c r="I5" s="52">
        <v>0.48406329999999997</v>
      </c>
      <c r="J5" s="52">
        <v>0.45802140000000002</v>
      </c>
      <c r="K5" s="52">
        <v>0.443407</v>
      </c>
      <c r="L5" s="52">
        <v>0.46184560000000002</v>
      </c>
      <c r="M5" s="52">
        <v>0.49666339999999998</v>
      </c>
      <c r="N5" s="52">
        <v>0.49327840000000001</v>
      </c>
      <c r="O5" s="52">
        <v>0.51078109999999999</v>
      </c>
      <c r="P5" s="52">
        <v>0.52959250000000002</v>
      </c>
      <c r="Q5" s="52">
        <v>0.56460120000000003</v>
      </c>
      <c r="R5" s="52">
        <v>0.60701989999999995</v>
      </c>
      <c r="S5" s="52">
        <v>0.67019499999999999</v>
      </c>
      <c r="T5" s="52">
        <v>0.73259909999999995</v>
      </c>
      <c r="U5" s="52">
        <v>0.80354579999999998</v>
      </c>
      <c r="V5" s="52">
        <v>0.86607800000000001</v>
      </c>
      <c r="W5" s="52">
        <v>0.91744890000000001</v>
      </c>
      <c r="X5" s="52">
        <v>0.95039980000000002</v>
      </c>
      <c r="Y5" s="52">
        <v>0.97583960000000003</v>
      </c>
      <c r="Z5" s="52">
        <v>0.97427240000000004</v>
      </c>
      <c r="AA5" s="52">
        <v>0.99485120000000005</v>
      </c>
      <c r="AB5" s="52">
        <v>0.94752130000000001</v>
      </c>
      <c r="AC5" s="52">
        <v>0.83853500000000003</v>
      </c>
      <c r="AD5" s="52">
        <v>0.70066859999999997</v>
      </c>
      <c r="AE5" s="52">
        <v>-8.8022000000000003E-2</v>
      </c>
      <c r="AF5" s="52">
        <v>-7.7910900000000005E-2</v>
      </c>
      <c r="AG5" s="52">
        <v>-7.4482199999999998E-2</v>
      </c>
      <c r="AH5" s="52">
        <v>-5.8431799999999999E-2</v>
      </c>
      <c r="AI5" s="52">
        <v>-4.0883999999999997E-2</v>
      </c>
      <c r="AJ5" s="52">
        <v>-2.0195299999999999E-2</v>
      </c>
      <c r="AK5" s="52">
        <v>-1.1546900000000001E-2</v>
      </c>
      <c r="AL5" s="52">
        <v>-9.1988E-3</v>
      </c>
      <c r="AM5" s="52">
        <v>-1.9350000000000001E-3</v>
      </c>
      <c r="AN5" s="52">
        <v>3.835E-4</v>
      </c>
      <c r="AO5" s="52">
        <v>1.749E-4</v>
      </c>
      <c r="AP5" s="52">
        <v>5.6933000000000001E-3</v>
      </c>
      <c r="AQ5" s="52">
        <v>1.10099E-2</v>
      </c>
      <c r="AR5" s="52">
        <v>6.9132000000000004E-3</v>
      </c>
      <c r="AS5" s="52">
        <v>1.7210799999999998E-2</v>
      </c>
      <c r="AT5" s="52">
        <v>3.7430400000000003E-2</v>
      </c>
      <c r="AU5" s="52">
        <v>2.4390599999999998E-2</v>
      </c>
      <c r="AV5" s="52">
        <v>2.5543900000000001E-2</v>
      </c>
      <c r="AW5" s="52">
        <v>-6.6049999999999995E-4</v>
      </c>
      <c r="AX5" s="52">
        <v>-3.4748599999999998E-2</v>
      </c>
      <c r="AY5" s="52">
        <v>-4.8751099999999999E-2</v>
      </c>
      <c r="AZ5" s="52">
        <v>-4.6136700000000003E-2</v>
      </c>
      <c r="BA5" s="52">
        <v>-5.3323799999999998E-2</v>
      </c>
      <c r="BB5" s="52">
        <v>-6.9341799999999995E-2</v>
      </c>
      <c r="BC5" s="52">
        <v>-7.2016499999999997E-2</v>
      </c>
      <c r="BD5" s="52">
        <v>-6.4187900000000006E-2</v>
      </c>
      <c r="BE5" s="52">
        <v>-6.1723100000000003E-2</v>
      </c>
      <c r="BF5" s="52">
        <v>-4.8261600000000002E-2</v>
      </c>
      <c r="BG5" s="52">
        <v>-3.2132099999999997E-2</v>
      </c>
      <c r="BH5" s="52">
        <v>-1.1354700000000001E-2</v>
      </c>
      <c r="BI5" s="52">
        <v>-2.1830999999999999E-3</v>
      </c>
      <c r="BJ5" s="52">
        <v>4.1330000000000002E-4</v>
      </c>
      <c r="BK5" s="52">
        <v>7.8268000000000001E-3</v>
      </c>
      <c r="BL5" s="52">
        <v>1.0414100000000001E-2</v>
      </c>
      <c r="BM5" s="52">
        <v>1.10802E-2</v>
      </c>
      <c r="BN5" s="52">
        <v>1.5902300000000001E-2</v>
      </c>
      <c r="BO5" s="52">
        <v>2.2870700000000001E-2</v>
      </c>
      <c r="BP5" s="52">
        <v>1.9910600000000001E-2</v>
      </c>
      <c r="BQ5" s="52">
        <v>3.28069E-2</v>
      </c>
      <c r="BR5" s="52">
        <v>5.5348700000000001E-2</v>
      </c>
      <c r="BS5" s="52">
        <v>4.1190499999999998E-2</v>
      </c>
      <c r="BT5" s="52">
        <v>4.1226199999999998E-2</v>
      </c>
      <c r="BU5" s="52">
        <v>1.4880300000000001E-2</v>
      </c>
      <c r="BV5" s="52">
        <v>-1.86955E-2</v>
      </c>
      <c r="BW5" s="52">
        <v>-3.4434300000000001E-2</v>
      </c>
      <c r="BX5" s="52">
        <v>-3.2715800000000003E-2</v>
      </c>
      <c r="BY5" s="52">
        <v>-3.9219900000000002E-2</v>
      </c>
      <c r="BZ5" s="52">
        <v>-5.4216500000000001E-2</v>
      </c>
      <c r="CA5" s="52">
        <v>-6.0931199999999998E-2</v>
      </c>
      <c r="CB5" s="52">
        <v>-5.4683299999999997E-2</v>
      </c>
      <c r="CC5" s="52">
        <v>-5.2886200000000001E-2</v>
      </c>
      <c r="CD5" s="52">
        <v>-4.1217700000000003E-2</v>
      </c>
      <c r="CE5" s="52">
        <v>-2.6070599999999999E-2</v>
      </c>
      <c r="CF5" s="52">
        <v>-5.2318E-3</v>
      </c>
      <c r="CG5" s="52">
        <v>4.3021999999999999E-3</v>
      </c>
      <c r="CH5" s="52">
        <v>7.0705999999999998E-3</v>
      </c>
      <c r="CI5" s="52">
        <v>1.4587900000000001E-2</v>
      </c>
      <c r="CJ5" s="52">
        <v>1.73612E-2</v>
      </c>
      <c r="CK5" s="52">
        <v>1.8633199999999999E-2</v>
      </c>
      <c r="CL5" s="52">
        <v>2.29731E-2</v>
      </c>
      <c r="CM5" s="52">
        <v>3.1085499999999999E-2</v>
      </c>
      <c r="CN5" s="52">
        <v>2.8912500000000001E-2</v>
      </c>
      <c r="CO5" s="52">
        <v>4.36087E-2</v>
      </c>
      <c r="CP5" s="52">
        <v>6.7758899999999997E-2</v>
      </c>
      <c r="CQ5" s="52">
        <v>5.2825999999999998E-2</v>
      </c>
      <c r="CR5" s="52">
        <v>5.2087700000000001E-2</v>
      </c>
      <c r="CS5" s="52">
        <v>2.5643800000000001E-2</v>
      </c>
      <c r="CT5" s="52">
        <v>-7.5772000000000001E-3</v>
      </c>
      <c r="CU5" s="52">
        <v>-2.4518600000000002E-2</v>
      </c>
      <c r="CV5" s="52">
        <v>-2.34205E-2</v>
      </c>
      <c r="CW5" s="52">
        <v>-2.9451600000000001E-2</v>
      </c>
      <c r="CX5" s="52">
        <v>-4.3740800000000003E-2</v>
      </c>
      <c r="CY5" s="52">
        <v>-4.9845800000000003E-2</v>
      </c>
      <c r="CZ5" s="52">
        <v>-4.5178799999999998E-2</v>
      </c>
      <c r="DA5" s="52">
        <v>-4.40493E-2</v>
      </c>
      <c r="DB5" s="52">
        <v>-3.41739E-2</v>
      </c>
      <c r="DC5" s="52">
        <v>-2.0008999999999999E-2</v>
      </c>
      <c r="DD5" s="52">
        <v>8.9110000000000003E-4</v>
      </c>
      <c r="DE5" s="52">
        <v>1.07875E-2</v>
      </c>
      <c r="DF5" s="52">
        <v>1.3728000000000001E-2</v>
      </c>
      <c r="DG5" s="52">
        <v>2.1349E-2</v>
      </c>
      <c r="DH5" s="52">
        <v>2.4308300000000001E-2</v>
      </c>
      <c r="DI5" s="52">
        <v>2.61862E-2</v>
      </c>
      <c r="DJ5" s="52">
        <v>3.0043899999999998E-2</v>
      </c>
      <c r="DK5" s="52">
        <v>3.93002E-2</v>
      </c>
      <c r="DL5" s="52">
        <v>3.7914400000000001E-2</v>
      </c>
      <c r="DM5" s="52">
        <v>5.4410600000000003E-2</v>
      </c>
      <c r="DN5" s="52">
        <v>8.0169099999999993E-2</v>
      </c>
      <c r="DO5" s="52">
        <v>6.4461500000000005E-2</v>
      </c>
      <c r="DP5" s="52">
        <v>6.2949199999999997E-2</v>
      </c>
      <c r="DQ5" s="52">
        <v>3.6407299999999997E-2</v>
      </c>
      <c r="DR5" s="52">
        <v>3.5411000000000002E-3</v>
      </c>
      <c r="DS5" s="52">
        <v>-1.4602800000000001E-2</v>
      </c>
      <c r="DT5" s="52">
        <v>-1.4125199999999999E-2</v>
      </c>
      <c r="DU5" s="52">
        <v>-1.9683200000000001E-2</v>
      </c>
      <c r="DV5" s="52">
        <v>-3.3265099999999999E-2</v>
      </c>
      <c r="DW5" s="52">
        <v>-3.3840299999999997E-2</v>
      </c>
      <c r="DX5" s="52">
        <v>-3.1455799999999999E-2</v>
      </c>
      <c r="DY5" s="52">
        <v>-3.12903E-2</v>
      </c>
      <c r="DZ5" s="52">
        <v>-2.40036E-2</v>
      </c>
      <c r="EA5" s="52">
        <v>-1.1257100000000001E-2</v>
      </c>
      <c r="EB5" s="52">
        <v>9.7316999999999994E-3</v>
      </c>
      <c r="EC5" s="52">
        <v>2.01513E-2</v>
      </c>
      <c r="ED5" s="52">
        <v>2.3340099999999999E-2</v>
      </c>
      <c r="EE5" s="52">
        <v>3.11109E-2</v>
      </c>
      <c r="EF5" s="52">
        <v>3.4338899999999999E-2</v>
      </c>
      <c r="EG5" s="52">
        <v>3.7091499999999999E-2</v>
      </c>
      <c r="EH5" s="52">
        <v>4.0252999999999997E-2</v>
      </c>
      <c r="EI5" s="52">
        <v>5.1160999999999998E-2</v>
      </c>
      <c r="EJ5" s="52">
        <v>5.0911699999999997E-2</v>
      </c>
      <c r="EK5" s="52">
        <v>7.0006700000000005E-2</v>
      </c>
      <c r="EL5" s="52">
        <v>9.8087499999999994E-2</v>
      </c>
      <c r="EM5" s="52">
        <v>8.1261399999999998E-2</v>
      </c>
      <c r="EN5" s="52">
        <v>7.8631499999999993E-2</v>
      </c>
      <c r="EO5" s="52">
        <v>5.1948099999999997E-2</v>
      </c>
      <c r="EP5" s="52">
        <v>1.9594199999999999E-2</v>
      </c>
      <c r="EQ5" s="52">
        <v>-2.8610000000000002E-4</v>
      </c>
      <c r="ER5" s="52">
        <v>-7.0430000000000004E-4</v>
      </c>
      <c r="ES5" s="52">
        <v>-5.5792999999999997E-3</v>
      </c>
      <c r="ET5" s="52">
        <v>-1.8139800000000001E-2</v>
      </c>
      <c r="EU5" s="52">
        <v>68.239822000000004</v>
      </c>
      <c r="EV5" s="52">
        <v>68.229743999999997</v>
      </c>
      <c r="EW5" s="52">
        <v>68.267769000000001</v>
      </c>
      <c r="EX5" s="52">
        <v>68.147789000000003</v>
      </c>
      <c r="EY5" s="52">
        <v>67.854759000000001</v>
      </c>
      <c r="EZ5" s="52">
        <v>67.922745000000006</v>
      </c>
      <c r="FA5" s="52">
        <v>68.197097999999997</v>
      </c>
      <c r="FB5" s="52">
        <v>69.278251999999995</v>
      </c>
      <c r="FC5" s="52">
        <v>71.466614000000007</v>
      </c>
      <c r="FD5" s="52">
        <v>74.202202</v>
      </c>
      <c r="FE5" s="52">
        <v>76.752785000000003</v>
      </c>
      <c r="FF5" s="52">
        <v>77.969230999999994</v>
      </c>
      <c r="FG5" s="52">
        <v>78.788933</v>
      </c>
      <c r="FH5" s="52">
        <v>78.905144000000007</v>
      </c>
      <c r="FI5" s="52">
        <v>78.490127999999999</v>
      </c>
      <c r="FJ5" s="52">
        <v>77.955933000000002</v>
      </c>
      <c r="FK5" s="52">
        <v>76.736930999999998</v>
      </c>
      <c r="FL5" s="52">
        <v>75.457206999999997</v>
      </c>
      <c r="FM5" s="52">
        <v>73.186347999999995</v>
      </c>
      <c r="FN5" s="52">
        <v>70.873435999999998</v>
      </c>
      <c r="FO5" s="52">
        <v>69.834075999999996</v>
      </c>
      <c r="FP5" s="52">
        <v>69.067711000000003</v>
      </c>
      <c r="FQ5" s="52">
        <v>68.667205999999993</v>
      </c>
      <c r="FR5" s="52">
        <v>68.504363999999995</v>
      </c>
      <c r="FS5" s="52">
        <v>1.08419E-2</v>
      </c>
      <c r="FT5" s="52">
        <v>1.15899E-2</v>
      </c>
      <c r="FU5" s="52">
        <v>1.6990499999999999E-2</v>
      </c>
    </row>
    <row r="6" spans="1:177" x14ac:dyDescent="0.2">
      <c r="A6" s="31" t="s">
        <v>0</v>
      </c>
      <c r="B6" s="31" t="s">
        <v>235</v>
      </c>
      <c r="C6" s="31" t="s">
        <v>208</v>
      </c>
      <c r="D6" s="31" t="s">
        <v>210</v>
      </c>
      <c r="E6" s="53" t="s">
        <v>230</v>
      </c>
      <c r="F6" s="53">
        <v>421</v>
      </c>
      <c r="G6" s="52">
        <v>0.34015800000000002</v>
      </c>
      <c r="H6" s="52">
        <v>0.30201600000000001</v>
      </c>
      <c r="I6" s="52">
        <v>0.27224619999999999</v>
      </c>
      <c r="J6" s="52">
        <v>0.2563453</v>
      </c>
      <c r="K6" s="52">
        <v>0.2515442</v>
      </c>
      <c r="L6" s="52">
        <v>0.26172509999999999</v>
      </c>
      <c r="M6" s="52">
        <v>0.272451</v>
      </c>
      <c r="N6" s="52">
        <v>0.2680189</v>
      </c>
      <c r="O6" s="52">
        <v>0.27718280000000001</v>
      </c>
      <c r="P6" s="52">
        <v>0.29061819999999999</v>
      </c>
      <c r="Q6" s="52">
        <v>0.30290210000000001</v>
      </c>
      <c r="R6" s="52">
        <v>0.3207294</v>
      </c>
      <c r="S6" s="52">
        <v>0.3566241</v>
      </c>
      <c r="T6" s="52">
        <v>0.37644309999999997</v>
      </c>
      <c r="U6" s="52">
        <v>0.39592060000000001</v>
      </c>
      <c r="V6" s="52">
        <v>0.41687839999999998</v>
      </c>
      <c r="W6" s="52">
        <v>0.44566840000000002</v>
      </c>
      <c r="X6" s="52">
        <v>0.46884429999999999</v>
      </c>
      <c r="Y6" s="52">
        <v>0.48586360000000001</v>
      </c>
      <c r="Z6" s="52">
        <v>0.50649</v>
      </c>
      <c r="AA6" s="52">
        <v>0.5263774</v>
      </c>
      <c r="AB6" s="52">
        <v>0.51060410000000001</v>
      </c>
      <c r="AC6" s="52">
        <v>0.46364109999999997</v>
      </c>
      <c r="AD6" s="52">
        <v>0.39253680000000002</v>
      </c>
      <c r="AE6" s="52">
        <v>-7.3757500000000004E-2</v>
      </c>
      <c r="AF6" s="52">
        <v>-6.0807600000000003E-2</v>
      </c>
      <c r="AG6" s="52">
        <v>-5.8150599999999997E-2</v>
      </c>
      <c r="AH6" s="52">
        <v>-4.48285E-2</v>
      </c>
      <c r="AI6" s="52">
        <v>-3.00133E-2</v>
      </c>
      <c r="AJ6" s="52">
        <v>-1.8582100000000001E-2</v>
      </c>
      <c r="AK6" s="52">
        <v>-4.1992000000000002E-3</v>
      </c>
      <c r="AL6" s="52">
        <v>-1.0037900000000001E-2</v>
      </c>
      <c r="AM6" s="52">
        <v>-6.2198000000000002E-3</v>
      </c>
      <c r="AN6" s="52">
        <v>-4.0502000000000003E-3</v>
      </c>
      <c r="AO6" s="52">
        <v>-9.7820000000000003E-4</v>
      </c>
      <c r="AP6" s="52">
        <v>-7.4319999999999996E-4</v>
      </c>
      <c r="AQ6" s="52">
        <v>7.5307000000000004E-3</v>
      </c>
      <c r="AR6" s="52">
        <v>1.1241999999999999E-3</v>
      </c>
      <c r="AS6" s="52">
        <v>1.3074E-3</v>
      </c>
      <c r="AT6" s="52">
        <v>4.4742000000000002E-3</v>
      </c>
      <c r="AU6" s="52">
        <v>7.1140000000000005E-4</v>
      </c>
      <c r="AV6" s="52">
        <v>5.2836000000000003E-3</v>
      </c>
      <c r="AW6" s="52">
        <v>-8.5908000000000009E-3</v>
      </c>
      <c r="AX6" s="52">
        <v>-2.48478E-2</v>
      </c>
      <c r="AY6" s="52">
        <v>-3.8259000000000001E-2</v>
      </c>
      <c r="AZ6" s="52">
        <v>-2.9544600000000001E-2</v>
      </c>
      <c r="BA6" s="52">
        <v>-4.7204799999999998E-2</v>
      </c>
      <c r="BB6" s="52">
        <v>-6.1712599999999999E-2</v>
      </c>
      <c r="BC6" s="52">
        <v>-5.81857E-2</v>
      </c>
      <c r="BD6" s="52">
        <v>-4.7556800000000003E-2</v>
      </c>
      <c r="BE6" s="52">
        <v>-4.59069E-2</v>
      </c>
      <c r="BF6" s="52">
        <v>-3.5300199999999997E-2</v>
      </c>
      <c r="BG6" s="52">
        <v>-2.1939E-2</v>
      </c>
      <c r="BH6" s="52">
        <v>-1.0852499999999999E-2</v>
      </c>
      <c r="BI6" s="52">
        <v>3.9808999999999999E-3</v>
      </c>
      <c r="BJ6" s="52">
        <v>-1.3285E-3</v>
      </c>
      <c r="BK6" s="52">
        <v>2.5319000000000001E-3</v>
      </c>
      <c r="BL6" s="52">
        <v>5.0198999999999999E-3</v>
      </c>
      <c r="BM6" s="52">
        <v>8.4384000000000004E-3</v>
      </c>
      <c r="BN6" s="52">
        <v>8.0502000000000004E-3</v>
      </c>
      <c r="BO6" s="52">
        <v>1.7381199999999999E-2</v>
      </c>
      <c r="BP6" s="52">
        <v>1.14465E-2</v>
      </c>
      <c r="BQ6" s="52">
        <v>1.2621500000000001E-2</v>
      </c>
      <c r="BR6" s="52">
        <v>1.72525E-2</v>
      </c>
      <c r="BS6" s="52">
        <v>1.34103E-2</v>
      </c>
      <c r="BT6" s="52">
        <v>1.76429E-2</v>
      </c>
      <c r="BU6" s="52">
        <v>3.1332999999999999E-3</v>
      </c>
      <c r="BV6" s="52">
        <v>-1.26585E-2</v>
      </c>
      <c r="BW6" s="52">
        <v>-2.6638599999999998E-2</v>
      </c>
      <c r="BX6" s="52">
        <v>-1.90016E-2</v>
      </c>
      <c r="BY6" s="52">
        <v>-3.4716499999999997E-2</v>
      </c>
      <c r="BZ6" s="52">
        <v>-4.7730300000000003E-2</v>
      </c>
      <c r="CA6" s="52">
        <v>-4.7400699999999997E-2</v>
      </c>
      <c r="CB6" s="52">
        <v>-3.8379299999999998E-2</v>
      </c>
      <c r="CC6" s="52">
        <v>-3.7427000000000002E-2</v>
      </c>
      <c r="CD6" s="52">
        <v>-2.8700900000000001E-2</v>
      </c>
      <c r="CE6" s="52">
        <v>-1.6346800000000002E-2</v>
      </c>
      <c r="CF6" s="52">
        <v>-5.4990999999999998E-3</v>
      </c>
      <c r="CG6" s="52">
        <v>9.6463999999999994E-3</v>
      </c>
      <c r="CH6" s="52">
        <v>4.7035999999999996E-3</v>
      </c>
      <c r="CI6" s="52">
        <v>8.5932999999999999E-3</v>
      </c>
      <c r="CJ6" s="52">
        <v>1.13019E-2</v>
      </c>
      <c r="CK6" s="52">
        <v>1.4960299999999999E-2</v>
      </c>
      <c r="CL6" s="52">
        <v>1.41406E-2</v>
      </c>
      <c r="CM6" s="52">
        <v>2.4203599999999999E-2</v>
      </c>
      <c r="CN6" s="52">
        <v>1.85957E-2</v>
      </c>
      <c r="CO6" s="52">
        <v>2.0457599999999999E-2</v>
      </c>
      <c r="CP6" s="52">
        <v>2.61026E-2</v>
      </c>
      <c r="CQ6" s="52">
        <v>2.2205599999999999E-2</v>
      </c>
      <c r="CR6" s="52">
        <v>2.6202900000000001E-2</v>
      </c>
      <c r="CS6" s="52">
        <v>1.12535E-2</v>
      </c>
      <c r="CT6" s="52">
        <v>-4.2161999999999998E-3</v>
      </c>
      <c r="CU6" s="52">
        <v>-1.8590300000000001E-2</v>
      </c>
      <c r="CV6" s="52">
        <v>-1.1699599999999999E-2</v>
      </c>
      <c r="CW6" s="52">
        <v>-2.6067099999999999E-2</v>
      </c>
      <c r="CX6" s="52">
        <v>-3.8046200000000002E-2</v>
      </c>
      <c r="CY6" s="52">
        <v>-3.6615799999999997E-2</v>
      </c>
      <c r="CZ6" s="52">
        <v>-2.92018E-2</v>
      </c>
      <c r="DA6" s="52">
        <v>-2.89471E-2</v>
      </c>
      <c r="DB6" s="52">
        <v>-2.2101599999999999E-2</v>
      </c>
      <c r="DC6" s="52">
        <v>-1.07546E-2</v>
      </c>
      <c r="DD6" s="52">
        <v>-1.4559999999999999E-4</v>
      </c>
      <c r="DE6" s="52">
        <v>1.53119E-2</v>
      </c>
      <c r="DF6" s="52">
        <v>1.07356E-2</v>
      </c>
      <c r="DG6" s="52">
        <v>1.46547E-2</v>
      </c>
      <c r="DH6" s="52">
        <v>1.75838E-2</v>
      </c>
      <c r="DI6" s="52">
        <v>2.1482100000000001E-2</v>
      </c>
      <c r="DJ6" s="52">
        <v>2.02309E-2</v>
      </c>
      <c r="DK6" s="52">
        <v>3.1026100000000001E-2</v>
      </c>
      <c r="DL6" s="52">
        <v>2.5744900000000001E-2</v>
      </c>
      <c r="DM6" s="52">
        <v>2.8293800000000001E-2</v>
      </c>
      <c r="DN6" s="52">
        <v>3.4952799999999999E-2</v>
      </c>
      <c r="DO6" s="52">
        <v>3.1000799999999998E-2</v>
      </c>
      <c r="DP6" s="52">
        <v>3.4762899999999999E-2</v>
      </c>
      <c r="DQ6" s="52">
        <v>1.9373600000000001E-2</v>
      </c>
      <c r="DR6" s="52">
        <v>4.2259999999999997E-3</v>
      </c>
      <c r="DS6" s="52">
        <v>-1.0541999999999999E-2</v>
      </c>
      <c r="DT6" s="52">
        <v>-4.3975000000000004E-3</v>
      </c>
      <c r="DU6" s="52">
        <v>-1.7417800000000001E-2</v>
      </c>
      <c r="DV6" s="52">
        <v>-2.8362100000000001E-2</v>
      </c>
      <c r="DW6" s="52">
        <v>-2.1044E-2</v>
      </c>
      <c r="DX6" s="52">
        <v>-1.59509E-2</v>
      </c>
      <c r="DY6" s="52">
        <v>-1.67034E-2</v>
      </c>
      <c r="DZ6" s="52">
        <v>-1.2573300000000001E-2</v>
      </c>
      <c r="EA6" s="52">
        <v>-2.6803E-3</v>
      </c>
      <c r="EB6" s="52">
        <v>7.5839000000000002E-3</v>
      </c>
      <c r="EC6" s="52">
        <v>2.34919E-2</v>
      </c>
      <c r="ED6" s="52">
        <v>1.9445E-2</v>
      </c>
      <c r="EE6" s="52">
        <v>2.3406400000000001E-2</v>
      </c>
      <c r="EF6" s="52">
        <v>2.6653900000000001E-2</v>
      </c>
      <c r="EG6" s="52">
        <v>3.0898700000000001E-2</v>
      </c>
      <c r="EH6" s="52">
        <v>2.9024399999999999E-2</v>
      </c>
      <c r="EI6" s="52">
        <v>4.0876500000000003E-2</v>
      </c>
      <c r="EJ6" s="52">
        <v>3.6067299999999997E-2</v>
      </c>
      <c r="EK6" s="52">
        <v>3.9607900000000001E-2</v>
      </c>
      <c r="EL6" s="52">
        <v>4.7731099999999999E-2</v>
      </c>
      <c r="EM6" s="52">
        <v>4.3699799999999997E-2</v>
      </c>
      <c r="EN6" s="52">
        <v>4.7122200000000003E-2</v>
      </c>
      <c r="EO6" s="52">
        <v>3.1097699999999999E-2</v>
      </c>
      <c r="EP6" s="52">
        <v>1.6415300000000001E-2</v>
      </c>
      <c r="EQ6" s="52">
        <v>1.0784E-3</v>
      </c>
      <c r="ER6" s="52">
        <v>6.1454999999999999E-3</v>
      </c>
      <c r="ES6" s="52">
        <v>-4.9294999999999999E-3</v>
      </c>
      <c r="ET6" s="52">
        <v>-1.43797E-2</v>
      </c>
      <c r="EU6" s="52">
        <v>69.119101999999998</v>
      </c>
      <c r="EV6" s="52">
        <v>68.985671999999994</v>
      </c>
      <c r="EW6" s="52">
        <v>68.940697</v>
      </c>
      <c r="EX6" s="52">
        <v>68.722014999999999</v>
      </c>
      <c r="EY6" s="52">
        <v>68.367928000000006</v>
      </c>
      <c r="EZ6" s="52">
        <v>68.453666999999996</v>
      </c>
      <c r="FA6" s="52">
        <v>68.449471000000003</v>
      </c>
      <c r="FB6" s="52">
        <v>68.978256000000002</v>
      </c>
      <c r="FC6" s="52">
        <v>70.373610999999997</v>
      </c>
      <c r="FD6" s="52">
        <v>72.255004999999997</v>
      </c>
      <c r="FE6" s="52">
        <v>73.617744000000002</v>
      </c>
      <c r="FF6" s="52">
        <v>74.828513999999998</v>
      </c>
      <c r="FG6" s="52">
        <v>75.568320999999997</v>
      </c>
      <c r="FH6" s="52">
        <v>76.080551</v>
      </c>
      <c r="FI6" s="52">
        <v>76.086235000000002</v>
      </c>
      <c r="FJ6" s="52">
        <v>75.651343999999995</v>
      </c>
      <c r="FK6" s="52">
        <v>74.903632999999999</v>
      </c>
      <c r="FL6" s="52">
        <v>74.081787000000006</v>
      </c>
      <c r="FM6" s="52">
        <v>72.427475000000001</v>
      </c>
      <c r="FN6" s="52">
        <v>70.948600999999996</v>
      </c>
      <c r="FO6" s="52">
        <v>70.423278999999994</v>
      </c>
      <c r="FP6" s="52">
        <v>70.116135</v>
      </c>
      <c r="FQ6" s="52">
        <v>69.680260000000004</v>
      </c>
      <c r="FR6" s="52">
        <v>69.461082000000005</v>
      </c>
      <c r="FS6" s="52">
        <v>9.1643000000000002E-3</v>
      </c>
      <c r="FT6" s="52">
        <v>9.4397000000000005E-3</v>
      </c>
      <c r="FU6" s="52">
        <v>1.3289799999999999E-2</v>
      </c>
    </row>
    <row r="7" spans="1:177" x14ac:dyDescent="0.2">
      <c r="A7" s="31" t="s">
        <v>0</v>
      </c>
      <c r="B7" s="31" t="s">
        <v>235</v>
      </c>
      <c r="C7" s="31" t="s">
        <v>208</v>
      </c>
      <c r="D7" s="31" t="s">
        <v>210</v>
      </c>
      <c r="E7" s="53" t="s">
        <v>231</v>
      </c>
      <c r="F7" s="53">
        <v>324</v>
      </c>
      <c r="G7" s="52">
        <v>0.2640555</v>
      </c>
      <c r="H7" s="52">
        <v>0.2309659</v>
      </c>
      <c r="I7" s="52">
        <v>0.2124722</v>
      </c>
      <c r="J7" s="52">
        <v>0.2019311</v>
      </c>
      <c r="K7" s="52">
        <v>0.19214510000000001</v>
      </c>
      <c r="L7" s="52">
        <v>0.200234</v>
      </c>
      <c r="M7" s="52">
        <v>0.22359599999999999</v>
      </c>
      <c r="N7" s="52">
        <v>0.2245962</v>
      </c>
      <c r="O7" s="52">
        <v>0.23278879999999999</v>
      </c>
      <c r="P7" s="52">
        <v>0.23813819999999999</v>
      </c>
      <c r="Q7" s="52">
        <v>0.26029370000000002</v>
      </c>
      <c r="R7" s="52">
        <v>0.28483380000000003</v>
      </c>
      <c r="S7" s="52">
        <v>0.3128243</v>
      </c>
      <c r="T7" s="52">
        <v>0.3545642</v>
      </c>
      <c r="U7" s="52">
        <v>0.4047</v>
      </c>
      <c r="V7" s="52">
        <v>0.44526450000000001</v>
      </c>
      <c r="W7" s="52">
        <v>0.46799590000000002</v>
      </c>
      <c r="X7" s="52">
        <v>0.47802139999999999</v>
      </c>
      <c r="Y7" s="52">
        <v>0.48638500000000001</v>
      </c>
      <c r="Z7" s="52">
        <v>0.46560810000000002</v>
      </c>
      <c r="AA7" s="52">
        <v>0.46659790000000001</v>
      </c>
      <c r="AB7" s="52">
        <v>0.4357607</v>
      </c>
      <c r="AC7" s="52">
        <v>0.37447649999999999</v>
      </c>
      <c r="AD7" s="52">
        <v>0.30814619999999998</v>
      </c>
      <c r="AE7" s="52">
        <v>-2.28287E-2</v>
      </c>
      <c r="AF7" s="52">
        <v>-2.44716E-2</v>
      </c>
      <c r="AG7" s="52">
        <v>-2.3155599999999998E-2</v>
      </c>
      <c r="AH7" s="52">
        <v>-1.9589700000000002E-2</v>
      </c>
      <c r="AI7" s="52">
        <v>-1.6172700000000002E-2</v>
      </c>
      <c r="AJ7" s="52">
        <v>-7.5753000000000001E-3</v>
      </c>
      <c r="AK7" s="52">
        <v>-1.285E-2</v>
      </c>
      <c r="AL7" s="52">
        <v>-5.019E-3</v>
      </c>
      <c r="AM7" s="52">
        <v>-1.8645000000000001E-3</v>
      </c>
      <c r="AN7" s="52">
        <v>-1.9726000000000001E-3</v>
      </c>
      <c r="AO7" s="52">
        <v>-5.8909000000000001E-3</v>
      </c>
      <c r="AP7" s="52">
        <v>1.0950000000000001E-4</v>
      </c>
      <c r="AQ7" s="52">
        <v>-2.7989E-3</v>
      </c>
      <c r="AR7" s="52">
        <v>-1.3952000000000001E-3</v>
      </c>
      <c r="AS7" s="52">
        <v>6.8285000000000004E-3</v>
      </c>
      <c r="AT7" s="52">
        <v>2.1876199999999998E-2</v>
      </c>
      <c r="AU7" s="52">
        <v>1.37331E-2</v>
      </c>
      <c r="AV7" s="52">
        <v>1.12751E-2</v>
      </c>
      <c r="AW7" s="52">
        <v>-1.3553E-3</v>
      </c>
      <c r="AX7" s="52">
        <v>-1.9713700000000001E-2</v>
      </c>
      <c r="AY7" s="52">
        <v>-1.9838399999999999E-2</v>
      </c>
      <c r="AZ7" s="52">
        <v>-2.49378E-2</v>
      </c>
      <c r="BA7" s="52">
        <v>-1.5573200000000001E-2</v>
      </c>
      <c r="BB7" s="52">
        <v>-1.7429400000000001E-2</v>
      </c>
      <c r="BC7" s="52">
        <v>-1.75487E-2</v>
      </c>
      <c r="BD7" s="52">
        <v>-1.96005E-2</v>
      </c>
      <c r="BE7" s="52">
        <v>-1.8527100000000001E-2</v>
      </c>
      <c r="BF7" s="52">
        <v>-1.5403500000000001E-2</v>
      </c>
      <c r="BG7" s="52">
        <v>-1.23226E-2</v>
      </c>
      <c r="BH7" s="52">
        <v>-3.0352999999999999E-3</v>
      </c>
      <c r="BI7" s="52">
        <v>-8.0242000000000004E-3</v>
      </c>
      <c r="BJ7" s="52">
        <v>-4.8700000000000002E-4</v>
      </c>
      <c r="BK7" s="52">
        <v>2.8787000000000001E-3</v>
      </c>
      <c r="BL7" s="52">
        <v>2.7756E-3</v>
      </c>
      <c r="BM7" s="52">
        <v>-6.2899999999999997E-5</v>
      </c>
      <c r="BN7" s="52">
        <v>5.5510000000000004E-3</v>
      </c>
      <c r="BO7" s="52">
        <v>3.8866999999999999E-3</v>
      </c>
      <c r="BP7" s="52">
        <v>6.5329999999999997E-3</v>
      </c>
      <c r="BQ7" s="52">
        <v>1.7386700000000001E-2</v>
      </c>
      <c r="BR7" s="52">
        <v>3.4192699999999999E-2</v>
      </c>
      <c r="BS7" s="52">
        <v>2.4663600000000001E-2</v>
      </c>
      <c r="BT7" s="52">
        <v>2.1001100000000002E-2</v>
      </c>
      <c r="BU7" s="52">
        <v>8.8784999999999992E-3</v>
      </c>
      <c r="BV7" s="52">
        <v>-9.1757999999999996E-3</v>
      </c>
      <c r="BW7" s="52">
        <v>-1.12067E-2</v>
      </c>
      <c r="BX7" s="52">
        <v>-1.6521000000000001E-2</v>
      </c>
      <c r="BY7" s="52">
        <v>-8.5798000000000003E-3</v>
      </c>
      <c r="BZ7" s="52">
        <v>-1.0973399999999999E-2</v>
      </c>
      <c r="CA7" s="52">
        <v>-1.38919E-2</v>
      </c>
      <c r="CB7" s="52">
        <v>-1.62267E-2</v>
      </c>
      <c r="CC7" s="52">
        <v>-1.53215E-2</v>
      </c>
      <c r="CD7" s="52">
        <v>-1.25042E-2</v>
      </c>
      <c r="CE7" s="52">
        <v>-9.6561000000000008E-3</v>
      </c>
      <c r="CF7" s="52">
        <v>1.092E-4</v>
      </c>
      <c r="CG7" s="52">
        <v>-4.6819000000000001E-3</v>
      </c>
      <c r="CH7" s="52">
        <v>2.6519E-3</v>
      </c>
      <c r="CI7" s="52">
        <v>6.1638999999999999E-3</v>
      </c>
      <c r="CJ7" s="52">
        <v>6.0641000000000002E-3</v>
      </c>
      <c r="CK7" s="52">
        <v>3.9734999999999996E-3</v>
      </c>
      <c r="CL7" s="52">
        <v>9.3197999999999996E-3</v>
      </c>
      <c r="CM7" s="52">
        <v>8.5170999999999997E-3</v>
      </c>
      <c r="CN7" s="52">
        <v>1.2023900000000001E-2</v>
      </c>
      <c r="CO7" s="52">
        <v>2.46994E-2</v>
      </c>
      <c r="CP7" s="52">
        <v>4.27231E-2</v>
      </c>
      <c r="CQ7" s="52">
        <v>3.2234100000000002E-2</v>
      </c>
      <c r="CR7" s="52">
        <v>2.7737299999999999E-2</v>
      </c>
      <c r="CS7" s="52">
        <v>1.5966299999999999E-2</v>
      </c>
      <c r="CT7" s="52">
        <v>-1.8772999999999999E-3</v>
      </c>
      <c r="CU7" s="52">
        <v>-5.2284999999999996E-3</v>
      </c>
      <c r="CV7" s="52">
        <v>-1.06915E-2</v>
      </c>
      <c r="CW7" s="52">
        <v>-3.7361999999999999E-3</v>
      </c>
      <c r="CX7" s="52">
        <v>-6.5021000000000002E-3</v>
      </c>
      <c r="CY7" s="52">
        <v>-1.0234999999999999E-2</v>
      </c>
      <c r="CZ7" s="52">
        <v>-1.2853E-2</v>
      </c>
      <c r="DA7" s="52">
        <v>-1.2115799999999999E-2</v>
      </c>
      <c r="DB7" s="52">
        <v>-9.6048999999999995E-3</v>
      </c>
      <c r="DC7" s="52">
        <v>-6.9895000000000001E-3</v>
      </c>
      <c r="DD7" s="52">
        <v>3.2536000000000002E-3</v>
      </c>
      <c r="DE7" s="52">
        <v>-1.3395E-3</v>
      </c>
      <c r="DF7" s="52">
        <v>5.7907999999999996E-3</v>
      </c>
      <c r="DG7" s="52">
        <v>9.4490000000000008E-3</v>
      </c>
      <c r="DH7" s="52">
        <v>9.3527000000000002E-3</v>
      </c>
      <c r="DI7" s="52">
        <v>8.0099000000000004E-3</v>
      </c>
      <c r="DJ7" s="52">
        <v>1.3088600000000001E-2</v>
      </c>
      <c r="DK7" s="52">
        <v>1.3147499999999999E-2</v>
      </c>
      <c r="DL7" s="52">
        <v>1.75149E-2</v>
      </c>
      <c r="DM7" s="52">
        <v>3.2011999999999999E-2</v>
      </c>
      <c r="DN7" s="52">
        <v>5.1253600000000003E-2</v>
      </c>
      <c r="DO7" s="52">
        <v>3.98045E-2</v>
      </c>
      <c r="DP7" s="52">
        <v>3.4473499999999997E-2</v>
      </c>
      <c r="DQ7" s="52">
        <v>2.30542E-2</v>
      </c>
      <c r="DR7" s="52">
        <v>5.4212000000000002E-3</v>
      </c>
      <c r="DS7" s="52">
        <v>7.4980000000000001E-4</v>
      </c>
      <c r="DT7" s="52">
        <v>-4.862E-3</v>
      </c>
      <c r="DU7" s="52">
        <v>1.1073999999999999E-3</v>
      </c>
      <c r="DV7" s="52">
        <v>-2.0306999999999999E-3</v>
      </c>
      <c r="DW7" s="52">
        <v>-4.9550999999999996E-3</v>
      </c>
      <c r="DX7" s="52">
        <v>-7.9819000000000001E-3</v>
      </c>
      <c r="DY7" s="52">
        <v>-7.4874E-3</v>
      </c>
      <c r="DZ7" s="52">
        <v>-5.4187999999999997E-3</v>
      </c>
      <c r="EA7" s="52">
        <v>-3.1394000000000001E-3</v>
      </c>
      <c r="EB7" s="52">
        <v>7.7936999999999998E-3</v>
      </c>
      <c r="EC7" s="52">
        <v>3.4862999999999999E-3</v>
      </c>
      <c r="ED7" s="52">
        <v>1.03228E-2</v>
      </c>
      <c r="EE7" s="52">
        <v>1.41923E-2</v>
      </c>
      <c r="EF7" s="52">
        <v>1.41009E-2</v>
      </c>
      <c r="EG7" s="52">
        <v>1.38379E-2</v>
      </c>
      <c r="EH7" s="52">
        <v>1.85302E-2</v>
      </c>
      <c r="EI7" s="52">
        <v>1.9833099999999999E-2</v>
      </c>
      <c r="EJ7" s="52">
        <v>2.5443E-2</v>
      </c>
      <c r="EK7" s="52">
        <v>4.2570299999999998E-2</v>
      </c>
      <c r="EL7" s="52">
        <v>6.3570100000000004E-2</v>
      </c>
      <c r="EM7" s="52">
        <v>5.0735000000000002E-2</v>
      </c>
      <c r="EN7" s="52">
        <v>4.4199500000000003E-2</v>
      </c>
      <c r="EO7" s="52">
        <v>3.3287999999999998E-2</v>
      </c>
      <c r="EP7" s="52">
        <v>1.59591E-2</v>
      </c>
      <c r="EQ7" s="52">
        <v>9.3813999999999998E-3</v>
      </c>
      <c r="ER7" s="52">
        <v>3.5549000000000002E-3</v>
      </c>
      <c r="ES7" s="52">
        <v>8.1008E-3</v>
      </c>
      <c r="ET7" s="52">
        <v>4.4251999999999998E-3</v>
      </c>
      <c r="EU7" s="52">
        <v>67.191993999999994</v>
      </c>
      <c r="EV7" s="52">
        <v>67.328918000000002</v>
      </c>
      <c r="EW7" s="52">
        <v>67.465843000000007</v>
      </c>
      <c r="EX7" s="52">
        <v>67.463486000000003</v>
      </c>
      <c r="EY7" s="52">
        <v>67.243224999999995</v>
      </c>
      <c r="EZ7" s="52">
        <v>67.290047000000001</v>
      </c>
      <c r="FA7" s="52">
        <v>67.896347000000006</v>
      </c>
      <c r="FB7" s="52">
        <v>69.635750000000002</v>
      </c>
      <c r="FC7" s="52">
        <v>72.769142000000002</v>
      </c>
      <c r="FD7" s="52">
        <v>76.522675000000007</v>
      </c>
      <c r="FE7" s="52">
        <v>80.488808000000006</v>
      </c>
      <c r="FF7" s="52">
        <v>81.712012999999999</v>
      </c>
      <c r="FG7" s="52">
        <v>82.626914999999997</v>
      </c>
      <c r="FH7" s="52">
        <v>82.271202000000002</v>
      </c>
      <c r="FI7" s="52">
        <v>81.354827999999998</v>
      </c>
      <c r="FJ7" s="52">
        <v>80.702292999999997</v>
      </c>
      <c r="FK7" s="52">
        <v>78.921668999999994</v>
      </c>
      <c r="FL7" s="52">
        <v>77.096290999999994</v>
      </c>
      <c r="FM7" s="52">
        <v>74.090698000000003</v>
      </c>
      <c r="FN7" s="52">
        <v>70.783867000000001</v>
      </c>
      <c r="FO7" s="52">
        <v>69.131919999999994</v>
      </c>
      <c r="FP7" s="52">
        <v>67.818314000000001</v>
      </c>
      <c r="FQ7" s="52">
        <v>67.459952999999999</v>
      </c>
      <c r="FR7" s="52">
        <v>67.364249999999998</v>
      </c>
      <c r="FS7" s="52">
        <v>6.0650000000000001E-3</v>
      </c>
      <c r="FT7" s="52">
        <v>6.9088999999999999E-3</v>
      </c>
      <c r="FU7" s="52">
        <v>1.0563700000000001E-2</v>
      </c>
    </row>
    <row r="8" spans="1:177" x14ac:dyDescent="0.2">
      <c r="A8" s="31" t="s">
        <v>0</v>
      </c>
      <c r="B8" s="31" t="s">
        <v>235</v>
      </c>
      <c r="C8" s="31" t="s">
        <v>208</v>
      </c>
      <c r="D8" s="31" t="s">
        <v>211</v>
      </c>
      <c r="E8" s="53" t="s">
        <v>229</v>
      </c>
      <c r="F8" s="53">
        <v>296</v>
      </c>
      <c r="G8" s="52">
        <v>0.22915959999999999</v>
      </c>
      <c r="H8" s="52">
        <v>0.2084617</v>
      </c>
      <c r="I8" s="52">
        <v>0.19517619999999999</v>
      </c>
      <c r="J8" s="52">
        <v>0.19283239999999999</v>
      </c>
      <c r="K8" s="52">
        <v>0.19898740000000001</v>
      </c>
      <c r="L8" s="52">
        <v>0.22049920000000001</v>
      </c>
      <c r="M8" s="52">
        <v>0.25955279999999997</v>
      </c>
      <c r="N8" s="52">
        <v>0.24880910000000001</v>
      </c>
      <c r="O8" s="52">
        <v>0.24247730000000001</v>
      </c>
      <c r="P8" s="52">
        <v>0.23718330000000001</v>
      </c>
      <c r="Q8" s="52">
        <v>0.22591439999999999</v>
      </c>
      <c r="R8" s="52">
        <v>0.21668209999999999</v>
      </c>
      <c r="S8" s="52">
        <v>0.21076839999999999</v>
      </c>
      <c r="T8" s="52">
        <v>0.19807150000000001</v>
      </c>
      <c r="U8" s="52">
        <v>0.20787149999999999</v>
      </c>
      <c r="V8" s="52">
        <v>0.21866679999999999</v>
      </c>
      <c r="W8" s="52">
        <v>0.25145830000000002</v>
      </c>
      <c r="X8" s="52">
        <v>0.34339409999999998</v>
      </c>
      <c r="Y8" s="52">
        <v>0.37617060000000002</v>
      </c>
      <c r="Z8" s="52">
        <v>0.37912279999999998</v>
      </c>
      <c r="AA8" s="52">
        <v>0.36784250000000002</v>
      </c>
      <c r="AB8" s="52">
        <v>0.34813620000000001</v>
      </c>
      <c r="AC8" s="52">
        <v>0.30440349999999999</v>
      </c>
      <c r="AD8" s="52">
        <v>0.26364340000000003</v>
      </c>
      <c r="AE8" s="52">
        <v>-3.3519500000000001E-2</v>
      </c>
      <c r="AF8" s="52">
        <v>-4.0487099999999998E-2</v>
      </c>
      <c r="AG8" s="52">
        <v>-3.2230200000000001E-2</v>
      </c>
      <c r="AH8" s="52">
        <v>-2.64163E-2</v>
      </c>
      <c r="AI8" s="52">
        <v>-2.5008800000000001E-2</v>
      </c>
      <c r="AJ8" s="52">
        <v>-1.8511099999999999E-2</v>
      </c>
      <c r="AK8" s="52">
        <v>-8.7726000000000002E-3</v>
      </c>
      <c r="AL8" s="52">
        <v>-1.25583E-2</v>
      </c>
      <c r="AM8" s="52">
        <v>-3.6811000000000001E-3</v>
      </c>
      <c r="AN8" s="52">
        <v>-3.8000000000000002E-4</v>
      </c>
      <c r="AO8" s="52">
        <v>-6.9320000000000004E-4</v>
      </c>
      <c r="AP8" s="52">
        <v>8.9130000000000003E-4</v>
      </c>
      <c r="AQ8" s="52">
        <v>2.3365999999999999E-3</v>
      </c>
      <c r="AR8" s="52">
        <v>-1.3856999999999999E-3</v>
      </c>
      <c r="AS8" s="52">
        <v>5.3312000000000003E-3</v>
      </c>
      <c r="AT8" s="52">
        <v>8.9496999999999997E-3</v>
      </c>
      <c r="AU8" s="52">
        <v>1.01596E-2</v>
      </c>
      <c r="AV8" s="52">
        <v>2.1890900000000001E-2</v>
      </c>
      <c r="AW8" s="52">
        <v>2.0720000000000001E-3</v>
      </c>
      <c r="AX8" s="52">
        <v>-9.4807999999999993E-3</v>
      </c>
      <c r="AY8" s="52">
        <v>-1.7275499999999999E-2</v>
      </c>
      <c r="AZ8" s="52">
        <v>-2.12648E-2</v>
      </c>
      <c r="BA8" s="52">
        <v>-2.5916600000000001E-2</v>
      </c>
      <c r="BB8" s="52">
        <v>-2.2157799999999998E-2</v>
      </c>
      <c r="BC8" s="52">
        <v>-2.64122E-2</v>
      </c>
      <c r="BD8" s="52">
        <v>-3.2961600000000001E-2</v>
      </c>
      <c r="BE8" s="52">
        <v>-2.5781999999999999E-2</v>
      </c>
      <c r="BF8" s="52">
        <v>-2.0537099999999999E-2</v>
      </c>
      <c r="BG8" s="52">
        <v>-1.9005000000000001E-2</v>
      </c>
      <c r="BH8" s="52">
        <v>-1.24283E-2</v>
      </c>
      <c r="BI8" s="52">
        <v>-2.5728000000000001E-3</v>
      </c>
      <c r="BJ8" s="52">
        <v>-6.7070000000000003E-3</v>
      </c>
      <c r="BK8" s="52">
        <v>1.7266E-3</v>
      </c>
      <c r="BL8" s="52">
        <v>5.2348999999999998E-3</v>
      </c>
      <c r="BM8" s="52">
        <v>5.0825000000000002E-3</v>
      </c>
      <c r="BN8" s="52">
        <v>6.5529999999999998E-3</v>
      </c>
      <c r="BO8" s="52">
        <v>7.3584999999999996E-3</v>
      </c>
      <c r="BP8" s="52">
        <v>2.9240999999999998E-3</v>
      </c>
      <c r="BQ8" s="52">
        <v>1.06236E-2</v>
      </c>
      <c r="BR8" s="52">
        <v>1.52915E-2</v>
      </c>
      <c r="BS8" s="52">
        <v>1.5917899999999999E-2</v>
      </c>
      <c r="BT8" s="52">
        <v>2.7401999999999999E-2</v>
      </c>
      <c r="BU8" s="52">
        <v>8.9196999999999992E-3</v>
      </c>
      <c r="BV8" s="52">
        <v>-1.7895000000000001E-3</v>
      </c>
      <c r="BW8" s="52">
        <v>-1.0157899999999999E-2</v>
      </c>
      <c r="BX8" s="52">
        <v>-1.38341E-2</v>
      </c>
      <c r="BY8" s="52">
        <v>-1.8960299999999999E-2</v>
      </c>
      <c r="BZ8" s="52">
        <v>-1.5631699999999998E-2</v>
      </c>
      <c r="CA8" s="52">
        <v>-2.1489600000000001E-2</v>
      </c>
      <c r="CB8" s="52">
        <v>-2.77495E-2</v>
      </c>
      <c r="CC8" s="52">
        <v>-2.1316000000000002E-2</v>
      </c>
      <c r="CD8" s="52">
        <v>-1.64651E-2</v>
      </c>
      <c r="CE8" s="52">
        <v>-1.48468E-2</v>
      </c>
      <c r="CF8" s="52">
        <v>-8.2155000000000006E-3</v>
      </c>
      <c r="CG8" s="52">
        <v>1.7210999999999999E-3</v>
      </c>
      <c r="CH8" s="52">
        <v>-2.6543999999999999E-3</v>
      </c>
      <c r="CI8" s="52">
        <v>5.4719E-3</v>
      </c>
      <c r="CJ8" s="52">
        <v>9.1237999999999996E-3</v>
      </c>
      <c r="CK8" s="52">
        <v>9.0827000000000008E-3</v>
      </c>
      <c r="CL8" s="52">
        <v>1.0474300000000001E-2</v>
      </c>
      <c r="CM8" s="52">
        <v>1.0836699999999999E-2</v>
      </c>
      <c r="CN8" s="52">
        <v>5.9090999999999996E-3</v>
      </c>
      <c r="CO8" s="52">
        <v>1.4289100000000001E-2</v>
      </c>
      <c r="CP8" s="52">
        <v>1.9683900000000001E-2</v>
      </c>
      <c r="CQ8" s="52">
        <v>1.9906099999999999E-2</v>
      </c>
      <c r="CR8" s="52">
        <v>3.1219E-2</v>
      </c>
      <c r="CS8" s="52">
        <v>1.36623E-2</v>
      </c>
      <c r="CT8" s="52">
        <v>3.5374E-3</v>
      </c>
      <c r="CU8" s="52">
        <v>-5.2281999999999997E-3</v>
      </c>
      <c r="CV8" s="52">
        <v>-8.6876999999999996E-3</v>
      </c>
      <c r="CW8" s="52">
        <v>-1.41423E-2</v>
      </c>
      <c r="CX8" s="52">
        <v>-1.11117E-2</v>
      </c>
      <c r="CY8" s="52">
        <v>-1.6567100000000001E-2</v>
      </c>
      <c r="CZ8" s="52">
        <v>-2.2537399999999999E-2</v>
      </c>
      <c r="DA8" s="52">
        <v>-1.68501E-2</v>
      </c>
      <c r="DB8" s="52">
        <v>-1.23932E-2</v>
      </c>
      <c r="DC8" s="52">
        <v>-1.0688599999999999E-2</v>
      </c>
      <c r="DD8" s="52">
        <v>-4.0026000000000003E-3</v>
      </c>
      <c r="DE8" s="52">
        <v>6.0150999999999998E-3</v>
      </c>
      <c r="DF8" s="52">
        <v>1.3982000000000001E-3</v>
      </c>
      <c r="DG8" s="52">
        <v>9.2172E-3</v>
      </c>
      <c r="DH8" s="52">
        <v>1.3012599999999999E-2</v>
      </c>
      <c r="DI8" s="52">
        <v>1.30828E-2</v>
      </c>
      <c r="DJ8" s="52">
        <v>1.43955E-2</v>
      </c>
      <c r="DK8" s="52">
        <v>1.4314800000000001E-2</v>
      </c>
      <c r="DL8" s="52">
        <v>8.8940000000000009E-3</v>
      </c>
      <c r="DM8" s="52">
        <v>1.7954600000000001E-2</v>
      </c>
      <c r="DN8" s="52">
        <v>2.4076199999999999E-2</v>
      </c>
      <c r="DO8" s="52">
        <v>2.38943E-2</v>
      </c>
      <c r="DP8" s="52">
        <v>3.5035999999999998E-2</v>
      </c>
      <c r="DQ8" s="52">
        <v>1.8404899999999998E-2</v>
      </c>
      <c r="DR8" s="52">
        <v>8.8643000000000003E-3</v>
      </c>
      <c r="DS8" s="52">
        <v>-2.9859999999999999E-4</v>
      </c>
      <c r="DT8" s="52">
        <v>-3.5412999999999998E-3</v>
      </c>
      <c r="DU8" s="52">
        <v>-9.3244E-3</v>
      </c>
      <c r="DV8" s="52">
        <v>-6.5918000000000001E-3</v>
      </c>
      <c r="DW8" s="52">
        <v>-9.4596999999999997E-3</v>
      </c>
      <c r="DX8" s="52">
        <v>-1.50119E-2</v>
      </c>
      <c r="DY8" s="52">
        <v>-1.04019E-2</v>
      </c>
      <c r="DZ8" s="52">
        <v>-6.5139999999999998E-3</v>
      </c>
      <c r="EA8" s="52">
        <v>-4.6848000000000002E-3</v>
      </c>
      <c r="EB8" s="52">
        <v>2.0801999999999999E-3</v>
      </c>
      <c r="EC8" s="52">
        <v>1.2214900000000001E-2</v>
      </c>
      <c r="ED8" s="52">
        <v>7.2494999999999999E-3</v>
      </c>
      <c r="EE8" s="52">
        <v>1.46248E-2</v>
      </c>
      <c r="EF8" s="52">
        <v>1.8627500000000002E-2</v>
      </c>
      <c r="EG8" s="52">
        <v>1.88585E-2</v>
      </c>
      <c r="EH8" s="52">
        <v>2.0057200000000001E-2</v>
      </c>
      <c r="EI8" s="52">
        <v>1.9336699999999998E-2</v>
      </c>
      <c r="EJ8" s="52">
        <v>1.32038E-2</v>
      </c>
      <c r="EK8" s="52">
        <v>2.3247E-2</v>
      </c>
      <c r="EL8" s="52">
        <v>3.0418000000000001E-2</v>
      </c>
      <c r="EM8" s="52">
        <v>2.9652600000000001E-2</v>
      </c>
      <c r="EN8" s="52">
        <v>4.0547E-2</v>
      </c>
      <c r="EO8" s="52">
        <v>2.52526E-2</v>
      </c>
      <c r="EP8" s="52">
        <v>1.6555500000000001E-2</v>
      </c>
      <c r="EQ8" s="52">
        <v>6.8190000000000004E-3</v>
      </c>
      <c r="ER8" s="52">
        <v>3.8893E-3</v>
      </c>
      <c r="ES8" s="52">
        <v>-2.3681000000000002E-3</v>
      </c>
      <c r="ET8" s="52">
        <v>-6.5699999999999998E-5</v>
      </c>
      <c r="EU8" s="52">
        <v>53.266975000000002</v>
      </c>
      <c r="EV8" s="52">
        <v>52.672378999999999</v>
      </c>
      <c r="EW8" s="52">
        <v>51.908371000000002</v>
      </c>
      <c r="EX8" s="52">
        <v>51.430453999999997</v>
      </c>
      <c r="EY8" s="52">
        <v>50.869480000000003</v>
      </c>
      <c r="EZ8" s="52">
        <v>50.417271</v>
      </c>
      <c r="FA8" s="52">
        <v>50.349705</v>
      </c>
      <c r="FB8" s="52">
        <v>50.973300999999999</v>
      </c>
      <c r="FC8" s="52">
        <v>54.637112000000002</v>
      </c>
      <c r="FD8" s="52">
        <v>59.508567999999997</v>
      </c>
      <c r="FE8" s="52">
        <v>62.587012999999999</v>
      </c>
      <c r="FF8" s="52">
        <v>64.884308000000004</v>
      </c>
      <c r="FG8" s="52">
        <v>66.092613</v>
      </c>
      <c r="FH8" s="52">
        <v>66.432106000000005</v>
      </c>
      <c r="FI8" s="52">
        <v>66.084709000000004</v>
      </c>
      <c r="FJ8" s="52">
        <v>65.412987000000001</v>
      </c>
      <c r="FK8" s="52">
        <v>63.800593999999997</v>
      </c>
      <c r="FL8" s="52">
        <v>61.054054000000001</v>
      </c>
      <c r="FM8" s="52">
        <v>59.347724999999997</v>
      </c>
      <c r="FN8" s="52">
        <v>57.526367</v>
      </c>
      <c r="FO8" s="52">
        <v>56.290706999999998</v>
      </c>
      <c r="FP8" s="52">
        <v>55.277850999999998</v>
      </c>
      <c r="FQ8" s="52">
        <v>54.370795999999999</v>
      </c>
      <c r="FR8" s="52">
        <v>53.973961000000003</v>
      </c>
      <c r="FS8" s="52">
        <v>5.5205999999999996E-3</v>
      </c>
      <c r="FT8" s="52">
        <v>5.4868E-3</v>
      </c>
      <c r="FU8" s="52">
        <v>7.2830000000000004E-3</v>
      </c>
    </row>
    <row r="9" spans="1:177" x14ac:dyDescent="0.2">
      <c r="A9" s="31" t="s">
        <v>0</v>
      </c>
      <c r="B9" s="31" t="s">
        <v>235</v>
      </c>
      <c r="C9" s="31" t="s">
        <v>208</v>
      </c>
      <c r="D9" s="31" t="s">
        <v>211</v>
      </c>
      <c r="E9" s="53" t="s">
        <v>230</v>
      </c>
      <c r="F9" s="53">
        <v>159</v>
      </c>
      <c r="G9" s="52">
        <v>0.1029952</v>
      </c>
      <c r="H9" s="52">
        <v>9.4137100000000001E-2</v>
      </c>
      <c r="I9" s="52">
        <v>8.5862900000000006E-2</v>
      </c>
      <c r="J9" s="52">
        <v>8.4359799999999999E-2</v>
      </c>
      <c r="K9" s="52">
        <v>8.90291E-2</v>
      </c>
      <c r="L9" s="52">
        <v>0.1023845</v>
      </c>
      <c r="M9" s="52">
        <v>0.12530939999999999</v>
      </c>
      <c r="N9" s="52">
        <v>0.13021460000000001</v>
      </c>
      <c r="O9" s="52">
        <v>0.12626409999999999</v>
      </c>
      <c r="P9" s="52">
        <v>0.120559</v>
      </c>
      <c r="Q9" s="52">
        <v>0.10986120000000001</v>
      </c>
      <c r="R9" s="52">
        <v>0.10241409999999999</v>
      </c>
      <c r="S9" s="52">
        <v>0.1009201</v>
      </c>
      <c r="T9" s="52">
        <v>9.3204400000000007E-2</v>
      </c>
      <c r="U9" s="52">
        <v>9.4728599999999996E-2</v>
      </c>
      <c r="V9" s="52">
        <v>0.1002506</v>
      </c>
      <c r="W9" s="52">
        <v>0.11774660000000001</v>
      </c>
      <c r="X9" s="52">
        <v>0.17040839999999999</v>
      </c>
      <c r="Y9" s="52">
        <v>0.19003039999999999</v>
      </c>
      <c r="Z9" s="52">
        <v>0.18440239999999999</v>
      </c>
      <c r="AA9" s="52">
        <v>0.17410929999999999</v>
      </c>
      <c r="AB9" s="52">
        <v>0.158806</v>
      </c>
      <c r="AC9" s="52">
        <v>0.1388076</v>
      </c>
      <c r="AD9" s="52">
        <v>0.1180215</v>
      </c>
      <c r="AE9" s="52">
        <v>-2.82543E-2</v>
      </c>
      <c r="AF9" s="52">
        <v>-3.1978800000000002E-2</v>
      </c>
      <c r="AG9" s="52">
        <v>-2.3899799999999999E-2</v>
      </c>
      <c r="AH9" s="52">
        <v>-1.9386E-2</v>
      </c>
      <c r="AI9" s="52">
        <v>-1.9264199999999999E-2</v>
      </c>
      <c r="AJ9" s="52">
        <v>-1.6914499999999999E-2</v>
      </c>
      <c r="AK9" s="52">
        <v>-9.1982000000000001E-3</v>
      </c>
      <c r="AL9" s="52">
        <v>-1.65037E-2</v>
      </c>
      <c r="AM9" s="52">
        <v>-3.3663999999999999E-3</v>
      </c>
      <c r="AN9" s="52">
        <v>1.4253E-3</v>
      </c>
      <c r="AO9" s="52">
        <v>1.1467999999999999E-3</v>
      </c>
      <c r="AP9" s="52">
        <v>-3.3750000000000002E-4</v>
      </c>
      <c r="AQ9" s="52">
        <v>-1.2526E-3</v>
      </c>
      <c r="AR9" s="52">
        <v>-4.5278999999999996E-3</v>
      </c>
      <c r="AS9" s="52">
        <v>-2.6155000000000002E-3</v>
      </c>
      <c r="AT9" s="52">
        <v>-1.2038000000000001E-3</v>
      </c>
      <c r="AU9" s="52">
        <v>1.0799E-3</v>
      </c>
      <c r="AV9" s="52">
        <v>9.1956999999999994E-3</v>
      </c>
      <c r="AW9" s="52">
        <v>2.4118E-3</v>
      </c>
      <c r="AX9" s="52">
        <v>-4.7231E-3</v>
      </c>
      <c r="AY9" s="52">
        <v>-1.6110300000000001E-2</v>
      </c>
      <c r="AZ9" s="52">
        <v>-1.8753800000000001E-2</v>
      </c>
      <c r="BA9" s="52">
        <v>-2.3804499999999999E-2</v>
      </c>
      <c r="BB9" s="52">
        <v>-2.1628000000000001E-2</v>
      </c>
      <c r="BC9" s="52">
        <v>-2.1644799999999999E-2</v>
      </c>
      <c r="BD9" s="52">
        <v>-2.4898300000000002E-2</v>
      </c>
      <c r="BE9" s="52">
        <v>-1.7988400000000002E-2</v>
      </c>
      <c r="BF9" s="52">
        <v>-1.4078E-2</v>
      </c>
      <c r="BG9" s="52">
        <v>-1.3852099999999999E-2</v>
      </c>
      <c r="BH9" s="52">
        <v>-1.1572600000000001E-2</v>
      </c>
      <c r="BI9" s="52">
        <v>-3.9334000000000001E-3</v>
      </c>
      <c r="BJ9" s="52">
        <v>-1.13048E-2</v>
      </c>
      <c r="BK9" s="52">
        <v>1.1077000000000001E-3</v>
      </c>
      <c r="BL9" s="52">
        <v>6.0902999999999999E-3</v>
      </c>
      <c r="BM9" s="52">
        <v>5.9445000000000001E-3</v>
      </c>
      <c r="BN9" s="52">
        <v>4.4573E-3</v>
      </c>
      <c r="BO9" s="52">
        <v>2.7052000000000001E-3</v>
      </c>
      <c r="BP9" s="52">
        <v>-1.1854000000000001E-3</v>
      </c>
      <c r="BQ9" s="52">
        <v>5.1780000000000001E-4</v>
      </c>
      <c r="BR9" s="52">
        <v>2.0393E-3</v>
      </c>
      <c r="BS9" s="52">
        <v>4.6508000000000001E-3</v>
      </c>
      <c r="BT9" s="52">
        <v>1.32792E-2</v>
      </c>
      <c r="BU9" s="52">
        <v>6.9251E-3</v>
      </c>
      <c r="BV9" s="52">
        <v>3.0689999999999998E-4</v>
      </c>
      <c r="BW9" s="52">
        <v>-1.04961E-2</v>
      </c>
      <c r="BX9" s="52">
        <v>-1.31088E-2</v>
      </c>
      <c r="BY9" s="52">
        <v>-1.7815000000000001E-2</v>
      </c>
      <c r="BZ9" s="52">
        <v>-1.5917400000000002E-2</v>
      </c>
      <c r="CA9" s="52">
        <v>-1.7067200000000001E-2</v>
      </c>
      <c r="CB9" s="52">
        <v>-1.9994399999999999E-2</v>
      </c>
      <c r="CC9" s="52">
        <v>-1.38941E-2</v>
      </c>
      <c r="CD9" s="52">
        <v>-1.0401799999999999E-2</v>
      </c>
      <c r="CE9" s="52">
        <v>-1.01037E-2</v>
      </c>
      <c r="CF9" s="52">
        <v>-7.8727999999999992E-3</v>
      </c>
      <c r="CG9" s="52">
        <v>-2.8699999999999998E-4</v>
      </c>
      <c r="CH9" s="52">
        <v>-7.7041000000000002E-3</v>
      </c>
      <c r="CI9" s="52">
        <v>4.2063999999999999E-3</v>
      </c>
      <c r="CJ9" s="52">
        <v>9.3212999999999994E-3</v>
      </c>
      <c r="CK9" s="52">
        <v>9.2674000000000003E-3</v>
      </c>
      <c r="CL9" s="52">
        <v>7.7781999999999999E-3</v>
      </c>
      <c r="CM9" s="52">
        <v>5.4463999999999997E-3</v>
      </c>
      <c r="CN9" s="52">
        <v>1.1297E-3</v>
      </c>
      <c r="CO9" s="52">
        <v>2.6879999999999999E-3</v>
      </c>
      <c r="CP9" s="52">
        <v>4.2854E-3</v>
      </c>
      <c r="CQ9" s="52">
        <v>7.1240000000000001E-3</v>
      </c>
      <c r="CR9" s="52">
        <v>1.6107400000000001E-2</v>
      </c>
      <c r="CS9" s="52">
        <v>1.0050999999999999E-2</v>
      </c>
      <c r="CT9" s="52">
        <v>3.7905999999999999E-3</v>
      </c>
      <c r="CU9" s="52">
        <v>-6.6077000000000002E-3</v>
      </c>
      <c r="CV9" s="52">
        <v>-9.1991E-3</v>
      </c>
      <c r="CW9" s="52">
        <v>-1.3666599999999999E-2</v>
      </c>
      <c r="CX9" s="52">
        <v>-1.19624E-2</v>
      </c>
      <c r="CY9" s="52">
        <v>-1.2489500000000001E-2</v>
      </c>
      <c r="CZ9" s="52">
        <v>-1.50905E-2</v>
      </c>
      <c r="DA9" s="52">
        <v>-9.7999000000000003E-3</v>
      </c>
      <c r="DB9" s="52">
        <v>-6.7256E-3</v>
      </c>
      <c r="DC9" s="52">
        <v>-6.3552000000000001E-3</v>
      </c>
      <c r="DD9" s="52">
        <v>-4.1730999999999999E-3</v>
      </c>
      <c r="DE9" s="52">
        <v>3.3593E-3</v>
      </c>
      <c r="DF9" s="52">
        <v>-4.1034000000000001E-3</v>
      </c>
      <c r="DG9" s="52">
        <v>7.3051000000000001E-3</v>
      </c>
      <c r="DH9" s="52">
        <v>1.2552300000000001E-2</v>
      </c>
      <c r="DI9" s="52">
        <v>1.25903E-2</v>
      </c>
      <c r="DJ9" s="52">
        <v>1.1099100000000001E-2</v>
      </c>
      <c r="DK9" s="52">
        <v>8.1875999999999997E-3</v>
      </c>
      <c r="DL9" s="52">
        <v>3.4447000000000002E-3</v>
      </c>
      <c r="DM9" s="52">
        <v>4.8580999999999997E-3</v>
      </c>
      <c r="DN9" s="52">
        <v>6.5316000000000003E-3</v>
      </c>
      <c r="DO9" s="52">
        <v>9.5972999999999996E-3</v>
      </c>
      <c r="DP9" s="52">
        <v>1.89356E-2</v>
      </c>
      <c r="DQ9" s="52">
        <v>1.3176800000000001E-2</v>
      </c>
      <c r="DR9" s="52">
        <v>7.2743E-3</v>
      </c>
      <c r="DS9" s="52">
        <v>-2.7193E-3</v>
      </c>
      <c r="DT9" s="52">
        <v>-5.2893999999999997E-3</v>
      </c>
      <c r="DU9" s="52">
        <v>-9.5183000000000004E-3</v>
      </c>
      <c r="DV9" s="52">
        <v>-8.0073000000000002E-3</v>
      </c>
      <c r="DW9" s="52">
        <v>-5.8799999999999998E-3</v>
      </c>
      <c r="DX9" s="52">
        <v>-8.0100999999999992E-3</v>
      </c>
      <c r="DY9" s="52">
        <v>-3.8884000000000002E-3</v>
      </c>
      <c r="DZ9" s="52">
        <v>-1.4177E-3</v>
      </c>
      <c r="EA9" s="52">
        <v>-9.4309999999999999E-4</v>
      </c>
      <c r="EB9" s="52">
        <v>1.1688E-3</v>
      </c>
      <c r="EC9" s="52">
        <v>8.6241000000000009E-3</v>
      </c>
      <c r="ED9" s="52">
        <v>1.0954000000000001E-3</v>
      </c>
      <c r="EE9" s="52">
        <v>1.17792E-2</v>
      </c>
      <c r="EF9" s="52">
        <v>1.7217300000000001E-2</v>
      </c>
      <c r="EG9" s="52">
        <v>1.73881E-2</v>
      </c>
      <c r="EH9" s="52">
        <v>1.5893899999999999E-2</v>
      </c>
      <c r="EI9" s="52">
        <v>1.21455E-2</v>
      </c>
      <c r="EJ9" s="52">
        <v>6.7872000000000002E-3</v>
      </c>
      <c r="EK9" s="52">
        <v>7.9913999999999992E-3</v>
      </c>
      <c r="EL9" s="52">
        <v>9.7747000000000007E-3</v>
      </c>
      <c r="EM9" s="52">
        <v>1.31682E-2</v>
      </c>
      <c r="EN9" s="52">
        <v>2.3019000000000001E-2</v>
      </c>
      <c r="EO9" s="52">
        <v>1.76901E-2</v>
      </c>
      <c r="EP9" s="52">
        <v>1.23042E-2</v>
      </c>
      <c r="EQ9" s="52">
        <v>2.8949000000000002E-3</v>
      </c>
      <c r="ER9" s="52">
        <v>3.5550000000000002E-4</v>
      </c>
      <c r="ES9" s="52">
        <v>-3.5287999999999999E-3</v>
      </c>
      <c r="ET9" s="52">
        <v>-2.2967999999999999E-3</v>
      </c>
      <c r="EU9" s="52">
        <v>54.755282999999999</v>
      </c>
      <c r="EV9" s="52">
        <v>54.116565999999999</v>
      </c>
      <c r="EW9" s="52">
        <v>53.256306000000002</v>
      </c>
      <c r="EX9" s="52">
        <v>52.623038999999999</v>
      </c>
      <c r="EY9" s="52">
        <v>52.247444000000002</v>
      </c>
      <c r="EZ9" s="52">
        <v>52.160190999999998</v>
      </c>
      <c r="FA9" s="52">
        <v>51.903202</v>
      </c>
      <c r="FB9" s="52">
        <v>52.341515000000001</v>
      </c>
      <c r="FC9" s="52">
        <v>54.161552</v>
      </c>
      <c r="FD9" s="52">
        <v>57.824131000000001</v>
      </c>
      <c r="FE9" s="52">
        <v>60.459442000000003</v>
      </c>
      <c r="FF9" s="52">
        <v>63.569870000000002</v>
      </c>
      <c r="FG9" s="52">
        <v>64.810501000000002</v>
      </c>
      <c r="FH9" s="52">
        <v>65.103615000000005</v>
      </c>
      <c r="FI9" s="52">
        <v>64.873894000000007</v>
      </c>
      <c r="FJ9" s="52">
        <v>64.597815999999995</v>
      </c>
      <c r="FK9" s="52">
        <v>63.425358000000003</v>
      </c>
      <c r="FL9" s="52">
        <v>61.936604000000003</v>
      </c>
      <c r="FM9" s="52">
        <v>60.997272000000002</v>
      </c>
      <c r="FN9" s="52">
        <v>60.173141000000001</v>
      </c>
      <c r="FO9" s="52">
        <v>59.408996999999999</v>
      </c>
      <c r="FP9" s="52">
        <v>58.280163000000002</v>
      </c>
      <c r="FQ9" s="52">
        <v>56.944102999999998</v>
      </c>
      <c r="FR9" s="52">
        <v>56.084525999999997</v>
      </c>
      <c r="FS9" s="52">
        <v>4.6803000000000001E-3</v>
      </c>
      <c r="FT9" s="52">
        <v>4.5442E-3</v>
      </c>
      <c r="FU9" s="52">
        <v>5.4324000000000004E-3</v>
      </c>
    </row>
    <row r="10" spans="1:177" x14ac:dyDescent="0.2">
      <c r="A10" s="31" t="s">
        <v>0</v>
      </c>
      <c r="B10" s="31" t="s">
        <v>235</v>
      </c>
      <c r="C10" s="31" t="s">
        <v>208</v>
      </c>
      <c r="D10" s="31" t="s">
        <v>211</v>
      </c>
      <c r="E10" s="53" t="s">
        <v>231</v>
      </c>
      <c r="F10" s="53">
        <v>137</v>
      </c>
      <c r="G10" s="52">
        <v>0.1245999</v>
      </c>
      <c r="H10" s="52">
        <v>0.11326990000000001</v>
      </c>
      <c r="I10" s="52">
        <v>0.1074706</v>
      </c>
      <c r="J10" s="52">
        <v>0.10607569999999999</v>
      </c>
      <c r="K10" s="52">
        <v>0.107974</v>
      </c>
      <c r="L10" s="52">
        <v>0.11644409999999999</v>
      </c>
      <c r="M10" s="52">
        <v>0.1317738</v>
      </c>
      <c r="N10" s="52">
        <v>0.1182309</v>
      </c>
      <c r="O10" s="52">
        <v>0.1153694</v>
      </c>
      <c r="P10" s="52">
        <v>0.1151214</v>
      </c>
      <c r="Q10" s="52">
        <v>0.11350739999999999</v>
      </c>
      <c r="R10" s="52">
        <v>0.1113094</v>
      </c>
      <c r="S10" s="52">
        <v>0.1074509</v>
      </c>
      <c r="T10" s="52">
        <v>0.10234070000000001</v>
      </c>
      <c r="U10" s="52">
        <v>0.1104975</v>
      </c>
      <c r="V10" s="52">
        <v>0.1157382</v>
      </c>
      <c r="W10" s="52">
        <v>0.1307902</v>
      </c>
      <c r="X10" s="52">
        <v>0.17018359999999999</v>
      </c>
      <c r="Y10" s="52">
        <v>0.1832213</v>
      </c>
      <c r="Z10" s="52">
        <v>0.19081400000000001</v>
      </c>
      <c r="AA10" s="52">
        <v>0.18993119999999999</v>
      </c>
      <c r="AB10" s="52">
        <v>0.1851768</v>
      </c>
      <c r="AC10" s="52">
        <v>0.16228719999999999</v>
      </c>
      <c r="AD10" s="52">
        <v>0.1428595</v>
      </c>
      <c r="AE10" s="52">
        <v>-7.9752999999999994E-3</v>
      </c>
      <c r="AF10" s="52">
        <v>-1.10781E-2</v>
      </c>
      <c r="AG10" s="52">
        <v>-1.07461E-2</v>
      </c>
      <c r="AH10" s="52">
        <v>-9.5954000000000005E-3</v>
      </c>
      <c r="AI10" s="52">
        <v>-8.3508000000000002E-3</v>
      </c>
      <c r="AJ10" s="52">
        <v>-4.7241999999999996E-3</v>
      </c>
      <c r="AK10" s="52">
        <v>-3.6893999999999998E-3</v>
      </c>
      <c r="AL10" s="52">
        <v>-5.6439999999999995E-4</v>
      </c>
      <c r="AM10" s="52">
        <v>-3.8032000000000001E-3</v>
      </c>
      <c r="AN10" s="52">
        <v>-4.8412000000000004E-3</v>
      </c>
      <c r="AO10" s="52">
        <v>-5.1162999999999998E-3</v>
      </c>
      <c r="AP10" s="52">
        <v>-2.3077000000000002E-3</v>
      </c>
      <c r="AQ10" s="52">
        <v>4.4199999999999997E-5</v>
      </c>
      <c r="AR10" s="52">
        <v>-2.0029999999999999E-4</v>
      </c>
      <c r="AS10" s="52">
        <v>4.1434999999999996E-3</v>
      </c>
      <c r="AT10" s="52">
        <v>5.7403000000000003E-3</v>
      </c>
      <c r="AU10" s="52">
        <v>4.9505E-3</v>
      </c>
      <c r="AV10" s="52">
        <v>8.6376000000000005E-3</v>
      </c>
      <c r="AW10" s="52">
        <v>-5.0882000000000002E-3</v>
      </c>
      <c r="AX10" s="52">
        <v>-9.8224000000000002E-3</v>
      </c>
      <c r="AY10" s="52">
        <v>-6.1438999999999999E-3</v>
      </c>
      <c r="AZ10" s="52">
        <v>-7.3896999999999999E-3</v>
      </c>
      <c r="BA10" s="52">
        <v>-6.3555E-3</v>
      </c>
      <c r="BB10" s="52">
        <v>-4.0606000000000001E-3</v>
      </c>
      <c r="BC10" s="52">
        <v>-5.1354E-3</v>
      </c>
      <c r="BD10" s="52">
        <v>-8.2812000000000007E-3</v>
      </c>
      <c r="BE10" s="52">
        <v>-7.9819999999999995E-3</v>
      </c>
      <c r="BF10" s="52">
        <v>-6.9068000000000003E-3</v>
      </c>
      <c r="BG10" s="52">
        <v>-5.5947000000000002E-3</v>
      </c>
      <c r="BH10" s="52">
        <v>-1.6831999999999999E-3</v>
      </c>
      <c r="BI10" s="52">
        <v>-3.0860000000000002E-4</v>
      </c>
      <c r="BJ10" s="52">
        <v>2.2130000000000001E-3</v>
      </c>
      <c r="BK10" s="52">
        <v>-7.071E-4</v>
      </c>
      <c r="BL10" s="52">
        <v>-1.6984999999999999E-3</v>
      </c>
      <c r="BM10" s="52">
        <v>-1.8927E-3</v>
      </c>
      <c r="BN10" s="52">
        <v>7.4330000000000002E-4</v>
      </c>
      <c r="BO10" s="52">
        <v>3.1481999999999999E-3</v>
      </c>
      <c r="BP10" s="52">
        <v>2.5225999999999998E-3</v>
      </c>
      <c r="BQ10" s="52">
        <v>8.3510000000000008E-3</v>
      </c>
      <c r="BR10" s="52">
        <v>1.11118E-2</v>
      </c>
      <c r="BS10" s="52">
        <v>9.4231000000000002E-3</v>
      </c>
      <c r="BT10" s="52">
        <v>1.23363E-2</v>
      </c>
      <c r="BU10" s="52">
        <v>1.1600000000000001E-5</v>
      </c>
      <c r="BV10" s="52">
        <v>-4.0619999999999996E-3</v>
      </c>
      <c r="BW10" s="52">
        <v>-1.6969000000000001E-3</v>
      </c>
      <c r="BX10" s="52">
        <v>-2.4719E-3</v>
      </c>
      <c r="BY10" s="52">
        <v>-2.7076000000000001E-3</v>
      </c>
      <c r="BZ10" s="52">
        <v>-7.8010000000000004E-4</v>
      </c>
      <c r="CA10" s="52">
        <v>-3.1684999999999999E-3</v>
      </c>
      <c r="CB10" s="52">
        <v>-6.3441000000000001E-3</v>
      </c>
      <c r="CC10" s="52">
        <v>-6.0676000000000003E-3</v>
      </c>
      <c r="CD10" s="52">
        <v>-5.0447000000000001E-3</v>
      </c>
      <c r="CE10" s="52">
        <v>-3.6857999999999999E-3</v>
      </c>
      <c r="CF10" s="52">
        <v>4.2289999999999998E-4</v>
      </c>
      <c r="CG10" s="52">
        <v>2.0330000000000001E-3</v>
      </c>
      <c r="CH10" s="52">
        <v>4.1365999999999998E-3</v>
      </c>
      <c r="CI10" s="52">
        <v>1.4373000000000001E-3</v>
      </c>
      <c r="CJ10" s="52">
        <v>4.7810000000000002E-4</v>
      </c>
      <c r="CK10" s="52">
        <v>3.3990000000000002E-4</v>
      </c>
      <c r="CL10" s="52">
        <v>2.8565000000000001E-3</v>
      </c>
      <c r="CM10" s="52">
        <v>5.2981E-3</v>
      </c>
      <c r="CN10" s="52">
        <v>4.4083999999999998E-3</v>
      </c>
      <c r="CO10" s="52">
        <v>1.12652E-2</v>
      </c>
      <c r="CP10" s="52">
        <v>1.4832100000000001E-2</v>
      </c>
      <c r="CQ10" s="52">
        <v>1.25208E-2</v>
      </c>
      <c r="CR10" s="52">
        <v>1.4898E-2</v>
      </c>
      <c r="CS10" s="52">
        <v>3.5436999999999999E-3</v>
      </c>
      <c r="CT10" s="52">
        <v>-7.2299999999999996E-5</v>
      </c>
      <c r="CU10" s="52">
        <v>1.3831E-3</v>
      </c>
      <c r="CV10" s="52">
        <v>9.3409999999999999E-4</v>
      </c>
      <c r="CW10" s="52">
        <v>-1.8110000000000001E-4</v>
      </c>
      <c r="CX10" s="52">
        <v>1.4920000000000001E-3</v>
      </c>
      <c r="CY10" s="52">
        <v>-1.2015999999999999E-3</v>
      </c>
      <c r="CZ10" s="52">
        <v>-4.4070000000000003E-3</v>
      </c>
      <c r="DA10" s="52">
        <v>-4.1533000000000004E-3</v>
      </c>
      <c r="DB10" s="52">
        <v>-3.1825E-3</v>
      </c>
      <c r="DC10" s="52">
        <v>-1.7769000000000001E-3</v>
      </c>
      <c r="DD10" s="52">
        <v>2.5290999999999998E-3</v>
      </c>
      <c r="DE10" s="52">
        <v>4.3744999999999999E-3</v>
      </c>
      <c r="DF10" s="52">
        <v>6.0603000000000002E-3</v>
      </c>
      <c r="DG10" s="52">
        <v>3.5817000000000002E-3</v>
      </c>
      <c r="DH10" s="52">
        <v>2.6546999999999999E-3</v>
      </c>
      <c r="DI10" s="52">
        <v>2.5725000000000001E-3</v>
      </c>
      <c r="DJ10" s="52">
        <v>4.9696000000000002E-3</v>
      </c>
      <c r="DK10" s="52">
        <v>7.4479000000000004E-3</v>
      </c>
      <c r="DL10" s="52">
        <v>6.2941999999999998E-3</v>
      </c>
      <c r="DM10" s="52">
        <v>1.41794E-2</v>
      </c>
      <c r="DN10" s="52">
        <v>1.8552300000000001E-2</v>
      </c>
      <c r="DO10" s="52">
        <v>1.56185E-2</v>
      </c>
      <c r="DP10" s="52">
        <v>1.7459599999999999E-2</v>
      </c>
      <c r="DQ10" s="52">
        <v>7.0756999999999999E-3</v>
      </c>
      <c r="DR10" s="52">
        <v>3.9173000000000003E-3</v>
      </c>
      <c r="DS10" s="52">
        <v>4.4631000000000002E-3</v>
      </c>
      <c r="DT10" s="52">
        <v>4.3401999999999998E-3</v>
      </c>
      <c r="DU10" s="52">
        <v>2.3454999999999999E-3</v>
      </c>
      <c r="DV10" s="52">
        <v>3.7640999999999998E-3</v>
      </c>
      <c r="DW10" s="52">
        <v>1.6383000000000001E-3</v>
      </c>
      <c r="DX10" s="52">
        <v>-1.6100000000000001E-3</v>
      </c>
      <c r="DY10" s="52">
        <v>-1.3891999999999999E-3</v>
      </c>
      <c r="DZ10" s="52">
        <v>-4.9390000000000002E-4</v>
      </c>
      <c r="EA10" s="52">
        <v>9.7919999999999995E-4</v>
      </c>
      <c r="EB10" s="52">
        <v>5.5700999999999997E-3</v>
      </c>
      <c r="EC10" s="52">
        <v>7.7554E-3</v>
      </c>
      <c r="ED10" s="52">
        <v>8.8377000000000004E-3</v>
      </c>
      <c r="EE10" s="52">
        <v>6.6778999999999996E-3</v>
      </c>
      <c r="EF10" s="52">
        <v>5.7974000000000003E-3</v>
      </c>
      <c r="EG10" s="52">
        <v>5.7961000000000002E-3</v>
      </c>
      <c r="EH10" s="52">
        <v>8.0205999999999993E-3</v>
      </c>
      <c r="EI10" s="52">
        <v>1.0551899999999999E-2</v>
      </c>
      <c r="EJ10" s="52">
        <v>9.0170000000000007E-3</v>
      </c>
      <c r="EK10" s="52">
        <v>1.8387000000000001E-2</v>
      </c>
      <c r="EL10" s="52">
        <v>2.3923799999999999E-2</v>
      </c>
      <c r="EM10" s="52">
        <v>2.0091100000000001E-2</v>
      </c>
      <c r="EN10" s="52">
        <v>2.1158300000000001E-2</v>
      </c>
      <c r="EO10" s="52">
        <v>1.2175500000000001E-2</v>
      </c>
      <c r="EP10" s="52">
        <v>9.6776999999999992E-3</v>
      </c>
      <c r="EQ10" s="52">
        <v>8.9101000000000007E-3</v>
      </c>
      <c r="ER10" s="52">
        <v>9.2578999999999995E-3</v>
      </c>
      <c r="ES10" s="52">
        <v>5.9934000000000003E-3</v>
      </c>
      <c r="ET10" s="52">
        <v>7.0447000000000001E-3</v>
      </c>
      <c r="EU10" s="52">
        <v>51.873646000000001</v>
      </c>
      <c r="EV10" s="52">
        <v>51.320357999999999</v>
      </c>
      <c r="EW10" s="52">
        <v>50.646458000000003</v>
      </c>
      <c r="EX10" s="52">
        <v>50.313975999999997</v>
      </c>
      <c r="EY10" s="52">
        <v>49.579453000000001</v>
      </c>
      <c r="EZ10" s="52">
        <v>48.785575999999999</v>
      </c>
      <c r="FA10" s="52">
        <v>48.895339999999997</v>
      </c>
      <c r="FB10" s="52">
        <v>49.692405999999998</v>
      </c>
      <c r="FC10" s="52">
        <v>55.082321</v>
      </c>
      <c r="FD10" s="52">
        <v>61.085514000000003</v>
      </c>
      <c r="FE10" s="52">
        <v>64.578811999999999</v>
      </c>
      <c r="FF10" s="52">
        <v>66.114868000000001</v>
      </c>
      <c r="FG10" s="52">
        <v>67.292914999999994</v>
      </c>
      <c r="FH10" s="52">
        <v>67.675811999999993</v>
      </c>
      <c r="FI10" s="52">
        <v>67.218254000000002</v>
      </c>
      <c r="FJ10" s="52">
        <v>66.176131999999996</v>
      </c>
      <c r="FK10" s="52">
        <v>64.151886000000005</v>
      </c>
      <c r="FL10" s="52">
        <v>60.227825000000003</v>
      </c>
      <c r="FM10" s="52">
        <v>57.803448000000003</v>
      </c>
      <c r="FN10" s="52">
        <v>55.048499999999997</v>
      </c>
      <c r="FO10" s="52">
        <v>53.371409999999997</v>
      </c>
      <c r="FP10" s="52">
        <v>52.467136000000004</v>
      </c>
      <c r="FQ10" s="52">
        <v>51.961711999999999</v>
      </c>
      <c r="FR10" s="52">
        <v>51.998085000000003</v>
      </c>
      <c r="FS10" s="52">
        <v>3.0187999999999999E-3</v>
      </c>
      <c r="FT10" s="52">
        <v>3.1335999999999998E-3</v>
      </c>
      <c r="FU10" s="52">
        <v>4.8206999999999998E-3</v>
      </c>
    </row>
    <row r="11" spans="1:177" x14ac:dyDescent="0.2">
      <c r="A11" s="31" t="s">
        <v>0</v>
      </c>
      <c r="B11" s="31" t="s">
        <v>235</v>
      </c>
      <c r="C11" s="31" t="s">
        <v>208</v>
      </c>
      <c r="D11" s="31" t="s">
        <v>212</v>
      </c>
      <c r="E11" s="53" t="s">
        <v>229</v>
      </c>
      <c r="F11" s="53">
        <v>411</v>
      </c>
      <c r="G11" s="52">
        <v>0.26996320000000001</v>
      </c>
      <c r="H11" s="52">
        <v>0.2436846</v>
      </c>
      <c r="I11" s="52">
        <v>0.2354339</v>
      </c>
      <c r="J11" s="52">
        <v>0.22782440000000001</v>
      </c>
      <c r="K11" s="52">
        <v>0.23097119999999999</v>
      </c>
      <c r="L11" s="52">
        <v>0.26470559999999999</v>
      </c>
      <c r="M11" s="52">
        <v>0.31278329999999999</v>
      </c>
      <c r="N11" s="52">
        <v>0.2884563</v>
      </c>
      <c r="O11" s="52">
        <v>0.28162090000000001</v>
      </c>
      <c r="P11" s="52">
        <v>0.27633210000000002</v>
      </c>
      <c r="Q11" s="52">
        <v>0.27240550000000002</v>
      </c>
      <c r="R11" s="52">
        <v>0.25405299999999997</v>
      </c>
      <c r="S11" s="52">
        <v>0.25250359999999999</v>
      </c>
      <c r="T11" s="52">
        <v>0.24071770000000001</v>
      </c>
      <c r="U11" s="52">
        <v>0.25663160000000002</v>
      </c>
      <c r="V11" s="52">
        <v>0.26731749999999999</v>
      </c>
      <c r="W11" s="52">
        <v>0.2878349</v>
      </c>
      <c r="X11" s="52">
        <v>0.35582720000000001</v>
      </c>
      <c r="Y11" s="52">
        <v>0.43905959999999999</v>
      </c>
      <c r="Z11" s="52">
        <v>0.43962639999999997</v>
      </c>
      <c r="AA11" s="52">
        <v>0.42671619999999999</v>
      </c>
      <c r="AB11" s="52">
        <v>0.41123870000000001</v>
      </c>
      <c r="AC11" s="52">
        <v>0.35716249999999999</v>
      </c>
      <c r="AD11" s="52">
        <v>0.29981180000000002</v>
      </c>
      <c r="AE11" s="52">
        <v>-4.20197E-2</v>
      </c>
      <c r="AF11" s="52">
        <v>-5.0124500000000002E-2</v>
      </c>
      <c r="AG11" s="52">
        <v>-4.0867199999999999E-2</v>
      </c>
      <c r="AH11" s="52">
        <v>-3.3270300000000003E-2</v>
      </c>
      <c r="AI11" s="52">
        <v>-3.1343200000000002E-2</v>
      </c>
      <c r="AJ11" s="52">
        <v>-2.4158099999999998E-2</v>
      </c>
      <c r="AK11" s="52">
        <v>-1.24966E-2</v>
      </c>
      <c r="AL11" s="52">
        <v>-1.6829E-2</v>
      </c>
      <c r="AM11" s="52">
        <v>-6.3537999999999997E-3</v>
      </c>
      <c r="AN11" s="52">
        <v>-2.5663999999999999E-3</v>
      </c>
      <c r="AO11" s="52">
        <v>-2.6221E-3</v>
      </c>
      <c r="AP11" s="52">
        <v>-1.0253E-3</v>
      </c>
      <c r="AQ11" s="52">
        <v>1.1800999999999999E-3</v>
      </c>
      <c r="AR11" s="52">
        <v>-2.9475999999999999E-3</v>
      </c>
      <c r="AS11" s="52">
        <v>5.2027000000000002E-3</v>
      </c>
      <c r="AT11" s="52">
        <v>9.1587000000000005E-3</v>
      </c>
      <c r="AU11" s="52">
        <v>9.2525999999999997E-3</v>
      </c>
      <c r="AV11" s="52">
        <v>1.93972E-2</v>
      </c>
      <c r="AW11" s="52">
        <v>-1.4679999999999999E-4</v>
      </c>
      <c r="AX11" s="52">
        <v>-1.3974E-2</v>
      </c>
      <c r="AY11" s="52">
        <v>-2.2792799999999998E-2</v>
      </c>
      <c r="AZ11" s="52">
        <v>-2.7725799999999998E-2</v>
      </c>
      <c r="BA11" s="52">
        <v>-3.2942199999999998E-2</v>
      </c>
      <c r="BB11" s="52">
        <v>-2.79738E-2</v>
      </c>
      <c r="BC11" s="52">
        <v>-3.2150999999999999E-2</v>
      </c>
      <c r="BD11" s="52">
        <v>-3.9675299999999997E-2</v>
      </c>
      <c r="BE11" s="52">
        <v>-3.1913799999999999E-2</v>
      </c>
      <c r="BF11" s="52">
        <v>-2.5106900000000001E-2</v>
      </c>
      <c r="BG11" s="52">
        <v>-2.30069E-2</v>
      </c>
      <c r="BH11" s="52">
        <v>-1.5712199999999999E-2</v>
      </c>
      <c r="BI11" s="52">
        <v>-3.8880999999999998E-3</v>
      </c>
      <c r="BJ11" s="52">
        <v>-8.7043999999999993E-3</v>
      </c>
      <c r="BK11" s="52">
        <v>1.1548000000000001E-3</v>
      </c>
      <c r="BL11" s="52">
        <v>5.2300000000000003E-3</v>
      </c>
      <c r="BM11" s="52">
        <v>5.3975000000000004E-3</v>
      </c>
      <c r="BN11" s="52">
        <v>6.8360000000000001E-3</v>
      </c>
      <c r="BO11" s="52">
        <v>8.1530000000000005E-3</v>
      </c>
      <c r="BP11" s="52">
        <v>3.0366E-3</v>
      </c>
      <c r="BQ11" s="52">
        <v>1.25513E-2</v>
      </c>
      <c r="BR11" s="52">
        <v>1.7964500000000001E-2</v>
      </c>
      <c r="BS11" s="52">
        <v>1.7248099999999999E-2</v>
      </c>
      <c r="BT11" s="52">
        <v>2.7049400000000001E-2</v>
      </c>
      <c r="BU11" s="52">
        <v>9.3612000000000001E-3</v>
      </c>
      <c r="BV11" s="52">
        <v>-3.2946E-3</v>
      </c>
      <c r="BW11" s="52">
        <v>-1.29099E-2</v>
      </c>
      <c r="BX11" s="52">
        <v>-1.7408300000000002E-2</v>
      </c>
      <c r="BY11" s="52">
        <v>-2.32832E-2</v>
      </c>
      <c r="BZ11" s="52">
        <v>-1.8912200000000001E-2</v>
      </c>
      <c r="CA11" s="52">
        <v>-2.5316000000000002E-2</v>
      </c>
      <c r="CB11" s="52">
        <v>-3.24382E-2</v>
      </c>
      <c r="CC11" s="52">
        <v>-2.5712800000000001E-2</v>
      </c>
      <c r="CD11" s="52">
        <v>-1.9452899999999999E-2</v>
      </c>
      <c r="CE11" s="52">
        <v>-1.7233100000000001E-2</v>
      </c>
      <c r="CF11" s="52">
        <v>-9.8624999999999997E-3</v>
      </c>
      <c r="CG11" s="52">
        <v>2.0741000000000002E-3</v>
      </c>
      <c r="CH11" s="52">
        <v>-3.0772999999999998E-3</v>
      </c>
      <c r="CI11" s="52">
        <v>6.3552000000000001E-3</v>
      </c>
      <c r="CJ11" s="52">
        <v>1.0629700000000001E-2</v>
      </c>
      <c r="CK11" s="52">
        <v>1.0951799999999999E-2</v>
      </c>
      <c r="CL11" s="52">
        <v>1.22807E-2</v>
      </c>
      <c r="CM11" s="52">
        <v>1.2982499999999999E-2</v>
      </c>
      <c r="CN11" s="52">
        <v>7.1812999999999998E-3</v>
      </c>
      <c r="CO11" s="52">
        <v>1.7640900000000001E-2</v>
      </c>
      <c r="CP11" s="52">
        <v>2.4063299999999999E-2</v>
      </c>
      <c r="CQ11" s="52">
        <v>2.2785799999999998E-2</v>
      </c>
      <c r="CR11" s="52">
        <v>3.2349299999999998E-2</v>
      </c>
      <c r="CS11" s="52">
        <v>1.5946399999999999E-2</v>
      </c>
      <c r="CT11" s="52">
        <v>4.1019000000000003E-3</v>
      </c>
      <c r="CU11" s="52">
        <v>-6.0650000000000001E-3</v>
      </c>
      <c r="CV11" s="52">
        <v>-1.02624E-2</v>
      </c>
      <c r="CW11" s="52">
        <v>-1.6593500000000001E-2</v>
      </c>
      <c r="CX11" s="52">
        <v>-1.2636100000000001E-2</v>
      </c>
      <c r="CY11" s="52">
        <v>-1.8481000000000001E-2</v>
      </c>
      <c r="CZ11" s="52">
        <v>-2.5201100000000001E-2</v>
      </c>
      <c r="DA11" s="52">
        <v>-1.95117E-2</v>
      </c>
      <c r="DB11" s="52">
        <v>-1.3799000000000001E-2</v>
      </c>
      <c r="DC11" s="52">
        <v>-1.14594E-2</v>
      </c>
      <c r="DD11" s="52">
        <v>-4.0128000000000004E-3</v>
      </c>
      <c r="DE11" s="52">
        <v>8.0362999999999997E-3</v>
      </c>
      <c r="DF11" s="52">
        <v>2.5498000000000001E-3</v>
      </c>
      <c r="DG11" s="52">
        <v>1.1555599999999999E-2</v>
      </c>
      <c r="DH11" s="52">
        <v>1.6029499999999999E-2</v>
      </c>
      <c r="DI11" s="52">
        <v>1.6506099999999999E-2</v>
      </c>
      <c r="DJ11" s="52">
        <v>1.7725500000000002E-2</v>
      </c>
      <c r="DK11" s="52">
        <v>1.7811899999999999E-2</v>
      </c>
      <c r="DL11" s="52">
        <v>1.1325999999999999E-2</v>
      </c>
      <c r="DM11" s="52">
        <v>2.2730400000000001E-2</v>
      </c>
      <c r="DN11" s="52">
        <v>3.0162100000000001E-2</v>
      </c>
      <c r="DO11" s="52">
        <v>2.8323399999999999E-2</v>
      </c>
      <c r="DP11" s="52">
        <v>3.7649200000000001E-2</v>
      </c>
      <c r="DQ11" s="52">
        <v>2.2531599999999999E-2</v>
      </c>
      <c r="DR11" s="52">
        <v>1.1498400000000001E-2</v>
      </c>
      <c r="DS11" s="52">
        <v>7.7979999999999998E-4</v>
      </c>
      <c r="DT11" s="52">
        <v>-3.1166000000000002E-3</v>
      </c>
      <c r="DU11" s="52">
        <v>-9.9036999999999997E-3</v>
      </c>
      <c r="DV11" s="52">
        <v>-6.3600999999999996E-3</v>
      </c>
      <c r="DW11" s="52">
        <v>-8.6122999999999998E-3</v>
      </c>
      <c r="DX11" s="52">
        <v>-1.4751800000000001E-2</v>
      </c>
      <c r="DY11" s="52">
        <v>-1.05583E-2</v>
      </c>
      <c r="DZ11" s="52">
        <v>-5.6356000000000002E-3</v>
      </c>
      <c r="EA11" s="52">
        <v>-3.1231000000000002E-3</v>
      </c>
      <c r="EB11" s="52">
        <v>4.4330999999999997E-3</v>
      </c>
      <c r="EC11" s="52">
        <v>1.6644800000000001E-2</v>
      </c>
      <c r="ED11" s="52">
        <v>1.0674400000000001E-2</v>
      </c>
      <c r="EE11" s="52">
        <v>1.90642E-2</v>
      </c>
      <c r="EF11" s="52">
        <v>2.3825800000000001E-2</v>
      </c>
      <c r="EG11" s="52">
        <v>2.4525600000000002E-2</v>
      </c>
      <c r="EH11" s="52">
        <v>2.55868E-2</v>
      </c>
      <c r="EI11" s="52">
        <v>2.4784799999999999E-2</v>
      </c>
      <c r="EJ11" s="52">
        <v>1.7310200000000001E-2</v>
      </c>
      <c r="EK11" s="52">
        <v>3.0079000000000002E-2</v>
      </c>
      <c r="EL11" s="52">
        <v>3.8967799999999997E-2</v>
      </c>
      <c r="EM11" s="52">
        <v>3.6318900000000001E-2</v>
      </c>
      <c r="EN11" s="52">
        <v>4.5301399999999999E-2</v>
      </c>
      <c r="EO11" s="52">
        <v>3.2039699999999997E-2</v>
      </c>
      <c r="EP11" s="52">
        <v>2.2177800000000001E-2</v>
      </c>
      <c r="EQ11" s="52">
        <v>1.0662700000000001E-2</v>
      </c>
      <c r="ER11" s="52">
        <v>7.2008999999999997E-3</v>
      </c>
      <c r="ES11" s="52">
        <v>-2.4479999999999999E-4</v>
      </c>
      <c r="ET11" s="52">
        <v>2.7014999999999999E-3</v>
      </c>
      <c r="EU11" s="52">
        <v>58.001862000000003</v>
      </c>
      <c r="EV11" s="52">
        <v>57.610579999999999</v>
      </c>
      <c r="EW11" s="52">
        <v>56.425041</v>
      </c>
      <c r="EX11" s="52">
        <v>55.914143000000003</v>
      </c>
      <c r="EY11" s="52">
        <v>55.474747000000001</v>
      </c>
      <c r="EZ11" s="52">
        <v>54.596226000000001</v>
      </c>
      <c r="FA11" s="52">
        <v>54.598087</v>
      </c>
      <c r="FB11" s="52">
        <v>55.044392000000002</v>
      </c>
      <c r="FC11" s="52">
        <v>60.129452000000001</v>
      </c>
      <c r="FD11" s="52">
        <v>65.759704999999997</v>
      </c>
      <c r="FE11" s="52">
        <v>70.194046</v>
      </c>
      <c r="FF11" s="52">
        <v>73.139815999999996</v>
      </c>
      <c r="FG11" s="52">
        <v>74.752525000000006</v>
      </c>
      <c r="FH11" s="52">
        <v>74.758904000000001</v>
      </c>
      <c r="FI11" s="52">
        <v>74.655235000000005</v>
      </c>
      <c r="FJ11" s="52">
        <v>73.650718999999995</v>
      </c>
      <c r="FK11" s="52">
        <v>72.211585999999997</v>
      </c>
      <c r="FL11" s="52">
        <v>69.921317999999999</v>
      </c>
      <c r="FM11" s="52">
        <v>65.687134</v>
      </c>
      <c r="FN11" s="52">
        <v>63.714249000000002</v>
      </c>
      <c r="FO11" s="52">
        <v>61.692183999999997</v>
      </c>
      <c r="FP11" s="52">
        <v>60.180222000000001</v>
      </c>
      <c r="FQ11" s="52">
        <v>58.759171000000002</v>
      </c>
      <c r="FR11" s="52">
        <v>58.048110999999999</v>
      </c>
      <c r="FS11" s="52">
        <v>7.6654000000000002E-3</v>
      </c>
      <c r="FT11" s="52">
        <v>7.6185000000000003E-3</v>
      </c>
      <c r="FU11" s="52">
        <v>1.0112599999999999E-2</v>
      </c>
    </row>
    <row r="12" spans="1:177" x14ac:dyDescent="0.2">
      <c r="A12" s="31" t="s">
        <v>0</v>
      </c>
      <c r="B12" s="31" t="s">
        <v>235</v>
      </c>
      <c r="C12" s="31" t="s">
        <v>208</v>
      </c>
      <c r="D12" s="31" t="s">
        <v>212</v>
      </c>
      <c r="E12" s="53" t="s">
        <v>230</v>
      </c>
      <c r="F12" s="53">
        <v>238</v>
      </c>
      <c r="G12" s="52">
        <v>0.13797860000000001</v>
      </c>
      <c r="H12" s="52">
        <v>0.1268658</v>
      </c>
      <c r="I12" s="52">
        <v>0.12214469999999999</v>
      </c>
      <c r="J12" s="52">
        <v>0.1190804</v>
      </c>
      <c r="K12" s="52">
        <v>0.12067650000000001</v>
      </c>
      <c r="L12" s="52">
        <v>0.1403652</v>
      </c>
      <c r="M12" s="52">
        <v>0.16480110000000001</v>
      </c>
      <c r="N12" s="52">
        <v>0.15324950000000001</v>
      </c>
      <c r="O12" s="52">
        <v>0.14483770000000001</v>
      </c>
      <c r="P12" s="52">
        <v>0.14297190000000001</v>
      </c>
      <c r="Q12" s="52">
        <v>0.1341929</v>
      </c>
      <c r="R12" s="52">
        <v>0.12515419999999999</v>
      </c>
      <c r="S12" s="52">
        <v>0.1258543</v>
      </c>
      <c r="T12" s="52">
        <v>0.1176711</v>
      </c>
      <c r="U12" s="52">
        <v>0.1192063</v>
      </c>
      <c r="V12" s="52">
        <v>0.12358619999999999</v>
      </c>
      <c r="W12" s="52">
        <v>0.140376</v>
      </c>
      <c r="X12" s="52">
        <v>0.18490429999999999</v>
      </c>
      <c r="Y12" s="52">
        <v>0.23237530000000001</v>
      </c>
      <c r="Z12" s="52">
        <v>0.22180949999999999</v>
      </c>
      <c r="AA12" s="52">
        <v>0.21488489999999999</v>
      </c>
      <c r="AB12" s="52">
        <v>0.1944458</v>
      </c>
      <c r="AC12" s="52">
        <v>0.1730622</v>
      </c>
      <c r="AD12" s="52">
        <v>0.14797950000000001</v>
      </c>
      <c r="AE12" s="52">
        <v>-3.9609699999999998E-2</v>
      </c>
      <c r="AF12" s="52">
        <v>-4.4884800000000002E-2</v>
      </c>
      <c r="AG12" s="52">
        <v>-3.4742200000000001E-2</v>
      </c>
      <c r="AH12" s="52">
        <v>-2.81309E-2</v>
      </c>
      <c r="AI12" s="52">
        <v>-2.7407299999999999E-2</v>
      </c>
      <c r="AJ12" s="52">
        <v>-2.4327399999999999E-2</v>
      </c>
      <c r="AK12" s="52">
        <v>-1.37162E-2</v>
      </c>
      <c r="AL12" s="52">
        <v>-2.22387E-2</v>
      </c>
      <c r="AM12" s="52">
        <v>-6.5101999999999998E-3</v>
      </c>
      <c r="AN12" s="52">
        <v>-7.6499999999999995E-4</v>
      </c>
      <c r="AO12" s="52">
        <v>-8.3549999999999998E-4</v>
      </c>
      <c r="AP12" s="52">
        <v>-2.6427999999999998E-3</v>
      </c>
      <c r="AQ12" s="52">
        <v>-3.2353999999999998E-3</v>
      </c>
      <c r="AR12" s="52">
        <v>-7.0423999999999999E-3</v>
      </c>
      <c r="AS12" s="52">
        <v>-4.5560000000000002E-3</v>
      </c>
      <c r="AT12" s="52">
        <v>-2.9337E-3</v>
      </c>
      <c r="AU12" s="52">
        <v>-5.5409999999999997E-4</v>
      </c>
      <c r="AV12" s="52">
        <v>7.1317999999999998E-3</v>
      </c>
      <c r="AW12" s="52">
        <v>8.5590000000000004E-4</v>
      </c>
      <c r="AX12" s="52">
        <v>-8.1842000000000008E-3</v>
      </c>
      <c r="AY12" s="52">
        <v>-2.2379199999999998E-2</v>
      </c>
      <c r="AZ12" s="52">
        <v>-2.5565600000000001E-2</v>
      </c>
      <c r="BA12" s="52">
        <v>-3.2214199999999998E-2</v>
      </c>
      <c r="BB12" s="52">
        <v>-2.9466800000000001E-2</v>
      </c>
      <c r="BC12" s="52">
        <v>-2.9716300000000001E-2</v>
      </c>
      <c r="BD12" s="52">
        <v>-3.4286400000000002E-2</v>
      </c>
      <c r="BE12" s="52">
        <v>-2.5893599999999999E-2</v>
      </c>
      <c r="BF12" s="52">
        <v>-2.01858E-2</v>
      </c>
      <c r="BG12" s="52">
        <v>-1.93061E-2</v>
      </c>
      <c r="BH12" s="52">
        <v>-1.6331399999999999E-2</v>
      </c>
      <c r="BI12" s="52">
        <v>-5.8355999999999998E-3</v>
      </c>
      <c r="BJ12" s="52">
        <v>-1.4456699999999999E-2</v>
      </c>
      <c r="BK12" s="52">
        <v>1.8679999999999999E-4</v>
      </c>
      <c r="BL12" s="52">
        <v>6.2179000000000002E-3</v>
      </c>
      <c r="BM12" s="52">
        <v>6.3460000000000001E-3</v>
      </c>
      <c r="BN12" s="52">
        <v>4.5344000000000001E-3</v>
      </c>
      <c r="BO12" s="52">
        <v>2.6889000000000001E-3</v>
      </c>
      <c r="BP12" s="52">
        <v>-2.0390999999999999E-3</v>
      </c>
      <c r="BQ12" s="52">
        <v>1.3410000000000001E-4</v>
      </c>
      <c r="BR12" s="52">
        <v>1.9208000000000001E-3</v>
      </c>
      <c r="BS12" s="52">
        <v>4.7911000000000004E-3</v>
      </c>
      <c r="BT12" s="52">
        <v>1.3244199999999999E-2</v>
      </c>
      <c r="BU12" s="52">
        <v>7.6116999999999999E-3</v>
      </c>
      <c r="BV12" s="52">
        <v>-6.5510000000000004E-4</v>
      </c>
      <c r="BW12" s="52">
        <v>-1.39755E-2</v>
      </c>
      <c r="BX12" s="52">
        <v>-1.71159E-2</v>
      </c>
      <c r="BY12" s="52">
        <v>-2.3248700000000001E-2</v>
      </c>
      <c r="BZ12" s="52">
        <v>-2.0919E-2</v>
      </c>
      <c r="CA12" s="52">
        <v>-2.2864200000000001E-2</v>
      </c>
      <c r="CB12" s="52">
        <v>-2.6945899999999998E-2</v>
      </c>
      <c r="CC12" s="52">
        <v>-1.9765100000000001E-2</v>
      </c>
      <c r="CD12" s="52">
        <v>-1.4683E-2</v>
      </c>
      <c r="CE12" s="52">
        <v>-1.3695199999999999E-2</v>
      </c>
      <c r="CF12" s="52">
        <v>-1.07934E-2</v>
      </c>
      <c r="CG12" s="52">
        <v>-3.7750000000000001E-4</v>
      </c>
      <c r="CH12" s="52">
        <v>-9.0670000000000004E-3</v>
      </c>
      <c r="CI12" s="52">
        <v>4.8252E-3</v>
      </c>
      <c r="CJ12" s="52">
        <v>1.10542E-2</v>
      </c>
      <c r="CK12" s="52">
        <v>1.1319900000000001E-2</v>
      </c>
      <c r="CL12" s="52">
        <v>9.5052999999999995E-3</v>
      </c>
      <c r="CM12" s="52">
        <v>6.7920999999999997E-3</v>
      </c>
      <c r="CN12" s="52">
        <v>1.4262000000000001E-3</v>
      </c>
      <c r="CO12" s="52">
        <v>3.3825000000000001E-3</v>
      </c>
      <c r="CP12" s="52">
        <v>5.2830000000000004E-3</v>
      </c>
      <c r="CQ12" s="52">
        <v>8.4931999999999994E-3</v>
      </c>
      <c r="CR12" s="52">
        <v>1.74775E-2</v>
      </c>
      <c r="CS12" s="52">
        <v>1.22907E-2</v>
      </c>
      <c r="CT12" s="52">
        <v>4.5595000000000002E-3</v>
      </c>
      <c r="CU12" s="52">
        <v>-8.1551999999999996E-3</v>
      </c>
      <c r="CV12" s="52">
        <v>-1.12637E-2</v>
      </c>
      <c r="CW12" s="52">
        <v>-1.7039200000000001E-2</v>
      </c>
      <c r="CX12" s="52">
        <v>-1.49988E-2</v>
      </c>
      <c r="CY12" s="52">
        <v>-1.6012100000000001E-2</v>
      </c>
      <c r="CZ12" s="52">
        <v>-1.9605500000000001E-2</v>
      </c>
      <c r="DA12" s="52">
        <v>-1.36366E-2</v>
      </c>
      <c r="DB12" s="52">
        <v>-9.1801000000000001E-3</v>
      </c>
      <c r="DC12" s="52">
        <v>-8.0844000000000003E-3</v>
      </c>
      <c r="DD12" s="52">
        <v>-5.2553000000000001E-3</v>
      </c>
      <c r="DE12" s="52">
        <v>5.0806000000000002E-3</v>
      </c>
      <c r="DF12" s="52">
        <v>-3.6771999999999998E-3</v>
      </c>
      <c r="DG12" s="52">
        <v>9.4634999999999997E-3</v>
      </c>
      <c r="DH12" s="52">
        <v>1.5890499999999998E-2</v>
      </c>
      <c r="DI12" s="52">
        <v>1.62939E-2</v>
      </c>
      <c r="DJ12" s="52">
        <v>1.44761E-2</v>
      </c>
      <c r="DK12" s="52">
        <v>1.0895200000000001E-2</v>
      </c>
      <c r="DL12" s="52">
        <v>4.8915E-3</v>
      </c>
      <c r="DM12" s="52">
        <v>6.6309000000000003E-3</v>
      </c>
      <c r="DN12" s="52">
        <v>8.6450999999999993E-3</v>
      </c>
      <c r="DO12" s="52">
        <v>1.21952E-2</v>
      </c>
      <c r="DP12" s="52">
        <v>2.1710900000000002E-2</v>
      </c>
      <c r="DQ12" s="52">
        <v>1.6969600000000001E-2</v>
      </c>
      <c r="DR12" s="52">
        <v>9.7741000000000008E-3</v>
      </c>
      <c r="DS12" s="52">
        <v>-2.3348000000000002E-3</v>
      </c>
      <c r="DT12" s="52">
        <v>-5.4114000000000002E-3</v>
      </c>
      <c r="DU12" s="52">
        <v>-1.0829800000000001E-2</v>
      </c>
      <c r="DV12" s="52">
        <v>-9.0785999999999992E-3</v>
      </c>
      <c r="DW12" s="52">
        <v>-6.1187000000000004E-3</v>
      </c>
      <c r="DX12" s="52">
        <v>-9.0069999999999994E-3</v>
      </c>
      <c r="DY12" s="52">
        <v>-4.7879999999999997E-3</v>
      </c>
      <c r="DZ12" s="52">
        <v>-1.235E-3</v>
      </c>
      <c r="EA12" s="52">
        <v>1.6799999999999998E-5</v>
      </c>
      <c r="EB12" s="52">
        <v>2.7407E-3</v>
      </c>
      <c r="EC12" s="52">
        <v>1.2961200000000001E-2</v>
      </c>
      <c r="ED12" s="52">
        <v>4.1047000000000002E-3</v>
      </c>
      <c r="EE12" s="52">
        <v>1.6160600000000001E-2</v>
      </c>
      <c r="EF12" s="52">
        <v>2.2873399999999999E-2</v>
      </c>
      <c r="EG12" s="52">
        <v>2.34754E-2</v>
      </c>
      <c r="EH12" s="52">
        <v>2.16533E-2</v>
      </c>
      <c r="EI12" s="52">
        <v>1.6819500000000001E-2</v>
      </c>
      <c r="EJ12" s="52">
        <v>9.8946999999999993E-3</v>
      </c>
      <c r="EK12" s="52">
        <v>1.1320999999999999E-2</v>
      </c>
      <c r="EL12" s="52">
        <v>1.34996E-2</v>
      </c>
      <c r="EM12" s="52">
        <v>1.7540400000000001E-2</v>
      </c>
      <c r="EN12" s="52">
        <v>2.7823299999999999E-2</v>
      </c>
      <c r="EO12" s="52">
        <v>2.3725400000000001E-2</v>
      </c>
      <c r="EP12" s="52">
        <v>1.7303200000000001E-2</v>
      </c>
      <c r="EQ12" s="52">
        <v>6.0688000000000001E-3</v>
      </c>
      <c r="ER12" s="52">
        <v>3.0382999999999999E-3</v>
      </c>
      <c r="ES12" s="52">
        <v>-1.8642999999999999E-3</v>
      </c>
      <c r="ET12" s="52">
        <v>-5.308E-4</v>
      </c>
      <c r="EU12" s="52">
        <v>59.908520000000003</v>
      </c>
      <c r="EV12" s="52">
        <v>59.001567999999999</v>
      </c>
      <c r="EW12" s="52">
        <v>57.831153999999998</v>
      </c>
      <c r="EX12" s="52">
        <v>56.924725000000002</v>
      </c>
      <c r="EY12" s="52">
        <v>56.542603</v>
      </c>
      <c r="EZ12" s="52">
        <v>55.705696000000003</v>
      </c>
      <c r="FA12" s="52">
        <v>55.903815999999999</v>
      </c>
      <c r="FB12" s="52">
        <v>56.014113999999999</v>
      </c>
      <c r="FC12" s="52">
        <v>58.830630999999997</v>
      </c>
      <c r="FD12" s="52">
        <v>63.474125000000001</v>
      </c>
      <c r="FE12" s="52">
        <v>67.851021000000003</v>
      </c>
      <c r="FF12" s="52">
        <v>71.005225999999993</v>
      </c>
      <c r="FG12" s="52">
        <v>72.130165000000005</v>
      </c>
      <c r="FH12" s="52">
        <v>72.207008000000002</v>
      </c>
      <c r="FI12" s="52">
        <v>72.356505999999996</v>
      </c>
      <c r="FJ12" s="52">
        <v>71.065865000000002</v>
      </c>
      <c r="FK12" s="52">
        <v>70.361214000000004</v>
      </c>
      <c r="FL12" s="52">
        <v>68.912177999999997</v>
      </c>
      <c r="FM12" s="52">
        <v>66.742812999999998</v>
      </c>
      <c r="FN12" s="52">
        <v>65.184524999999994</v>
      </c>
      <c r="FO12" s="52">
        <v>64.296913000000004</v>
      </c>
      <c r="FP12" s="52">
        <v>62.761631000000001</v>
      </c>
      <c r="FQ12" s="52">
        <v>61.682175000000001</v>
      </c>
      <c r="FR12" s="52">
        <v>60.831676000000002</v>
      </c>
      <c r="FS12" s="52">
        <v>7.0057000000000001E-3</v>
      </c>
      <c r="FT12" s="52">
        <v>6.8021000000000002E-3</v>
      </c>
      <c r="FU12" s="52">
        <v>8.1314999999999998E-3</v>
      </c>
    </row>
    <row r="13" spans="1:177" x14ac:dyDescent="0.2">
      <c r="A13" s="31" t="s">
        <v>0</v>
      </c>
      <c r="B13" s="31" t="s">
        <v>235</v>
      </c>
      <c r="C13" s="31" t="s">
        <v>208</v>
      </c>
      <c r="D13" s="31" t="s">
        <v>212</v>
      </c>
      <c r="E13" s="53" t="s">
        <v>231</v>
      </c>
      <c r="F13" s="53">
        <v>173</v>
      </c>
      <c r="G13" s="52">
        <v>0.12864919999999999</v>
      </c>
      <c r="H13" s="52">
        <v>0.11439530000000001</v>
      </c>
      <c r="I13" s="52">
        <v>0.1106787</v>
      </c>
      <c r="J13" s="52">
        <v>0.1061289</v>
      </c>
      <c r="K13" s="52">
        <v>0.1078316</v>
      </c>
      <c r="L13" s="52">
        <v>0.12190910000000001</v>
      </c>
      <c r="M13" s="52">
        <v>0.14409759999999999</v>
      </c>
      <c r="N13" s="52">
        <v>0.13223099999999999</v>
      </c>
      <c r="O13" s="52">
        <v>0.13209180000000001</v>
      </c>
      <c r="P13" s="52">
        <v>0.12887899999999999</v>
      </c>
      <c r="Q13" s="52">
        <v>0.13190209999999999</v>
      </c>
      <c r="R13" s="52">
        <v>0.1232472</v>
      </c>
      <c r="S13" s="52">
        <v>0.1215845</v>
      </c>
      <c r="T13" s="52">
        <v>0.1176507</v>
      </c>
      <c r="U13" s="52">
        <v>0.1309178</v>
      </c>
      <c r="V13" s="52">
        <v>0.13690160000000001</v>
      </c>
      <c r="W13" s="52">
        <v>0.1413413</v>
      </c>
      <c r="X13" s="52">
        <v>0.1656173</v>
      </c>
      <c r="Y13" s="52">
        <v>0.2007294</v>
      </c>
      <c r="Z13" s="52">
        <v>0.20952889999999999</v>
      </c>
      <c r="AA13" s="52">
        <v>0.20439289999999999</v>
      </c>
      <c r="AB13" s="52">
        <v>0.20732329999999999</v>
      </c>
      <c r="AC13" s="52">
        <v>0.17692830000000001</v>
      </c>
      <c r="AD13" s="52">
        <v>0.14654880000000001</v>
      </c>
      <c r="AE13" s="52">
        <v>-9.3413999999999997E-3</v>
      </c>
      <c r="AF13" s="52">
        <v>-1.2385200000000001E-2</v>
      </c>
      <c r="AG13" s="52">
        <v>-1.21566E-2</v>
      </c>
      <c r="AH13" s="52">
        <v>-1.0793799999999999E-2</v>
      </c>
      <c r="AI13" s="52">
        <v>-9.5717000000000007E-3</v>
      </c>
      <c r="AJ13" s="52">
        <v>-6.0568999999999996E-3</v>
      </c>
      <c r="AK13" s="52">
        <v>-5.0029999999999996E-3</v>
      </c>
      <c r="AL13" s="52">
        <v>-1.3098999999999999E-3</v>
      </c>
      <c r="AM13" s="52">
        <v>-4.9719999999999999E-3</v>
      </c>
      <c r="AN13" s="52">
        <v>-6.1818999999999997E-3</v>
      </c>
      <c r="AO13" s="52">
        <v>-6.4949999999999999E-3</v>
      </c>
      <c r="AP13" s="52">
        <v>-3.3584000000000001E-3</v>
      </c>
      <c r="AQ13" s="52">
        <v>-6.3949999999999999E-4</v>
      </c>
      <c r="AR13" s="52">
        <v>-7.5179999999999995E-4</v>
      </c>
      <c r="AS13" s="52">
        <v>4.3539E-3</v>
      </c>
      <c r="AT13" s="52">
        <v>6.0634E-3</v>
      </c>
      <c r="AU13" s="52">
        <v>3.9712999999999997E-3</v>
      </c>
      <c r="AV13" s="52">
        <v>6.5928999999999996E-3</v>
      </c>
      <c r="AW13" s="52">
        <v>-7.0178000000000003E-3</v>
      </c>
      <c r="AX13" s="52">
        <v>-1.2391599999999999E-2</v>
      </c>
      <c r="AY13" s="52">
        <v>-8.0164999999999993E-3</v>
      </c>
      <c r="AZ13" s="52">
        <v>-9.4652E-3</v>
      </c>
      <c r="BA13" s="52">
        <v>-7.9944000000000005E-3</v>
      </c>
      <c r="BB13" s="52">
        <v>-5.4812000000000003E-3</v>
      </c>
      <c r="BC13" s="52">
        <v>-5.7552000000000002E-3</v>
      </c>
      <c r="BD13" s="52">
        <v>-8.8532999999999997E-3</v>
      </c>
      <c r="BE13" s="52">
        <v>-8.6662000000000006E-3</v>
      </c>
      <c r="BF13" s="52">
        <v>-7.3986E-3</v>
      </c>
      <c r="BG13" s="52">
        <v>-6.0914000000000003E-3</v>
      </c>
      <c r="BH13" s="52">
        <v>-2.2168000000000001E-3</v>
      </c>
      <c r="BI13" s="52">
        <v>-7.337E-4</v>
      </c>
      <c r="BJ13" s="52">
        <v>2.1974E-3</v>
      </c>
      <c r="BK13" s="52">
        <v>-1.0621999999999999E-3</v>
      </c>
      <c r="BL13" s="52">
        <v>-2.2133000000000001E-3</v>
      </c>
      <c r="BM13" s="52">
        <v>-2.4242999999999999E-3</v>
      </c>
      <c r="BN13" s="52">
        <v>4.9439999999999998E-4</v>
      </c>
      <c r="BO13" s="52">
        <v>3.2802E-3</v>
      </c>
      <c r="BP13" s="52">
        <v>2.6865000000000001E-3</v>
      </c>
      <c r="BQ13" s="52">
        <v>9.6670999999999997E-3</v>
      </c>
      <c r="BR13" s="52">
        <v>1.28463E-2</v>
      </c>
      <c r="BS13" s="52">
        <v>9.6191999999999996E-3</v>
      </c>
      <c r="BT13" s="52">
        <v>1.12634E-2</v>
      </c>
      <c r="BU13" s="52">
        <v>-5.7790000000000001E-4</v>
      </c>
      <c r="BV13" s="52">
        <v>-5.1174999999999997E-3</v>
      </c>
      <c r="BW13" s="52">
        <v>-2.4009999999999999E-3</v>
      </c>
      <c r="BX13" s="52">
        <v>-3.2552000000000002E-3</v>
      </c>
      <c r="BY13" s="52">
        <v>-3.3877999999999998E-3</v>
      </c>
      <c r="BZ13" s="52">
        <v>-1.3385999999999999E-3</v>
      </c>
      <c r="CA13" s="52">
        <v>-3.2715000000000001E-3</v>
      </c>
      <c r="CB13" s="52">
        <v>-6.4070999999999998E-3</v>
      </c>
      <c r="CC13" s="52">
        <v>-6.2487999999999997E-3</v>
      </c>
      <c r="CD13" s="52">
        <v>-5.0472E-3</v>
      </c>
      <c r="CE13" s="52">
        <v>-3.6809E-3</v>
      </c>
      <c r="CF13" s="52">
        <v>4.4279999999999998E-4</v>
      </c>
      <c r="CG13" s="52">
        <v>2.2231E-3</v>
      </c>
      <c r="CH13" s="52">
        <v>4.6265000000000004E-3</v>
      </c>
      <c r="CI13" s="52">
        <v>1.6456000000000001E-3</v>
      </c>
      <c r="CJ13" s="52">
        <v>5.352E-4</v>
      </c>
      <c r="CK13" s="52">
        <v>3.9500000000000001E-4</v>
      </c>
      <c r="CL13" s="52">
        <v>3.1627999999999999E-3</v>
      </c>
      <c r="CM13" s="52">
        <v>5.9949000000000001E-3</v>
      </c>
      <c r="CN13" s="52">
        <v>5.0679000000000002E-3</v>
      </c>
      <c r="CO13" s="52">
        <v>1.3347100000000001E-2</v>
      </c>
      <c r="CP13" s="52">
        <v>1.7544199999999999E-2</v>
      </c>
      <c r="CQ13" s="52">
        <v>1.35309E-2</v>
      </c>
      <c r="CR13" s="52">
        <v>1.4498199999999999E-2</v>
      </c>
      <c r="CS13" s="52">
        <v>3.8823E-3</v>
      </c>
      <c r="CT13" s="52">
        <v>-7.9499999999999994E-5</v>
      </c>
      <c r="CU13" s="52">
        <v>1.4884E-3</v>
      </c>
      <c r="CV13" s="52">
        <v>1.0459E-3</v>
      </c>
      <c r="CW13" s="52">
        <v>-1.974E-4</v>
      </c>
      <c r="CX13" s="52">
        <v>1.5306E-3</v>
      </c>
      <c r="CY13" s="52">
        <v>-7.8770000000000001E-4</v>
      </c>
      <c r="CZ13" s="52">
        <v>-3.9610000000000001E-3</v>
      </c>
      <c r="DA13" s="52">
        <v>-3.8314E-3</v>
      </c>
      <c r="DB13" s="52">
        <v>-2.6957000000000001E-3</v>
      </c>
      <c r="DC13" s="52">
        <v>-1.2704000000000001E-3</v>
      </c>
      <c r="DD13" s="52">
        <v>3.1023999999999999E-3</v>
      </c>
      <c r="DE13" s="52">
        <v>5.1799999999999997E-3</v>
      </c>
      <c r="DF13" s="52">
        <v>7.0556000000000004E-3</v>
      </c>
      <c r="DG13" s="52">
        <v>4.3534999999999997E-3</v>
      </c>
      <c r="DH13" s="52">
        <v>3.2837999999999999E-3</v>
      </c>
      <c r="DI13" s="52">
        <v>3.2142999999999998E-3</v>
      </c>
      <c r="DJ13" s="52">
        <v>5.8311999999999999E-3</v>
      </c>
      <c r="DK13" s="52">
        <v>8.7097000000000008E-3</v>
      </c>
      <c r="DL13" s="52">
        <v>7.4491999999999996E-3</v>
      </c>
      <c r="DM13" s="52">
        <v>1.7027E-2</v>
      </c>
      <c r="DN13" s="52">
        <v>2.2242100000000001E-2</v>
      </c>
      <c r="DO13" s="52">
        <v>1.7442599999999999E-2</v>
      </c>
      <c r="DP13" s="52">
        <v>1.7732999999999999E-2</v>
      </c>
      <c r="DQ13" s="52">
        <v>8.3424999999999992E-3</v>
      </c>
      <c r="DR13" s="52">
        <v>4.9585999999999996E-3</v>
      </c>
      <c r="DS13" s="52">
        <v>5.3777E-3</v>
      </c>
      <c r="DT13" s="52">
        <v>5.3468999999999999E-3</v>
      </c>
      <c r="DU13" s="52">
        <v>2.9930999999999998E-3</v>
      </c>
      <c r="DV13" s="52">
        <v>4.3997000000000003E-3</v>
      </c>
      <c r="DW13" s="52">
        <v>2.7983999999999999E-3</v>
      </c>
      <c r="DX13" s="52">
        <v>-4.2910000000000002E-4</v>
      </c>
      <c r="DY13" s="52">
        <v>-3.4099999999999999E-4</v>
      </c>
      <c r="DZ13" s="52">
        <v>6.9939999999999998E-4</v>
      </c>
      <c r="EA13" s="52">
        <v>2.2098999999999999E-3</v>
      </c>
      <c r="EB13" s="52">
        <v>6.9424999999999999E-3</v>
      </c>
      <c r="EC13" s="52">
        <v>9.4491999999999996E-3</v>
      </c>
      <c r="ED13" s="52">
        <v>1.0562800000000001E-2</v>
      </c>
      <c r="EE13" s="52">
        <v>8.2632999999999995E-3</v>
      </c>
      <c r="EF13" s="52">
        <v>7.2524E-3</v>
      </c>
      <c r="EG13" s="52">
        <v>7.2849000000000004E-3</v>
      </c>
      <c r="EH13" s="52">
        <v>9.6839999999999999E-3</v>
      </c>
      <c r="EI13" s="52">
        <v>1.2629400000000001E-2</v>
      </c>
      <c r="EJ13" s="52">
        <v>1.0887600000000001E-2</v>
      </c>
      <c r="EK13" s="52">
        <v>2.2340200000000001E-2</v>
      </c>
      <c r="EL13" s="52">
        <v>2.9024999999999999E-2</v>
      </c>
      <c r="EM13" s="52">
        <v>2.3090400000000001E-2</v>
      </c>
      <c r="EN13" s="52">
        <v>2.2403599999999999E-2</v>
      </c>
      <c r="EO13" s="52">
        <v>1.4782399999999999E-2</v>
      </c>
      <c r="EP13" s="52">
        <v>1.2232700000000001E-2</v>
      </c>
      <c r="EQ13" s="52">
        <v>1.0993299999999999E-2</v>
      </c>
      <c r="ER13" s="52">
        <v>1.15569E-2</v>
      </c>
      <c r="ES13" s="52">
        <v>7.5995999999999998E-3</v>
      </c>
      <c r="ET13" s="52">
        <v>8.5422999999999992E-3</v>
      </c>
      <c r="EU13" s="52">
        <v>56.029204999999997</v>
      </c>
      <c r="EV13" s="52">
        <v>56.171444000000001</v>
      </c>
      <c r="EW13" s="52">
        <v>54.970253</v>
      </c>
      <c r="EX13" s="52">
        <v>54.868575999999997</v>
      </c>
      <c r="EY13" s="52">
        <v>54.369929999999997</v>
      </c>
      <c r="EZ13" s="52">
        <v>53.448349</v>
      </c>
      <c r="FA13" s="52">
        <v>53.247162000000003</v>
      </c>
      <c r="FB13" s="52">
        <v>54.041103</v>
      </c>
      <c r="FC13" s="52">
        <v>61.473227999999999</v>
      </c>
      <c r="FD13" s="52">
        <v>68.124390000000005</v>
      </c>
      <c r="FE13" s="52">
        <v>72.618172000000001</v>
      </c>
      <c r="FF13" s="52">
        <v>75.348297000000002</v>
      </c>
      <c r="FG13" s="52">
        <v>77.46566</v>
      </c>
      <c r="FH13" s="52">
        <v>77.399131999999994</v>
      </c>
      <c r="FI13" s="52">
        <v>77.033530999999996</v>
      </c>
      <c r="FJ13" s="52">
        <v>76.325042999999994</v>
      </c>
      <c r="FK13" s="52">
        <v>74.126014999999995</v>
      </c>
      <c r="FL13" s="52">
        <v>70.965384999999998</v>
      </c>
      <c r="FM13" s="52">
        <v>64.594916999999995</v>
      </c>
      <c r="FN13" s="52">
        <v>62.193077000000002</v>
      </c>
      <c r="FO13" s="52">
        <v>58.997295000000001</v>
      </c>
      <c r="FP13" s="52">
        <v>57.509464000000001</v>
      </c>
      <c r="FQ13" s="52">
        <v>55.734993000000003</v>
      </c>
      <c r="FR13" s="52">
        <v>55.168197999999997</v>
      </c>
      <c r="FS13" s="52">
        <v>3.8119999999999999E-3</v>
      </c>
      <c r="FT13" s="52">
        <v>3.9570999999999999E-3</v>
      </c>
      <c r="FU13" s="52">
        <v>6.0875E-3</v>
      </c>
    </row>
    <row r="14" spans="1:177" x14ac:dyDescent="0.2">
      <c r="A14" s="31" t="s">
        <v>0</v>
      </c>
      <c r="B14" s="31" t="s">
        <v>235</v>
      </c>
      <c r="C14" s="31" t="s">
        <v>208</v>
      </c>
      <c r="D14" s="31" t="s">
        <v>213</v>
      </c>
      <c r="E14" s="53" t="s">
        <v>229</v>
      </c>
      <c r="F14" s="53">
        <v>328</v>
      </c>
      <c r="G14" s="52">
        <v>0.2342496</v>
      </c>
      <c r="H14" s="52">
        <v>0.2103701</v>
      </c>
      <c r="I14" s="52">
        <v>0.19534979999999999</v>
      </c>
      <c r="J14" s="52">
        <v>0.19602620000000001</v>
      </c>
      <c r="K14" s="52">
        <v>0.20220560000000001</v>
      </c>
      <c r="L14" s="52">
        <v>0.22638369999999999</v>
      </c>
      <c r="M14" s="52">
        <v>0.27547709999999997</v>
      </c>
      <c r="N14" s="52">
        <v>0.27478809999999998</v>
      </c>
      <c r="O14" s="52">
        <v>0.26365</v>
      </c>
      <c r="P14" s="52">
        <v>0.25378410000000001</v>
      </c>
      <c r="Q14" s="52">
        <v>0.2394271</v>
      </c>
      <c r="R14" s="52">
        <v>0.22965479999999999</v>
      </c>
      <c r="S14" s="52">
        <v>0.22435459999999999</v>
      </c>
      <c r="T14" s="52">
        <v>0.20663609999999999</v>
      </c>
      <c r="U14" s="52">
        <v>0.21505969999999999</v>
      </c>
      <c r="V14" s="52">
        <v>0.23005320000000001</v>
      </c>
      <c r="W14" s="52">
        <v>0.25936930000000002</v>
      </c>
      <c r="X14" s="52">
        <v>0.33588000000000001</v>
      </c>
      <c r="Y14" s="52">
        <v>0.38047900000000001</v>
      </c>
      <c r="Z14" s="52">
        <v>0.3793049</v>
      </c>
      <c r="AA14" s="52">
        <v>0.37267420000000001</v>
      </c>
      <c r="AB14" s="52">
        <v>0.35439710000000002</v>
      </c>
      <c r="AC14" s="52">
        <v>0.30668529999999999</v>
      </c>
      <c r="AD14" s="52">
        <v>0.2621039</v>
      </c>
      <c r="AE14" s="52">
        <v>-3.52974E-2</v>
      </c>
      <c r="AF14" s="52">
        <v>-4.2118099999999999E-2</v>
      </c>
      <c r="AG14" s="52">
        <v>-3.3429100000000003E-2</v>
      </c>
      <c r="AH14" s="52">
        <v>-2.7764799999999999E-2</v>
      </c>
      <c r="AI14" s="52">
        <v>-2.6347499999999999E-2</v>
      </c>
      <c r="AJ14" s="52">
        <v>-1.9843400000000001E-2</v>
      </c>
      <c r="AK14" s="52">
        <v>-9.8014999999999994E-3</v>
      </c>
      <c r="AL14" s="52">
        <v>-1.3906099999999999E-2</v>
      </c>
      <c r="AM14" s="52">
        <v>-4.1928E-3</v>
      </c>
      <c r="AN14" s="52">
        <v>-7.6880000000000004E-4</v>
      </c>
      <c r="AO14" s="52">
        <v>-1.2067E-3</v>
      </c>
      <c r="AP14" s="52">
        <v>4.8240000000000002E-4</v>
      </c>
      <c r="AQ14" s="52">
        <v>2.1163000000000002E-3</v>
      </c>
      <c r="AR14" s="52">
        <v>-1.9189000000000001E-3</v>
      </c>
      <c r="AS14" s="52">
        <v>4.8568999999999999E-3</v>
      </c>
      <c r="AT14" s="52">
        <v>8.8141999999999995E-3</v>
      </c>
      <c r="AU14" s="52">
        <v>9.7321999999999999E-3</v>
      </c>
      <c r="AV14" s="52">
        <v>2.0199399999999999E-2</v>
      </c>
      <c r="AW14" s="52">
        <v>9.7550000000000002E-4</v>
      </c>
      <c r="AX14" s="52">
        <v>-1.08865E-2</v>
      </c>
      <c r="AY14" s="52">
        <v>-1.8646599999999999E-2</v>
      </c>
      <c r="AZ14" s="52">
        <v>-2.2780700000000001E-2</v>
      </c>
      <c r="BA14" s="52">
        <v>-2.72955E-2</v>
      </c>
      <c r="BB14" s="52">
        <v>-2.3287100000000002E-2</v>
      </c>
      <c r="BC14" s="52">
        <v>-2.74217E-2</v>
      </c>
      <c r="BD14" s="52">
        <v>-3.3779099999999999E-2</v>
      </c>
      <c r="BE14" s="52">
        <v>-2.62838E-2</v>
      </c>
      <c r="BF14" s="52">
        <v>-2.1250000000000002E-2</v>
      </c>
      <c r="BG14" s="52">
        <v>-1.96946E-2</v>
      </c>
      <c r="BH14" s="52">
        <v>-1.3103E-2</v>
      </c>
      <c r="BI14" s="52">
        <v>-2.9313999999999998E-3</v>
      </c>
      <c r="BJ14" s="52">
        <v>-7.4222000000000003E-3</v>
      </c>
      <c r="BK14" s="52">
        <v>1.7995000000000001E-3</v>
      </c>
      <c r="BL14" s="52">
        <v>5.4530999999999998E-3</v>
      </c>
      <c r="BM14" s="52">
        <v>5.1932999999999997E-3</v>
      </c>
      <c r="BN14" s="52">
        <v>6.7562000000000004E-3</v>
      </c>
      <c r="BO14" s="52">
        <v>7.6810999999999997E-3</v>
      </c>
      <c r="BP14" s="52">
        <v>2.8568999999999999E-3</v>
      </c>
      <c r="BQ14" s="52">
        <v>1.07215E-2</v>
      </c>
      <c r="BR14" s="52">
        <v>1.58417E-2</v>
      </c>
      <c r="BS14" s="52">
        <v>1.6112999999999999E-2</v>
      </c>
      <c r="BT14" s="52">
        <v>2.6306199999999998E-2</v>
      </c>
      <c r="BU14" s="52">
        <v>8.5634000000000005E-3</v>
      </c>
      <c r="BV14" s="52">
        <v>-2.3636999999999998E-3</v>
      </c>
      <c r="BW14" s="52">
        <v>-1.07595E-2</v>
      </c>
      <c r="BX14" s="52">
        <v>-1.45468E-2</v>
      </c>
      <c r="BY14" s="52">
        <v>-1.95871E-2</v>
      </c>
      <c r="BZ14" s="52">
        <v>-1.60555E-2</v>
      </c>
      <c r="CA14" s="52">
        <v>-2.1966900000000001E-2</v>
      </c>
      <c r="CB14" s="52">
        <v>-2.8003500000000001E-2</v>
      </c>
      <c r="CC14" s="52">
        <v>-2.1335E-2</v>
      </c>
      <c r="CD14" s="52">
        <v>-1.6737800000000001E-2</v>
      </c>
      <c r="CE14" s="52">
        <v>-1.50869E-2</v>
      </c>
      <c r="CF14" s="52">
        <v>-8.4346999999999998E-3</v>
      </c>
      <c r="CG14" s="52">
        <v>1.8266999999999999E-3</v>
      </c>
      <c r="CH14" s="52">
        <v>-2.9315000000000001E-3</v>
      </c>
      <c r="CI14" s="52">
        <v>5.9496999999999996E-3</v>
      </c>
      <c r="CJ14" s="52">
        <v>9.7623999999999992E-3</v>
      </c>
      <c r="CK14" s="52">
        <v>9.6258999999999997E-3</v>
      </c>
      <c r="CL14" s="52">
        <v>1.1101400000000001E-2</v>
      </c>
      <c r="CM14" s="52">
        <v>1.1535200000000001E-2</v>
      </c>
      <c r="CN14" s="52">
        <v>6.1644999999999998E-3</v>
      </c>
      <c r="CO14" s="52">
        <v>1.47832E-2</v>
      </c>
      <c r="CP14" s="52">
        <v>2.0708799999999999E-2</v>
      </c>
      <c r="CQ14" s="52">
        <v>2.0532399999999999E-2</v>
      </c>
      <c r="CR14" s="52">
        <v>3.0535799999999998E-2</v>
      </c>
      <c r="CS14" s="52">
        <v>1.3818799999999999E-2</v>
      </c>
      <c r="CT14" s="52">
        <v>3.5390999999999999E-3</v>
      </c>
      <c r="CU14" s="52">
        <v>-5.2969000000000002E-3</v>
      </c>
      <c r="CV14" s="52">
        <v>-8.8439999999999994E-3</v>
      </c>
      <c r="CW14" s="52">
        <v>-1.42484E-2</v>
      </c>
      <c r="CX14" s="52">
        <v>-1.10469E-2</v>
      </c>
      <c r="CY14" s="52">
        <v>-1.6512200000000001E-2</v>
      </c>
      <c r="CZ14" s="52">
        <v>-2.2227899999999998E-2</v>
      </c>
      <c r="DA14" s="52">
        <v>-1.63862E-2</v>
      </c>
      <c r="DB14" s="52">
        <v>-1.2225700000000001E-2</v>
      </c>
      <c r="DC14" s="52">
        <v>-1.0479199999999999E-2</v>
      </c>
      <c r="DD14" s="52">
        <v>-3.7663000000000002E-3</v>
      </c>
      <c r="DE14" s="52">
        <v>6.5849000000000003E-3</v>
      </c>
      <c r="DF14" s="52">
        <v>1.5592E-3</v>
      </c>
      <c r="DG14" s="52">
        <v>1.00999E-2</v>
      </c>
      <c r="DH14" s="52">
        <v>1.40716E-2</v>
      </c>
      <c r="DI14" s="52">
        <v>1.40585E-2</v>
      </c>
      <c r="DJ14" s="52">
        <v>1.54465E-2</v>
      </c>
      <c r="DK14" s="52">
        <v>1.53893E-2</v>
      </c>
      <c r="DL14" s="52">
        <v>9.4722000000000001E-3</v>
      </c>
      <c r="DM14" s="52">
        <v>1.8845000000000001E-2</v>
      </c>
      <c r="DN14" s="52">
        <v>2.5576000000000002E-2</v>
      </c>
      <c r="DO14" s="52">
        <v>2.49517E-2</v>
      </c>
      <c r="DP14" s="52">
        <v>3.4765499999999998E-2</v>
      </c>
      <c r="DQ14" s="52">
        <v>1.9074199999999999E-2</v>
      </c>
      <c r="DR14" s="52">
        <v>9.4418999999999996E-3</v>
      </c>
      <c r="DS14" s="52">
        <v>1.6559999999999999E-4</v>
      </c>
      <c r="DT14" s="52">
        <v>-3.1411999999999998E-3</v>
      </c>
      <c r="DU14" s="52">
        <v>-8.9096000000000002E-3</v>
      </c>
      <c r="DV14" s="52">
        <v>-6.0381999999999996E-3</v>
      </c>
      <c r="DW14" s="52">
        <v>-8.6365000000000001E-3</v>
      </c>
      <c r="DX14" s="52">
        <v>-1.38888E-2</v>
      </c>
      <c r="DY14" s="52">
        <v>-9.2408999999999998E-3</v>
      </c>
      <c r="DZ14" s="52">
        <v>-5.7108999999999997E-3</v>
      </c>
      <c r="EA14" s="52">
        <v>-3.8262999999999999E-3</v>
      </c>
      <c r="EB14" s="52">
        <v>2.9740000000000001E-3</v>
      </c>
      <c r="EC14" s="52">
        <v>1.3454900000000001E-2</v>
      </c>
      <c r="ED14" s="52">
        <v>8.0430999999999992E-3</v>
      </c>
      <c r="EE14" s="52">
        <v>1.6092100000000002E-2</v>
      </c>
      <c r="EF14" s="52">
        <v>2.0293599999999998E-2</v>
      </c>
      <c r="EG14" s="52">
        <v>2.04586E-2</v>
      </c>
      <c r="EH14" s="52">
        <v>2.1720300000000001E-2</v>
      </c>
      <c r="EI14" s="52">
        <v>2.09541E-2</v>
      </c>
      <c r="EJ14" s="52">
        <v>1.4247900000000001E-2</v>
      </c>
      <c r="EK14" s="52">
        <v>2.4709499999999999E-2</v>
      </c>
      <c r="EL14" s="52">
        <v>3.2603399999999998E-2</v>
      </c>
      <c r="EM14" s="52">
        <v>3.1332600000000002E-2</v>
      </c>
      <c r="EN14" s="52">
        <v>4.08723E-2</v>
      </c>
      <c r="EO14" s="52">
        <v>2.6662100000000001E-2</v>
      </c>
      <c r="EP14" s="52">
        <v>1.7964600000000001E-2</v>
      </c>
      <c r="EQ14" s="52">
        <v>8.0526999999999994E-3</v>
      </c>
      <c r="ER14" s="52">
        <v>5.0927000000000004E-3</v>
      </c>
      <c r="ES14" s="52">
        <v>-1.2011999999999999E-3</v>
      </c>
      <c r="ET14" s="52">
        <v>1.1934000000000001E-3</v>
      </c>
      <c r="EU14" s="52">
        <v>54.984234000000001</v>
      </c>
      <c r="EV14" s="52">
        <v>54.201827999999999</v>
      </c>
      <c r="EW14" s="52">
        <v>53.955219</v>
      </c>
      <c r="EX14" s="52">
        <v>53.559761000000002</v>
      </c>
      <c r="EY14" s="52">
        <v>53.009459999999997</v>
      </c>
      <c r="EZ14" s="52">
        <v>52.505833000000003</v>
      </c>
      <c r="FA14" s="52">
        <v>52.023021999999997</v>
      </c>
      <c r="FB14" s="52">
        <v>52.080418000000002</v>
      </c>
      <c r="FC14" s="52">
        <v>54.557236000000003</v>
      </c>
      <c r="FD14" s="52">
        <v>58.268054999999997</v>
      </c>
      <c r="FE14" s="52">
        <v>61.185744999999997</v>
      </c>
      <c r="FF14" s="52">
        <v>63.813625000000002</v>
      </c>
      <c r="FG14" s="52">
        <v>64.808891000000003</v>
      </c>
      <c r="FH14" s="52">
        <v>65.456008999999995</v>
      </c>
      <c r="FI14" s="52">
        <v>64.962790999999996</v>
      </c>
      <c r="FJ14" s="52">
        <v>64.530434</v>
      </c>
      <c r="FK14" s="52">
        <v>63.249133999999998</v>
      </c>
      <c r="FL14" s="52">
        <v>61.304634</v>
      </c>
      <c r="FM14" s="52">
        <v>59.583412000000003</v>
      </c>
      <c r="FN14" s="52">
        <v>58.451591000000001</v>
      </c>
      <c r="FO14" s="52">
        <v>57.495426000000002</v>
      </c>
      <c r="FP14" s="52">
        <v>57.044150999999999</v>
      </c>
      <c r="FQ14" s="52">
        <v>55.986125999999999</v>
      </c>
      <c r="FR14" s="52">
        <v>55.528854000000003</v>
      </c>
      <c r="FS14" s="52">
        <v>6.1174000000000003E-3</v>
      </c>
      <c r="FT14" s="52">
        <v>6.0799000000000001E-3</v>
      </c>
      <c r="FU14" s="52">
        <v>8.0704000000000001E-3</v>
      </c>
    </row>
    <row r="15" spans="1:177" x14ac:dyDescent="0.2">
      <c r="A15" s="31" t="s">
        <v>0</v>
      </c>
      <c r="B15" s="31" t="s">
        <v>235</v>
      </c>
      <c r="C15" s="31" t="s">
        <v>208</v>
      </c>
      <c r="D15" s="31" t="s">
        <v>213</v>
      </c>
      <c r="E15" s="53" t="s">
        <v>230</v>
      </c>
      <c r="F15" s="53">
        <v>179</v>
      </c>
      <c r="G15" s="52">
        <v>0.11387120000000001</v>
      </c>
      <c r="H15" s="52">
        <v>0.1029698</v>
      </c>
      <c r="I15" s="52">
        <v>9.5910099999999998E-2</v>
      </c>
      <c r="J15" s="52">
        <v>9.4944700000000007E-2</v>
      </c>
      <c r="K15" s="52">
        <v>9.8566899999999999E-2</v>
      </c>
      <c r="L15" s="52">
        <v>0.11380949999999999</v>
      </c>
      <c r="M15" s="52">
        <v>0.13851040000000001</v>
      </c>
      <c r="N15" s="52">
        <v>0.13979269999999999</v>
      </c>
      <c r="O15" s="52">
        <v>0.1302779</v>
      </c>
      <c r="P15" s="52">
        <v>0.1223032</v>
      </c>
      <c r="Q15" s="52">
        <v>0.1115786</v>
      </c>
      <c r="R15" s="52">
        <v>0.10817069999999999</v>
      </c>
      <c r="S15" s="52">
        <v>0.106753</v>
      </c>
      <c r="T15" s="52">
        <v>9.5910400000000007E-2</v>
      </c>
      <c r="U15" s="52">
        <v>9.6397099999999999E-2</v>
      </c>
      <c r="V15" s="52">
        <v>0.1017887</v>
      </c>
      <c r="W15" s="52">
        <v>0.11770990000000001</v>
      </c>
      <c r="X15" s="52">
        <v>0.1601651</v>
      </c>
      <c r="Y15" s="52">
        <v>0.18688109999999999</v>
      </c>
      <c r="Z15" s="52">
        <v>0.18336240000000001</v>
      </c>
      <c r="AA15" s="52">
        <v>0.18106849999999999</v>
      </c>
      <c r="AB15" s="52">
        <v>0.1689988</v>
      </c>
      <c r="AC15" s="52">
        <v>0.144099</v>
      </c>
      <c r="AD15" s="52">
        <v>0.12408429999999999</v>
      </c>
      <c r="AE15" s="52">
        <v>-3.1463699999999997E-2</v>
      </c>
      <c r="AF15" s="52">
        <v>-3.5362299999999999E-2</v>
      </c>
      <c r="AG15" s="52">
        <v>-2.6784200000000001E-2</v>
      </c>
      <c r="AH15" s="52">
        <v>-2.1821199999999999E-2</v>
      </c>
      <c r="AI15" s="52">
        <v>-2.1498900000000001E-2</v>
      </c>
      <c r="AJ15" s="52">
        <v>-1.8930300000000001E-2</v>
      </c>
      <c r="AK15" s="52">
        <v>-1.03494E-2</v>
      </c>
      <c r="AL15" s="52">
        <v>-1.81773E-2</v>
      </c>
      <c r="AM15" s="52">
        <v>-4.1852E-3</v>
      </c>
      <c r="AN15" s="52">
        <v>5.6689999999999996E-4</v>
      </c>
      <c r="AO15" s="52">
        <v>2.7020000000000001E-4</v>
      </c>
      <c r="AP15" s="52">
        <v>-9.211E-4</v>
      </c>
      <c r="AQ15" s="52">
        <v>-1.7803999999999999E-3</v>
      </c>
      <c r="AR15" s="52">
        <v>-5.2068000000000001E-3</v>
      </c>
      <c r="AS15" s="52">
        <v>-3.2353E-3</v>
      </c>
      <c r="AT15" s="52">
        <v>-1.8286000000000001E-3</v>
      </c>
      <c r="AU15" s="52">
        <v>3.1740000000000002E-4</v>
      </c>
      <c r="AV15" s="52">
        <v>7.3581000000000002E-3</v>
      </c>
      <c r="AW15" s="52">
        <v>1.2842999999999999E-3</v>
      </c>
      <c r="AX15" s="52">
        <v>-5.8154000000000001E-3</v>
      </c>
      <c r="AY15" s="52">
        <v>-1.7569700000000001E-2</v>
      </c>
      <c r="AZ15" s="52">
        <v>-2.0546100000000001E-2</v>
      </c>
      <c r="BA15" s="52">
        <v>-2.5600700000000001E-2</v>
      </c>
      <c r="BB15" s="52">
        <v>-2.3458300000000001E-2</v>
      </c>
      <c r="BC15" s="52">
        <v>-2.40229E-2</v>
      </c>
      <c r="BD15" s="52">
        <v>-2.7391200000000001E-2</v>
      </c>
      <c r="BE15" s="52">
        <v>-2.01292E-2</v>
      </c>
      <c r="BF15" s="52">
        <v>-1.5845600000000001E-2</v>
      </c>
      <c r="BG15" s="52">
        <v>-1.5406E-2</v>
      </c>
      <c r="BH15" s="52">
        <v>-1.2916499999999999E-2</v>
      </c>
      <c r="BI15" s="52">
        <v>-4.4222999999999997E-3</v>
      </c>
      <c r="BJ15" s="52">
        <v>-1.2324399999999999E-2</v>
      </c>
      <c r="BK15" s="52">
        <v>8.5159999999999999E-4</v>
      </c>
      <c r="BL15" s="52">
        <v>5.8186999999999996E-3</v>
      </c>
      <c r="BM15" s="52">
        <v>5.6714000000000001E-3</v>
      </c>
      <c r="BN15" s="52">
        <v>4.4768000000000004E-3</v>
      </c>
      <c r="BO15" s="52">
        <v>2.6752E-3</v>
      </c>
      <c r="BP15" s="52">
        <v>-1.4438000000000001E-3</v>
      </c>
      <c r="BQ15" s="52">
        <v>2.922E-4</v>
      </c>
      <c r="BR15" s="52">
        <v>1.8224999999999999E-3</v>
      </c>
      <c r="BS15" s="52">
        <v>4.3375000000000002E-3</v>
      </c>
      <c r="BT15" s="52">
        <v>1.1955199999999999E-2</v>
      </c>
      <c r="BU15" s="52">
        <v>6.3653E-3</v>
      </c>
      <c r="BV15" s="52">
        <v>-1.527E-4</v>
      </c>
      <c r="BW15" s="52">
        <v>-1.12493E-2</v>
      </c>
      <c r="BX15" s="52">
        <v>-1.41911E-2</v>
      </c>
      <c r="BY15" s="52">
        <v>-1.8857800000000001E-2</v>
      </c>
      <c r="BZ15" s="52">
        <v>-1.70294E-2</v>
      </c>
      <c r="CA15" s="52">
        <v>-1.8869400000000001E-2</v>
      </c>
      <c r="CB15" s="52">
        <v>-2.1870500000000001E-2</v>
      </c>
      <c r="CC15" s="52">
        <v>-1.55199E-2</v>
      </c>
      <c r="CD15" s="52">
        <v>-1.1706899999999999E-2</v>
      </c>
      <c r="CE15" s="52">
        <v>-1.1186099999999999E-2</v>
      </c>
      <c r="CF15" s="52">
        <v>-8.7513999999999995E-3</v>
      </c>
      <c r="CG15" s="52">
        <v>-3.1730000000000001E-4</v>
      </c>
      <c r="CH15" s="52">
        <v>-8.2708E-3</v>
      </c>
      <c r="CI15" s="52">
        <v>4.3401000000000004E-3</v>
      </c>
      <c r="CJ15" s="52">
        <v>9.4561000000000003E-3</v>
      </c>
      <c r="CK15" s="52">
        <v>9.4123000000000002E-3</v>
      </c>
      <c r="CL15" s="52">
        <v>8.2153999999999994E-3</v>
      </c>
      <c r="CM15" s="52">
        <v>5.7612000000000002E-3</v>
      </c>
      <c r="CN15" s="52">
        <v>1.1624000000000001E-3</v>
      </c>
      <c r="CO15" s="52">
        <v>2.7353E-3</v>
      </c>
      <c r="CP15" s="52">
        <v>4.3512000000000004E-3</v>
      </c>
      <c r="CQ15" s="52">
        <v>7.1218000000000002E-3</v>
      </c>
      <c r="CR15" s="52">
        <v>1.5139100000000001E-2</v>
      </c>
      <c r="CS15" s="52">
        <v>9.8843999999999998E-3</v>
      </c>
      <c r="CT15" s="52">
        <v>3.7691999999999999E-3</v>
      </c>
      <c r="CU15" s="52">
        <v>-6.8718E-3</v>
      </c>
      <c r="CV15" s="52">
        <v>-9.7896000000000007E-3</v>
      </c>
      <c r="CW15" s="52">
        <v>-1.41876E-2</v>
      </c>
      <c r="CX15" s="52">
        <v>-1.25769E-2</v>
      </c>
      <c r="CY15" s="52">
        <v>-1.37159E-2</v>
      </c>
      <c r="CZ15" s="52">
        <v>-1.6349700000000002E-2</v>
      </c>
      <c r="DA15" s="52">
        <v>-1.0910700000000001E-2</v>
      </c>
      <c r="DB15" s="52">
        <v>-7.5683E-3</v>
      </c>
      <c r="DC15" s="52">
        <v>-6.9661999999999996E-3</v>
      </c>
      <c r="DD15" s="52">
        <v>-4.5862000000000003E-3</v>
      </c>
      <c r="DE15" s="52">
        <v>3.7878E-3</v>
      </c>
      <c r="DF15" s="52">
        <v>-4.2171999999999999E-3</v>
      </c>
      <c r="DG15" s="52">
        <v>7.8285999999999998E-3</v>
      </c>
      <c r="DH15" s="52">
        <v>1.3093499999999999E-2</v>
      </c>
      <c r="DI15" s="52">
        <v>1.31532E-2</v>
      </c>
      <c r="DJ15" s="52">
        <v>1.1953999999999999E-2</v>
      </c>
      <c r="DK15" s="52">
        <v>8.8471999999999995E-3</v>
      </c>
      <c r="DL15" s="52">
        <v>3.7686999999999998E-3</v>
      </c>
      <c r="DM15" s="52">
        <v>5.1783999999999997E-3</v>
      </c>
      <c r="DN15" s="52">
        <v>6.8799000000000004E-3</v>
      </c>
      <c r="DO15" s="52">
        <v>9.9060999999999993E-3</v>
      </c>
      <c r="DP15" s="52">
        <v>1.8323099999999998E-2</v>
      </c>
      <c r="DQ15" s="52">
        <v>1.34035E-2</v>
      </c>
      <c r="DR15" s="52">
        <v>7.6911000000000002E-3</v>
      </c>
      <c r="DS15" s="52">
        <v>-2.4943000000000001E-3</v>
      </c>
      <c r="DT15" s="52">
        <v>-5.3880999999999998E-3</v>
      </c>
      <c r="DU15" s="52">
        <v>-9.5174999999999999E-3</v>
      </c>
      <c r="DV15" s="52">
        <v>-8.1242999999999992E-3</v>
      </c>
      <c r="DW15" s="52">
        <v>-6.2750999999999996E-3</v>
      </c>
      <c r="DX15" s="52">
        <v>-8.3785999999999999E-3</v>
      </c>
      <c r="DY15" s="52">
        <v>-4.2556E-3</v>
      </c>
      <c r="DZ15" s="52">
        <v>-1.5927000000000001E-3</v>
      </c>
      <c r="EA15" s="52">
        <v>-8.7330000000000003E-4</v>
      </c>
      <c r="EB15" s="52">
        <v>1.4276E-3</v>
      </c>
      <c r="EC15" s="52">
        <v>9.7148000000000009E-3</v>
      </c>
      <c r="ED15" s="52">
        <v>1.6356000000000001E-3</v>
      </c>
      <c r="EE15" s="52">
        <v>1.28655E-2</v>
      </c>
      <c r="EF15" s="52">
        <v>1.8345400000000001E-2</v>
      </c>
      <c r="EG15" s="52">
        <v>1.8554399999999999E-2</v>
      </c>
      <c r="EH15" s="52">
        <v>1.73519E-2</v>
      </c>
      <c r="EI15" s="52">
        <v>1.3302899999999999E-2</v>
      </c>
      <c r="EJ15" s="52">
        <v>7.5316999999999997E-3</v>
      </c>
      <c r="EK15" s="52">
        <v>8.7059000000000008E-3</v>
      </c>
      <c r="EL15" s="52">
        <v>1.0530899999999999E-2</v>
      </c>
      <c r="EM15" s="52">
        <v>1.3926300000000001E-2</v>
      </c>
      <c r="EN15" s="52">
        <v>2.2920200000000002E-2</v>
      </c>
      <c r="EO15" s="52">
        <v>1.8484500000000001E-2</v>
      </c>
      <c r="EP15" s="52">
        <v>1.33537E-2</v>
      </c>
      <c r="EQ15" s="52">
        <v>3.8260999999999998E-3</v>
      </c>
      <c r="ER15" s="52">
        <v>9.6690000000000003E-4</v>
      </c>
      <c r="ES15" s="52">
        <v>-2.7745000000000001E-3</v>
      </c>
      <c r="ET15" s="52">
        <v>-1.6955E-3</v>
      </c>
      <c r="EU15" s="52">
        <v>56.449328999999999</v>
      </c>
      <c r="EV15" s="52">
        <v>55.697257999999998</v>
      </c>
      <c r="EW15" s="52">
        <v>55.293179000000002</v>
      </c>
      <c r="EX15" s="52">
        <v>54.745697</v>
      </c>
      <c r="EY15" s="52">
        <v>53.947102000000001</v>
      </c>
      <c r="EZ15" s="52">
        <v>53.846397000000003</v>
      </c>
      <c r="FA15" s="52">
        <v>53.649459999999998</v>
      </c>
      <c r="FB15" s="52">
        <v>52.992989000000001</v>
      </c>
      <c r="FC15" s="52">
        <v>54.701720999999999</v>
      </c>
      <c r="FD15" s="52">
        <v>57.269599999999997</v>
      </c>
      <c r="FE15" s="52">
        <v>60.189292999999999</v>
      </c>
      <c r="FF15" s="52">
        <v>62.765456999999998</v>
      </c>
      <c r="FG15" s="52">
        <v>63.628425999999997</v>
      </c>
      <c r="FH15" s="52">
        <v>64.126198000000002</v>
      </c>
      <c r="FI15" s="52">
        <v>64.267052000000007</v>
      </c>
      <c r="FJ15" s="52">
        <v>63.961758000000003</v>
      </c>
      <c r="FK15" s="52">
        <v>63.102612000000001</v>
      </c>
      <c r="FL15" s="52">
        <v>61.651370999999997</v>
      </c>
      <c r="FM15" s="52">
        <v>60.345444000000001</v>
      </c>
      <c r="FN15" s="52">
        <v>59.734226</v>
      </c>
      <c r="FO15" s="52">
        <v>59.339069000000002</v>
      </c>
      <c r="FP15" s="52">
        <v>58.987892000000002</v>
      </c>
      <c r="FQ15" s="52">
        <v>57.676864999999999</v>
      </c>
      <c r="FR15" s="52">
        <v>56.920966999999997</v>
      </c>
      <c r="FS15" s="52">
        <v>5.2690000000000002E-3</v>
      </c>
      <c r="FT15" s="52">
        <v>5.1158999999999996E-3</v>
      </c>
      <c r="FU15" s="52">
        <v>6.1157E-3</v>
      </c>
    </row>
    <row r="16" spans="1:177" x14ac:dyDescent="0.2">
      <c r="A16" s="31" t="s">
        <v>0</v>
      </c>
      <c r="B16" s="31" t="s">
        <v>235</v>
      </c>
      <c r="C16" s="31" t="s">
        <v>208</v>
      </c>
      <c r="D16" s="31" t="s">
        <v>213</v>
      </c>
      <c r="E16" s="53" t="s">
        <v>231</v>
      </c>
      <c r="F16" s="53">
        <v>149</v>
      </c>
      <c r="G16" s="52">
        <v>0.1191374</v>
      </c>
      <c r="H16" s="52">
        <v>0.1065937</v>
      </c>
      <c r="I16" s="52">
        <v>9.8436800000000005E-2</v>
      </c>
      <c r="J16" s="52">
        <v>9.9626699999999999E-2</v>
      </c>
      <c r="K16" s="52">
        <v>0.10241219999999999</v>
      </c>
      <c r="L16" s="52">
        <v>0.11163090000000001</v>
      </c>
      <c r="M16" s="52">
        <v>0.13496279999999999</v>
      </c>
      <c r="N16" s="52">
        <v>0.13368749999999999</v>
      </c>
      <c r="O16" s="52">
        <v>0.13067529999999999</v>
      </c>
      <c r="P16" s="52">
        <v>0.1279515</v>
      </c>
      <c r="Q16" s="52">
        <v>0.12371119999999999</v>
      </c>
      <c r="R16" s="52">
        <v>0.1180592</v>
      </c>
      <c r="S16" s="52">
        <v>0.1146832</v>
      </c>
      <c r="T16" s="52">
        <v>0.10765329999999999</v>
      </c>
      <c r="U16" s="52">
        <v>0.11550150000000001</v>
      </c>
      <c r="V16" s="52">
        <v>0.12479419999999999</v>
      </c>
      <c r="W16" s="52">
        <v>0.13779060000000001</v>
      </c>
      <c r="X16" s="52">
        <v>0.17132359999999999</v>
      </c>
      <c r="Y16" s="52">
        <v>0.1890522</v>
      </c>
      <c r="Z16" s="52">
        <v>0.1913938</v>
      </c>
      <c r="AA16" s="52">
        <v>0.1880135</v>
      </c>
      <c r="AB16" s="52">
        <v>0.18177760000000001</v>
      </c>
      <c r="AC16" s="52">
        <v>0.159355</v>
      </c>
      <c r="AD16" s="52">
        <v>0.13561400000000001</v>
      </c>
      <c r="AE16" s="52">
        <v>-8.2573999999999998E-3</v>
      </c>
      <c r="AF16" s="52">
        <v>-1.1118899999999999E-2</v>
      </c>
      <c r="AG16" s="52">
        <v>-1.06458E-2</v>
      </c>
      <c r="AH16" s="52">
        <v>-9.6874000000000005E-3</v>
      </c>
      <c r="AI16" s="52">
        <v>-8.5695000000000007E-3</v>
      </c>
      <c r="AJ16" s="52">
        <v>-5.1926000000000003E-3</v>
      </c>
      <c r="AK16" s="52">
        <v>-4.1413999999999999E-3</v>
      </c>
      <c r="AL16" s="52">
        <v>-4.3540000000000001E-4</v>
      </c>
      <c r="AM16" s="52">
        <v>-4.0715999999999999E-3</v>
      </c>
      <c r="AN16" s="52">
        <v>-5.2538999999999997E-3</v>
      </c>
      <c r="AO16" s="52">
        <v>-5.5636000000000001E-3</v>
      </c>
      <c r="AP16" s="52">
        <v>-2.5868000000000002E-3</v>
      </c>
      <c r="AQ16" s="52">
        <v>-5.94E-5</v>
      </c>
      <c r="AR16" s="52">
        <v>-3.7510000000000001E-4</v>
      </c>
      <c r="AS16" s="52">
        <v>4.0298E-3</v>
      </c>
      <c r="AT16" s="52">
        <v>6.1044999999999997E-3</v>
      </c>
      <c r="AU16" s="52">
        <v>4.9576000000000004E-3</v>
      </c>
      <c r="AV16" s="52">
        <v>8.1890999999999995E-3</v>
      </c>
      <c r="AW16" s="52">
        <v>-5.7314999999999996E-3</v>
      </c>
      <c r="AX16" s="52">
        <v>-1.0676700000000001E-2</v>
      </c>
      <c r="AY16" s="52">
        <v>-6.8171999999999998E-3</v>
      </c>
      <c r="AZ16" s="52">
        <v>-8.1358999999999997E-3</v>
      </c>
      <c r="BA16" s="52">
        <v>-6.8931000000000001E-3</v>
      </c>
      <c r="BB16" s="52">
        <v>-4.6227000000000004E-3</v>
      </c>
      <c r="BC16" s="52">
        <v>-5.1688000000000003E-3</v>
      </c>
      <c r="BD16" s="52">
        <v>-8.0770000000000008E-3</v>
      </c>
      <c r="BE16" s="52">
        <v>-7.6397000000000001E-3</v>
      </c>
      <c r="BF16" s="52">
        <v>-6.7631999999999996E-3</v>
      </c>
      <c r="BG16" s="52">
        <v>-5.5719999999999997E-3</v>
      </c>
      <c r="BH16" s="52">
        <v>-1.8852000000000001E-3</v>
      </c>
      <c r="BI16" s="52">
        <v>-4.6450000000000001E-4</v>
      </c>
      <c r="BJ16" s="52">
        <v>2.5853E-3</v>
      </c>
      <c r="BK16" s="52">
        <v>-7.0419999999999999E-4</v>
      </c>
      <c r="BL16" s="52">
        <v>-1.8358999999999999E-3</v>
      </c>
      <c r="BM16" s="52">
        <v>-2.0577E-3</v>
      </c>
      <c r="BN16" s="52">
        <v>7.3150000000000005E-4</v>
      </c>
      <c r="BO16" s="52">
        <v>3.3165E-3</v>
      </c>
      <c r="BP16" s="52">
        <v>2.5861999999999999E-3</v>
      </c>
      <c r="BQ16" s="52">
        <v>8.6058999999999997E-3</v>
      </c>
      <c r="BR16" s="52">
        <v>1.1946500000000001E-2</v>
      </c>
      <c r="BS16" s="52">
        <v>9.8218999999999997E-3</v>
      </c>
      <c r="BT16" s="52">
        <v>1.2211700000000001E-2</v>
      </c>
      <c r="BU16" s="52">
        <v>-1.85E-4</v>
      </c>
      <c r="BV16" s="52">
        <v>-4.4117000000000002E-3</v>
      </c>
      <c r="BW16" s="52">
        <v>-1.9805999999999999E-3</v>
      </c>
      <c r="BX16" s="52">
        <v>-2.7874000000000002E-3</v>
      </c>
      <c r="BY16" s="52">
        <v>-2.9256E-3</v>
      </c>
      <c r="BZ16" s="52">
        <v>-1.0548000000000001E-3</v>
      </c>
      <c r="CA16" s="52">
        <v>-3.0295999999999999E-3</v>
      </c>
      <c r="CB16" s="52">
        <v>-5.9702000000000002E-3</v>
      </c>
      <c r="CC16" s="52">
        <v>-5.5576000000000002E-3</v>
      </c>
      <c r="CD16" s="52">
        <v>-4.738E-3</v>
      </c>
      <c r="CE16" s="52">
        <v>-3.4959000000000001E-3</v>
      </c>
      <c r="CF16" s="52">
        <v>4.0539999999999999E-4</v>
      </c>
      <c r="CG16" s="52">
        <v>2.0822000000000002E-3</v>
      </c>
      <c r="CH16" s="52">
        <v>4.6774E-3</v>
      </c>
      <c r="CI16" s="52">
        <v>1.6280000000000001E-3</v>
      </c>
      <c r="CJ16" s="52">
        <v>5.3140000000000001E-4</v>
      </c>
      <c r="CK16" s="52">
        <v>3.7050000000000001E-4</v>
      </c>
      <c r="CL16" s="52">
        <v>3.0297000000000002E-3</v>
      </c>
      <c r="CM16" s="52">
        <v>5.6547000000000004E-3</v>
      </c>
      <c r="CN16" s="52">
        <v>4.6372000000000002E-3</v>
      </c>
      <c r="CO16" s="52">
        <v>1.17754E-2</v>
      </c>
      <c r="CP16" s="52">
        <v>1.5992599999999999E-2</v>
      </c>
      <c r="CQ16" s="52">
        <v>1.3191E-2</v>
      </c>
      <c r="CR16" s="52">
        <v>1.4997699999999999E-2</v>
      </c>
      <c r="CS16" s="52">
        <v>3.6565E-3</v>
      </c>
      <c r="CT16" s="52">
        <v>-7.2600000000000003E-5</v>
      </c>
      <c r="CU16" s="52">
        <v>1.3691E-3</v>
      </c>
      <c r="CV16" s="52">
        <v>9.1699999999999995E-4</v>
      </c>
      <c r="CW16" s="52">
        <v>-1.7780000000000001E-4</v>
      </c>
      <c r="CX16" s="52">
        <v>1.4164E-3</v>
      </c>
      <c r="CY16" s="52">
        <v>-8.9039999999999996E-4</v>
      </c>
      <c r="CZ16" s="52">
        <v>-3.8633999999999999E-3</v>
      </c>
      <c r="DA16" s="52">
        <v>-3.4756000000000001E-3</v>
      </c>
      <c r="DB16" s="52">
        <v>-2.7127000000000002E-3</v>
      </c>
      <c r="DC16" s="52">
        <v>-1.4197999999999999E-3</v>
      </c>
      <c r="DD16" s="52">
        <v>2.6960999999999999E-3</v>
      </c>
      <c r="DE16" s="52">
        <v>4.6287999999999998E-3</v>
      </c>
      <c r="DF16" s="52">
        <v>6.7695000000000003E-3</v>
      </c>
      <c r="DG16" s="52">
        <v>3.9601999999999997E-3</v>
      </c>
      <c r="DH16" s="52">
        <v>2.8987000000000001E-3</v>
      </c>
      <c r="DI16" s="52">
        <v>2.7986E-3</v>
      </c>
      <c r="DJ16" s="52">
        <v>5.3279E-3</v>
      </c>
      <c r="DK16" s="52">
        <v>7.9927999999999996E-3</v>
      </c>
      <c r="DL16" s="52">
        <v>6.6882E-3</v>
      </c>
      <c r="DM16" s="52">
        <v>1.4944799999999999E-2</v>
      </c>
      <c r="DN16" s="52">
        <v>2.0038799999999999E-2</v>
      </c>
      <c r="DO16" s="52">
        <v>1.6559999999999998E-2</v>
      </c>
      <c r="DP16" s="52">
        <v>1.7783799999999999E-2</v>
      </c>
      <c r="DQ16" s="52">
        <v>7.4979000000000001E-3</v>
      </c>
      <c r="DR16" s="52">
        <v>4.2665000000000003E-3</v>
      </c>
      <c r="DS16" s="52">
        <v>4.7188999999999998E-3</v>
      </c>
      <c r="DT16" s="52">
        <v>4.6213000000000001E-3</v>
      </c>
      <c r="DU16" s="52">
        <v>2.5701000000000001E-3</v>
      </c>
      <c r="DV16" s="52">
        <v>3.8874999999999999E-3</v>
      </c>
      <c r="DW16" s="52">
        <v>2.1982E-3</v>
      </c>
      <c r="DX16" s="52">
        <v>-8.2140000000000002E-4</v>
      </c>
      <c r="DY16" s="52">
        <v>-4.6940000000000003E-4</v>
      </c>
      <c r="DZ16" s="52">
        <v>2.1139999999999999E-4</v>
      </c>
      <c r="EA16" s="52">
        <v>1.5777E-3</v>
      </c>
      <c r="EB16" s="52">
        <v>6.0035000000000002E-3</v>
      </c>
      <c r="EC16" s="52">
        <v>8.3058000000000003E-3</v>
      </c>
      <c r="ED16" s="52">
        <v>9.7902000000000006E-3</v>
      </c>
      <c r="EE16" s="52">
        <v>7.3276000000000001E-3</v>
      </c>
      <c r="EF16" s="52">
        <v>6.3166999999999997E-3</v>
      </c>
      <c r="EG16" s="52">
        <v>6.3045999999999996E-3</v>
      </c>
      <c r="EH16" s="52">
        <v>8.6461999999999997E-3</v>
      </c>
      <c r="EI16" s="52">
        <v>1.1368700000000001E-2</v>
      </c>
      <c r="EJ16" s="52">
        <v>9.6495999999999995E-3</v>
      </c>
      <c r="EK16" s="52">
        <v>1.9520900000000001E-2</v>
      </c>
      <c r="EL16" s="52">
        <v>2.58807E-2</v>
      </c>
      <c r="EM16" s="52">
        <v>2.14243E-2</v>
      </c>
      <c r="EN16" s="52">
        <v>2.18064E-2</v>
      </c>
      <c r="EO16" s="52">
        <v>1.3044399999999999E-2</v>
      </c>
      <c r="EP16" s="52">
        <v>1.0531499999999999E-2</v>
      </c>
      <c r="EQ16" s="52">
        <v>9.5554000000000004E-3</v>
      </c>
      <c r="ER16" s="52">
        <v>9.9699000000000003E-3</v>
      </c>
      <c r="ES16" s="52">
        <v>6.5374999999999999E-3</v>
      </c>
      <c r="ET16" s="52">
        <v>7.4554E-3</v>
      </c>
      <c r="EU16" s="52">
        <v>53.549312999999998</v>
      </c>
      <c r="EV16" s="52">
        <v>52.737202000000003</v>
      </c>
      <c r="EW16" s="52">
        <v>52.644817000000003</v>
      </c>
      <c r="EX16" s="52">
        <v>52.398251000000002</v>
      </c>
      <c r="EY16" s="52">
        <v>52.091137000000003</v>
      </c>
      <c r="EZ16" s="52">
        <v>51.192883000000002</v>
      </c>
      <c r="FA16" s="52">
        <v>50.430087999999998</v>
      </c>
      <c r="FB16" s="52">
        <v>51.186641999999999</v>
      </c>
      <c r="FC16" s="52">
        <v>54.415730000000003</v>
      </c>
      <c r="FD16" s="52">
        <v>59.245941000000002</v>
      </c>
      <c r="FE16" s="52">
        <v>62.161673999999998</v>
      </c>
      <c r="FF16" s="52">
        <v>64.840202000000005</v>
      </c>
      <c r="FG16" s="52">
        <v>65.965041999999997</v>
      </c>
      <c r="FH16" s="52">
        <v>66.758430000000004</v>
      </c>
      <c r="FI16" s="52">
        <v>65.644195999999994</v>
      </c>
      <c r="FJ16" s="52">
        <v>65.087387000000007</v>
      </c>
      <c r="FK16" s="52">
        <v>63.392634999999999</v>
      </c>
      <c r="FL16" s="52">
        <v>60.965041999999997</v>
      </c>
      <c r="FM16" s="52">
        <v>58.837077999999998</v>
      </c>
      <c r="FN16" s="52">
        <v>57.195380999999998</v>
      </c>
      <c r="FO16" s="52">
        <v>55.689762000000002</v>
      </c>
      <c r="FP16" s="52">
        <v>55.140450000000001</v>
      </c>
      <c r="FQ16" s="52">
        <v>54.330212000000003</v>
      </c>
      <c r="FR16" s="52">
        <v>54.165416999999998</v>
      </c>
      <c r="FS16" s="52">
        <v>3.2832E-3</v>
      </c>
      <c r="FT16" s="52">
        <v>3.4080999999999998E-3</v>
      </c>
      <c r="FU16" s="52">
        <v>5.2430000000000003E-3</v>
      </c>
    </row>
    <row r="17" spans="1:177" x14ac:dyDescent="0.2">
      <c r="A17" s="31" t="s">
        <v>0</v>
      </c>
      <c r="B17" s="31" t="s">
        <v>235</v>
      </c>
      <c r="C17" s="31" t="s">
        <v>208</v>
      </c>
      <c r="D17" s="31" t="s">
        <v>214</v>
      </c>
      <c r="E17" s="53" t="s">
        <v>229</v>
      </c>
      <c r="F17" s="53">
        <v>670</v>
      </c>
      <c r="G17" s="52">
        <v>0.52489810000000003</v>
      </c>
      <c r="H17" s="52">
        <v>0.4644334</v>
      </c>
      <c r="I17" s="52">
        <v>0.42205540000000002</v>
      </c>
      <c r="J17" s="52">
        <v>0.39821430000000002</v>
      </c>
      <c r="K17" s="52">
        <v>0.38672570000000001</v>
      </c>
      <c r="L17" s="52">
        <v>0.39988869999999999</v>
      </c>
      <c r="M17" s="52">
        <v>0.41899720000000001</v>
      </c>
      <c r="N17" s="52">
        <v>0.43195139999999999</v>
      </c>
      <c r="O17" s="52">
        <v>0.46377429999999997</v>
      </c>
      <c r="P17" s="52">
        <v>0.48571249999999999</v>
      </c>
      <c r="Q17" s="52">
        <v>0.51493960000000005</v>
      </c>
      <c r="R17" s="52">
        <v>0.55227040000000005</v>
      </c>
      <c r="S17" s="52">
        <v>0.60531349999999995</v>
      </c>
      <c r="T17" s="52">
        <v>0.66365050000000003</v>
      </c>
      <c r="U17" s="52">
        <v>0.72820430000000003</v>
      </c>
      <c r="V17" s="52">
        <v>0.79369129999999999</v>
      </c>
      <c r="W17" s="52">
        <v>0.83496680000000001</v>
      </c>
      <c r="X17" s="52">
        <v>0.87291280000000004</v>
      </c>
      <c r="Y17" s="52">
        <v>0.88979459999999999</v>
      </c>
      <c r="Z17" s="52">
        <v>0.86305929999999997</v>
      </c>
      <c r="AA17" s="52">
        <v>0.90594629999999998</v>
      </c>
      <c r="AB17" s="52">
        <v>0.88736219999999999</v>
      </c>
      <c r="AC17" s="52">
        <v>0.77229959999999997</v>
      </c>
      <c r="AD17" s="52">
        <v>0.63663979999999998</v>
      </c>
      <c r="AE17" s="52">
        <v>-7.7352199999999996E-2</v>
      </c>
      <c r="AF17" s="52">
        <v>-6.8611500000000006E-2</v>
      </c>
      <c r="AG17" s="52">
        <v>-6.5533499999999995E-2</v>
      </c>
      <c r="AH17" s="52">
        <v>-5.1316800000000003E-2</v>
      </c>
      <c r="AI17" s="52">
        <v>-3.6060099999999998E-2</v>
      </c>
      <c r="AJ17" s="52">
        <v>-1.7987E-2</v>
      </c>
      <c r="AK17" s="52">
        <v>-1.0624099999999999E-2</v>
      </c>
      <c r="AL17" s="52">
        <v>-8.4399999999999996E-3</v>
      </c>
      <c r="AM17" s="52">
        <v>-1.6141E-3</v>
      </c>
      <c r="AN17" s="52">
        <v>6.5419999999999996E-4</v>
      </c>
      <c r="AO17" s="52">
        <v>3.9419999999999999E-4</v>
      </c>
      <c r="AP17" s="52">
        <v>5.3607999999999998E-3</v>
      </c>
      <c r="AQ17" s="52">
        <v>1.00216E-2</v>
      </c>
      <c r="AR17" s="52">
        <v>6.4067999999999998E-3</v>
      </c>
      <c r="AS17" s="52">
        <v>1.5779499999999998E-2</v>
      </c>
      <c r="AT17" s="52">
        <v>3.4820299999999998E-2</v>
      </c>
      <c r="AU17" s="52">
        <v>2.25039E-2</v>
      </c>
      <c r="AV17" s="52">
        <v>2.3969299999999999E-2</v>
      </c>
      <c r="AW17" s="52">
        <v>-2.7359999999999998E-4</v>
      </c>
      <c r="AX17" s="52">
        <v>-3.1148100000000001E-2</v>
      </c>
      <c r="AY17" s="52">
        <v>-4.41205E-2</v>
      </c>
      <c r="AZ17" s="52">
        <v>-4.2362799999999999E-2</v>
      </c>
      <c r="BA17" s="52">
        <v>-4.8594199999999997E-2</v>
      </c>
      <c r="BB17" s="52">
        <v>-6.2767299999999998E-2</v>
      </c>
      <c r="BC17" s="52">
        <v>-6.2958E-2</v>
      </c>
      <c r="BD17" s="52">
        <v>-5.6270000000000001E-2</v>
      </c>
      <c r="BE17" s="52">
        <v>-5.40589E-2</v>
      </c>
      <c r="BF17" s="52">
        <v>-4.2170399999999997E-2</v>
      </c>
      <c r="BG17" s="52">
        <v>-2.81893E-2</v>
      </c>
      <c r="BH17" s="52">
        <v>-1.00365E-2</v>
      </c>
      <c r="BI17" s="52">
        <v>-2.2030000000000001E-3</v>
      </c>
      <c r="BJ17" s="52">
        <v>2.0440000000000001E-4</v>
      </c>
      <c r="BK17" s="52">
        <v>7.1650000000000004E-3</v>
      </c>
      <c r="BL17" s="52">
        <v>9.6749999999999996E-3</v>
      </c>
      <c r="BM17" s="52">
        <v>1.02016E-2</v>
      </c>
      <c r="BN17" s="52">
        <v>1.4542100000000001E-2</v>
      </c>
      <c r="BO17" s="52">
        <v>2.06883E-2</v>
      </c>
      <c r="BP17" s="52">
        <v>1.8095699999999999E-2</v>
      </c>
      <c r="BQ17" s="52">
        <v>2.9805600000000002E-2</v>
      </c>
      <c r="BR17" s="52">
        <v>5.0934699999999999E-2</v>
      </c>
      <c r="BS17" s="52">
        <v>3.76125E-2</v>
      </c>
      <c r="BT17" s="52">
        <v>3.8072799999999997E-2</v>
      </c>
      <c r="BU17" s="52">
        <v>1.3702600000000001E-2</v>
      </c>
      <c r="BV17" s="52">
        <v>-1.67111E-2</v>
      </c>
      <c r="BW17" s="52">
        <v>-3.1244999999999998E-2</v>
      </c>
      <c r="BX17" s="52">
        <v>-3.0293E-2</v>
      </c>
      <c r="BY17" s="52">
        <v>-3.59101E-2</v>
      </c>
      <c r="BZ17" s="52">
        <v>-4.9164800000000002E-2</v>
      </c>
      <c r="CA17" s="52">
        <v>-5.2988599999999997E-2</v>
      </c>
      <c r="CB17" s="52">
        <v>-4.7722300000000002E-2</v>
      </c>
      <c r="CC17" s="52">
        <v>-4.6111600000000003E-2</v>
      </c>
      <c r="CD17" s="52">
        <v>-3.5835699999999998E-2</v>
      </c>
      <c r="CE17" s="52">
        <v>-2.2738000000000001E-2</v>
      </c>
      <c r="CF17" s="52">
        <v>-4.5300000000000002E-3</v>
      </c>
      <c r="CG17" s="52">
        <v>3.6294999999999999E-3</v>
      </c>
      <c r="CH17" s="52">
        <v>6.1915E-3</v>
      </c>
      <c r="CI17" s="52">
        <v>1.3245399999999999E-2</v>
      </c>
      <c r="CJ17" s="52">
        <v>1.5922700000000001E-2</v>
      </c>
      <c r="CK17" s="52">
        <v>1.6994200000000001E-2</v>
      </c>
      <c r="CL17" s="52">
        <v>2.0901099999999999E-2</v>
      </c>
      <c r="CM17" s="52">
        <v>2.80761E-2</v>
      </c>
      <c r="CN17" s="52">
        <v>2.61914E-2</v>
      </c>
      <c r="CO17" s="52">
        <v>3.9519899999999997E-2</v>
      </c>
      <c r="CP17" s="52">
        <v>6.2095600000000001E-2</v>
      </c>
      <c r="CQ17" s="52">
        <v>4.80767E-2</v>
      </c>
      <c r="CR17" s="52">
        <v>4.7840899999999999E-2</v>
      </c>
      <c r="CS17" s="52">
        <v>2.33826E-2</v>
      </c>
      <c r="CT17" s="52">
        <v>-6.7121000000000004E-3</v>
      </c>
      <c r="CU17" s="52">
        <v>-2.23275E-2</v>
      </c>
      <c r="CV17" s="52">
        <v>-2.1933500000000002E-2</v>
      </c>
      <c r="CW17" s="52">
        <v>-2.7125199999999999E-2</v>
      </c>
      <c r="CX17" s="52">
        <v>-3.97437E-2</v>
      </c>
      <c r="CY17" s="52">
        <v>-4.30192E-2</v>
      </c>
      <c r="CZ17" s="52">
        <v>-3.9174599999999997E-2</v>
      </c>
      <c r="DA17" s="52">
        <v>-3.8164299999999998E-2</v>
      </c>
      <c r="DB17" s="52">
        <v>-2.95009E-2</v>
      </c>
      <c r="DC17" s="52">
        <v>-1.7286699999999999E-2</v>
      </c>
      <c r="DD17" s="52">
        <v>9.7659999999999999E-4</v>
      </c>
      <c r="DE17" s="52">
        <v>9.4619000000000005E-3</v>
      </c>
      <c r="DF17" s="52">
        <v>1.2178700000000001E-2</v>
      </c>
      <c r="DG17" s="52">
        <v>1.93259E-2</v>
      </c>
      <c r="DH17" s="52">
        <v>2.2170499999999999E-2</v>
      </c>
      <c r="DI17" s="52">
        <v>2.37868E-2</v>
      </c>
      <c r="DJ17" s="52">
        <v>2.726E-2</v>
      </c>
      <c r="DK17" s="52">
        <v>3.5463799999999997E-2</v>
      </c>
      <c r="DL17" s="52">
        <v>3.4286999999999998E-2</v>
      </c>
      <c r="DM17" s="52">
        <v>4.9234300000000002E-2</v>
      </c>
      <c r="DN17" s="52">
        <v>7.3256399999999999E-2</v>
      </c>
      <c r="DO17" s="52">
        <v>5.8540799999999997E-2</v>
      </c>
      <c r="DP17" s="52">
        <v>5.7609E-2</v>
      </c>
      <c r="DQ17" s="52">
        <v>3.3062500000000002E-2</v>
      </c>
      <c r="DR17" s="52">
        <v>3.2869000000000002E-3</v>
      </c>
      <c r="DS17" s="52">
        <v>-1.341E-2</v>
      </c>
      <c r="DT17" s="52">
        <v>-1.3573999999999999E-2</v>
      </c>
      <c r="DU17" s="52">
        <v>-1.83403E-2</v>
      </c>
      <c r="DV17" s="52">
        <v>-3.0322600000000002E-2</v>
      </c>
      <c r="DW17" s="52">
        <v>-2.8625000000000001E-2</v>
      </c>
      <c r="DX17" s="52">
        <v>-2.6833099999999999E-2</v>
      </c>
      <c r="DY17" s="52">
        <v>-2.66897E-2</v>
      </c>
      <c r="DZ17" s="52">
        <v>-2.0354500000000001E-2</v>
      </c>
      <c r="EA17" s="52">
        <v>-9.4158000000000002E-3</v>
      </c>
      <c r="EB17" s="52">
        <v>8.9271000000000003E-3</v>
      </c>
      <c r="EC17" s="52">
        <v>1.7883E-2</v>
      </c>
      <c r="ED17" s="52">
        <v>2.0823100000000001E-2</v>
      </c>
      <c r="EE17" s="52">
        <v>2.8105000000000002E-2</v>
      </c>
      <c r="EF17" s="52">
        <v>3.1191199999999999E-2</v>
      </c>
      <c r="EG17" s="52">
        <v>3.3594300000000001E-2</v>
      </c>
      <c r="EH17" s="52">
        <v>3.6441300000000003E-2</v>
      </c>
      <c r="EI17" s="52">
        <v>4.6130600000000001E-2</v>
      </c>
      <c r="EJ17" s="52">
        <v>4.59759E-2</v>
      </c>
      <c r="EK17" s="52">
        <v>6.3260399999999994E-2</v>
      </c>
      <c r="EL17" s="52">
        <v>8.9370900000000003E-2</v>
      </c>
      <c r="EM17" s="52">
        <v>7.3649400000000004E-2</v>
      </c>
      <c r="EN17" s="52">
        <v>7.1712499999999998E-2</v>
      </c>
      <c r="EO17" s="52">
        <v>4.7038799999999999E-2</v>
      </c>
      <c r="EP17" s="52">
        <v>1.7723900000000001E-2</v>
      </c>
      <c r="EQ17" s="52">
        <v>-5.3450000000000004E-4</v>
      </c>
      <c r="ER17" s="52">
        <v>-1.5042E-3</v>
      </c>
      <c r="ES17" s="52">
        <v>-5.6562000000000001E-3</v>
      </c>
      <c r="ET17" s="52">
        <v>-1.6719999999999999E-2</v>
      </c>
      <c r="EU17" s="52">
        <v>66.911804000000004</v>
      </c>
      <c r="EV17" s="52">
        <v>66.908325000000005</v>
      </c>
      <c r="EW17" s="52">
        <v>66.880142000000006</v>
      </c>
      <c r="EX17" s="52">
        <v>66.969666000000004</v>
      </c>
      <c r="EY17" s="52">
        <v>66.867042999999995</v>
      </c>
      <c r="EZ17" s="52">
        <v>66.719329999999999</v>
      </c>
      <c r="FA17" s="52">
        <v>67.285972999999998</v>
      </c>
      <c r="FB17" s="52">
        <v>68.886436000000003</v>
      </c>
      <c r="FC17" s="52">
        <v>71.154015000000001</v>
      </c>
      <c r="FD17" s="52">
        <v>73.981598000000005</v>
      </c>
      <c r="FE17" s="52">
        <v>76.155333999999996</v>
      </c>
      <c r="FF17" s="52">
        <v>77.551727</v>
      </c>
      <c r="FG17" s="52">
        <v>77.871848999999997</v>
      </c>
      <c r="FH17" s="52">
        <v>77.753478999999999</v>
      </c>
      <c r="FI17" s="52">
        <v>77.819466000000006</v>
      </c>
      <c r="FJ17" s="52">
        <v>77.168266000000003</v>
      </c>
      <c r="FK17" s="52">
        <v>76.252487000000002</v>
      </c>
      <c r="FL17" s="52">
        <v>75.144729999999996</v>
      </c>
      <c r="FM17" s="52">
        <v>72.921752999999995</v>
      </c>
      <c r="FN17" s="52">
        <v>70.195457000000005</v>
      </c>
      <c r="FO17" s="52">
        <v>68.855438000000007</v>
      </c>
      <c r="FP17" s="52">
        <v>68.121680999999995</v>
      </c>
      <c r="FQ17" s="52">
        <v>67.484916999999996</v>
      </c>
      <c r="FR17" s="52">
        <v>67.375991999999997</v>
      </c>
      <c r="FS17" s="52">
        <v>9.7503999999999993E-3</v>
      </c>
      <c r="FT17" s="52">
        <v>1.0423099999999999E-2</v>
      </c>
      <c r="FU17" s="52">
        <v>1.528E-2</v>
      </c>
    </row>
    <row r="18" spans="1:177" x14ac:dyDescent="0.2">
      <c r="A18" s="31" t="s">
        <v>0</v>
      </c>
      <c r="B18" s="31" t="s">
        <v>235</v>
      </c>
      <c r="C18" s="31" t="s">
        <v>208</v>
      </c>
      <c r="D18" s="31" t="s">
        <v>214</v>
      </c>
      <c r="E18" s="53" t="s">
        <v>230</v>
      </c>
      <c r="F18" s="53">
        <v>378</v>
      </c>
      <c r="G18" s="52">
        <v>0.28874300000000003</v>
      </c>
      <c r="H18" s="52">
        <v>0.25568380000000002</v>
      </c>
      <c r="I18" s="52">
        <v>0.2325702</v>
      </c>
      <c r="J18" s="52">
        <v>0.2217826</v>
      </c>
      <c r="K18" s="52">
        <v>0.2185445</v>
      </c>
      <c r="L18" s="52">
        <v>0.22882559999999999</v>
      </c>
      <c r="M18" s="52">
        <v>0.22958039999999999</v>
      </c>
      <c r="N18" s="52">
        <v>0.23808570000000001</v>
      </c>
      <c r="O18" s="52">
        <v>0.25527640000000001</v>
      </c>
      <c r="P18" s="52">
        <v>0.27455950000000001</v>
      </c>
      <c r="Q18" s="52">
        <v>0.28730349999999999</v>
      </c>
      <c r="R18" s="52">
        <v>0.29523880000000002</v>
      </c>
      <c r="S18" s="52">
        <v>0.31278040000000001</v>
      </c>
      <c r="T18" s="52">
        <v>0.324743</v>
      </c>
      <c r="U18" s="52">
        <v>0.33685860000000001</v>
      </c>
      <c r="V18" s="52">
        <v>0.35823700000000003</v>
      </c>
      <c r="W18" s="52">
        <v>0.38042510000000002</v>
      </c>
      <c r="X18" s="52">
        <v>0.39902280000000001</v>
      </c>
      <c r="Y18" s="52">
        <v>0.42455140000000002</v>
      </c>
      <c r="Z18" s="52">
        <v>0.4243789</v>
      </c>
      <c r="AA18" s="52">
        <v>0.46046429999999999</v>
      </c>
      <c r="AB18" s="52">
        <v>0.4544242</v>
      </c>
      <c r="AC18" s="52">
        <v>0.4099565</v>
      </c>
      <c r="AD18" s="52">
        <v>0.3419333</v>
      </c>
      <c r="AE18" s="52">
        <v>-6.3900799999999994E-2</v>
      </c>
      <c r="AF18" s="52">
        <v>-5.2629099999999998E-2</v>
      </c>
      <c r="AG18" s="52">
        <v>-5.0579499999999999E-2</v>
      </c>
      <c r="AH18" s="52">
        <v>-3.9311600000000002E-2</v>
      </c>
      <c r="AI18" s="52">
        <v>-2.6472900000000001E-2</v>
      </c>
      <c r="AJ18" s="52">
        <v>-1.6554599999999999E-2</v>
      </c>
      <c r="AK18" s="52">
        <v>-4.3029000000000001E-3</v>
      </c>
      <c r="AL18" s="52">
        <v>-9.0574999999999996E-3</v>
      </c>
      <c r="AM18" s="52">
        <v>-5.3860000000000002E-3</v>
      </c>
      <c r="AN18" s="52">
        <v>-3.1066000000000002E-3</v>
      </c>
      <c r="AO18" s="52">
        <v>-1.2070000000000001E-4</v>
      </c>
      <c r="AP18" s="52">
        <v>-3.4689999999999998E-4</v>
      </c>
      <c r="AQ18" s="52">
        <v>6.2579999999999997E-3</v>
      </c>
      <c r="AR18" s="52">
        <v>3.548E-4</v>
      </c>
      <c r="AS18" s="52">
        <v>2.1159999999999999E-4</v>
      </c>
      <c r="AT18" s="52">
        <v>3.0114999999999999E-3</v>
      </c>
      <c r="AU18" s="52">
        <v>-3.4400000000000001E-4</v>
      </c>
      <c r="AV18" s="52">
        <v>3.5179999999999999E-3</v>
      </c>
      <c r="AW18" s="52">
        <v>-7.9840999999999992E-3</v>
      </c>
      <c r="AX18" s="52">
        <v>-2.2057E-2</v>
      </c>
      <c r="AY18" s="52">
        <v>-3.3922300000000002E-2</v>
      </c>
      <c r="AZ18" s="52">
        <v>-2.6434699999999998E-2</v>
      </c>
      <c r="BA18" s="52">
        <v>-4.2027599999999998E-2</v>
      </c>
      <c r="BB18" s="52">
        <v>-5.43907E-2</v>
      </c>
      <c r="BC18" s="52">
        <v>-4.9919499999999999E-2</v>
      </c>
      <c r="BD18" s="52">
        <v>-4.07316E-2</v>
      </c>
      <c r="BE18" s="52">
        <v>-3.9586400000000001E-2</v>
      </c>
      <c r="BF18" s="52">
        <v>-3.07564E-2</v>
      </c>
      <c r="BG18" s="52">
        <v>-1.9223400000000002E-2</v>
      </c>
      <c r="BH18" s="52">
        <v>-9.6144999999999998E-3</v>
      </c>
      <c r="BI18" s="52">
        <v>3.0417E-3</v>
      </c>
      <c r="BJ18" s="52">
        <v>-1.2377E-3</v>
      </c>
      <c r="BK18" s="52">
        <v>2.4718000000000001E-3</v>
      </c>
      <c r="BL18" s="52">
        <v>5.0371000000000001E-3</v>
      </c>
      <c r="BM18" s="52">
        <v>8.3341000000000005E-3</v>
      </c>
      <c r="BN18" s="52">
        <v>7.5484000000000002E-3</v>
      </c>
      <c r="BO18" s="52">
        <v>1.51024E-2</v>
      </c>
      <c r="BP18" s="52">
        <v>9.6228000000000008E-3</v>
      </c>
      <c r="BQ18" s="52">
        <v>1.03701E-2</v>
      </c>
      <c r="BR18" s="52">
        <v>1.44846E-2</v>
      </c>
      <c r="BS18" s="52">
        <v>1.1057900000000001E-2</v>
      </c>
      <c r="BT18" s="52">
        <v>1.4615E-2</v>
      </c>
      <c r="BU18" s="52">
        <v>2.5425999999999999E-3</v>
      </c>
      <c r="BV18" s="52">
        <v>-1.11127E-2</v>
      </c>
      <c r="BW18" s="52">
        <v>-2.3488700000000001E-2</v>
      </c>
      <c r="BX18" s="52">
        <v>-1.69686E-2</v>
      </c>
      <c r="BY18" s="52">
        <v>-3.08148E-2</v>
      </c>
      <c r="BZ18" s="52">
        <v>-4.1836499999999999E-2</v>
      </c>
      <c r="CA18" s="52">
        <v>-4.0236099999999997E-2</v>
      </c>
      <c r="CB18" s="52">
        <v>-3.24915E-2</v>
      </c>
      <c r="CC18" s="52">
        <v>-3.1972599999999997E-2</v>
      </c>
      <c r="CD18" s="52">
        <v>-2.4831200000000001E-2</v>
      </c>
      <c r="CE18" s="52">
        <v>-1.4202299999999999E-2</v>
      </c>
      <c r="CF18" s="52">
        <v>-4.8078000000000001E-3</v>
      </c>
      <c r="CG18" s="52">
        <v>8.1285000000000003E-3</v>
      </c>
      <c r="CH18" s="52">
        <v>4.1782E-3</v>
      </c>
      <c r="CI18" s="52">
        <v>7.9141000000000003E-3</v>
      </c>
      <c r="CJ18" s="52">
        <v>1.06774E-2</v>
      </c>
      <c r="CK18" s="52">
        <v>1.41899E-2</v>
      </c>
      <c r="CL18" s="52">
        <v>1.3016700000000001E-2</v>
      </c>
      <c r="CM18" s="52">
        <v>2.1228E-2</v>
      </c>
      <c r="CN18" s="52">
        <v>1.6041799999999998E-2</v>
      </c>
      <c r="CO18" s="52">
        <v>1.7405799999999999E-2</v>
      </c>
      <c r="CP18" s="52">
        <v>2.2430800000000001E-2</v>
      </c>
      <c r="CQ18" s="52">
        <v>1.8954800000000001E-2</v>
      </c>
      <c r="CR18" s="52">
        <v>2.23007E-2</v>
      </c>
      <c r="CS18" s="52">
        <v>9.8334000000000008E-3</v>
      </c>
      <c r="CT18" s="52">
        <v>-3.5327000000000002E-3</v>
      </c>
      <c r="CU18" s="52">
        <v>-1.6262499999999999E-2</v>
      </c>
      <c r="CV18" s="52">
        <v>-1.04124E-2</v>
      </c>
      <c r="CW18" s="52">
        <v>-2.3048800000000001E-2</v>
      </c>
      <c r="CX18" s="52">
        <v>-3.3141499999999997E-2</v>
      </c>
      <c r="CY18" s="52">
        <v>-3.0552699999999999E-2</v>
      </c>
      <c r="CZ18" s="52">
        <v>-2.4251399999999999E-2</v>
      </c>
      <c r="DA18" s="52">
        <v>-2.43588E-2</v>
      </c>
      <c r="DB18" s="52">
        <v>-1.89059E-2</v>
      </c>
      <c r="DC18" s="52">
        <v>-9.1812999999999999E-3</v>
      </c>
      <c r="DD18" s="52">
        <v>-1.1799999999999999E-6</v>
      </c>
      <c r="DE18" s="52">
        <v>1.3215299999999999E-2</v>
      </c>
      <c r="DF18" s="52">
        <v>9.5942000000000006E-3</v>
      </c>
      <c r="DG18" s="52">
        <v>1.3356399999999999E-2</v>
      </c>
      <c r="DH18" s="52">
        <v>1.6317700000000001E-2</v>
      </c>
      <c r="DI18" s="52">
        <v>2.00456E-2</v>
      </c>
      <c r="DJ18" s="52">
        <v>1.8485000000000001E-2</v>
      </c>
      <c r="DK18" s="52">
        <v>2.7353599999999999E-2</v>
      </c>
      <c r="DL18" s="52">
        <v>2.24608E-2</v>
      </c>
      <c r="DM18" s="52">
        <v>2.4441600000000001E-2</v>
      </c>
      <c r="DN18" s="52">
        <v>3.0377000000000001E-2</v>
      </c>
      <c r="DO18" s="52">
        <v>2.6851699999999999E-2</v>
      </c>
      <c r="DP18" s="52">
        <v>2.99864E-2</v>
      </c>
      <c r="DQ18" s="52">
        <v>1.71241E-2</v>
      </c>
      <c r="DR18" s="52">
        <v>4.0473000000000002E-3</v>
      </c>
      <c r="DS18" s="52">
        <v>-9.0361999999999994E-3</v>
      </c>
      <c r="DT18" s="52">
        <v>-3.8560999999999999E-3</v>
      </c>
      <c r="DU18" s="52">
        <v>-1.52829E-2</v>
      </c>
      <c r="DV18" s="52">
        <v>-2.4446499999999999E-2</v>
      </c>
      <c r="DW18" s="52">
        <v>-1.6571300000000001E-2</v>
      </c>
      <c r="DX18" s="52">
        <v>-1.2353899999999999E-2</v>
      </c>
      <c r="DY18" s="52">
        <v>-1.33656E-2</v>
      </c>
      <c r="DZ18" s="52">
        <v>-1.03508E-2</v>
      </c>
      <c r="EA18" s="52">
        <v>-1.9317E-3</v>
      </c>
      <c r="EB18" s="52">
        <v>6.9388999999999996E-3</v>
      </c>
      <c r="EC18" s="52">
        <v>2.0559899999999999E-2</v>
      </c>
      <c r="ED18" s="52">
        <v>1.7413999999999999E-2</v>
      </c>
      <c r="EE18" s="52">
        <v>2.1214199999999999E-2</v>
      </c>
      <c r="EF18" s="52">
        <v>2.4461400000000001E-2</v>
      </c>
      <c r="EG18" s="52">
        <v>2.8500399999999999E-2</v>
      </c>
      <c r="EH18" s="52">
        <v>2.6380299999999999E-2</v>
      </c>
      <c r="EI18" s="52">
        <v>3.6198000000000001E-2</v>
      </c>
      <c r="EJ18" s="52">
        <v>3.1728899999999997E-2</v>
      </c>
      <c r="EK18" s="52">
        <v>3.4600100000000002E-2</v>
      </c>
      <c r="EL18" s="52">
        <v>4.1850100000000001E-2</v>
      </c>
      <c r="EM18" s="52">
        <v>3.8253599999999999E-2</v>
      </c>
      <c r="EN18" s="52">
        <v>4.1083399999999999E-2</v>
      </c>
      <c r="EO18" s="52">
        <v>2.76508E-2</v>
      </c>
      <c r="EP18" s="52">
        <v>1.4991600000000001E-2</v>
      </c>
      <c r="EQ18" s="52">
        <v>1.3973E-3</v>
      </c>
      <c r="ER18" s="52">
        <v>5.6100000000000004E-3</v>
      </c>
      <c r="ES18" s="52">
        <v>-4.0701000000000001E-3</v>
      </c>
      <c r="ET18" s="52">
        <v>-1.18923E-2</v>
      </c>
      <c r="EU18" s="52">
        <v>67.418655000000001</v>
      </c>
      <c r="EV18" s="52">
        <v>67.367278999999996</v>
      </c>
      <c r="EW18" s="52">
        <v>67.364525</v>
      </c>
      <c r="EX18" s="52">
        <v>67.016204999999999</v>
      </c>
      <c r="EY18" s="52">
        <v>66.914375000000007</v>
      </c>
      <c r="EZ18" s="52">
        <v>66.812538000000004</v>
      </c>
      <c r="FA18" s="52">
        <v>67.214980999999995</v>
      </c>
      <c r="FB18" s="52">
        <v>68.170333999999997</v>
      </c>
      <c r="FC18" s="52">
        <v>69.830275999999998</v>
      </c>
      <c r="FD18" s="52">
        <v>71.685317999999995</v>
      </c>
      <c r="FE18" s="52">
        <v>72.686852000000002</v>
      </c>
      <c r="FF18" s="52">
        <v>74.336387999999999</v>
      </c>
      <c r="FG18" s="52">
        <v>74.839141999999995</v>
      </c>
      <c r="FH18" s="52">
        <v>74.879813999999996</v>
      </c>
      <c r="FI18" s="52">
        <v>75.085014000000001</v>
      </c>
      <c r="FJ18" s="52">
        <v>74.482567000000003</v>
      </c>
      <c r="FK18" s="52">
        <v>73.929359000000005</v>
      </c>
      <c r="FL18" s="52">
        <v>73.277061000000003</v>
      </c>
      <c r="FM18" s="52">
        <v>71.725684999999999</v>
      </c>
      <c r="FN18" s="52">
        <v>69.823241999999993</v>
      </c>
      <c r="FO18" s="52">
        <v>68.873085000000003</v>
      </c>
      <c r="FP18" s="52">
        <v>68.422934999999995</v>
      </c>
      <c r="FQ18" s="52">
        <v>67.969420999999997</v>
      </c>
      <c r="FR18" s="52">
        <v>67.917739999999995</v>
      </c>
      <c r="FS18" s="52">
        <v>8.2281999999999998E-3</v>
      </c>
      <c r="FT18" s="52">
        <v>8.4755999999999998E-3</v>
      </c>
      <c r="FU18" s="52">
        <v>1.1932399999999999E-2</v>
      </c>
    </row>
    <row r="19" spans="1:177" x14ac:dyDescent="0.2">
      <c r="A19" s="31" t="s">
        <v>0</v>
      </c>
      <c r="B19" s="31" t="s">
        <v>235</v>
      </c>
      <c r="C19" s="31" t="s">
        <v>208</v>
      </c>
      <c r="D19" s="31" t="s">
        <v>214</v>
      </c>
      <c r="E19" s="53" t="s">
        <v>231</v>
      </c>
      <c r="F19" s="53">
        <v>292</v>
      </c>
      <c r="G19" s="52">
        <v>0.23670630000000001</v>
      </c>
      <c r="H19" s="52">
        <v>0.20921580000000001</v>
      </c>
      <c r="I19" s="52">
        <v>0.1899612</v>
      </c>
      <c r="J19" s="52">
        <v>0.17664560000000001</v>
      </c>
      <c r="K19" s="52">
        <v>0.1684022</v>
      </c>
      <c r="L19" s="52">
        <v>0.17134579999999999</v>
      </c>
      <c r="M19" s="52">
        <v>0.1888601</v>
      </c>
      <c r="N19" s="52">
        <v>0.19360040000000001</v>
      </c>
      <c r="O19" s="52">
        <v>0.20809430000000001</v>
      </c>
      <c r="P19" s="52">
        <v>0.21118600000000001</v>
      </c>
      <c r="Q19" s="52">
        <v>0.22763890000000001</v>
      </c>
      <c r="R19" s="52">
        <v>0.25602370000000002</v>
      </c>
      <c r="S19" s="52">
        <v>0.29068490000000002</v>
      </c>
      <c r="T19" s="52">
        <v>0.33579330000000002</v>
      </c>
      <c r="U19" s="52">
        <v>0.38694489999999998</v>
      </c>
      <c r="V19" s="52">
        <v>0.43052459999999998</v>
      </c>
      <c r="W19" s="52">
        <v>0.44932129999999998</v>
      </c>
      <c r="X19" s="52">
        <v>0.46791719999999998</v>
      </c>
      <c r="Y19" s="52">
        <v>0.4604799</v>
      </c>
      <c r="Z19" s="52">
        <v>0.43474220000000002</v>
      </c>
      <c r="AA19" s="52">
        <v>0.44257360000000001</v>
      </c>
      <c r="AB19" s="52">
        <v>0.42979859999999998</v>
      </c>
      <c r="AC19" s="52">
        <v>0.36127599999999999</v>
      </c>
      <c r="AD19" s="52">
        <v>0.29453610000000002</v>
      </c>
      <c r="AE19" s="52">
        <v>-2.05072E-2</v>
      </c>
      <c r="AF19" s="52">
        <v>-2.2129200000000002E-2</v>
      </c>
      <c r="AG19" s="52">
        <v>-2.0758599999999999E-2</v>
      </c>
      <c r="AH19" s="52">
        <v>-1.7324099999999999E-2</v>
      </c>
      <c r="AI19" s="52">
        <v>-1.4336E-2</v>
      </c>
      <c r="AJ19" s="52">
        <v>-6.8320999999999998E-3</v>
      </c>
      <c r="AK19" s="52">
        <v>-1.1316E-2</v>
      </c>
      <c r="AL19" s="52">
        <v>-4.6274000000000003E-3</v>
      </c>
      <c r="AM19" s="52">
        <v>-1.7255E-3</v>
      </c>
      <c r="AN19" s="52">
        <v>-1.8652E-3</v>
      </c>
      <c r="AO19" s="52">
        <v>-5.4150999999999999E-3</v>
      </c>
      <c r="AP19" s="52">
        <v>7.6500000000000003E-5</v>
      </c>
      <c r="AQ19" s="52">
        <v>-2.284E-3</v>
      </c>
      <c r="AR19" s="52">
        <v>-7.0640000000000004E-4</v>
      </c>
      <c r="AS19" s="52">
        <v>7.5098999999999999E-3</v>
      </c>
      <c r="AT19" s="52">
        <v>2.2520800000000001E-2</v>
      </c>
      <c r="AU19" s="52">
        <v>1.42741E-2</v>
      </c>
      <c r="AV19" s="52">
        <v>1.23147E-2</v>
      </c>
      <c r="AW19" s="52">
        <v>-4.9490000000000005E-4</v>
      </c>
      <c r="AX19" s="52">
        <v>-1.7827599999999999E-2</v>
      </c>
      <c r="AY19" s="52">
        <v>-1.8126199999999999E-2</v>
      </c>
      <c r="AZ19" s="52">
        <v>-2.3384499999999999E-2</v>
      </c>
      <c r="BA19" s="52">
        <v>-1.4272399999999999E-2</v>
      </c>
      <c r="BB19" s="52">
        <v>-1.6063000000000001E-2</v>
      </c>
      <c r="BC19" s="52">
        <v>-1.57488E-2</v>
      </c>
      <c r="BD19" s="52">
        <v>-1.77392E-2</v>
      </c>
      <c r="BE19" s="52">
        <v>-1.65872E-2</v>
      </c>
      <c r="BF19" s="52">
        <v>-1.35514E-2</v>
      </c>
      <c r="BG19" s="52">
        <v>-1.08661E-2</v>
      </c>
      <c r="BH19" s="52">
        <v>-2.7404E-3</v>
      </c>
      <c r="BI19" s="52">
        <v>-6.9668000000000004E-3</v>
      </c>
      <c r="BJ19" s="52">
        <v>-5.4299999999999997E-4</v>
      </c>
      <c r="BK19" s="52">
        <v>2.5493E-3</v>
      </c>
      <c r="BL19" s="52">
        <v>2.4139999999999999E-3</v>
      </c>
      <c r="BM19" s="52">
        <v>-1.627E-4</v>
      </c>
      <c r="BN19" s="52">
        <v>4.9806E-3</v>
      </c>
      <c r="BO19" s="52">
        <v>3.7412000000000001E-3</v>
      </c>
      <c r="BP19" s="52">
        <v>6.4387000000000003E-3</v>
      </c>
      <c r="BQ19" s="52">
        <v>1.70254E-2</v>
      </c>
      <c r="BR19" s="52">
        <v>3.3620900000000002E-2</v>
      </c>
      <c r="BS19" s="52">
        <v>2.41251E-2</v>
      </c>
      <c r="BT19" s="52">
        <v>2.1080100000000001E-2</v>
      </c>
      <c r="BU19" s="52">
        <v>8.7281000000000008E-3</v>
      </c>
      <c r="BV19" s="52">
        <v>-8.3304999999999994E-3</v>
      </c>
      <c r="BW19" s="52">
        <v>-1.03471E-2</v>
      </c>
      <c r="BX19" s="52">
        <v>-1.5799000000000001E-2</v>
      </c>
      <c r="BY19" s="52">
        <v>-7.9696999999999997E-3</v>
      </c>
      <c r="BZ19" s="52">
        <v>-1.02446E-2</v>
      </c>
      <c r="CA19" s="52">
        <v>-1.24531E-2</v>
      </c>
      <c r="CB19" s="52">
        <v>-1.46987E-2</v>
      </c>
      <c r="CC19" s="52">
        <v>-1.3698200000000001E-2</v>
      </c>
      <c r="CD19" s="52">
        <v>-1.09385E-2</v>
      </c>
      <c r="CE19" s="52">
        <v>-8.4629000000000006E-3</v>
      </c>
      <c r="CF19" s="52">
        <v>9.3399999999999993E-5</v>
      </c>
      <c r="CG19" s="52">
        <v>-3.9544999999999997E-3</v>
      </c>
      <c r="CH19" s="52">
        <v>2.2859E-3</v>
      </c>
      <c r="CI19" s="52">
        <v>5.5100000000000001E-3</v>
      </c>
      <c r="CJ19" s="52">
        <v>5.3778000000000003E-3</v>
      </c>
      <c r="CK19" s="52">
        <v>3.4749999999999998E-3</v>
      </c>
      <c r="CL19" s="52">
        <v>8.3771000000000002E-3</v>
      </c>
      <c r="CM19" s="52">
        <v>7.9143000000000008E-3</v>
      </c>
      <c r="CN19" s="52">
        <v>1.1387400000000001E-2</v>
      </c>
      <c r="CO19" s="52">
        <v>2.3615799999999999E-2</v>
      </c>
      <c r="CP19" s="52">
        <v>4.13088E-2</v>
      </c>
      <c r="CQ19" s="52">
        <v>3.0947800000000001E-2</v>
      </c>
      <c r="CR19" s="52">
        <v>2.7151000000000002E-2</v>
      </c>
      <c r="CS19" s="52">
        <v>1.5115999999999999E-2</v>
      </c>
      <c r="CT19" s="52">
        <v>-1.7528000000000001E-3</v>
      </c>
      <c r="CU19" s="52">
        <v>-4.9592999999999998E-3</v>
      </c>
      <c r="CV19" s="52">
        <v>-1.0545199999999999E-2</v>
      </c>
      <c r="CW19" s="52">
        <v>-3.6045000000000001E-3</v>
      </c>
      <c r="CX19" s="52">
        <v>-6.2148999999999998E-3</v>
      </c>
      <c r="CY19" s="52">
        <v>-9.1573999999999996E-3</v>
      </c>
      <c r="CZ19" s="52">
        <v>-1.1658099999999999E-2</v>
      </c>
      <c r="DA19" s="52">
        <v>-1.08092E-2</v>
      </c>
      <c r="DB19" s="52">
        <v>-8.3254999999999996E-3</v>
      </c>
      <c r="DC19" s="52">
        <v>-6.0597000000000003E-3</v>
      </c>
      <c r="DD19" s="52">
        <v>2.9272999999999999E-3</v>
      </c>
      <c r="DE19" s="52">
        <v>-9.4229999999999997E-4</v>
      </c>
      <c r="DF19" s="52">
        <v>5.1148000000000001E-3</v>
      </c>
      <c r="DG19" s="52">
        <v>8.4706999999999994E-3</v>
      </c>
      <c r="DH19" s="52">
        <v>8.3415999999999994E-3</v>
      </c>
      <c r="DI19" s="52">
        <v>7.1127999999999999E-3</v>
      </c>
      <c r="DJ19" s="52">
        <v>1.17737E-2</v>
      </c>
      <c r="DK19" s="52">
        <v>1.20874E-2</v>
      </c>
      <c r="DL19" s="52">
        <v>1.6336E-2</v>
      </c>
      <c r="DM19" s="52">
        <v>3.0206199999999999E-2</v>
      </c>
      <c r="DN19" s="52">
        <v>4.8996699999999997E-2</v>
      </c>
      <c r="DO19" s="52">
        <v>3.7770600000000001E-2</v>
      </c>
      <c r="DP19" s="52">
        <v>3.3221899999999999E-2</v>
      </c>
      <c r="DQ19" s="52">
        <v>2.15038E-2</v>
      </c>
      <c r="DR19" s="52">
        <v>4.8247999999999997E-3</v>
      </c>
      <c r="DS19" s="52">
        <v>4.2860000000000001E-4</v>
      </c>
      <c r="DT19" s="52">
        <v>-5.2915000000000002E-3</v>
      </c>
      <c r="DU19" s="52">
        <v>7.607E-4</v>
      </c>
      <c r="DV19" s="52">
        <v>-2.1851000000000001E-3</v>
      </c>
      <c r="DW19" s="52">
        <v>-4.3988999999999999E-3</v>
      </c>
      <c r="DX19" s="52">
        <v>-7.2681000000000004E-3</v>
      </c>
      <c r="DY19" s="52">
        <v>-6.6378000000000001E-3</v>
      </c>
      <c r="DZ19" s="52">
        <v>-4.5529000000000003E-3</v>
      </c>
      <c r="EA19" s="52">
        <v>-2.5899E-3</v>
      </c>
      <c r="EB19" s="52">
        <v>7.0190000000000001E-3</v>
      </c>
      <c r="EC19" s="52">
        <v>3.4069E-3</v>
      </c>
      <c r="ED19" s="52">
        <v>9.1991999999999994E-3</v>
      </c>
      <c r="EE19" s="52">
        <v>1.27455E-2</v>
      </c>
      <c r="EF19" s="52">
        <v>1.26208E-2</v>
      </c>
      <c r="EG19" s="52">
        <v>1.23651E-2</v>
      </c>
      <c r="EH19" s="52">
        <v>1.66778E-2</v>
      </c>
      <c r="EI19" s="52">
        <v>1.8112699999999999E-2</v>
      </c>
      <c r="EJ19" s="52">
        <v>2.3481100000000001E-2</v>
      </c>
      <c r="EK19" s="52">
        <v>3.9721600000000003E-2</v>
      </c>
      <c r="EL19" s="52">
        <v>6.0096799999999999E-2</v>
      </c>
      <c r="EM19" s="52">
        <v>4.7621499999999997E-2</v>
      </c>
      <c r="EN19" s="52">
        <v>4.1987299999999998E-2</v>
      </c>
      <c r="EO19" s="52">
        <v>3.0726799999999999E-2</v>
      </c>
      <c r="EP19" s="52">
        <v>1.43219E-2</v>
      </c>
      <c r="EQ19" s="52">
        <v>8.2077000000000001E-3</v>
      </c>
      <c r="ER19" s="52">
        <v>2.2940999999999999E-3</v>
      </c>
      <c r="ES19" s="52">
        <v>7.0634000000000001E-3</v>
      </c>
      <c r="ET19" s="52">
        <v>3.6332000000000001E-3</v>
      </c>
      <c r="EU19" s="52">
        <v>66.311729</v>
      </c>
      <c r="EV19" s="52">
        <v>66.364952000000002</v>
      </c>
      <c r="EW19" s="52">
        <v>66.306663999999998</v>
      </c>
      <c r="EX19" s="52">
        <v>66.914558</v>
      </c>
      <c r="EY19" s="52">
        <v>66.811004999999994</v>
      </c>
      <c r="EZ19" s="52">
        <v>66.608977999999993</v>
      </c>
      <c r="FA19" s="52">
        <v>67.370018000000002</v>
      </c>
      <c r="FB19" s="52">
        <v>69.734252999999995</v>
      </c>
      <c r="FC19" s="52">
        <v>72.721214000000003</v>
      </c>
      <c r="FD19" s="52">
        <v>76.700218000000007</v>
      </c>
      <c r="FE19" s="52">
        <v>80.261764999999997</v>
      </c>
      <c r="FF19" s="52">
        <v>81.358436999999995</v>
      </c>
      <c r="FG19" s="52">
        <v>81.462349000000003</v>
      </c>
      <c r="FH19" s="52">
        <v>81.155685000000005</v>
      </c>
      <c r="FI19" s="52">
        <v>81.056847000000005</v>
      </c>
      <c r="FJ19" s="52">
        <v>80.347938999999997</v>
      </c>
      <c r="FK19" s="52">
        <v>79.002898999999999</v>
      </c>
      <c r="FL19" s="52">
        <v>77.355903999999995</v>
      </c>
      <c r="FM19" s="52">
        <v>74.337799000000004</v>
      </c>
      <c r="FN19" s="52">
        <v>70.636131000000006</v>
      </c>
      <c r="FO19" s="52">
        <v>68.834541000000002</v>
      </c>
      <c r="FP19" s="52">
        <v>67.765022000000002</v>
      </c>
      <c r="FQ19" s="52">
        <v>66.911293000000001</v>
      </c>
      <c r="FR19" s="52">
        <v>66.734611999999998</v>
      </c>
      <c r="FS19" s="52">
        <v>5.4660000000000004E-3</v>
      </c>
      <c r="FT19" s="52">
        <v>6.2265999999999997E-3</v>
      </c>
      <c r="FU19" s="52">
        <v>9.5204E-3</v>
      </c>
    </row>
    <row r="20" spans="1:177" x14ac:dyDescent="0.2">
      <c r="A20" s="31" t="s">
        <v>0</v>
      </c>
      <c r="B20" s="31" t="s">
        <v>235</v>
      </c>
      <c r="C20" s="31" t="s">
        <v>208</v>
      </c>
      <c r="D20" s="31" t="s">
        <v>215</v>
      </c>
      <c r="E20" s="53" t="s">
        <v>229</v>
      </c>
      <c r="F20" s="53">
        <v>599</v>
      </c>
      <c r="G20" s="52">
        <v>0.39725009999999999</v>
      </c>
      <c r="H20" s="52">
        <v>0.35326489999999999</v>
      </c>
      <c r="I20" s="52">
        <v>0.3298256</v>
      </c>
      <c r="J20" s="52">
        <v>0.31207750000000001</v>
      </c>
      <c r="K20" s="52">
        <v>0.3057898</v>
      </c>
      <c r="L20" s="52">
        <v>0.3213261</v>
      </c>
      <c r="M20" s="52">
        <v>0.35078130000000002</v>
      </c>
      <c r="N20" s="52">
        <v>0.3613248</v>
      </c>
      <c r="O20" s="52">
        <v>0.3770077</v>
      </c>
      <c r="P20" s="52">
        <v>0.38667020000000002</v>
      </c>
      <c r="Q20" s="52">
        <v>0.40832600000000002</v>
      </c>
      <c r="R20" s="52">
        <v>0.42623539999999999</v>
      </c>
      <c r="S20" s="52">
        <v>0.44916210000000001</v>
      </c>
      <c r="T20" s="52">
        <v>0.46601609999999999</v>
      </c>
      <c r="U20" s="52">
        <v>0.48539290000000002</v>
      </c>
      <c r="V20" s="52">
        <v>0.52459840000000002</v>
      </c>
      <c r="W20" s="52">
        <v>0.55248169999999996</v>
      </c>
      <c r="X20" s="52">
        <v>0.58545670000000005</v>
      </c>
      <c r="Y20" s="52">
        <v>0.60616780000000003</v>
      </c>
      <c r="Z20" s="52">
        <v>0.61172029999999999</v>
      </c>
      <c r="AA20" s="52">
        <v>0.64910999999999996</v>
      </c>
      <c r="AB20" s="52">
        <v>0.64388800000000002</v>
      </c>
      <c r="AC20" s="52">
        <v>0.56675399999999998</v>
      </c>
      <c r="AD20" s="52">
        <v>0.46186290000000002</v>
      </c>
      <c r="AE20" s="52">
        <v>-6.18842E-2</v>
      </c>
      <c r="AF20" s="52">
        <v>-5.49749E-2</v>
      </c>
      <c r="AG20" s="52">
        <v>-5.33987E-2</v>
      </c>
      <c r="AH20" s="52">
        <v>-4.1924700000000002E-2</v>
      </c>
      <c r="AI20" s="52">
        <v>-2.9889599999999999E-2</v>
      </c>
      <c r="AJ20" s="52">
        <v>-1.5671000000000001E-2</v>
      </c>
      <c r="AK20" s="52">
        <v>-9.7046000000000007E-3</v>
      </c>
      <c r="AL20" s="52">
        <v>-7.9018999999999999E-3</v>
      </c>
      <c r="AM20" s="52">
        <v>-2.5175000000000002E-3</v>
      </c>
      <c r="AN20" s="52">
        <v>-9.7460000000000005E-4</v>
      </c>
      <c r="AO20" s="52">
        <v>-1.3652E-3</v>
      </c>
      <c r="AP20" s="52">
        <v>2.2377E-3</v>
      </c>
      <c r="AQ20" s="52">
        <v>4.6921000000000003E-3</v>
      </c>
      <c r="AR20" s="52">
        <v>7.0359999999999997E-4</v>
      </c>
      <c r="AS20" s="52">
        <v>5.1177999999999996E-3</v>
      </c>
      <c r="AT20" s="52">
        <v>1.6657700000000001E-2</v>
      </c>
      <c r="AU20" s="52">
        <v>8.9487000000000004E-3</v>
      </c>
      <c r="AV20" s="52">
        <v>1.0744699999999999E-2</v>
      </c>
      <c r="AW20" s="52">
        <v>-5.2201000000000001E-3</v>
      </c>
      <c r="AX20" s="52">
        <v>-2.6603999999999999E-2</v>
      </c>
      <c r="AY20" s="52">
        <v>-3.5481199999999997E-2</v>
      </c>
      <c r="AZ20" s="52">
        <v>-3.4179800000000003E-2</v>
      </c>
      <c r="BA20" s="52">
        <v>-3.9099799999999997E-2</v>
      </c>
      <c r="BB20" s="52">
        <v>-4.9416599999999998E-2</v>
      </c>
      <c r="BC20" s="52">
        <v>-4.9015400000000001E-2</v>
      </c>
      <c r="BD20" s="52">
        <v>-4.39412E-2</v>
      </c>
      <c r="BE20" s="52">
        <v>-4.3140100000000001E-2</v>
      </c>
      <c r="BF20" s="52">
        <v>-3.3747600000000003E-2</v>
      </c>
      <c r="BG20" s="52">
        <v>-2.2852899999999999E-2</v>
      </c>
      <c r="BH20" s="52">
        <v>-8.5629999999999994E-3</v>
      </c>
      <c r="BI20" s="52">
        <v>-2.1759000000000001E-3</v>
      </c>
      <c r="BJ20" s="52">
        <v>-1.7349999999999999E-4</v>
      </c>
      <c r="BK20" s="52">
        <v>5.3312999999999998E-3</v>
      </c>
      <c r="BL20" s="52">
        <v>7.0901999999999996E-3</v>
      </c>
      <c r="BM20" s="52">
        <v>7.4028999999999996E-3</v>
      </c>
      <c r="BN20" s="52">
        <v>1.04461E-2</v>
      </c>
      <c r="BO20" s="52">
        <v>1.42285E-2</v>
      </c>
      <c r="BP20" s="52">
        <v>1.11538E-2</v>
      </c>
      <c r="BQ20" s="52">
        <v>1.76575E-2</v>
      </c>
      <c r="BR20" s="52">
        <v>3.1064600000000001E-2</v>
      </c>
      <c r="BS20" s="52">
        <v>2.2456199999999999E-2</v>
      </c>
      <c r="BT20" s="52">
        <v>2.3353700000000002E-2</v>
      </c>
      <c r="BU20" s="52">
        <v>7.2750999999999996E-3</v>
      </c>
      <c r="BV20" s="52">
        <v>-1.36969E-2</v>
      </c>
      <c r="BW20" s="52">
        <v>-2.3970100000000001E-2</v>
      </c>
      <c r="BX20" s="52">
        <v>-2.3389099999999999E-2</v>
      </c>
      <c r="BY20" s="52">
        <v>-2.7759900000000001E-2</v>
      </c>
      <c r="BZ20" s="52">
        <v>-3.7255499999999997E-2</v>
      </c>
      <c r="CA20" s="52">
        <v>-4.0102499999999999E-2</v>
      </c>
      <c r="CB20" s="52">
        <v>-3.62993E-2</v>
      </c>
      <c r="CC20" s="52">
        <v>-3.6034999999999998E-2</v>
      </c>
      <c r="CD20" s="52">
        <v>-2.8084100000000001E-2</v>
      </c>
      <c r="CE20" s="52">
        <v>-1.7979200000000001E-2</v>
      </c>
      <c r="CF20" s="52">
        <v>-3.64E-3</v>
      </c>
      <c r="CG20" s="52">
        <v>3.0385E-3</v>
      </c>
      <c r="CH20" s="52">
        <v>5.1792000000000001E-3</v>
      </c>
      <c r="CI20" s="52">
        <v>1.07674E-2</v>
      </c>
      <c r="CJ20" s="52">
        <v>1.26759E-2</v>
      </c>
      <c r="CK20" s="52">
        <v>1.34757E-2</v>
      </c>
      <c r="CL20" s="52">
        <v>1.6131199999999998E-2</v>
      </c>
      <c r="CM20" s="52">
        <v>2.0833299999999999E-2</v>
      </c>
      <c r="CN20" s="52">
        <v>1.8391600000000001E-2</v>
      </c>
      <c r="CO20" s="52">
        <v>2.6342399999999998E-2</v>
      </c>
      <c r="CP20" s="52">
        <v>4.1042700000000001E-2</v>
      </c>
      <c r="CQ20" s="52">
        <v>3.1811499999999999E-2</v>
      </c>
      <c r="CR20" s="52">
        <v>3.20866E-2</v>
      </c>
      <c r="CS20" s="52">
        <v>1.59293E-2</v>
      </c>
      <c r="CT20" s="52">
        <v>-4.7574000000000002E-3</v>
      </c>
      <c r="CU20" s="52">
        <v>-1.5997600000000001E-2</v>
      </c>
      <c r="CV20" s="52">
        <v>-1.59154E-2</v>
      </c>
      <c r="CW20" s="52">
        <v>-1.9905900000000001E-2</v>
      </c>
      <c r="CX20" s="52">
        <v>-2.8832799999999999E-2</v>
      </c>
      <c r="CY20" s="52">
        <v>-3.1189499999999998E-2</v>
      </c>
      <c r="CZ20" s="52">
        <v>-2.86574E-2</v>
      </c>
      <c r="DA20" s="52">
        <v>-2.8929900000000001E-2</v>
      </c>
      <c r="DB20" s="52">
        <v>-2.2420699999999998E-2</v>
      </c>
      <c r="DC20" s="52">
        <v>-1.31056E-2</v>
      </c>
      <c r="DD20" s="52">
        <v>1.2830000000000001E-3</v>
      </c>
      <c r="DE20" s="52">
        <v>8.2529000000000005E-3</v>
      </c>
      <c r="DF20" s="52">
        <v>1.05319E-2</v>
      </c>
      <c r="DG20" s="52">
        <v>1.62034E-2</v>
      </c>
      <c r="DH20" s="52">
        <v>1.8261599999999999E-2</v>
      </c>
      <c r="DI20" s="52">
        <v>1.95485E-2</v>
      </c>
      <c r="DJ20" s="52">
        <v>2.18163E-2</v>
      </c>
      <c r="DK20" s="52">
        <v>2.7438199999999999E-2</v>
      </c>
      <c r="DL20" s="52">
        <v>2.56294E-2</v>
      </c>
      <c r="DM20" s="52">
        <v>3.50274E-2</v>
      </c>
      <c r="DN20" s="52">
        <v>5.1020799999999998E-2</v>
      </c>
      <c r="DO20" s="52">
        <v>4.1166700000000001E-2</v>
      </c>
      <c r="DP20" s="52">
        <v>4.0819500000000002E-2</v>
      </c>
      <c r="DQ20" s="52">
        <v>2.4583399999999998E-2</v>
      </c>
      <c r="DR20" s="52">
        <v>4.182E-3</v>
      </c>
      <c r="DS20" s="52">
        <v>-8.0251000000000003E-3</v>
      </c>
      <c r="DT20" s="52">
        <v>-8.4417999999999993E-3</v>
      </c>
      <c r="DU20" s="52">
        <v>-1.2051900000000001E-2</v>
      </c>
      <c r="DV20" s="52">
        <v>-2.0410000000000001E-2</v>
      </c>
      <c r="DW20" s="52">
        <v>-1.8320699999999999E-2</v>
      </c>
      <c r="DX20" s="52">
        <v>-1.7623699999999999E-2</v>
      </c>
      <c r="DY20" s="52">
        <v>-1.8671299999999998E-2</v>
      </c>
      <c r="DZ20" s="52">
        <v>-1.4243499999999999E-2</v>
      </c>
      <c r="EA20" s="52">
        <v>-6.0688000000000001E-3</v>
      </c>
      <c r="EB20" s="52">
        <v>8.3911000000000003E-3</v>
      </c>
      <c r="EC20" s="52">
        <v>1.57816E-2</v>
      </c>
      <c r="ED20" s="52">
        <v>1.82603E-2</v>
      </c>
      <c r="EE20" s="52">
        <v>2.4052299999999999E-2</v>
      </c>
      <c r="EF20" s="52">
        <v>2.63264E-2</v>
      </c>
      <c r="EG20" s="52">
        <v>2.83167E-2</v>
      </c>
      <c r="EH20" s="52">
        <v>3.0024599999999999E-2</v>
      </c>
      <c r="EI20" s="52">
        <v>3.6974600000000003E-2</v>
      </c>
      <c r="EJ20" s="52">
        <v>3.6079600000000003E-2</v>
      </c>
      <c r="EK20" s="52">
        <v>4.7567100000000001E-2</v>
      </c>
      <c r="EL20" s="52">
        <v>6.5427700000000005E-2</v>
      </c>
      <c r="EM20" s="52">
        <v>5.4674300000000002E-2</v>
      </c>
      <c r="EN20" s="52">
        <v>5.3428499999999997E-2</v>
      </c>
      <c r="EO20" s="52">
        <v>3.7078600000000003E-2</v>
      </c>
      <c r="EP20" s="52">
        <v>1.7089099999999999E-2</v>
      </c>
      <c r="EQ20" s="52">
        <v>3.4859999999999999E-3</v>
      </c>
      <c r="ER20" s="52">
        <v>2.349E-3</v>
      </c>
      <c r="ES20" s="52">
        <v>-7.1199999999999996E-4</v>
      </c>
      <c r="ET20" s="52">
        <v>-8.2489E-3</v>
      </c>
      <c r="EU20" s="52">
        <v>65.602424999999997</v>
      </c>
      <c r="EV20" s="52">
        <v>65.313271</v>
      </c>
      <c r="EW20" s="52">
        <v>65.180580000000006</v>
      </c>
      <c r="EX20" s="52">
        <v>64.878135999999998</v>
      </c>
      <c r="EY20" s="52">
        <v>64.737740000000002</v>
      </c>
      <c r="EZ20" s="52">
        <v>64.616202999999999</v>
      </c>
      <c r="FA20" s="52">
        <v>65.606200999999999</v>
      </c>
      <c r="FB20" s="52">
        <v>66.895850999999993</v>
      </c>
      <c r="FC20" s="52">
        <v>68.760047999999998</v>
      </c>
      <c r="FD20" s="52">
        <v>70.959159999999997</v>
      </c>
      <c r="FE20" s="52">
        <v>72.753647000000001</v>
      </c>
      <c r="FF20" s="52">
        <v>73.836806999999993</v>
      </c>
      <c r="FG20" s="52">
        <v>74.758080000000007</v>
      </c>
      <c r="FH20" s="52">
        <v>74.857467999999997</v>
      </c>
      <c r="FI20" s="52">
        <v>74.536986999999996</v>
      </c>
      <c r="FJ20" s="52">
        <v>73.874199000000004</v>
      </c>
      <c r="FK20" s="52">
        <v>73.207642000000007</v>
      </c>
      <c r="FL20" s="52">
        <v>71.915535000000006</v>
      </c>
      <c r="FM20" s="52">
        <v>70.259963999999997</v>
      </c>
      <c r="FN20" s="52">
        <v>67.893387000000004</v>
      </c>
      <c r="FO20" s="52">
        <v>66.816467000000003</v>
      </c>
      <c r="FP20" s="52">
        <v>66.381989000000004</v>
      </c>
      <c r="FQ20" s="52">
        <v>66.202720999999997</v>
      </c>
      <c r="FR20" s="52">
        <v>65.782188000000005</v>
      </c>
      <c r="FS20" s="52">
        <v>8.7171000000000002E-3</v>
      </c>
      <c r="FT20" s="52">
        <v>9.3185999999999998E-3</v>
      </c>
      <c r="FU20" s="52">
        <v>1.3660800000000001E-2</v>
      </c>
    </row>
    <row r="21" spans="1:177" x14ac:dyDescent="0.2">
      <c r="A21" s="31" t="s">
        <v>0</v>
      </c>
      <c r="B21" s="31" t="s">
        <v>235</v>
      </c>
      <c r="C21" s="31" t="s">
        <v>208</v>
      </c>
      <c r="D21" s="31" t="s">
        <v>215</v>
      </c>
      <c r="E21" s="53" t="s">
        <v>230</v>
      </c>
      <c r="F21" s="53">
        <v>337</v>
      </c>
      <c r="G21" s="52">
        <v>0.2202702</v>
      </c>
      <c r="H21" s="52">
        <v>0.19997280000000001</v>
      </c>
      <c r="I21" s="52">
        <v>0.18990979999999999</v>
      </c>
      <c r="J21" s="52">
        <v>0.17661689999999999</v>
      </c>
      <c r="K21" s="52">
        <v>0.17581649999999999</v>
      </c>
      <c r="L21" s="52">
        <v>0.1821874</v>
      </c>
      <c r="M21" s="52">
        <v>0.19413130000000001</v>
      </c>
      <c r="N21" s="52">
        <v>0.19425999999999999</v>
      </c>
      <c r="O21" s="52">
        <v>0.19937940000000001</v>
      </c>
      <c r="P21" s="52">
        <v>0.2061907</v>
      </c>
      <c r="Q21" s="52">
        <v>0.21409739999999999</v>
      </c>
      <c r="R21" s="52">
        <v>0.21679699999999999</v>
      </c>
      <c r="S21" s="52">
        <v>0.22948750000000001</v>
      </c>
      <c r="T21" s="52">
        <v>0.226188</v>
      </c>
      <c r="U21" s="52">
        <v>0.226913</v>
      </c>
      <c r="V21" s="52">
        <v>0.236543</v>
      </c>
      <c r="W21" s="52">
        <v>0.24738740000000001</v>
      </c>
      <c r="X21" s="52">
        <v>0.27056520000000001</v>
      </c>
      <c r="Y21" s="52">
        <v>0.28279769999999999</v>
      </c>
      <c r="Z21" s="52">
        <v>0.2989289</v>
      </c>
      <c r="AA21" s="52">
        <v>0.33559420000000001</v>
      </c>
      <c r="AB21" s="52">
        <v>0.3395706</v>
      </c>
      <c r="AC21" s="52">
        <v>0.30125160000000001</v>
      </c>
      <c r="AD21" s="52">
        <v>0.24795690000000001</v>
      </c>
      <c r="AE21" s="52">
        <v>-5.1792400000000002E-2</v>
      </c>
      <c r="AF21" s="52">
        <v>-4.3365300000000002E-2</v>
      </c>
      <c r="AG21" s="52">
        <v>-4.2696499999999998E-2</v>
      </c>
      <c r="AH21" s="52">
        <v>-3.2684100000000001E-2</v>
      </c>
      <c r="AI21" s="52">
        <v>-2.2365300000000001E-2</v>
      </c>
      <c r="AJ21" s="52">
        <v>-1.4300500000000001E-2</v>
      </c>
      <c r="AK21" s="52">
        <v>-4.2096E-3</v>
      </c>
      <c r="AL21" s="52">
        <v>-8.3909999999999992E-3</v>
      </c>
      <c r="AM21" s="52">
        <v>-5.6762999999999996E-3</v>
      </c>
      <c r="AN21" s="52">
        <v>-4.2703999999999997E-3</v>
      </c>
      <c r="AO21" s="52">
        <v>-2.1841E-3</v>
      </c>
      <c r="AP21" s="52">
        <v>-2.3557999999999999E-3</v>
      </c>
      <c r="AQ21" s="52">
        <v>2.2288E-3</v>
      </c>
      <c r="AR21" s="52">
        <v>-2.8121999999999999E-3</v>
      </c>
      <c r="AS21" s="52">
        <v>-3.6043999999999998E-3</v>
      </c>
      <c r="AT21" s="52">
        <v>-2.5019999999999999E-3</v>
      </c>
      <c r="AU21" s="52">
        <v>-4.8793999999999999E-3</v>
      </c>
      <c r="AV21" s="52">
        <v>-1.624E-3</v>
      </c>
      <c r="AW21" s="52">
        <v>-9.3348000000000007E-3</v>
      </c>
      <c r="AX21" s="52">
        <v>-1.90034E-2</v>
      </c>
      <c r="AY21" s="52">
        <v>-2.7596699999999998E-2</v>
      </c>
      <c r="AZ21" s="52">
        <v>-2.20652E-2</v>
      </c>
      <c r="BA21" s="52">
        <v>-3.38573E-2</v>
      </c>
      <c r="BB21" s="52">
        <v>-4.2977399999999999E-2</v>
      </c>
      <c r="BC21" s="52">
        <v>-3.9327599999999997E-2</v>
      </c>
      <c r="BD21" s="52">
        <v>-3.2758299999999997E-2</v>
      </c>
      <c r="BE21" s="52">
        <v>-3.2895800000000003E-2</v>
      </c>
      <c r="BF21" s="52">
        <v>-2.50569E-2</v>
      </c>
      <c r="BG21" s="52">
        <v>-1.5901999999999999E-2</v>
      </c>
      <c r="BH21" s="52">
        <v>-8.1131999999999992E-3</v>
      </c>
      <c r="BI21" s="52">
        <v>2.3383000000000002E-3</v>
      </c>
      <c r="BJ21" s="52">
        <v>-1.4193999999999999E-3</v>
      </c>
      <c r="BK21" s="52">
        <v>1.3292E-3</v>
      </c>
      <c r="BL21" s="52">
        <v>2.99E-3</v>
      </c>
      <c r="BM21" s="52">
        <v>5.3536E-3</v>
      </c>
      <c r="BN21" s="52">
        <v>4.6832000000000002E-3</v>
      </c>
      <c r="BO21" s="52">
        <v>1.0113799999999999E-2</v>
      </c>
      <c r="BP21" s="52">
        <v>5.4505999999999999E-3</v>
      </c>
      <c r="BQ21" s="52">
        <v>5.4521999999999999E-3</v>
      </c>
      <c r="BR21" s="52">
        <v>7.7267000000000004E-3</v>
      </c>
      <c r="BS21" s="52">
        <v>5.2858000000000002E-3</v>
      </c>
      <c r="BT21" s="52">
        <v>8.2693999999999997E-3</v>
      </c>
      <c r="BU21" s="52">
        <v>5.0099999999999998E-5</v>
      </c>
      <c r="BV21" s="52">
        <v>-9.2461999999999996E-3</v>
      </c>
      <c r="BW21" s="52">
        <v>-1.82948E-2</v>
      </c>
      <c r="BX21" s="52">
        <v>-1.36258E-2</v>
      </c>
      <c r="BY21" s="52">
        <v>-2.3860699999999999E-2</v>
      </c>
      <c r="BZ21" s="52">
        <v>-3.1784800000000002E-2</v>
      </c>
      <c r="CA21" s="52">
        <v>-3.06945E-2</v>
      </c>
      <c r="CB21" s="52">
        <v>-2.5411900000000001E-2</v>
      </c>
      <c r="CC21" s="52">
        <v>-2.61078E-2</v>
      </c>
      <c r="CD21" s="52">
        <v>-1.9774400000000001E-2</v>
      </c>
      <c r="CE21" s="52">
        <v>-1.1425599999999999E-2</v>
      </c>
      <c r="CF21" s="52">
        <v>-3.8279E-3</v>
      </c>
      <c r="CG21" s="52">
        <v>6.8734E-3</v>
      </c>
      <c r="CH21" s="52">
        <v>3.4091E-3</v>
      </c>
      <c r="CI21" s="52">
        <v>6.1812000000000004E-3</v>
      </c>
      <c r="CJ21" s="52">
        <v>8.0186000000000007E-3</v>
      </c>
      <c r="CK21" s="52">
        <v>1.0574200000000001E-2</v>
      </c>
      <c r="CL21" s="52">
        <v>9.5583000000000005E-3</v>
      </c>
      <c r="CM21" s="52">
        <v>1.5575E-2</v>
      </c>
      <c r="CN21" s="52">
        <v>1.1173300000000001E-2</v>
      </c>
      <c r="CO21" s="52">
        <v>1.17248E-2</v>
      </c>
      <c r="CP21" s="52">
        <v>1.4811E-2</v>
      </c>
      <c r="CQ21" s="52">
        <v>1.2326200000000001E-2</v>
      </c>
      <c r="CR21" s="52">
        <v>1.51214E-2</v>
      </c>
      <c r="CS21" s="52">
        <v>6.5500999999999997E-3</v>
      </c>
      <c r="CT21" s="52">
        <v>-2.4884E-3</v>
      </c>
      <c r="CU21" s="52">
        <v>-1.1852400000000001E-2</v>
      </c>
      <c r="CV21" s="52">
        <v>-7.7806000000000004E-3</v>
      </c>
      <c r="CW21" s="52">
        <v>-1.69371E-2</v>
      </c>
      <c r="CX21" s="52">
        <v>-2.4032999999999999E-2</v>
      </c>
      <c r="CY21" s="52">
        <v>-2.2061399999999998E-2</v>
      </c>
      <c r="CZ21" s="52">
        <v>-1.8065600000000001E-2</v>
      </c>
      <c r="DA21" s="52">
        <v>-1.9319800000000002E-2</v>
      </c>
      <c r="DB21" s="52">
        <v>-1.4491800000000001E-2</v>
      </c>
      <c r="DC21" s="52">
        <v>-6.9492E-3</v>
      </c>
      <c r="DD21" s="52">
        <v>4.574E-4</v>
      </c>
      <c r="DE21" s="52">
        <v>1.14085E-2</v>
      </c>
      <c r="DF21" s="52">
        <v>8.2377000000000006E-3</v>
      </c>
      <c r="DG21" s="52">
        <v>1.10332E-2</v>
      </c>
      <c r="DH21" s="52">
        <v>1.3047100000000001E-2</v>
      </c>
      <c r="DI21" s="52">
        <v>1.5794800000000001E-2</v>
      </c>
      <c r="DJ21" s="52">
        <v>1.44335E-2</v>
      </c>
      <c r="DK21" s="52">
        <v>2.1036200000000001E-2</v>
      </c>
      <c r="DL21" s="52">
        <v>1.6896100000000001E-2</v>
      </c>
      <c r="DM21" s="52">
        <v>1.79975E-2</v>
      </c>
      <c r="DN21" s="52">
        <v>2.1895399999999999E-2</v>
      </c>
      <c r="DO21" s="52">
        <v>1.9366499999999998E-2</v>
      </c>
      <c r="DP21" s="52">
        <v>2.19735E-2</v>
      </c>
      <c r="DQ21" s="52">
        <v>1.3050000000000001E-2</v>
      </c>
      <c r="DR21" s="52">
        <v>4.2693999999999996E-3</v>
      </c>
      <c r="DS21" s="52">
        <v>-5.4098999999999996E-3</v>
      </c>
      <c r="DT21" s="52">
        <v>-1.9354999999999999E-3</v>
      </c>
      <c r="DU21" s="52">
        <v>-1.00135E-2</v>
      </c>
      <c r="DV21" s="52">
        <v>-1.62811E-2</v>
      </c>
      <c r="DW21" s="52">
        <v>-9.5966000000000003E-3</v>
      </c>
      <c r="DX21" s="52">
        <v>-7.4586000000000001E-3</v>
      </c>
      <c r="DY21" s="52">
        <v>-9.5191000000000008E-3</v>
      </c>
      <c r="DZ21" s="52">
        <v>-6.8646000000000002E-3</v>
      </c>
      <c r="EA21" s="52">
        <v>-4.8589999999999999E-4</v>
      </c>
      <c r="EB21" s="52">
        <v>6.6446999999999999E-3</v>
      </c>
      <c r="EC21" s="52">
        <v>1.7956400000000001E-2</v>
      </c>
      <c r="ED21" s="52">
        <v>1.52093E-2</v>
      </c>
      <c r="EE21" s="52">
        <v>1.8038700000000001E-2</v>
      </c>
      <c r="EF21" s="52">
        <v>2.0307499999999999E-2</v>
      </c>
      <c r="EG21" s="52">
        <v>2.3332499999999999E-2</v>
      </c>
      <c r="EH21" s="52">
        <v>2.1472399999999999E-2</v>
      </c>
      <c r="EI21" s="52">
        <v>2.89213E-2</v>
      </c>
      <c r="EJ21" s="52">
        <v>2.5158900000000001E-2</v>
      </c>
      <c r="EK21" s="52">
        <v>2.7054100000000001E-2</v>
      </c>
      <c r="EL21" s="52">
        <v>3.2124E-2</v>
      </c>
      <c r="EM21" s="52">
        <v>2.9531700000000001E-2</v>
      </c>
      <c r="EN21" s="52">
        <v>3.1866800000000001E-2</v>
      </c>
      <c r="EO21" s="52">
        <v>2.2434900000000001E-2</v>
      </c>
      <c r="EP21" s="52">
        <v>1.40267E-2</v>
      </c>
      <c r="EQ21" s="52">
        <v>3.8920000000000001E-3</v>
      </c>
      <c r="ER21" s="52">
        <v>6.5039E-3</v>
      </c>
      <c r="ES21" s="52">
        <v>-1.7E-5</v>
      </c>
      <c r="ET21" s="52">
        <v>-5.0886000000000004E-3</v>
      </c>
      <c r="EU21" s="52">
        <v>65.965675000000005</v>
      </c>
      <c r="EV21" s="52">
        <v>65.738631999999996</v>
      </c>
      <c r="EW21" s="52">
        <v>65.469345000000004</v>
      </c>
      <c r="EX21" s="52">
        <v>65.103843999999995</v>
      </c>
      <c r="EY21" s="52">
        <v>64.923141000000001</v>
      </c>
      <c r="EZ21" s="52">
        <v>64.877380000000002</v>
      </c>
      <c r="FA21" s="52">
        <v>65.240250000000003</v>
      </c>
      <c r="FB21" s="52">
        <v>65.922852000000006</v>
      </c>
      <c r="FC21" s="52">
        <v>67.197128000000006</v>
      </c>
      <c r="FD21" s="52">
        <v>68.422996999999995</v>
      </c>
      <c r="FE21" s="52">
        <v>69.602226000000002</v>
      </c>
      <c r="FF21" s="52">
        <v>70.875916000000004</v>
      </c>
      <c r="FG21" s="52">
        <v>71.098267000000007</v>
      </c>
      <c r="FH21" s="52">
        <v>71.503371999999999</v>
      </c>
      <c r="FI21" s="52">
        <v>71.367851000000002</v>
      </c>
      <c r="FJ21" s="52">
        <v>71.102080999999998</v>
      </c>
      <c r="FK21" s="52">
        <v>70.875916000000004</v>
      </c>
      <c r="FL21" s="52">
        <v>70.059844999999996</v>
      </c>
      <c r="FM21" s="52">
        <v>68.966262999999998</v>
      </c>
      <c r="FN21" s="52">
        <v>67.646820000000005</v>
      </c>
      <c r="FO21" s="52">
        <v>66.919037000000003</v>
      </c>
      <c r="FP21" s="52">
        <v>66.508362000000005</v>
      </c>
      <c r="FQ21" s="52">
        <v>66.371368000000004</v>
      </c>
      <c r="FR21" s="52">
        <v>65.869461000000001</v>
      </c>
      <c r="FS21" s="52">
        <v>7.3358E-3</v>
      </c>
      <c r="FT21" s="52">
        <v>7.5563000000000002E-3</v>
      </c>
      <c r="FU21" s="52">
        <v>1.0638099999999999E-2</v>
      </c>
    </row>
    <row r="22" spans="1:177" x14ac:dyDescent="0.2">
      <c r="A22" s="31" t="s">
        <v>0</v>
      </c>
      <c r="B22" s="31" t="s">
        <v>235</v>
      </c>
      <c r="C22" s="31" t="s">
        <v>208</v>
      </c>
      <c r="D22" s="31" t="s">
        <v>215</v>
      </c>
      <c r="E22" s="53" t="s">
        <v>231</v>
      </c>
      <c r="F22" s="53">
        <v>262</v>
      </c>
      <c r="G22" s="52">
        <v>0.1771375</v>
      </c>
      <c r="H22" s="52">
        <v>0.15348349999999999</v>
      </c>
      <c r="I22" s="52">
        <v>0.13989770000000001</v>
      </c>
      <c r="J22" s="52">
        <v>0.13545299999999999</v>
      </c>
      <c r="K22" s="52">
        <v>0.13006200000000001</v>
      </c>
      <c r="L22" s="52">
        <v>0.13907130000000001</v>
      </c>
      <c r="M22" s="52">
        <v>0.1570783</v>
      </c>
      <c r="N22" s="52">
        <v>0.1671348</v>
      </c>
      <c r="O22" s="52">
        <v>0.17756359999999999</v>
      </c>
      <c r="P22" s="52">
        <v>0.1802404</v>
      </c>
      <c r="Q22" s="52">
        <v>0.1940279</v>
      </c>
      <c r="R22" s="52">
        <v>0.2093875</v>
      </c>
      <c r="S22" s="52">
        <v>0.22002740000000001</v>
      </c>
      <c r="T22" s="52">
        <v>0.2402407</v>
      </c>
      <c r="U22" s="52">
        <v>0.25906980000000002</v>
      </c>
      <c r="V22" s="52">
        <v>0.28883180000000003</v>
      </c>
      <c r="W22" s="52">
        <v>0.30586479999999999</v>
      </c>
      <c r="X22" s="52">
        <v>0.31544680000000003</v>
      </c>
      <c r="Y22" s="52">
        <v>0.32383889999999999</v>
      </c>
      <c r="Z22" s="52">
        <v>0.31316119999999997</v>
      </c>
      <c r="AA22" s="52">
        <v>0.3137701</v>
      </c>
      <c r="AB22" s="52">
        <v>0.3046432</v>
      </c>
      <c r="AC22" s="52">
        <v>0.26565440000000001</v>
      </c>
      <c r="AD22" s="52">
        <v>0.2141304</v>
      </c>
      <c r="AE22" s="52">
        <v>-1.6545799999999999E-2</v>
      </c>
      <c r="AF22" s="52">
        <v>-1.7450299999999998E-2</v>
      </c>
      <c r="AG22" s="52">
        <v>-1.64231E-2</v>
      </c>
      <c r="AH22" s="52">
        <v>-1.4117299999999999E-2</v>
      </c>
      <c r="AI22" s="52">
        <v>-1.18058E-2</v>
      </c>
      <c r="AJ22" s="52">
        <v>-6.1381999999999999E-3</v>
      </c>
      <c r="AK22" s="52">
        <v>-9.8942000000000006E-3</v>
      </c>
      <c r="AL22" s="52">
        <v>-4.2296E-3</v>
      </c>
      <c r="AM22" s="52">
        <v>-1.7905E-3</v>
      </c>
      <c r="AN22" s="52">
        <v>-1.9090999999999999E-3</v>
      </c>
      <c r="AO22" s="52">
        <v>-5.0147999999999998E-3</v>
      </c>
      <c r="AP22" s="52">
        <v>-5.9670000000000003E-4</v>
      </c>
      <c r="AQ22" s="52">
        <v>-3.16E-3</v>
      </c>
      <c r="AR22" s="52">
        <v>-2.7041999999999999E-3</v>
      </c>
      <c r="AS22" s="52">
        <v>1.3602E-3</v>
      </c>
      <c r="AT22" s="52">
        <v>1.0855699999999999E-2</v>
      </c>
      <c r="AU22" s="52">
        <v>6.1063000000000003E-3</v>
      </c>
      <c r="AV22" s="52">
        <v>4.9918000000000002E-3</v>
      </c>
      <c r="AW22" s="52">
        <v>-3.3765000000000002E-3</v>
      </c>
      <c r="AX22" s="52">
        <v>-1.5685899999999999E-2</v>
      </c>
      <c r="AY22" s="52">
        <v>-1.5330099999999999E-2</v>
      </c>
      <c r="AZ22" s="52">
        <v>-1.89947E-2</v>
      </c>
      <c r="BA22" s="52">
        <v>-1.22224E-2</v>
      </c>
      <c r="BB22" s="52">
        <v>-1.3354599999999999E-2</v>
      </c>
      <c r="BC22" s="52">
        <v>-1.22763E-2</v>
      </c>
      <c r="BD22" s="52">
        <v>-1.35113E-2</v>
      </c>
      <c r="BE22" s="52">
        <v>-1.26803E-2</v>
      </c>
      <c r="BF22" s="52">
        <v>-1.0732200000000001E-2</v>
      </c>
      <c r="BG22" s="52">
        <v>-8.6925000000000006E-3</v>
      </c>
      <c r="BH22" s="52">
        <v>-2.4669000000000002E-3</v>
      </c>
      <c r="BI22" s="52">
        <v>-5.9918000000000003E-3</v>
      </c>
      <c r="BJ22" s="52">
        <v>-5.6479999999999996E-4</v>
      </c>
      <c r="BK22" s="52">
        <v>2.0451000000000002E-3</v>
      </c>
      <c r="BL22" s="52">
        <v>1.9304999999999999E-3</v>
      </c>
      <c r="BM22" s="52">
        <v>-3.0210000000000002E-4</v>
      </c>
      <c r="BN22" s="52">
        <v>3.8035999999999999E-3</v>
      </c>
      <c r="BO22" s="52">
        <v>2.2461999999999998E-3</v>
      </c>
      <c r="BP22" s="52">
        <v>3.7068000000000001E-3</v>
      </c>
      <c r="BQ22" s="52">
        <v>9.8981E-3</v>
      </c>
      <c r="BR22" s="52">
        <v>2.0815400000000001E-2</v>
      </c>
      <c r="BS22" s="52">
        <v>1.49452E-2</v>
      </c>
      <c r="BT22" s="52">
        <v>1.28567E-2</v>
      </c>
      <c r="BU22" s="52">
        <v>4.8989999999999997E-3</v>
      </c>
      <c r="BV22" s="52">
        <v>-7.1644999999999999E-3</v>
      </c>
      <c r="BW22" s="52">
        <v>-8.3502000000000003E-3</v>
      </c>
      <c r="BX22" s="52">
        <v>-1.21885E-2</v>
      </c>
      <c r="BY22" s="52">
        <v>-6.5671999999999996E-3</v>
      </c>
      <c r="BZ22" s="52">
        <v>-8.1340000000000006E-3</v>
      </c>
      <c r="CA22" s="52">
        <v>-9.3191999999999997E-3</v>
      </c>
      <c r="CB22" s="52">
        <v>-1.07831E-2</v>
      </c>
      <c r="CC22" s="52">
        <v>-1.0088099999999999E-2</v>
      </c>
      <c r="CD22" s="52">
        <v>-8.3876999999999997E-3</v>
      </c>
      <c r="CE22" s="52">
        <v>-6.5361999999999998E-3</v>
      </c>
      <c r="CF22" s="52">
        <v>7.5799999999999999E-5</v>
      </c>
      <c r="CG22" s="52">
        <v>-3.2891000000000001E-3</v>
      </c>
      <c r="CH22" s="52">
        <v>1.9734000000000002E-3</v>
      </c>
      <c r="CI22" s="52">
        <v>4.7016000000000002E-3</v>
      </c>
      <c r="CJ22" s="52">
        <v>4.5897999999999998E-3</v>
      </c>
      <c r="CK22" s="52">
        <v>2.9618999999999999E-3</v>
      </c>
      <c r="CL22" s="52">
        <v>6.8512E-3</v>
      </c>
      <c r="CM22" s="52">
        <v>5.9905999999999996E-3</v>
      </c>
      <c r="CN22" s="52">
        <v>8.1469999999999997E-3</v>
      </c>
      <c r="CO22" s="52">
        <v>1.58114E-2</v>
      </c>
      <c r="CP22" s="52">
        <v>2.7713399999999999E-2</v>
      </c>
      <c r="CQ22" s="52">
        <v>2.1066999999999999E-2</v>
      </c>
      <c r="CR22" s="52">
        <v>1.8303900000000001E-2</v>
      </c>
      <c r="CS22" s="52">
        <v>1.0630499999999999E-2</v>
      </c>
      <c r="CT22" s="52">
        <v>-1.2626E-3</v>
      </c>
      <c r="CU22" s="52">
        <v>-3.5159000000000002E-3</v>
      </c>
      <c r="CV22" s="52">
        <v>-7.4745000000000002E-3</v>
      </c>
      <c r="CW22" s="52">
        <v>-2.6505000000000001E-3</v>
      </c>
      <c r="CX22" s="52">
        <v>-4.5183000000000003E-3</v>
      </c>
      <c r="CY22" s="52">
        <v>-6.3620999999999999E-3</v>
      </c>
      <c r="CZ22" s="52">
        <v>-8.0549999999999997E-3</v>
      </c>
      <c r="DA22" s="52">
        <v>-7.4958999999999998E-3</v>
      </c>
      <c r="DB22" s="52">
        <v>-6.0432000000000003E-3</v>
      </c>
      <c r="DC22" s="52">
        <v>-4.3798999999999999E-3</v>
      </c>
      <c r="DD22" s="52">
        <v>2.6186E-3</v>
      </c>
      <c r="DE22" s="52">
        <v>-5.8629999999999999E-4</v>
      </c>
      <c r="DF22" s="52">
        <v>4.5117000000000004E-3</v>
      </c>
      <c r="DG22" s="52">
        <v>7.3581000000000002E-3</v>
      </c>
      <c r="DH22" s="52">
        <v>7.2490000000000002E-3</v>
      </c>
      <c r="DI22" s="52">
        <v>6.2259000000000004E-3</v>
      </c>
      <c r="DJ22" s="52">
        <v>9.8987999999999993E-3</v>
      </c>
      <c r="DK22" s="52">
        <v>9.7348999999999995E-3</v>
      </c>
      <c r="DL22" s="52">
        <v>1.2587299999999999E-2</v>
      </c>
      <c r="DM22" s="52">
        <v>2.17247E-2</v>
      </c>
      <c r="DN22" s="52">
        <v>3.4611500000000003E-2</v>
      </c>
      <c r="DO22" s="52">
        <v>2.7188799999999999E-2</v>
      </c>
      <c r="DP22" s="52">
        <v>2.3751100000000001E-2</v>
      </c>
      <c r="DQ22" s="52">
        <v>1.6362100000000001E-2</v>
      </c>
      <c r="DR22" s="52">
        <v>4.6391999999999996E-3</v>
      </c>
      <c r="DS22" s="52">
        <v>1.3182999999999999E-3</v>
      </c>
      <c r="DT22" s="52">
        <v>-2.7604999999999999E-3</v>
      </c>
      <c r="DU22" s="52">
        <v>1.2662999999999999E-3</v>
      </c>
      <c r="DV22" s="52">
        <v>-9.0249999999999998E-4</v>
      </c>
      <c r="DW22" s="52">
        <v>-2.0925000000000002E-3</v>
      </c>
      <c r="DX22" s="52">
        <v>-4.1159999999999999E-3</v>
      </c>
      <c r="DY22" s="52">
        <v>-3.7531000000000001E-3</v>
      </c>
      <c r="DZ22" s="52">
        <v>-2.6581E-3</v>
      </c>
      <c r="EA22" s="52">
        <v>-1.2665E-3</v>
      </c>
      <c r="EB22" s="52">
        <v>6.2897999999999999E-3</v>
      </c>
      <c r="EC22" s="52">
        <v>3.3161000000000002E-3</v>
      </c>
      <c r="ED22" s="52">
        <v>8.1764999999999997E-3</v>
      </c>
      <c r="EE22" s="52">
        <v>1.1193699999999999E-2</v>
      </c>
      <c r="EF22" s="52">
        <v>1.1088600000000001E-2</v>
      </c>
      <c r="EG22" s="52">
        <v>1.0938700000000001E-2</v>
      </c>
      <c r="EH22" s="52">
        <v>1.42991E-2</v>
      </c>
      <c r="EI22" s="52">
        <v>1.51412E-2</v>
      </c>
      <c r="EJ22" s="52">
        <v>1.8998299999999999E-2</v>
      </c>
      <c r="EK22" s="52">
        <v>3.0262600000000001E-2</v>
      </c>
      <c r="EL22" s="52">
        <v>4.4571100000000002E-2</v>
      </c>
      <c r="EM22" s="52">
        <v>3.60276E-2</v>
      </c>
      <c r="EN22" s="52">
        <v>3.1615900000000002E-2</v>
      </c>
      <c r="EO22" s="52">
        <v>2.46375E-2</v>
      </c>
      <c r="EP22" s="52">
        <v>1.31606E-2</v>
      </c>
      <c r="EQ22" s="52">
        <v>8.2982000000000004E-3</v>
      </c>
      <c r="ER22" s="52">
        <v>4.0457000000000002E-3</v>
      </c>
      <c r="ES22" s="52">
        <v>6.9214000000000003E-3</v>
      </c>
      <c r="ET22" s="52">
        <v>4.3179999999999998E-3</v>
      </c>
      <c r="EU22" s="52">
        <v>65.141739000000001</v>
      </c>
      <c r="EV22" s="52">
        <v>64.773810999999995</v>
      </c>
      <c r="EW22" s="52">
        <v>64.814362000000003</v>
      </c>
      <c r="EX22" s="52">
        <v>64.591887999999997</v>
      </c>
      <c r="EY22" s="52">
        <v>64.502601999999996</v>
      </c>
      <c r="EZ22" s="52">
        <v>64.284972999999994</v>
      </c>
      <c r="FA22" s="52">
        <v>66.070312999999999</v>
      </c>
      <c r="FB22" s="52">
        <v>68.129836999999995</v>
      </c>
      <c r="FC22" s="52">
        <v>70.742187999999999</v>
      </c>
      <c r="FD22" s="52">
        <v>74.175597999999994</v>
      </c>
      <c r="FE22" s="52">
        <v>76.750373999999994</v>
      </c>
      <c r="FF22" s="52">
        <v>77.591887999999997</v>
      </c>
      <c r="FG22" s="52">
        <v>79.399551000000002</v>
      </c>
      <c r="FH22" s="52">
        <v>79.111237000000003</v>
      </c>
      <c r="FI22" s="52">
        <v>78.556174999999996</v>
      </c>
      <c r="FJ22" s="52">
        <v>77.389876999999998</v>
      </c>
      <c r="FK22" s="52">
        <v>76.164810000000003</v>
      </c>
      <c r="FL22" s="52">
        <v>74.268974</v>
      </c>
      <c r="FM22" s="52">
        <v>71.900672999999998</v>
      </c>
      <c r="FN22" s="52">
        <v>68.206100000000006</v>
      </c>
      <c r="FO22" s="52">
        <v>66.686385999999999</v>
      </c>
      <c r="FP22" s="52">
        <v>66.221725000000006</v>
      </c>
      <c r="FQ22" s="52">
        <v>65.988838000000001</v>
      </c>
      <c r="FR22" s="52">
        <v>65.671501000000006</v>
      </c>
      <c r="FS22" s="52">
        <v>4.9043999999999997E-3</v>
      </c>
      <c r="FT22" s="52">
        <v>5.5868999999999997E-3</v>
      </c>
      <c r="FU22" s="52">
        <v>8.5422999999999992E-3</v>
      </c>
    </row>
    <row r="23" spans="1:177" x14ac:dyDescent="0.2">
      <c r="A23" s="31" t="s">
        <v>0</v>
      </c>
      <c r="B23" s="31" t="s">
        <v>235</v>
      </c>
      <c r="C23" s="31" t="s">
        <v>208</v>
      </c>
      <c r="D23" s="31" t="s">
        <v>216</v>
      </c>
      <c r="E23" s="53" t="s">
        <v>229</v>
      </c>
      <c r="F23" s="53">
        <v>468</v>
      </c>
      <c r="G23" s="52">
        <v>0.29554580000000003</v>
      </c>
      <c r="H23" s="52">
        <v>0.26974799999999999</v>
      </c>
      <c r="I23" s="52">
        <v>0.26111000000000001</v>
      </c>
      <c r="J23" s="52">
        <v>0.25416929999999999</v>
      </c>
      <c r="K23" s="52">
        <v>0.25629229999999997</v>
      </c>
      <c r="L23" s="52">
        <v>0.28598079999999998</v>
      </c>
      <c r="M23" s="52">
        <v>0.32608549999999997</v>
      </c>
      <c r="N23" s="52">
        <v>0.30803950000000002</v>
      </c>
      <c r="O23" s="52">
        <v>0.30112460000000002</v>
      </c>
      <c r="P23" s="52">
        <v>0.28784270000000001</v>
      </c>
      <c r="Q23" s="52">
        <v>0.28228839999999999</v>
      </c>
      <c r="R23" s="52">
        <v>0.27856589999999998</v>
      </c>
      <c r="S23" s="52">
        <v>0.27648400000000001</v>
      </c>
      <c r="T23" s="52">
        <v>0.26934439999999998</v>
      </c>
      <c r="U23" s="52">
        <v>0.28288459999999999</v>
      </c>
      <c r="V23" s="52">
        <v>0.29775380000000001</v>
      </c>
      <c r="W23" s="52">
        <v>0.30642219999999998</v>
      </c>
      <c r="X23" s="52">
        <v>0.35410540000000001</v>
      </c>
      <c r="Y23" s="52">
        <v>0.40871420000000003</v>
      </c>
      <c r="Z23" s="52">
        <v>0.4632443</v>
      </c>
      <c r="AA23" s="52">
        <v>0.47814570000000001</v>
      </c>
      <c r="AB23" s="52">
        <v>0.46406170000000002</v>
      </c>
      <c r="AC23" s="52">
        <v>0.40717619999999999</v>
      </c>
      <c r="AD23" s="52">
        <v>0.34338429999999998</v>
      </c>
      <c r="AE23" s="52">
        <v>-4.67353E-2</v>
      </c>
      <c r="AF23" s="52">
        <v>-5.6046800000000001E-2</v>
      </c>
      <c r="AG23" s="52">
        <v>-4.5773099999999997E-2</v>
      </c>
      <c r="AH23" s="52">
        <v>-3.7435999999999997E-2</v>
      </c>
      <c r="AI23" s="52">
        <v>-3.51893E-2</v>
      </c>
      <c r="AJ23" s="52">
        <v>-2.69334E-2</v>
      </c>
      <c r="AK23" s="52">
        <v>-1.44292E-2</v>
      </c>
      <c r="AL23" s="52">
        <v>-1.8945099999999999E-2</v>
      </c>
      <c r="AM23" s="52">
        <v>-7.6762000000000002E-3</v>
      </c>
      <c r="AN23" s="52">
        <v>-3.9537000000000001E-3</v>
      </c>
      <c r="AO23" s="52">
        <v>-4.1072000000000001E-3</v>
      </c>
      <c r="AP23" s="52">
        <v>-1.6857E-3</v>
      </c>
      <c r="AQ23" s="52">
        <v>7.762E-4</v>
      </c>
      <c r="AR23" s="52">
        <v>-3.4983000000000002E-3</v>
      </c>
      <c r="AS23" s="52">
        <v>5.2823999999999996E-3</v>
      </c>
      <c r="AT23" s="52">
        <v>9.8315E-3</v>
      </c>
      <c r="AU23" s="52">
        <v>8.8471999999999995E-3</v>
      </c>
      <c r="AV23" s="52">
        <v>1.7444399999999999E-2</v>
      </c>
      <c r="AW23" s="52">
        <v>-3.4808999999999999E-3</v>
      </c>
      <c r="AX23" s="52">
        <v>-1.6260500000000001E-2</v>
      </c>
      <c r="AY23" s="52">
        <v>-2.5843700000000001E-2</v>
      </c>
      <c r="AZ23" s="52">
        <v>-3.1466000000000001E-2</v>
      </c>
      <c r="BA23" s="52">
        <v>-3.75331E-2</v>
      </c>
      <c r="BB23" s="52">
        <v>-3.1937300000000002E-2</v>
      </c>
      <c r="BC23" s="52">
        <v>-3.5498000000000002E-2</v>
      </c>
      <c r="BD23" s="52">
        <v>-4.4148399999999997E-2</v>
      </c>
      <c r="BE23" s="52">
        <v>-3.5577999999999999E-2</v>
      </c>
      <c r="BF23" s="52">
        <v>-2.8140499999999999E-2</v>
      </c>
      <c r="BG23" s="52">
        <v>-2.5696799999999999E-2</v>
      </c>
      <c r="BH23" s="52">
        <v>-1.7316100000000001E-2</v>
      </c>
      <c r="BI23" s="52">
        <v>-4.6268000000000004E-3</v>
      </c>
      <c r="BJ23" s="52">
        <v>-9.6936999999999995E-3</v>
      </c>
      <c r="BK23" s="52">
        <v>8.7370000000000004E-4</v>
      </c>
      <c r="BL23" s="52">
        <v>4.9239000000000002E-3</v>
      </c>
      <c r="BM23" s="52">
        <v>5.0245000000000003E-3</v>
      </c>
      <c r="BN23" s="52">
        <v>7.2658999999999996E-3</v>
      </c>
      <c r="BO23" s="52">
        <v>8.7162000000000003E-3</v>
      </c>
      <c r="BP23" s="52">
        <v>3.3157999999999998E-3</v>
      </c>
      <c r="BQ23" s="52">
        <v>1.36501E-2</v>
      </c>
      <c r="BR23" s="52">
        <v>1.9858399999999998E-2</v>
      </c>
      <c r="BS23" s="52">
        <v>1.7951499999999999E-2</v>
      </c>
      <c r="BT23" s="52">
        <v>2.6157900000000001E-2</v>
      </c>
      <c r="BU23" s="52">
        <v>7.3458000000000004E-3</v>
      </c>
      <c r="BV23" s="52">
        <v>-4.1000000000000003E-3</v>
      </c>
      <c r="BW23" s="52">
        <v>-1.4590199999999999E-2</v>
      </c>
      <c r="BX23" s="52">
        <v>-1.9717599999999998E-2</v>
      </c>
      <c r="BY23" s="52">
        <v>-2.6534599999999998E-2</v>
      </c>
      <c r="BZ23" s="52">
        <v>-2.1618999999999999E-2</v>
      </c>
      <c r="CA23" s="52">
        <v>-2.7715E-2</v>
      </c>
      <c r="CB23" s="52">
        <v>-3.5907599999999998E-2</v>
      </c>
      <c r="CC23" s="52">
        <v>-2.8516900000000001E-2</v>
      </c>
      <c r="CD23" s="52">
        <v>-2.17024E-2</v>
      </c>
      <c r="CE23" s="52">
        <v>-1.9122400000000001E-2</v>
      </c>
      <c r="CF23" s="52">
        <v>-1.06552E-2</v>
      </c>
      <c r="CG23" s="52">
        <v>2.1622999999999998E-3</v>
      </c>
      <c r="CH23" s="52">
        <v>-3.2862999999999998E-3</v>
      </c>
      <c r="CI23" s="52">
        <v>6.7954000000000001E-3</v>
      </c>
      <c r="CJ23" s="52">
        <v>1.1072500000000001E-2</v>
      </c>
      <c r="CK23" s="52">
        <v>1.1349100000000001E-2</v>
      </c>
      <c r="CL23" s="52">
        <v>1.3465700000000001E-2</v>
      </c>
      <c r="CM23" s="52">
        <v>1.42154E-2</v>
      </c>
      <c r="CN23" s="52">
        <v>8.0353000000000004E-3</v>
      </c>
      <c r="CO23" s="52">
        <v>1.9445500000000001E-2</v>
      </c>
      <c r="CP23" s="52">
        <v>2.68031E-2</v>
      </c>
      <c r="CQ23" s="52">
        <v>2.42572E-2</v>
      </c>
      <c r="CR23" s="52">
        <v>3.2192800000000001E-2</v>
      </c>
      <c r="CS23" s="52">
        <v>1.48443E-2</v>
      </c>
      <c r="CT23" s="52">
        <v>4.3223000000000003E-3</v>
      </c>
      <c r="CU23" s="52">
        <v>-6.7961000000000002E-3</v>
      </c>
      <c r="CV23" s="52">
        <v>-1.1580699999999999E-2</v>
      </c>
      <c r="CW23" s="52">
        <v>-1.8917099999999999E-2</v>
      </c>
      <c r="CX23" s="52">
        <v>-1.44726E-2</v>
      </c>
      <c r="CY23" s="52">
        <v>-1.9932100000000001E-2</v>
      </c>
      <c r="CZ23" s="52">
        <v>-2.7666799999999998E-2</v>
      </c>
      <c r="DA23" s="52">
        <v>-2.14559E-2</v>
      </c>
      <c r="DB23" s="52">
        <v>-1.52643E-2</v>
      </c>
      <c r="DC23" s="52">
        <v>-1.2547900000000001E-2</v>
      </c>
      <c r="DD23" s="52">
        <v>-3.9943000000000001E-3</v>
      </c>
      <c r="DE23" s="52">
        <v>8.9514E-3</v>
      </c>
      <c r="DF23" s="52">
        <v>3.1212000000000002E-3</v>
      </c>
      <c r="DG23" s="52">
        <v>1.2716999999999999E-2</v>
      </c>
      <c r="DH23" s="52">
        <v>1.72211E-2</v>
      </c>
      <c r="DI23" s="52">
        <v>1.7673700000000001E-2</v>
      </c>
      <c r="DJ23" s="52">
        <v>1.9665499999999999E-2</v>
      </c>
      <c r="DK23" s="52">
        <v>1.9714599999999999E-2</v>
      </c>
      <c r="DL23" s="52">
        <v>1.27548E-2</v>
      </c>
      <c r="DM23" s="52">
        <v>2.52409E-2</v>
      </c>
      <c r="DN23" s="52">
        <v>3.3747699999999999E-2</v>
      </c>
      <c r="DO23" s="52">
        <v>3.05629E-2</v>
      </c>
      <c r="DP23" s="52">
        <v>3.8227700000000003E-2</v>
      </c>
      <c r="DQ23" s="52">
        <v>2.2342799999999999E-2</v>
      </c>
      <c r="DR23" s="52">
        <v>1.27446E-2</v>
      </c>
      <c r="DS23" s="52">
        <v>9.9810000000000003E-4</v>
      </c>
      <c r="DT23" s="52">
        <v>-3.4437000000000001E-3</v>
      </c>
      <c r="DU23" s="52">
        <v>-1.1299500000000001E-2</v>
      </c>
      <c r="DV23" s="52">
        <v>-7.3261000000000003E-3</v>
      </c>
      <c r="DW23" s="52">
        <v>-8.6946999999999997E-3</v>
      </c>
      <c r="DX23" s="52">
        <v>-1.5768399999999998E-2</v>
      </c>
      <c r="DY23" s="52">
        <v>-1.12608E-2</v>
      </c>
      <c r="DZ23" s="52">
        <v>-5.9687999999999998E-3</v>
      </c>
      <c r="EA23" s="52">
        <v>-3.0555000000000001E-3</v>
      </c>
      <c r="EB23" s="52">
        <v>5.6230999999999998E-3</v>
      </c>
      <c r="EC23" s="52">
        <v>1.8753800000000001E-2</v>
      </c>
      <c r="ED23" s="52">
        <v>1.2372599999999999E-2</v>
      </c>
      <c r="EE23" s="52">
        <v>2.1266899999999998E-2</v>
      </c>
      <c r="EF23" s="52">
        <v>2.6098699999999999E-2</v>
      </c>
      <c r="EG23" s="52">
        <v>2.6805499999999999E-2</v>
      </c>
      <c r="EH23" s="52">
        <v>2.8617099999999999E-2</v>
      </c>
      <c r="EI23" s="52">
        <v>2.7654600000000001E-2</v>
      </c>
      <c r="EJ23" s="52">
        <v>1.9569E-2</v>
      </c>
      <c r="EK23" s="52">
        <v>3.3608600000000002E-2</v>
      </c>
      <c r="EL23" s="52">
        <v>4.37747E-2</v>
      </c>
      <c r="EM23" s="52">
        <v>3.96672E-2</v>
      </c>
      <c r="EN23" s="52">
        <v>4.6941200000000002E-2</v>
      </c>
      <c r="EO23" s="52">
        <v>3.3169499999999998E-2</v>
      </c>
      <c r="EP23" s="52">
        <v>2.4905E-2</v>
      </c>
      <c r="EQ23" s="52">
        <v>1.22516E-2</v>
      </c>
      <c r="ER23" s="52">
        <v>8.3046999999999999E-3</v>
      </c>
      <c r="ES23" s="52">
        <v>-3.01E-4</v>
      </c>
      <c r="ET23" s="52">
        <v>2.9922E-3</v>
      </c>
      <c r="EU23" s="52">
        <v>57.898753999999997</v>
      </c>
      <c r="EV23" s="52">
        <v>57.440421999999998</v>
      </c>
      <c r="EW23" s="52">
        <v>56.806075999999997</v>
      </c>
      <c r="EX23" s="52">
        <v>56.704048</v>
      </c>
      <c r="EY23" s="52">
        <v>56.008567999999997</v>
      </c>
      <c r="EZ23" s="52">
        <v>55.814835000000002</v>
      </c>
      <c r="FA23" s="52">
        <v>55.575352000000002</v>
      </c>
      <c r="FB23" s="52">
        <v>57.324573999999998</v>
      </c>
      <c r="FC23" s="52">
        <v>60.309189000000003</v>
      </c>
      <c r="FD23" s="52">
        <v>62.466510999999997</v>
      </c>
      <c r="FE23" s="52">
        <v>65.301010000000005</v>
      </c>
      <c r="FF23" s="52">
        <v>67.544196999999997</v>
      </c>
      <c r="FG23" s="52">
        <v>68.226439999999997</v>
      </c>
      <c r="FH23" s="52">
        <v>68.853194999999999</v>
      </c>
      <c r="FI23" s="52">
        <v>68.610397000000006</v>
      </c>
      <c r="FJ23" s="52">
        <v>68.135711999999998</v>
      </c>
      <c r="FK23" s="52">
        <v>66.888046000000003</v>
      </c>
      <c r="FL23" s="52">
        <v>65.250197999999997</v>
      </c>
      <c r="FM23" s="52">
        <v>63.124611000000002</v>
      </c>
      <c r="FN23" s="52">
        <v>61.678153999999999</v>
      </c>
      <c r="FO23" s="52">
        <v>60.594433000000002</v>
      </c>
      <c r="FP23" s="52">
        <v>60.054321000000002</v>
      </c>
      <c r="FQ23" s="52">
        <v>59.162384000000003</v>
      </c>
      <c r="FR23" s="52">
        <v>58.682437999999998</v>
      </c>
      <c r="FS23" s="52">
        <v>8.7285000000000001E-3</v>
      </c>
      <c r="FT23" s="52">
        <v>8.6750000000000004E-3</v>
      </c>
      <c r="FU23" s="52">
        <v>1.1514999999999999E-2</v>
      </c>
    </row>
    <row r="24" spans="1:177" x14ac:dyDescent="0.2">
      <c r="A24" s="31" t="s">
        <v>0</v>
      </c>
      <c r="B24" s="31" t="s">
        <v>235</v>
      </c>
      <c r="C24" s="31" t="s">
        <v>208</v>
      </c>
      <c r="D24" s="31" t="s">
        <v>216</v>
      </c>
      <c r="E24" s="53" t="s">
        <v>230</v>
      </c>
      <c r="F24" s="53">
        <v>271</v>
      </c>
      <c r="G24" s="52">
        <v>0.158388</v>
      </c>
      <c r="H24" s="52">
        <v>0.1478295</v>
      </c>
      <c r="I24" s="52">
        <v>0.14497160000000001</v>
      </c>
      <c r="J24" s="52">
        <v>0.14196130000000001</v>
      </c>
      <c r="K24" s="52">
        <v>0.14382790000000001</v>
      </c>
      <c r="L24" s="52">
        <v>0.16023809999999999</v>
      </c>
      <c r="M24" s="52">
        <v>0.17937249999999999</v>
      </c>
      <c r="N24" s="52">
        <v>0.1620143</v>
      </c>
      <c r="O24" s="52">
        <v>0.15735199999999999</v>
      </c>
      <c r="P24" s="52">
        <v>0.14666009999999999</v>
      </c>
      <c r="Q24" s="52">
        <v>0.1422774</v>
      </c>
      <c r="R24" s="52">
        <v>0.13814889999999999</v>
      </c>
      <c r="S24" s="52">
        <v>0.13814370000000001</v>
      </c>
      <c r="T24" s="52">
        <v>0.13185830000000001</v>
      </c>
      <c r="U24" s="52">
        <v>0.135301</v>
      </c>
      <c r="V24" s="52">
        <v>0.1402882</v>
      </c>
      <c r="W24" s="52">
        <v>0.14587800000000001</v>
      </c>
      <c r="X24" s="52">
        <v>0.17726169999999999</v>
      </c>
      <c r="Y24" s="52">
        <v>0.21829299999999999</v>
      </c>
      <c r="Z24" s="52">
        <v>0.25083949999999999</v>
      </c>
      <c r="AA24" s="52">
        <v>0.2459355</v>
      </c>
      <c r="AB24" s="52">
        <v>0.2367148</v>
      </c>
      <c r="AC24" s="52">
        <v>0.20607739999999999</v>
      </c>
      <c r="AD24" s="52">
        <v>0.17948710000000001</v>
      </c>
      <c r="AE24" s="52">
        <v>-4.5313600000000002E-2</v>
      </c>
      <c r="AF24" s="52">
        <v>-5.1824700000000001E-2</v>
      </c>
      <c r="AG24" s="52">
        <v>-4.0512699999999999E-2</v>
      </c>
      <c r="AH24" s="52">
        <v>-3.28168E-2</v>
      </c>
      <c r="AI24" s="52">
        <v>-3.1935900000000003E-2</v>
      </c>
      <c r="AJ24" s="52">
        <v>-2.7732099999999999E-2</v>
      </c>
      <c r="AK24" s="52">
        <v>-1.5599099999999999E-2</v>
      </c>
      <c r="AL24" s="52">
        <v>-2.4583600000000001E-2</v>
      </c>
      <c r="AM24" s="52">
        <v>-7.6649999999999999E-3</v>
      </c>
      <c r="AN24" s="52">
        <v>-2.1186E-3</v>
      </c>
      <c r="AO24" s="52">
        <v>-1.8389999999999999E-3</v>
      </c>
      <c r="AP24" s="52">
        <v>-3.3402000000000002E-3</v>
      </c>
      <c r="AQ24" s="52">
        <v>-3.9624999999999999E-3</v>
      </c>
      <c r="AR24" s="52">
        <v>-8.0446000000000007E-3</v>
      </c>
      <c r="AS24" s="52">
        <v>-5.1999999999999998E-3</v>
      </c>
      <c r="AT24" s="52">
        <v>-3.359E-3</v>
      </c>
      <c r="AU24" s="52">
        <v>-1.4756000000000001E-3</v>
      </c>
      <c r="AV24" s="52">
        <v>4.9749E-3</v>
      </c>
      <c r="AW24" s="52">
        <v>-1.4744000000000001E-3</v>
      </c>
      <c r="AX24" s="52">
        <v>-9.3544000000000006E-3</v>
      </c>
      <c r="AY24" s="52">
        <v>-2.5529799999999998E-2</v>
      </c>
      <c r="AZ24" s="52">
        <v>-2.9997200000000002E-2</v>
      </c>
      <c r="BA24" s="52">
        <v>-3.7568799999999999E-2</v>
      </c>
      <c r="BB24" s="52">
        <v>-3.46664E-2</v>
      </c>
      <c r="BC24" s="52">
        <v>-3.4048399999999999E-2</v>
      </c>
      <c r="BD24" s="52">
        <v>-3.9756800000000002E-2</v>
      </c>
      <c r="BE24" s="52">
        <v>-3.0437200000000001E-2</v>
      </c>
      <c r="BF24" s="52">
        <v>-2.3769999999999999E-2</v>
      </c>
      <c r="BG24" s="52">
        <v>-2.2711499999999999E-2</v>
      </c>
      <c r="BH24" s="52">
        <v>-1.8627399999999999E-2</v>
      </c>
      <c r="BI24" s="52">
        <v>-6.6258000000000003E-3</v>
      </c>
      <c r="BJ24" s="52">
        <v>-1.57226E-2</v>
      </c>
      <c r="BK24" s="52">
        <v>-3.9400000000000002E-5</v>
      </c>
      <c r="BL24" s="52">
        <v>5.8325E-3</v>
      </c>
      <c r="BM24" s="52">
        <v>6.3382999999999998E-3</v>
      </c>
      <c r="BN24" s="52">
        <v>4.8320999999999998E-3</v>
      </c>
      <c r="BO24" s="52">
        <v>2.7832E-3</v>
      </c>
      <c r="BP24" s="52">
        <v>-2.3476E-3</v>
      </c>
      <c r="BQ24" s="52">
        <v>1.404E-4</v>
      </c>
      <c r="BR24" s="52">
        <v>2.1684999999999999E-3</v>
      </c>
      <c r="BS24" s="52">
        <v>4.6106999999999997E-3</v>
      </c>
      <c r="BT24" s="52">
        <v>1.1934800000000001E-2</v>
      </c>
      <c r="BU24" s="52">
        <v>6.2180999999999998E-3</v>
      </c>
      <c r="BV24" s="52">
        <v>-7.8140000000000002E-4</v>
      </c>
      <c r="BW24" s="52">
        <v>-1.5960999999999999E-2</v>
      </c>
      <c r="BX24" s="52">
        <v>-2.0375899999999999E-2</v>
      </c>
      <c r="BY24" s="52">
        <v>-2.7360300000000001E-2</v>
      </c>
      <c r="BZ24" s="52">
        <v>-2.4933400000000001E-2</v>
      </c>
      <c r="CA24" s="52">
        <v>-2.6246200000000001E-2</v>
      </c>
      <c r="CB24" s="52">
        <v>-3.1398500000000003E-2</v>
      </c>
      <c r="CC24" s="52">
        <v>-2.3458900000000001E-2</v>
      </c>
      <c r="CD24" s="52">
        <v>-1.7504200000000001E-2</v>
      </c>
      <c r="CE24" s="52">
        <v>-1.63226E-2</v>
      </c>
      <c r="CF24" s="52">
        <v>-1.2321500000000001E-2</v>
      </c>
      <c r="CG24" s="52">
        <v>-4.1090000000000001E-4</v>
      </c>
      <c r="CH24" s="52">
        <v>-9.5855000000000003E-3</v>
      </c>
      <c r="CI24" s="52">
        <v>5.2421000000000004E-3</v>
      </c>
      <c r="CJ24" s="52">
        <v>1.1339399999999999E-2</v>
      </c>
      <c r="CK24" s="52">
        <v>1.2001899999999999E-2</v>
      </c>
      <c r="CL24" s="52">
        <v>1.04922E-2</v>
      </c>
      <c r="CM24" s="52">
        <v>7.4552999999999998E-3</v>
      </c>
      <c r="CN24" s="52">
        <v>1.5981000000000001E-3</v>
      </c>
      <c r="CO24" s="52">
        <v>3.8392000000000001E-3</v>
      </c>
      <c r="CP24" s="52">
        <v>5.9969000000000003E-3</v>
      </c>
      <c r="CQ24" s="52">
        <v>8.8260999999999999E-3</v>
      </c>
      <c r="CR24" s="52">
        <v>1.6755200000000001E-2</v>
      </c>
      <c r="CS24" s="52">
        <v>1.15458E-2</v>
      </c>
      <c r="CT24" s="52">
        <v>5.1561999999999997E-3</v>
      </c>
      <c r="CU24" s="52">
        <v>-9.3335999999999992E-3</v>
      </c>
      <c r="CV24" s="52">
        <v>-1.3712200000000001E-2</v>
      </c>
      <c r="CW24" s="52">
        <v>-2.02898E-2</v>
      </c>
      <c r="CX24" s="52">
        <v>-1.8192400000000001E-2</v>
      </c>
      <c r="CY24" s="52">
        <v>-1.8443999999999999E-2</v>
      </c>
      <c r="CZ24" s="52">
        <v>-2.30403E-2</v>
      </c>
      <c r="DA24" s="52">
        <v>-1.6480700000000001E-2</v>
      </c>
      <c r="DB24" s="52">
        <v>-1.1238400000000001E-2</v>
      </c>
      <c r="DC24" s="52">
        <v>-9.9337999999999996E-3</v>
      </c>
      <c r="DD24" s="52">
        <v>-6.0156000000000003E-3</v>
      </c>
      <c r="DE24" s="52">
        <v>5.8040000000000001E-3</v>
      </c>
      <c r="DF24" s="52">
        <v>-3.4485000000000002E-3</v>
      </c>
      <c r="DG24" s="52">
        <v>1.0523599999999999E-2</v>
      </c>
      <c r="DH24" s="52">
        <v>1.6846199999999999E-2</v>
      </c>
      <c r="DI24" s="52">
        <v>1.7665500000000001E-2</v>
      </c>
      <c r="DJ24" s="52">
        <v>1.6152300000000001E-2</v>
      </c>
      <c r="DK24" s="52">
        <v>1.21274E-2</v>
      </c>
      <c r="DL24" s="52">
        <v>5.5439E-3</v>
      </c>
      <c r="DM24" s="52">
        <v>7.5380000000000004E-3</v>
      </c>
      <c r="DN24" s="52">
        <v>9.8253000000000004E-3</v>
      </c>
      <c r="DO24" s="52">
        <v>1.30414E-2</v>
      </c>
      <c r="DP24" s="52">
        <v>2.1575500000000001E-2</v>
      </c>
      <c r="DQ24" s="52">
        <v>1.6873599999999999E-2</v>
      </c>
      <c r="DR24" s="52">
        <v>1.10939E-2</v>
      </c>
      <c r="DS24" s="52">
        <v>-2.7062000000000002E-3</v>
      </c>
      <c r="DT24" s="52">
        <v>-7.0485000000000001E-3</v>
      </c>
      <c r="DU24" s="52">
        <v>-1.3219399999999999E-2</v>
      </c>
      <c r="DV24" s="52">
        <v>-1.1451299999999999E-2</v>
      </c>
      <c r="DW24" s="52">
        <v>-7.1787999999999999E-3</v>
      </c>
      <c r="DX24" s="52">
        <v>-1.0972300000000001E-2</v>
      </c>
      <c r="DY24" s="52">
        <v>-6.4051999999999998E-3</v>
      </c>
      <c r="DZ24" s="52">
        <v>-2.1916000000000001E-3</v>
      </c>
      <c r="EA24" s="52">
        <v>-7.0929999999999995E-4</v>
      </c>
      <c r="EB24" s="52">
        <v>3.0891999999999998E-3</v>
      </c>
      <c r="EC24" s="52">
        <v>1.47774E-2</v>
      </c>
      <c r="ED24" s="52">
        <v>5.4124999999999998E-3</v>
      </c>
      <c r="EE24" s="52">
        <v>1.8149200000000001E-2</v>
      </c>
      <c r="EF24" s="52">
        <v>2.4797300000000001E-2</v>
      </c>
      <c r="EG24" s="52">
        <v>2.5842799999999999E-2</v>
      </c>
      <c r="EH24" s="52">
        <v>2.4324599999999998E-2</v>
      </c>
      <c r="EI24" s="52">
        <v>1.88731E-2</v>
      </c>
      <c r="EJ24" s="52">
        <v>1.12409E-2</v>
      </c>
      <c r="EK24" s="52">
        <v>1.2878499999999999E-2</v>
      </c>
      <c r="EL24" s="52">
        <v>1.53528E-2</v>
      </c>
      <c r="EM24" s="52">
        <v>1.91278E-2</v>
      </c>
      <c r="EN24" s="52">
        <v>2.8535399999999999E-2</v>
      </c>
      <c r="EO24" s="52">
        <v>2.4566000000000001E-2</v>
      </c>
      <c r="EP24" s="52">
        <v>1.9666900000000001E-2</v>
      </c>
      <c r="EQ24" s="52">
        <v>6.8627000000000002E-3</v>
      </c>
      <c r="ER24" s="52">
        <v>2.5728000000000001E-3</v>
      </c>
      <c r="ES24" s="52">
        <v>-3.0108000000000001E-3</v>
      </c>
      <c r="ET24" s="52">
        <v>-1.7183000000000001E-3</v>
      </c>
      <c r="EU24" s="52">
        <v>59.869843000000003</v>
      </c>
      <c r="EV24" s="52">
        <v>59.384833999999998</v>
      </c>
      <c r="EW24" s="52">
        <v>58.601410000000001</v>
      </c>
      <c r="EX24" s="52">
        <v>58.213405999999999</v>
      </c>
      <c r="EY24" s="52">
        <v>57.653968999999996</v>
      </c>
      <c r="EZ24" s="52">
        <v>57.555908000000002</v>
      </c>
      <c r="FA24" s="52">
        <v>57.473720999999998</v>
      </c>
      <c r="FB24" s="52">
        <v>58.087479000000002</v>
      </c>
      <c r="FC24" s="52">
        <v>60.097000000000001</v>
      </c>
      <c r="FD24" s="52">
        <v>61.711463999999999</v>
      </c>
      <c r="FE24" s="52">
        <v>64.184830000000005</v>
      </c>
      <c r="FF24" s="52">
        <v>65.77919</v>
      </c>
      <c r="FG24" s="52">
        <v>66.605994999999993</v>
      </c>
      <c r="FH24" s="52">
        <v>67.425751000000005</v>
      </c>
      <c r="FI24" s="52">
        <v>67.342856999999995</v>
      </c>
      <c r="FJ24" s="52">
        <v>67.083954000000006</v>
      </c>
      <c r="FK24" s="52">
        <v>66.224693000000002</v>
      </c>
      <c r="FL24" s="52">
        <v>65.048676</v>
      </c>
      <c r="FM24" s="52">
        <v>63.697001999999998</v>
      </c>
      <c r="FN24" s="52">
        <v>62.649383999999998</v>
      </c>
      <c r="FO24" s="52">
        <v>61.999648999999998</v>
      </c>
      <c r="FP24" s="52">
        <v>61.689594</v>
      </c>
      <c r="FQ24" s="52">
        <v>60.998942999999997</v>
      </c>
      <c r="FR24" s="52">
        <v>60.568607</v>
      </c>
      <c r="FS24" s="52">
        <v>7.9771000000000009E-3</v>
      </c>
      <c r="FT24" s="52">
        <v>7.7451999999999998E-3</v>
      </c>
      <c r="FU24" s="52">
        <v>9.2589999999999999E-3</v>
      </c>
    </row>
    <row r="25" spans="1:177" x14ac:dyDescent="0.2">
      <c r="A25" s="31" t="s">
        <v>0</v>
      </c>
      <c r="B25" s="31" t="s">
        <v>235</v>
      </c>
      <c r="C25" s="31" t="s">
        <v>208</v>
      </c>
      <c r="D25" s="31" t="s">
        <v>216</v>
      </c>
      <c r="E25" s="53" t="s">
        <v>231</v>
      </c>
      <c r="F25" s="53">
        <v>197</v>
      </c>
      <c r="G25" s="52">
        <v>0.13492899999999999</v>
      </c>
      <c r="H25" s="52">
        <v>0.1199431</v>
      </c>
      <c r="I25" s="52">
        <v>0.1147905</v>
      </c>
      <c r="J25" s="52">
        <v>0.1110935</v>
      </c>
      <c r="K25" s="52">
        <v>0.111527</v>
      </c>
      <c r="L25" s="52">
        <v>0.1246114</v>
      </c>
      <c r="M25" s="52">
        <v>0.14557300000000001</v>
      </c>
      <c r="N25" s="52">
        <v>0.1438535</v>
      </c>
      <c r="O25" s="52">
        <v>0.14207710000000001</v>
      </c>
      <c r="P25" s="52">
        <v>0.1394251</v>
      </c>
      <c r="Q25" s="52">
        <v>0.13830039999999999</v>
      </c>
      <c r="R25" s="52">
        <v>0.13829449999999999</v>
      </c>
      <c r="S25" s="52">
        <v>0.13607939999999999</v>
      </c>
      <c r="T25" s="52">
        <v>0.13465199999999999</v>
      </c>
      <c r="U25" s="52">
        <v>0.14450959999999999</v>
      </c>
      <c r="V25" s="52">
        <v>0.15404100000000001</v>
      </c>
      <c r="W25" s="52">
        <v>0.1574361</v>
      </c>
      <c r="X25" s="52">
        <v>0.173929</v>
      </c>
      <c r="Y25" s="52">
        <v>0.18854360000000001</v>
      </c>
      <c r="Z25" s="52">
        <v>0.21106530000000001</v>
      </c>
      <c r="AA25" s="52">
        <v>0.2286724</v>
      </c>
      <c r="AB25" s="52">
        <v>0.2237352</v>
      </c>
      <c r="AC25" s="52">
        <v>0.19738040000000001</v>
      </c>
      <c r="AD25" s="52">
        <v>0.1608618</v>
      </c>
      <c r="AE25" s="52">
        <v>-1.0343099999999999E-2</v>
      </c>
      <c r="AF25" s="52">
        <v>-1.3525199999999999E-2</v>
      </c>
      <c r="AG25" s="52">
        <v>-1.3208299999999999E-2</v>
      </c>
      <c r="AH25" s="52">
        <v>-1.18271E-2</v>
      </c>
      <c r="AI25" s="52">
        <v>-1.0515099999999999E-2</v>
      </c>
      <c r="AJ25" s="52">
        <v>-6.9487999999999998E-3</v>
      </c>
      <c r="AK25" s="52">
        <v>-5.9826999999999997E-3</v>
      </c>
      <c r="AL25" s="52">
        <v>-1.7267999999999999E-3</v>
      </c>
      <c r="AM25" s="52">
        <v>-5.7656000000000001E-3</v>
      </c>
      <c r="AN25" s="52">
        <v>-7.0698999999999996E-3</v>
      </c>
      <c r="AO25" s="52">
        <v>-7.4316E-3</v>
      </c>
      <c r="AP25" s="52">
        <v>-3.8769E-3</v>
      </c>
      <c r="AQ25" s="52">
        <v>-8.4520000000000005E-4</v>
      </c>
      <c r="AR25" s="52">
        <v>-8.2680000000000004E-4</v>
      </c>
      <c r="AS25" s="52">
        <v>4.4920000000000003E-3</v>
      </c>
      <c r="AT25" s="52">
        <v>6.6670999999999996E-3</v>
      </c>
      <c r="AU25" s="52">
        <v>4.1859000000000002E-3</v>
      </c>
      <c r="AV25" s="52">
        <v>6.2237999999999998E-3</v>
      </c>
      <c r="AW25" s="52">
        <v>-8.7656000000000001E-3</v>
      </c>
      <c r="AX25" s="52">
        <v>-1.41002E-2</v>
      </c>
      <c r="AY25" s="52">
        <v>-9.1582999999999994E-3</v>
      </c>
      <c r="AZ25" s="52">
        <v>-1.0840600000000001E-2</v>
      </c>
      <c r="BA25" s="52">
        <v>-9.0988000000000006E-3</v>
      </c>
      <c r="BB25" s="52">
        <v>-6.3043999999999999E-3</v>
      </c>
      <c r="BC25" s="52">
        <v>-6.2595000000000003E-3</v>
      </c>
      <c r="BD25" s="52">
        <v>-9.5034000000000004E-3</v>
      </c>
      <c r="BE25" s="52">
        <v>-9.2336999999999992E-3</v>
      </c>
      <c r="BF25" s="52">
        <v>-7.9609999999999993E-3</v>
      </c>
      <c r="BG25" s="52">
        <v>-6.5519000000000003E-3</v>
      </c>
      <c r="BH25" s="52">
        <v>-2.5760000000000002E-3</v>
      </c>
      <c r="BI25" s="52">
        <v>-1.1211999999999999E-3</v>
      </c>
      <c r="BJ25" s="52">
        <v>2.2669999999999999E-3</v>
      </c>
      <c r="BK25" s="52">
        <v>-1.3135E-3</v>
      </c>
      <c r="BL25" s="52">
        <v>-2.5509E-3</v>
      </c>
      <c r="BM25" s="52">
        <v>-2.7962999999999998E-3</v>
      </c>
      <c r="BN25" s="52">
        <v>5.1040000000000005E-4</v>
      </c>
      <c r="BO25" s="52">
        <v>3.6183000000000001E-3</v>
      </c>
      <c r="BP25" s="52">
        <v>3.0885000000000001E-3</v>
      </c>
      <c r="BQ25" s="52">
        <v>1.0542299999999999E-2</v>
      </c>
      <c r="BR25" s="52">
        <v>1.43911E-2</v>
      </c>
      <c r="BS25" s="52">
        <v>1.06173E-2</v>
      </c>
      <c r="BT25" s="52">
        <v>1.15423E-2</v>
      </c>
      <c r="BU25" s="52">
        <v>-1.4323999999999999E-3</v>
      </c>
      <c r="BV25" s="52">
        <v>-5.8170000000000001E-3</v>
      </c>
      <c r="BW25" s="52">
        <v>-2.7637E-3</v>
      </c>
      <c r="BX25" s="52">
        <v>-3.7691000000000001E-3</v>
      </c>
      <c r="BY25" s="52">
        <v>-3.8533E-3</v>
      </c>
      <c r="BZ25" s="52">
        <v>-1.5870999999999999E-3</v>
      </c>
      <c r="CA25" s="52">
        <v>-3.4312000000000001E-3</v>
      </c>
      <c r="CB25" s="52">
        <v>-6.7178999999999997E-3</v>
      </c>
      <c r="CC25" s="52">
        <v>-6.4809000000000004E-3</v>
      </c>
      <c r="CD25" s="52">
        <v>-5.2833000000000003E-3</v>
      </c>
      <c r="CE25" s="52">
        <v>-3.8070999999999999E-3</v>
      </c>
      <c r="CF25" s="52">
        <v>4.526E-4</v>
      </c>
      <c r="CG25" s="52">
        <v>2.2458999999999999E-3</v>
      </c>
      <c r="CH25" s="52">
        <v>5.0331000000000004E-3</v>
      </c>
      <c r="CI25" s="52">
        <v>1.7700999999999999E-3</v>
      </c>
      <c r="CJ25" s="52">
        <v>5.7899999999999998E-4</v>
      </c>
      <c r="CK25" s="52">
        <v>4.1409999999999998E-4</v>
      </c>
      <c r="CL25" s="52">
        <v>3.5490000000000001E-3</v>
      </c>
      <c r="CM25" s="52">
        <v>6.7095999999999996E-3</v>
      </c>
      <c r="CN25" s="52">
        <v>5.8002000000000001E-3</v>
      </c>
      <c r="CO25" s="52">
        <v>1.47327E-2</v>
      </c>
      <c r="CP25" s="52">
        <v>1.9740600000000001E-2</v>
      </c>
      <c r="CQ25" s="52">
        <v>1.50717E-2</v>
      </c>
      <c r="CR25" s="52">
        <v>1.5225799999999999E-2</v>
      </c>
      <c r="CS25" s="52">
        <v>3.6465999999999998E-3</v>
      </c>
      <c r="CT25" s="52">
        <v>-8.0000000000000007E-5</v>
      </c>
      <c r="CU25" s="52">
        <v>1.6651999999999999E-3</v>
      </c>
      <c r="CV25" s="52">
        <v>1.1287000000000001E-3</v>
      </c>
      <c r="CW25" s="52">
        <v>-2.2020000000000001E-4</v>
      </c>
      <c r="CX25" s="52">
        <v>1.6800999999999999E-3</v>
      </c>
      <c r="CY25" s="52">
        <v>-6.0289999999999996E-4</v>
      </c>
      <c r="CZ25" s="52">
        <v>-3.9322999999999997E-3</v>
      </c>
      <c r="DA25" s="52">
        <v>-3.7282000000000001E-3</v>
      </c>
      <c r="DB25" s="52">
        <v>-2.6056E-3</v>
      </c>
      <c r="DC25" s="52">
        <v>-1.0621999999999999E-3</v>
      </c>
      <c r="DD25" s="52">
        <v>3.4811999999999998E-3</v>
      </c>
      <c r="DE25" s="52">
        <v>5.6128999999999997E-3</v>
      </c>
      <c r="DF25" s="52">
        <v>7.7992000000000001E-3</v>
      </c>
      <c r="DG25" s="52">
        <v>4.8535999999999996E-3</v>
      </c>
      <c r="DH25" s="52">
        <v>3.7088999999999998E-3</v>
      </c>
      <c r="DI25" s="52">
        <v>3.6246E-3</v>
      </c>
      <c r="DJ25" s="52">
        <v>6.5875999999999999E-3</v>
      </c>
      <c r="DK25" s="52">
        <v>9.8010000000000007E-3</v>
      </c>
      <c r="DL25" s="52">
        <v>8.5120000000000005E-3</v>
      </c>
      <c r="DM25" s="52">
        <v>1.8923200000000001E-2</v>
      </c>
      <c r="DN25" s="52">
        <v>2.50902E-2</v>
      </c>
      <c r="DO25" s="52">
        <v>1.9526000000000002E-2</v>
      </c>
      <c r="DP25" s="52">
        <v>1.89094E-2</v>
      </c>
      <c r="DQ25" s="52">
        <v>8.7256E-3</v>
      </c>
      <c r="DR25" s="52">
        <v>5.6569000000000003E-3</v>
      </c>
      <c r="DS25" s="52">
        <v>6.0940999999999999E-3</v>
      </c>
      <c r="DT25" s="52">
        <v>6.0264000000000003E-3</v>
      </c>
      <c r="DU25" s="52">
        <v>3.4129E-3</v>
      </c>
      <c r="DV25" s="52">
        <v>4.9473E-3</v>
      </c>
      <c r="DW25" s="52">
        <v>3.4808E-3</v>
      </c>
      <c r="DX25" s="52">
        <v>8.9499999999999994E-5</v>
      </c>
      <c r="DY25" s="52">
        <v>2.4640000000000003E-4</v>
      </c>
      <c r="DZ25" s="52">
        <v>1.2604999999999999E-3</v>
      </c>
      <c r="EA25" s="52">
        <v>2.9009999999999999E-3</v>
      </c>
      <c r="EB25" s="52">
        <v>7.8539999999999999E-3</v>
      </c>
      <c r="EC25" s="52">
        <v>1.04744E-2</v>
      </c>
      <c r="ED25" s="52">
        <v>1.1793E-2</v>
      </c>
      <c r="EE25" s="52">
        <v>9.3057000000000001E-3</v>
      </c>
      <c r="EF25" s="52">
        <v>8.2279999999999992E-3</v>
      </c>
      <c r="EG25" s="52">
        <v>8.2599000000000006E-3</v>
      </c>
      <c r="EH25" s="52">
        <v>1.09748E-2</v>
      </c>
      <c r="EI25" s="52">
        <v>1.4264499999999999E-2</v>
      </c>
      <c r="EJ25" s="52">
        <v>1.24273E-2</v>
      </c>
      <c r="EK25" s="52">
        <v>2.4973499999999999E-2</v>
      </c>
      <c r="EL25" s="52">
        <v>3.2814200000000002E-2</v>
      </c>
      <c r="EM25" s="52">
        <v>2.5957399999999999E-2</v>
      </c>
      <c r="EN25" s="52">
        <v>2.42279E-2</v>
      </c>
      <c r="EO25" s="52">
        <v>1.6058800000000002E-2</v>
      </c>
      <c r="EP25" s="52">
        <v>1.39402E-2</v>
      </c>
      <c r="EQ25" s="52">
        <v>1.24887E-2</v>
      </c>
      <c r="ER25" s="52">
        <v>1.3097900000000001E-2</v>
      </c>
      <c r="ES25" s="52">
        <v>8.6584000000000001E-3</v>
      </c>
      <c r="ET25" s="52">
        <v>9.6646000000000006E-3</v>
      </c>
      <c r="EU25" s="52">
        <v>55.470230000000001</v>
      </c>
      <c r="EV25" s="52">
        <v>55.044761999999999</v>
      </c>
      <c r="EW25" s="52">
        <v>54.594090000000001</v>
      </c>
      <c r="EX25" s="52">
        <v>54.844414</v>
      </c>
      <c r="EY25" s="52">
        <v>53.981312000000003</v>
      </c>
      <c r="EZ25" s="52">
        <v>53.669708</v>
      </c>
      <c r="FA25" s="52">
        <v>53.236420000000003</v>
      </c>
      <c r="FB25" s="52">
        <v>56.384616999999999</v>
      </c>
      <c r="FC25" s="52">
        <v>60.570621000000003</v>
      </c>
      <c r="FD25" s="52">
        <v>63.396785999999999</v>
      </c>
      <c r="FE25" s="52">
        <v>66.676231000000001</v>
      </c>
      <c r="FF25" s="52">
        <v>69.718818999999996</v>
      </c>
      <c r="FG25" s="52">
        <v>70.222945999999993</v>
      </c>
      <c r="FH25" s="52">
        <v>70.611908</v>
      </c>
      <c r="FI25" s="52">
        <v>70.172095999999996</v>
      </c>
      <c r="FJ25" s="52">
        <v>69.431549000000004</v>
      </c>
      <c r="FK25" s="52">
        <v>67.705344999999994</v>
      </c>
      <c r="FL25" s="52">
        <v>65.498481999999996</v>
      </c>
      <c r="FM25" s="52">
        <v>62.419384000000001</v>
      </c>
      <c r="FN25" s="52">
        <v>60.481529000000002</v>
      </c>
      <c r="FO25" s="52">
        <v>58.863101999999998</v>
      </c>
      <c r="FP25" s="52">
        <v>58.039546999999999</v>
      </c>
      <c r="FQ25" s="52">
        <v>56.899608999999998</v>
      </c>
      <c r="FR25" s="52">
        <v>56.358539999999998</v>
      </c>
      <c r="FS25" s="52">
        <v>4.3409E-3</v>
      </c>
      <c r="FT25" s="52">
        <v>4.5059999999999996E-3</v>
      </c>
      <c r="FU25" s="52">
        <v>6.9319999999999998E-3</v>
      </c>
    </row>
    <row r="26" spans="1:177" x14ac:dyDescent="0.2">
      <c r="A26" s="31" t="s">
        <v>0</v>
      </c>
      <c r="B26" s="31" t="s">
        <v>235</v>
      </c>
      <c r="C26" s="31" t="s">
        <v>208</v>
      </c>
      <c r="D26" s="31" t="s">
        <v>217</v>
      </c>
      <c r="E26" s="53" t="s">
        <v>229</v>
      </c>
      <c r="F26" s="53">
        <v>549</v>
      </c>
      <c r="G26" s="52">
        <v>0.3227178</v>
      </c>
      <c r="H26" s="52">
        <v>0.29018630000000001</v>
      </c>
      <c r="I26" s="52">
        <v>0.2734065</v>
      </c>
      <c r="J26" s="52">
        <v>0.2589591</v>
      </c>
      <c r="K26" s="52">
        <v>0.25933149999999999</v>
      </c>
      <c r="L26" s="52">
        <v>0.28939350000000003</v>
      </c>
      <c r="M26" s="52">
        <v>0.32747209999999999</v>
      </c>
      <c r="N26" s="52">
        <v>0.3328121</v>
      </c>
      <c r="O26" s="52">
        <v>0.33026949999999999</v>
      </c>
      <c r="P26" s="52">
        <v>0.31736950000000003</v>
      </c>
      <c r="Q26" s="52">
        <v>0.31770549999999997</v>
      </c>
      <c r="R26" s="52">
        <v>0.31835469999999999</v>
      </c>
      <c r="S26" s="52">
        <v>0.31913589999999997</v>
      </c>
      <c r="T26" s="52">
        <v>0.31158360000000002</v>
      </c>
      <c r="U26" s="52">
        <v>0.31957089999999999</v>
      </c>
      <c r="V26" s="52">
        <v>0.33030949999999998</v>
      </c>
      <c r="W26" s="52">
        <v>0.34088869999999999</v>
      </c>
      <c r="X26" s="52">
        <v>0.37153520000000001</v>
      </c>
      <c r="Y26" s="52">
        <v>0.41088419999999998</v>
      </c>
      <c r="Z26" s="52">
        <v>0.46960960000000002</v>
      </c>
      <c r="AA26" s="52">
        <v>0.52672149999999995</v>
      </c>
      <c r="AB26" s="52">
        <v>0.51491710000000002</v>
      </c>
      <c r="AC26" s="52">
        <v>0.46158700000000003</v>
      </c>
      <c r="AD26" s="52">
        <v>0.3855999</v>
      </c>
      <c r="AE26" s="52">
        <v>-5.2542100000000001E-2</v>
      </c>
      <c r="AF26" s="52">
        <v>-4.6934400000000001E-2</v>
      </c>
      <c r="AG26" s="52">
        <v>-4.5785300000000001E-2</v>
      </c>
      <c r="AH26" s="52">
        <v>-3.5989300000000002E-2</v>
      </c>
      <c r="AI26" s="52">
        <v>-2.61639E-2</v>
      </c>
      <c r="AJ26" s="52">
        <v>-1.4305E-2</v>
      </c>
      <c r="AK26" s="52">
        <v>-8.8427999999999996E-3</v>
      </c>
      <c r="AL26" s="52">
        <v>-7.2186999999999998E-3</v>
      </c>
      <c r="AM26" s="52">
        <v>-2.7434999999999998E-3</v>
      </c>
      <c r="AN26" s="52">
        <v>-2.1069999999999999E-3</v>
      </c>
      <c r="AO26" s="52">
        <v>-3.1170999999999998E-3</v>
      </c>
      <c r="AP26" s="52">
        <v>-6.8539999999999996E-4</v>
      </c>
      <c r="AQ26" s="52">
        <v>8.4800000000000001E-6</v>
      </c>
      <c r="AR26" s="52">
        <v>-3.9147000000000001E-3</v>
      </c>
      <c r="AS26" s="52">
        <v>-2.1098000000000002E-3</v>
      </c>
      <c r="AT26" s="52">
        <v>3.4927999999999999E-3</v>
      </c>
      <c r="AU26" s="52">
        <v>-1.3263000000000001E-3</v>
      </c>
      <c r="AV26" s="52">
        <v>8.0190000000000003E-4</v>
      </c>
      <c r="AW26" s="52">
        <v>-8.5865000000000004E-3</v>
      </c>
      <c r="AX26" s="52">
        <v>-2.36752E-2</v>
      </c>
      <c r="AY26" s="52">
        <v>-3.0838500000000001E-2</v>
      </c>
      <c r="AZ26" s="52">
        <v>-2.9467400000000001E-2</v>
      </c>
      <c r="BA26" s="52">
        <v>-3.3803899999999998E-2</v>
      </c>
      <c r="BB26" s="52">
        <v>-4.2937599999999999E-2</v>
      </c>
      <c r="BC26" s="52">
        <v>-4.0747400000000003E-2</v>
      </c>
      <c r="BD26" s="52">
        <v>-3.6821699999999999E-2</v>
      </c>
      <c r="BE26" s="52">
        <v>-3.6382999999999999E-2</v>
      </c>
      <c r="BF26" s="52">
        <v>-2.8494700000000001E-2</v>
      </c>
      <c r="BG26" s="52">
        <v>-1.9714499999999999E-2</v>
      </c>
      <c r="BH26" s="52">
        <v>-7.7903E-3</v>
      </c>
      <c r="BI26" s="52">
        <v>-1.9425E-3</v>
      </c>
      <c r="BJ26" s="52">
        <v>-1.3540000000000001E-4</v>
      </c>
      <c r="BK26" s="52">
        <v>4.4501999999999996E-3</v>
      </c>
      <c r="BL26" s="52">
        <v>5.2846000000000004E-3</v>
      </c>
      <c r="BM26" s="52">
        <v>4.9192000000000003E-3</v>
      </c>
      <c r="BN26" s="52">
        <v>6.8377999999999998E-3</v>
      </c>
      <c r="BO26" s="52">
        <v>8.7487999999999993E-3</v>
      </c>
      <c r="BP26" s="52">
        <v>5.6632000000000002E-3</v>
      </c>
      <c r="BQ26" s="52">
        <v>9.3831999999999995E-3</v>
      </c>
      <c r="BR26" s="52">
        <v>1.6697E-2</v>
      </c>
      <c r="BS26" s="52">
        <v>1.10537E-2</v>
      </c>
      <c r="BT26" s="52">
        <v>1.23584E-2</v>
      </c>
      <c r="BU26" s="52">
        <v>2.8657000000000001E-3</v>
      </c>
      <c r="BV26" s="52">
        <v>-1.18455E-2</v>
      </c>
      <c r="BW26" s="52">
        <v>-2.0288299999999999E-2</v>
      </c>
      <c r="BX26" s="52">
        <v>-1.9577299999999999E-2</v>
      </c>
      <c r="BY26" s="52">
        <v>-2.34106E-2</v>
      </c>
      <c r="BZ26" s="52">
        <v>-3.1791600000000003E-2</v>
      </c>
      <c r="CA26" s="52">
        <v>-3.25784E-2</v>
      </c>
      <c r="CB26" s="52">
        <v>-2.9817699999999999E-2</v>
      </c>
      <c r="CC26" s="52">
        <v>-2.9871000000000002E-2</v>
      </c>
      <c r="CD26" s="52">
        <v>-2.3303999999999998E-2</v>
      </c>
      <c r="CE26" s="52">
        <v>-1.5247699999999999E-2</v>
      </c>
      <c r="CF26" s="52">
        <v>-3.2783000000000001E-3</v>
      </c>
      <c r="CG26" s="52">
        <v>2.8365999999999999E-3</v>
      </c>
      <c r="CH26" s="52">
        <v>4.7704999999999996E-3</v>
      </c>
      <c r="CI26" s="52">
        <v>9.4324999999999999E-3</v>
      </c>
      <c r="CJ26" s="52">
        <v>1.0404099999999999E-2</v>
      </c>
      <c r="CK26" s="52">
        <v>1.0485100000000001E-2</v>
      </c>
      <c r="CL26" s="52">
        <v>1.2048400000000001E-2</v>
      </c>
      <c r="CM26" s="52">
        <v>1.48024E-2</v>
      </c>
      <c r="CN26" s="52">
        <v>1.22968E-2</v>
      </c>
      <c r="CO26" s="52">
        <v>1.73432E-2</v>
      </c>
      <c r="CP26" s="52">
        <v>2.5842299999999999E-2</v>
      </c>
      <c r="CQ26" s="52">
        <v>1.9628099999999999E-2</v>
      </c>
      <c r="CR26" s="52">
        <v>2.0362399999999999E-2</v>
      </c>
      <c r="CS26" s="52">
        <v>1.07975E-2</v>
      </c>
      <c r="CT26" s="52">
        <v>-3.6522E-3</v>
      </c>
      <c r="CU26" s="52">
        <v>-1.2981299999999999E-2</v>
      </c>
      <c r="CV26" s="52">
        <v>-1.2727499999999999E-2</v>
      </c>
      <c r="CW26" s="52">
        <v>-1.62122E-2</v>
      </c>
      <c r="CX26" s="52">
        <v>-2.40719E-2</v>
      </c>
      <c r="CY26" s="52">
        <v>-2.4409500000000001E-2</v>
      </c>
      <c r="CZ26" s="52">
        <v>-2.2813699999999999E-2</v>
      </c>
      <c r="DA26" s="52">
        <v>-2.3359000000000001E-2</v>
      </c>
      <c r="DB26" s="52">
        <v>-1.8113199999999999E-2</v>
      </c>
      <c r="DC26" s="52">
        <v>-1.07809E-2</v>
      </c>
      <c r="DD26" s="52">
        <v>1.2338E-3</v>
      </c>
      <c r="DE26" s="52">
        <v>7.6157000000000004E-3</v>
      </c>
      <c r="DF26" s="52">
        <v>9.6763000000000005E-3</v>
      </c>
      <c r="DG26" s="52">
        <v>1.44148E-2</v>
      </c>
      <c r="DH26" s="52">
        <v>1.5523500000000001E-2</v>
      </c>
      <c r="DI26" s="52">
        <v>1.60509E-2</v>
      </c>
      <c r="DJ26" s="52">
        <v>1.7258900000000001E-2</v>
      </c>
      <c r="DK26" s="52">
        <v>2.08559E-2</v>
      </c>
      <c r="DL26" s="52">
        <v>1.89304E-2</v>
      </c>
      <c r="DM26" s="52">
        <v>2.5303200000000001E-2</v>
      </c>
      <c r="DN26" s="52">
        <v>3.4987499999999998E-2</v>
      </c>
      <c r="DO26" s="52">
        <v>2.8202499999999998E-2</v>
      </c>
      <c r="DP26" s="52">
        <v>2.83664E-2</v>
      </c>
      <c r="DQ26" s="52">
        <v>1.8729200000000001E-2</v>
      </c>
      <c r="DR26" s="52">
        <v>4.5409999999999999E-3</v>
      </c>
      <c r="DS26" s="52">
        <v>-5.6743000000000002E-3</v>
      </c>
      <c r="DT26" s="52">
        <v>-5.8776999999999996E-3</v>
      </c>
      <c r="DU26" s="52">
        <v>-9.0138000000000006E-3</v>
      </c>
      <c r="DV26" s="52">
        <v>-1.6352200000000001E-2</v>
      </c>
      <c r="DW26" s="52">
        <v>-1.2614800000000001E-2</v>
      </c>
      <c r="DX26" s="52">
        <v>-1.27011E-2</v>
      </c>
      <c r="DY26" s="52">
        <v>-1.39566E-2</v>
      </c>
      <c r="DZ26" s="52">
        <v>-1.06187E-2</v>
      </c>
      <c r="EA26" s="52">
        <v>-4.3315000000000003E-3</v>
      </c>
      <c r="EB26" s="52">
        <v>7.7485000000000002E-3</v>
      </c>
      <c r="EC26" s="52">
        <v>1.4515999999999999E-2</v>
      </c>
      <c r="ED26" s="52">
        <v>1.6759599999999999E-2</v>
      </c>
      <c r="EE26" s="52">
        <v>2.1608499999999999E-2</v>
      </c>
      <c r="EF26" s="52">
        <v>2.2915100000000001E-2</v>
      </c>
      <c r="EG26" s="52">
        <v>2.40872E-2</v>
      </c>
      <c r="EH26" s="52">
        <v>2.4782100000000001E-2</v>
      </c>
      <c r="EI26" s="52">
        <v>2.9596299999999999E-2</v>
      </c>
      <c r="EJ26" s="52">
        <v>2.85083E-2</v>
      </c>
      <c r="EK26" s="52">
        <v>3.6796200000000001E-2</v>
      </c>
      <c r="EL26" s="52">
        <v>4.8191699999999997E-2</v>
      </c>
      <c r="EM26" s="52">
        <v>4.0582500000000001E-2</v>
      </c>
      <c r="EN26" s="52">
        <v>3.9922800000000001E-2</v>
      </c>
      <c r="EO26" s="52">
        <v>3.0181400000000001E-2</v>
      </c>
      <c r="EP26" s="52">
        <v>1.6370699999999998E-2</v>
      </c>
      <c r="EQ26" s="52">
        <v>4.8758999999999999E-3</v>
      </c>
      <c r="ER26" s="52">
        <v>4.0122999999999999E-3</v>
      </c>
      <c r="ES26" s="52">
        <v>1.3795999999999999E-3</v>
      </c>
      <c r="ET26" s="52">
        <v>-5.2062000000000002E-3</v>
      </c>
      <c r="EU26" s="52">
        <v>62.331710999999999</v>
      </c>
      <c r="EV26" s="52">
        <v>62.164451999999997</v>
      </c>
      <c r="EW26" s="52">
        <v>62.045138999999999</v>
      </c>
      <c r="EX26" s="52">
        <v>61.981644000000003</v>
      </c>
      <c r="EY26" s="52">
        <v>61.620154999999997</v>
      </c>
      <c r="EZ26" s="52">
        <v>61.541111000000001</v>
      </c>
      <c r="FA26" s="52">
        <v>62.162391999999997</v>
      </c>
      <c r="FB26" s="52">
        <v>63.075294</v>
      </c>
      <c r="FC26" s="52">
        <v>64.334891999999996</v>
      </c>
      <c r="FD26" s="52">
        <v>65.538489999999996</v>
      </c>
      <c r="FE26" s="52">
        <v>66.871887000000001</v>
      </c>
      <c r="FF26" s="52">
        <v>68.003180999999998</v>
      </c>
      <c r="FG26" s="52">
        <v>68.476303000000001</v>
      </c>
      <c r="FH26" s="52">
        <v>68.950180000000003</v>
      </c>
      <c r="FI26" s="52">
        <v>69.039519999999996</v>
      </c>
      <c r="FJ26" s="52">
        <v>68.541488999999999</v>
      </c>
      <c r="FK26" s="52">
        <v>67.601234000000005</v>
      </c>
      <c r="FL26" s="52">
        <v>66.488853000000006</v>
      </c>
      <c r="FM26" s="52">
        <v>65.106384000000006</v>
      </c>
      <c r="FN26" s="52">
        <v>63.970592000000003</v>
      </c>
      <c r="FO26" s="52">
        <v>63.483238</v>
      </c>
      <c r="FP26" s="52">
        <v>63.319159999999997</v>
      </c>
      <c r="FQ26" s="52">
        <v>63.045326000000003</v>
      </c>
      <c r="FR26" s="52">
        <v>62.894924000000003</v>
      </c>
      <c r="FS26" s="52">
        <v>7.9895000000000001E-3</v>
      </c>
      <c r="FT26" s="52">
        <v>8.5407E-3</v>
      </c>
      <c r="FU26" s="52">
        <v>1.25205E-2</v>
      </c>
    </row>
    <row r="27" spans="1:177" x14ac:dyDescent="0.2">
      <c r="A27" s="31" t="s">
        <v>0</v>
      </c>
      <c r="B27" s="31" t="s">
        <v>235</v>
      </c>
      <c r="C27" s="31" t="s">
        <v>208</v>
      </c>
      <c r="D27" s="31" t="s">
        <v>217</v>
      </c>
      <c r="E27" s="53" t="s">
        <v>230</v>
      </c>
      <c r="F27" s="53">
        <v>309</v>
      </c>
      <c r="G27" s="52">
        <v>0.19009970000000001</v>
      </c>
      <c r="H27" s="52">
        <v>0.1730746</v>
      </c>
      <c r="I27" s="52">
        <v>0.16418730000000001</v>
      </c>
      <c r="J27" s="52">
        <v>0.1549942</v>
      </c>
      <c r="K27" s="52">
        <v>0.15644189999999999</v>
      </c>
      <c r="L27" s="52">
        <v>0.16983419999999999</v>
      </c>
      <c r="M27" s="52">
        <v>0.18840270000000001</v>
      </c>
      <c r="N27" s="52">
        <v>0.1829577</v>
      </c>
      <c r="O27" s="52">
        <v>0.1742264</v>
      </c>
      <c r="P27" s="52">
        <v>0.1715004</v>
      </c>
      <c r="Q27" s="52">
        <v>0.17074259999999999</v>
      </c>
      <c r="R27" s="52">
        <v>0.16998150000000001</v>
      </c>
      <c r="S27" s="52">
        <v>0.1752186</v>
      </c>
      <c r="T27" s="52">
        <v>0.1680575</v>
      </c>
      <c r="U27" s="52">
        <v>0.1691185</v>
      </c>
      <c r="V27" s="52">
        <v>0.17409450000000001</v>
      </c>
      <c r="W27" s="52">
        <v>0.176789</v>
      </c>
      <c r="X27" s="52">
        <v>0.18660060000000001</v>
      </c>
      <c r="Y27" s="52">
        <v>0.21220729999999999</v>
      </c>
      <c r="Z27" s="52">
        <v>0.2494219</v>
      </c>
      <c r="AA27" s="52">
        <v>0.28236139999999998</v>
      </c>
      <c r="AB27" s="52">
        <v>0.2784085</v>
      </c>
      <c r="AC27" s="52">
        <v>0.25224970000000002</v>
      </c>
      <c r="AD27" s="52">
        <v>0.21822859999999999</v>
      </c>
      <c r="AE27" s="52">
        <v>-4.58352E-2</v>
      </c>
      <c r="AF27" s="52">
        <v>-3.8455499999999997E-2</v>
      </c>
      <c r="AG27" s="52">
        <v>-3.7782099999999999E-2</v>
      </c>
      <c r="AH27" s="52">
        <v>-2.9190600000000001E-2</v>
      </c>
      <c r="AI27" s="52">
        <v>-2.0197300000000001E-2</v>
      </c>
      <c r="AJ27" s="52">
        <v>-1.3170899999999999E-2</v>
      </c>
      <c r="AK27" s="52">
        <v>-3.4916000000000001E-3</v>
      </c>
      <c r="AL27" s="52">
        <v>-7.6089E-3</v>
      </c>
      <c r="AM27" s="52">
        <v>-5.4708999999999999E-3</v>
      </c>
      <c r="AN27" s="52">
        <v>-4.5983999999999999E-3</v>
      </c>
      <c r="AO27" s="52">
        <v>-3.2653000000000001E-3</v>
      </c>
      <c r="AP27" s="52">
        <v>-3.4299E-3</v>
      </c>
      <c r="AQ27" s="52">
        <v>-3.455E-4</v>
      </c>
      <c r="AR27" s="52">
        <v>-4.5217E-3</v>
      </c>
      <c r="AS27" s="52">
        <v>-5.3171E-3</v>
      </c>
      <c r="AT27" s="52">
        <v>-4.9737000000000002E-3</v>
      </c>
      <c r="AU27" s="52">
        <v>-6.9674000000000003E-3</v>
      </c>
      <c r="AV27" s="52">
        <v>-4.9252999999999996E-3</v>
      </c>
      <c r="AW27" s="52">
        <v>-9.6498999999999995E-3</v>
      </c>
      <c r="AX27" s="52">
        <v>-1.72192E-2</v>
      </c>
      <c r="AY27" s="52">
        <v>-2.44085E-2</v>
      </c>
      <c r="AZ27" s="52">
        <v>-1.9476899999999998E-2</v>
      </c>
      <c r="BA27" s="52">
        <v>-2.9696500000000001E-2</v>
      </c>
      <c r="BB27" s="52">
        <v>-3.8521899999999998E-2</v>
      </c>
      <c r="BC27" s="52">
        <v>-3.4405999999999999E-2</v>
      </c>
      <c r="BD27" s="52">
        <v>-2.87298E-2</v>
      </c>
      <c r="BE27" s="52">
        <v>-2.8795600000000001E-2</v>
      </c>
      <c r="BF27" s="52">
        <v>-2.2197100000000001E-2</v>
      </c>
      <c r="BG27" s="52">
        <v>-1.4271000000000001E-2</v>
      </c>
      <c r="BH27" s="52">
        <v>-7.4976000000000001E-3</v>
      </c>
      <c r="BI27" s="52">
        <v>2.5122999999999999E-3</v>
      </c>
      <c r="BJ27" s="52">
        <v>-1.2166E-3</v>
      </c>
      <c r="BK27" s="52">
        <v>9.525E-4</v>
      </c>
      <c r="BL27" s="52">
        <v>2.0588E-3</v>
      </c>
      <c r="BM27" s="52">
        <v>3.6461000000000002E-3</v>
      </c>
      <c r="BN27" s="52">
        <v>3.0241999999999999E-3</v>
      </c>
      <c r="BO27" s="52">
        <v>6.8843999999999997E-3</v>
      </c>
      <c r="BP27" s="52">
        <v>3.0544999999999999E-3</v>
      </c>
      <c r="BQ27" s="52">
        <v>2.9870999999999999E-3</v>
      </c>
      <c r="BR27" s="52">
        <v>4.4051000000000003E-3</v>
      </c>
      <c r="BS27" s="52">
        <v>2.3532000000000002E-3</v>
      </c>
      <c r="BT27" s="52">
        <v>4.1460000000000004E-3</v>
      </c>
      <c r="BU27" s="52">
        <v>-1.0448E-3</v>
      </c>
      <c r="BV27" s="52">
        <v>-8.2725999999999997E-3</v>
      </c>
      <c r="BW27" s="52">
        <v>-1.5879500000000001E-2</v>
      </c>
      <c r="BX27" s="52">
        <v>-1.1738699999999999E-2</v>
      </c>
      <c r="BY27" s="52">
        <v>-2.05305E-2</v>
      </c>
      <c r="BZ27" s="52">
        <v>-2.82594E-2</v>
      </c>
      <c r="CA27" s="52">
        <v>-2.6490199999999998E-2</v>
      </c>
      <c r="CB27" s="52">
        <v>-2.1993800000000001E-2</v>
      </c>
      <c r="CC27" s="52">
        <v>-2.2571600000000001E-2</v>
      </c>
      <c r="CD27" s="52">
        <v>-1.7353500000000001E-2</v>
      </c>
      <c r="CE27" s="52">
        <v>-1.01665E-2</v>
      </c>
      <c r="CF27" s="52">
        <v>-3.5683999999999998E-3</v>
      </c>
      <c r="CG27" s="52">
        <v>6.6705999999999996E-3</v>
      </c>
      <c r="CH27" s="52">
        <v>3.2108000000000002E-3</v>
      </c>
      <c r="CI27" s="52">
        <v>5.4013999999999998E-3</v>
      </c>
      <c r="CJ27" s="52">
        <v>6.6695000000000001E-3</v>
      </c>
      <c r="CK27" s="52">
        <v>8.4329000000000001E-3</v>
      </c>
      <c r="CL27" s="52">
        <v>7.4942999999999997E-3</v>
      </c>
      <c r="CM27" s="52">
        <v>1.18919E-2</v>
      </c>
      <c r="CN27" s="52">
        <v>8.3017999999999998E-3</v>
      </c>
      <c r="CO27" s="52">
        <v>8.7384999999999997E-3</v>
      </c>
      <c r="CP27" s="52">
        <v>1.09008E-2</v>
      </c>
      <c r="CQ27" s="52">
        <v>8.8085999999999998E-3</v>
      </c>
      <c r="CR27" s="52">
        <v>1.04288E-2</v>
      </c>
      <c r="CS27" s="52">
        <v>4.9151000000000004E-3</v>
      </c>
      <c r="CT27" s="52">
        <v>-2.0763000000000001E-3</v>
      </c>
      <c r="CU27" s="52">
        <v>-9.9722999999999999E-3</v>
      </c>
      <c r="CV27" s="52">
        <v>-6.3791999999999998E-3</v>
      </c>
      <c r="CW27" s="52">
        <v>-1.41821E-2</v>
      </c>
      <c r="CX27" s="52">
        <v>-2.11516E-2</v>
      </c>
      <c r="CY27" s="52">
        <v>-1.8574400000000001E-2</v>
      </c>
      <c r="CZ27" s="52">
        <v>-1.52578E-2</v>
      </c>
      <c r="DA27" s="52">
        <v>-1.63476E-2</v>
      </c>
      <c r="DB27" s="52">
        <v>-1.25098E-2</v>
      </c>
      <c r="DC27" s="52">
        <v>-6.0619999999999997E-3</v>
      </c>
      <c r="DD27" s="52">
        <v>3.6089999999999999E-4</v>
      </c>
      <c r="DE27" s="52">
        <v>1.0828900000000001E-2</v>
      </c>
      <c r="DF27" s="52">
        <v>7.6381000000000001E-3</v>
      </c>
      <c r="DG27" s="52">
        <v>9.8501999999999999E-3</v>
      </c>
      <c r="DH27" s="52">
        <v>1.1280200000000001E-2</v>
      </c>
      <c r="DI27" s="52">
        <v>1.32198E-2</v>
      </c>
      <c r="DJ27" s="52">
        <v>1.19644E-2</v>
      </c>
      <c r="DK27" s="52">
        <v>1.6899299999999999E-2</v>
      </c>
      <c r="DL27" s="52">
        <v>1.35491E-2</v>
      </c>
      <c r="DM27" s="52">
        <v>1.4489999999999999E-2</v>
      </c>
      <c r="DN27" s="52">
        <v>1.7396600000000002E-2</v>
      </c>
      <c r="DO27" s="52">
        <v>1.5264E-2</v>
      </c>
      <c r="DP27" s="52">
        <v>1.67116E-2</v>
      </c>
      <c r="DQ27" s="52">
        <v>1.0874999999999999E-2</v>
      </c>
      <c r="DR27" s="52">
        <v>4.1200000000000004E-3</v>
      </c>
      <c r="DS27" s="52">
        <v>-4.0651999999999997E-3</v>
      </c>
      <c r="DT27" s="52">
        <v>-1.0198E-3</v>
      </c>
      <c r="DU27" s="52">
        <v>-7.8338000000000001E-3</v>
      </c>
      <c r="DV27" s="52">
        <v>-1.4043699999999999E-2</v>
      </c>
      <c r="DW27" s="52">
        <v>-7.1453000000000003E-3</v>
      </c>
      <c r="DX27" s="52">
        <v>-5.5320999999999999E-3</v>
      </c>
      <c r="DY27" s="52">
        <v>-7.3612E-3</v>
      </c>
      <c r="DZ27" s="52">
        <v>-5.5163E-3</v>
      </c>
      <c r="EA27" s="52">
        <v>-1.3579999999999999E-4</v>
      </c>
      <c r="EB27" s="52">
        <v>6.0340999999999997E-3</v>
      </c>
      <c r="EC27" s="52">
        <v>1.6832799999999998E-2</v>
      </c>
      <c r="ED27" s="52">
        <v>1.40305E-2</v>
      </c>
      <c r="EE27" s="52">
        <v>1.6273699999999999E-2</v>
      </c>
      <c r="EF27" s="52">
        <v>1.7937399999999999E-2</v>
      </c>
      <c r="EG27" s="52">
        <v>2.0131199999999998E-2</v>
      </c>
      <c r="EH27" s="52">
        <v>1.8418500000000001E-2</v>
      </c>
      <c r="EI27" s="52">
        <v>2.41292E-2</v>
      </c>
      <c r="EJ27" s="52">
        <v>2.11253E-2</v>
      </c>
      <c r="EK27" s="52">
        <v>2.2794200000000001E-2</v>
      </c>
      <c r="EL27" s="52">
        <v>2.6775400000000001E-2</v>
      </c>
      <c r="EM27" s="52">
        <v>2.4584600000000002E-2</v>
      </c>
      <c r="EN27" s="52">
        <v>2.5782900000000001E-2</v>
      </c>
      <c r="EO27" s="52">
        <v>1.94801E-2</v>
      </c>
      <c r="EP27" s="52">
        <v>1.3066599999999999E-2</v>
      </c>
      <c r="EQ27" s="52">
        <v>4.4638999999999998E-3</v>
      </c>
      <c r="ER27" s="52">
        <v>6.7184000000000002E-3</v>
      </c>
      <c r="ES27" s="52">
        <v>1.3322E-3</v>
      </c>
      <c r="ET27" s="52">
        <v>-3.7812000000000002E-3</v>
      </c>
      <c r="EU27" s="52">
        <v>62.873043000000003</v>
      </c>
      <c r="EV27" s="52">
        <v>62.823109000000002</v>
      </c>
      <c r="EW27" s="52">
        <v>62.728785999999999</v>
      </c>
      <c r="EX27" s="52">
        <v>62.537860999999999</v>
      </c>
      <c r="EY27" s="52">
        <v>62.066254000000001</v>
      </c>
      <c r="EZ27" s="52">
        <v>61.921016999999999</v>
      </c>
      <c r="FA27" s="52">
        <v>62.302546999999997</v>
      </c>
      <c r="FB27" s="52">
        <v>62.870429999999999</v>
      </c>
      <c r="FC27" s="52">
        <v>63.765338999999997</v>
      </c>
      <c r="FD27" s="52">
        <v>64.668082999999996</v>
      </c>
      <c r="FE27" s="52">
        <v>65.853461999999993</v>
      </c>
      <c r="FF27" s="52">
        <v>66.710182000000003</v>
      </c>
      <c r="FG27" s="52">
        <v>67.368469000000005</v>
      </c>
      <c r="FH27" s="52">
        <v>67.757835</v>
      </c>
      <c r="FI27" s="52">
        <v>67.805481</v>
      </c>
      <c r="FJ27" s="52">
        <v>67.331596000000005</v>
      </c>
      <c r="FK27" s="52">
        <v>66.567229999999995</v>
      </c>
      <c r="FL27" s="52">
        <v>65.803848000000002</v>
      </c>
      <c r="FM27" s="52">
        <v>64.902091999999996</v>
      </c>
      <c r="FN27" s="52">
        <v>64.004242000000005</v>
      </c>
      <c r="FO27" s="52">
        <v>63.714751999999997</v>
      </c>
      <c r="FP27" s="52">
        <v>63.571475999999997</v>
      </c>
      <c r="FQ27" s="52">
        <v>63.340076000000003</v>
      </c>
      <c r="FR27" s="52">
        <v>63.147846000000001</v>
      </c>
      <c r="FS27" s="52">
        <v>6.7263000000000002E-3</v>
      </c>
      <c r="FT27" s="52">
        <v>6.9284000000000004E-3</v>
      </c>
      <c r="FU27" s="52">
        <v>9.7541999999999993E-3</v>
      </c>
    </row>
    <row r="28" spans="1:177" x14ac:dyDescent="0.2">
      <c r="A28" s="31" t="s">
        <v>0</v>
      </c>
      <c r="B28" s="31" t="s">
        <v>235</v>
      </c>
      <c r="C28" s="31" t="s">
        <v>208</v>
      </c>
      <c r="D28" s="31" t="s">
        <v>217</v>
      </c>
      <c r="E28" s="53" t="s">
        <v>231</v>
      </c>
      <c r="F28" s="53">
        <v>240</v>
      </c>
      <c r="G28" s="52">
        <v>0.13104660000000001</v>
      </c>
      <c r="H28" s="52">
        <v>0.1160906</v>
      </c>
      <c r="I28" s="52">
        <v>0.1079913</v>
      </c>
      <c r="J28" s="52">
        <v>0.1029212</v>
      </c>
      <c r="K28" s="52">
        <v>0.1022753</v>
      </c>
      <c r="L28" s="52">
        <v>0.1189345</v>
      </c>
      <c r="M28" s="52">
        <v>0.1400169</v>
      </c>
      <c r="N28" s="52">
        <v>0.1502945</v>
      </c>
      <c r="O28" s="52">
        <v>0.1567027</v>
      </c>
      <c r="P28" s="52">
        <v>0.14622389999999999</v>
      </c>
      <c r="Q28" s="52">
        <v>0.14765339999999999</v>
      </c>
      <c r="R28" s="52">
        <v>0.14915629999999999</v>
      </c>
      <c r="S28" s="52">
        <v>0.1453306</v>
      </c>
      <c r="T28" s="52">
        <v>0.14484349999999999</v>
      </c>
      <c r="U28" s="52">
        <v>0.1515447</v>
      </c>
      <c r="V28" s="52">
        <v>0.15668389999999999</v>
      </c>
      <c r="W28" s="52">
        <v>0.16525380000000001</v>
      </c>
      <c r="X28" s="52">
        <v>0.18683159999999999</v>
      </c>
      <c r="Y28" s="52">
        <v>0.20019039999999999</v>
      </c>
      <c r="Z28" s="52">
        <v>0.22155559999999999</v>
      </c>
      <c r="AA28" s="52">
        <v>0.2451487</v>
      </c>
      <c r="AB28" s="52">
        <v>0.2375893</v>
      </c>
      <c r="AC28" s="52">
        <v>0.209393</v>
      </c>
      <c r="AD28" s="52">
        <v>0.16637560000000001</v>
      </c>
      <c r="AE28" s="52">
        <v>-1.3514200000000001E-2</v>
      </c>
      <c r="AF28" s="52">
        <v>-1.4263400000000001E-2</v>
      </c>
      <c r="AG28" s="52">
        <v>-1.35903E-2</v>
      </c>
      <c r="AH28" s="52">
        <v>-1.16217E-2</v>
      </c>
      <c r="AI28" s="52">
        <v>-9.9669000000000008E-3</v>
      </c>
      <c r="AJ28" s="52">
        <v>-5.6274000000000003E-3</v>
      </c>
      <c r="AK28" s="52">
        <v>-8.9823000000000004E-3</v>
      </c>
      <c r="AL28" s="52">
        <v>-3.9075999999999998E-3</v>
      </c>
      <c r="AM28" s="52">
        <v>-1.7976999999999999E-3</v>
      </c>
      <c r="AN28" s="52">
        <v>-2.2296E-3</v>
      </c>
      <c r="AO28" s="52">
        <v>-5.0528999999999999E-3</v>
      </c>
      <c r="AP28" s="52">
        <v>-1.9419999999999999E-3</v>
      </c>
      <c r="AQ28" s="52">
        <v>-4.4254000000000003E-3</v>
      </c>
      <c r="AR28" s="52">
        <v>-5.0282E-3</v>
      </c>
      <c r="AS28" s="52">
        <v>-3.9887999999999998E-3</v>
      </c>
      <c r="AT28" s="52">
        <v>-4.0840000000000001E-4</v>
      </c>
      <c r="AU28" s="52">
        <v>-2.3222999999999998E-3</v>
      </c>
      <c r="AV28" s="52">
        <v>-1.3533E-3</v>
      </c>
      <c r="AW28" s="52">
        <v>-6.2592999999999998E-3</v>
      </c>
      <c r="AX28" s="52">
        <v>-1.4105400000000001E-2</v>
      </c>
      <c r="AY28" s="52">
        <v>-1.35692E-2</v>
      </c>
      <c r="AZ28" s="52">
        <v>-1.63822E-2</v>
      </c>
      <c r="BA28" s="52">
        <v>-1.08573E-2</v>
      </c>
      <c r="BB28" s="52">
        <v>-1.16049E-2</v>
      </c>
      <c r="BC28" s="52">
        <v>-9.6030999999999998E-3</v>
      </c>
      <c r="BD28" s="52">
        <v>-1.0655100000000001E-2</v>
      </c>
      <c r="BE28" s="52">
        <v>-1.01619E-2</v>
      </c>
      <c r="BF28" s="52">
        <v>-8.5208999999999997E-3</v>
      </c>
      <c r="BG28" s="52">
        <v>-7.1149999999999998E-3</v>
      </c>
      <c r="BH28" s="52">
        <v>-2.2644000000000002E-3</v>
      </c>
      <c r="BI28" s="52">
        <v>-5.4076000000000003E-3</v>
      </c>
      <c r="BJ28" s="52">
        <v>-5.5049999999999999E-4</v>
      </c>
      <c r="BK28" s="52">
        <v>1.7158E-3</v>
      </c>
      <c r="BL28" s="52">
        <v>1.2876000000000001E-3</v>
      </c>
      <c r="BM28" s="52">
        <v>-7.36E-4</v>
      </c>
      <c r="BN28" s="52">
        <v>2.0887000000000002E-3</v>
      </c>
      <c r="BO28" s="52">
        <v>5.2689999999999996E-4</v>
      </c>
      <c r="BP28" s="52">
        <v>8.4449999999999998E-4</v>
      </c>
      <c r="BQ28" s="52">
        <v>3.8322E-3</v>
      </c>
      <c r="BR28" s="52">
        <v>8.7150000000000005E-3</v>
      </c>
      <c r="BS28" s="52">
        <v>5.7743999999999998E-3</v>
      </c>
      <c r="BT28" s="52">
        <v>5.8512E-3</v>
      </c>
      <c r="BU28" s="52">
        <v>1.3213000000000001E-3</v>
      </c>
      <c r="BV28" s="52">
        <v>-6.2995999999999998E-3</v>
      </c>
      <c r="BW28" s="52">
        <v>-7.1752999999999999E-3</v>
      </c>
      <c r="BX28" s="52">
        <v>-1.0147400000000001E-2</v>
      </c>
      <c r="BY28" s="52">
        <v>-5.6769999999999998E-3</v>
      </c>
      <c r="BZ28" s="52">
        <v>-6.8227000000000001E-3</v>
      </c>
      <c r="CA28" s="52">
        <v>-6.8942999999999999E-3</v>
      </c>
      <c r="CB28" s="52">
        <v>-8.1560999999999995E-3</v>
      </c>
      <c r="CC28" s="52">
        <v>-7.7872999999999996E-3</v>
      </c>
      <c r="CD28" s="52">
        <v>-6.3731999999999999E-3</v>
      </c>
      <c r="CE28" s="52">
        <v>-5.1397999999999999E-3</v>
      </c>
      <c r="CF28" s="52">
        <v>6.4900000000000005E-5</v>
      </c>
      <c r="CG28" s="52">
        <v>-2.9318E-3</v>
      </c>
      <c r="CH28" s="52">
        <v>1.7746000000000001E-3</v>
      </c>
      <c r="CI28" s="52">
        <v>4.1492999999999999E-3</v>
      </c>
      <c r="CJ28" s="52">
        <v>3.7234999999999998E-3</v>
      </c>
      <c r="CK28" s="52">
        <v>2.2539999999999999E-3</v>
      </c>
      <c r="CL28" s="52">
        <v>4.8804E-3</v>
      </c>
      <c r="CM28" s="52">
        <v>3.9569000000000002E-3</v>
      </c>
      <c r="CN28" s="52">
        <v>4.9119000000000003E-3</v>
      </c>
      <c r="CO28" s="52">
        <v>9.2490000000000003E-3</v>
      </c>
      <c r="CP28" s="52">
        <v>1.50338E-2</v>
      </c>
      <c r="CQ28" s="52">
        <v>1.13822E-2</v>
      </c>
      <c r="CR28" s="52">
        <v>1.0841E-2</v>
      </c>
      <c r="CS28" s="52">
        <v>6.5716000000000004E-3</v>
      </c>
      <c r="CT28" s="52">
        <v>-8.9329999999999998E-4</v>
      </c>
      <c r="CU28" s="52">
        <v>-2.7469999999999999E-3</v>
      </c>
      <c r="CV28" s="52">
        <v>-5.8292999999999999E-3</v>
      </c>
      <c r="CW28" s="52">
        <v>-2.0891999999999998E-3</v>
      </c>
      <c r="CX28" s="52">
        <v>-3.5106E-3</v>
      </c>
      <c r="CY28" s="52">
        <v>-4.1855E-3</v>
      </c>
      <c r="CZ28" s="52">
        <v>-5.6569999999999997E-3</v>
      </c>
      <c r="DA28" s="52">
        <v>-5.4127000000000003E-3</v>
      </c>
      <c r="DB28" s="52">
        <v>-4.2256000000000004E-3</v>
      </c>
      <c r="DC28" s="52">
        <v>-3.1645000000000002E-3</v>
      </c>
      <c r="DD28" s="52">
        <v>2.3941000000000001E-3</v>
      </c>
      <c r="DE28" s="52">
        <v>-4.5600000000000003E-4</v>
      </c>
      <c r="DF28" s="52">
        <v>4.0997000000000004E-3</v>
      </c>
      <c r="DG28" s="52">
        <v>6.5827000000000004E-3</v>
      </c>
      <c r="DH28" s="52">
        <v>6.1595E-3</v>
      </c>
      <c r="DI28" s="52">
        <v>5.2439000000000001E-3</v>
      </c>
      <c r="DJ28" s="52">
        <v>7.6721000000000003E-3</v>
      </c>
      <c r="DK28" s="52">
        <v>7.3867999999999998E-3</v>
      </c>
      <c r="DL28" s="52">
        <v>8.9793000000000008E-3</v>
      </c>
      <c r="DM28" s="52">
        <v>1.46657E-2</v>
      </c>
      <c r="DN28" s="52">
        <v>2.1352599999999999E-2</v>
      </c>
      <c r="DO28" s="52">
        <v>1.6989899999999999E-2</v>
      </c>
      <c r="DP28" s="52">
        <v>1.58307E-2</v>
      </c>
      <c r="DQ28" s="52">
        <v>1.18218E-2</v>
      </c>
      <c r="DR28" s="52">
        <v>4.5129999999999997E-3</v>
      </c>
      <c r="DS28" s="52">
        <v>1.6812999999999999E-3</v>
      </c>
      <c r="DT28" s="52">
        <v>-1.5111E-3</v>
      </c>
      <c r="DU28" s="52">
        <v>1.4986999999999999E-3</v>
      </c>
      <c r="DV28" s="52">
        <v>-1.985E-4</v>
      </c>
      <c r="DW28" s="52">
        <v>-2.745E-4</v>
      </c>
      <c r="DX28" s="52">
        <v>-2.0487999999999999E-3</v>
      </c>
      <c r="DY28" s="52">
        <v>-1.9843E-3</v>
      </c>
      <c r="DZ28" s="52">
        <v>-1.1248E-3</v>
      </c>
      <c r="EA28" s="52">
        <v>-3.1260000000000001E-4</v>
      </c>
      <c r="EB28" s="52">
        <v>5.7571000000000002E-3</v>
      </c>
      <c r="EC28" s="52">
        <v>3.1186999999999999E-3</v>
      </c>
      <c r="ED28" s="52">
        <v>7.4568000000000004E-3</v>
      </c>
      <c r="EE28" s="52">
        <v>1.00962E-2</v>
      </c>
      <c r="EF28" s="52">
        <v>9.6766999999999999E-3</v>
      </c>
      <c r="EG28" s="52">
        <v>9.5609000000000006E-3</v>
      </c>
      <c r="EH28" s="52">
        <v>1.17029E-2</v>
      </c>
      <c r="EI28" s="52">
        <v>1.23391E-2</v>
      </c>
      <c r="EJ28" s="52">
        <v>1.4852000000000001E-2</v>
      </c>
      <c r="EK28" s="52">
        <v>2.2486699999999998E-2</v>
      </c>
      <c r="EL28" s="52">
        <v>3.0476E-2</v>
      </c>
      <c r="EM28" s="52">
        <v>2.5086600000000001E-2</v>
      </c>
      <c r="EN28" s="52">
        <v>2.3035199999999999E-2</v>
      </c>
      <c r="EO28" s="52">
        <v>1.94024E-2</v>
      </c>
      <c r="EP28" s="52">
        <v>1.23188E-2</v>
      </c>
      <c r="EQ28" s="52">
        <v>8.0751E-3</v>
      </c>
      <c r="ER28" s="52">
        <v>4.7235999999999997E-3</v>
      </c>
      <c r="ES28" s="52">
        <v>6.679E-3</v>
      </c>
      <c r="ET28" s="52">
        <v>4.5836999999999996E-3</v>
      </c>
      <c r="EU28" s="52">
        <v>61.602637999999999</v>
      </c>
      <c r="EV28" s="52">
        <v>61.277363000000001</v>
      </c>
      <c r="EW28" s="52">
        <v>61.124397000000002</v>
      </c>
      <c r="EX28" s="52">
        <v>61.232529</v>
      </c>
      <c r="EY28" s="52">
        <v>61.019340999999997</v>
      </c>
      <c r="EZ28" s="52">
        <v>61.029449</v>
      </c>
      <c r="FA28" s="52">
        <v>61.973624999999998</v>
      </c>
      <c r="FB28" s="52">
        <v>63.351208</v>
      </c>
      <c r="FC28" s="52">
        <v>65.101973999999998</v>
      </c>
      <c r="FD28" s="52">
        <v>66.710769999999997</v>
      </c>
      <c r="FE28" s="52">
        <v>68.243515000000002</v>
      </c>
      <c r="FF28" s="52">
        <v>69.744613999999999</v>
      </c>
      <c r="FG28" s="52">
        <v>69.968352999999993</v>
      </c>
      <c r="FH28" s="52">
        <v>70.556045999999995</v>
      </c>
      <c r="FI28" s="52">
        <v>70.701537999999999</v>
      </c>
      <c r="FJ28" s="52">
        <v>70.170990000000003</v>
      </c>
      <c r="FK28" s="52">
        <v>68.993842999999998</v>
      </c>
      <c r="FL28" s="52">
        <v>67.411429999999996</v>
      </c>
      <c r="FM28" s="52">
        <v>65.381538000000006</v>
      </c>
      <c r="FN28" s="52">
        <v>63.925274000000002</v>
      </c>
      <c r="FO28" s="52">
        <v>63.171429000000003</v>
      </c>
      <c r="FP28" s="52">
        <v>62.979340000000001</v>
      </c>
      <c r="FQ28" s="52">
        <v>62.648350000000001</v>
      </c>
      <c r="FR28" s="52">
        <v>62.554287000000002</v>
      </c>
      <c r="FS28" s="52">
        <v>4.4926000000000002E-3</v>
      </c>
      <c r="FT28" s="52">
        <v>5.1177000000000002E-3</v>
      </c>
      <c r="FU28" s="52">
        <v>7.8250000000000004E-3</v>
      </c>
    </row>
    <row r="29" spans="1:177" x14ac:dyDescent="0.2">
      <c r="A29" s="31" t="s">
        <v>0</v>
      </c>
      <c r="B29" s="31" t="s">
        <v>235</v>
      </c>
      <c r="C29" s="31" t="s">
        <v>208</v>
      </c>
      <c r="D29" s="31" t="s">
        <v>218</v>
      </c>
      <c r="E29" s="53" t="s">
        <v>229</v>
      </c>
      <c r="F29" s="53">
        <v>254</v>
      </c>
      <c r="G29" s="52">
        <v>0.17907139999999999</v>
      </c>
      <c r="H29" s="52">
        <v>0.1634504</v>
      </c>
      <c r="I29" s="52">
        <v>0.14880979999999999</v>
      </c>
      <c r="J29" s="52">
        <v>0.1459212</v>
      </c>
      <c r="K29" s="52">
        <v>0.14808560000000001</v>
      </c>
      <c r="L29" s="52">
        <v>0.16872039999999999</v>
      </c>
      <c r="M29" s="52">
        <v>0.1961589</v>
      </c>
      <c r="N29" s="52">
        <v>0.18245790000000001</v>
      </c>
      <c r="O29" s="52">
        <v>0.17980080000000001</v>
      </c>
      <c r="P29" s="52">
        <v>0.17119519999999999</v>
      </c>
      <c r="Q29" s="52">
        <v>0.1697427</v>
      </c>
      <c r="R29" s="52">
        <v>0.16891809999999999</v>
      </c>
      <c r="S29" s="52">
        <v>0.16982259999999999</v>
      </c>
      <c r="T29" s="52">
        <v>0.1549577</v>
      </c>
      <c r="U29" s="52">
        <v>0.15866269999999999</v>
      </c>
      <c r="V29" s="52">
        <v>0.16955300000000001</v>
      </c>
      <c r="W29" s="52">
        <v>0.1922999</v>
      </c>
      <c r="X29" s="52">
        <v>0.25166909999999998</v>
      </c>
      <c r="Y29" s="52">
        <v>0.28386119999999998</v>
      </c>
      <c r="Z29" s="52">
        <v>0.29370439999999998</v>
      </c>
      <c r="AA29" s="52">
        <v>0.27760020000000002</v>
      </c>
      <c r="AB29" s="52">
        <v>0.26154929999999998</v>
      </c>
      <c r="AC29" s="52">
        <v>0.23001179999999999</v>
      </c>
      <c r="AD29" s="52">
        <v>0.20192660000000001</v>
      </c>
      <c r="AE29" s="52">
        <v>-2.7115500000000001E-2</v>
      </c>
      <c r="AF29" s="52">
        <v>-3.2688000000000002E-2</v>
      </c>
      <c r="AG29" s="52">
        <v>-2.56177E-2</v>
      </c>
      <c r="AH29" s="52">
        <v>-2.0998800000000001E-2</v>
      </c>
      <c r="AI29" s="52">
        <v>-1.9768999999999998E-2</v>
      </c>
      <c r="AJ29" s="52">
        <v>-1.5121000000000001E-2</v>
      </c>
      <c r="AK29" s="52">
        <v>-7.7039999999999999E-3</v>
      </c>
      <c r="AL29" s="52">
        <v>-1.0445100000000001E-2</v>
      </c>
      <c r="AM29" s="52">
        <v>-3.7967000000000001E-3</v>
      </c>
      <c r="AN29" s="52">
        <v>-1.5698999999999999E-3</v>
      </c>
      <c r="AO29" s="52">
        <v>-1.5644000000000001E-3</v>
      </c>
      <c r="AP29" s="52">
        <v>-5.7800000000000002E-5</v>
      </c>
      <c r="AQ29" s="52">
        <v>1.4375E-3</v>
      </c>
      <c r="AR29" s="52">
        <v>-1.6368999999999999E-3</v>
      </c>
      <c r="AS29" s="52">
        <v>3.2196E-3</v>
      </c>
      <c r="AT29" s="52">
        <v>6.0517000000000001E-3</v>
      </c>
      <c r="AU29" s="52">
        <v>6.8593999999999999E-3</v>
      </c>
      <c r="AV29" s="52">
        <v>1.48755E-2</v>
      </c>
      <c r="AW29" s="52">
        <v>3.6400000000000001E-4</v>
      </c>
      <c r="AX29" s="52">
        <v>-8.4305999999999999E-3</v>
      </c>
      <c r="AY29" s="52">
        <v>-1.4283499999999999E-2</v>
      </c>
      <c r="AZ29" s="52">
        <v>-1.7319399999999999E-2</v>
      </c>
      <c r="BA29" s="52">
        <v>-2.0789800000000001E-2</v>
      </c>
      <c r="BB29" s="52">
        <v>-1.79893E-2</v>
      </c>
      <c r="BC29" s="52">
        <v>-2.10166E-2</v>
      </c>
      <c r="BD29" s="52">
        <v>-2.6230300000000002E-2</v>
      </c>
      <c r="BE29" s="52">
        <v>-2.0084500000000002E-2</v>
      </c>
      <c r="BF29" s="52">
        <v>-1.5953800000000001E-2</v>
      </c>
      <c r="BG29" s="52">
        <v>-1.4617099999999999E-2</v>
      </c>
      <c r="BH29" s="52">
        <v>-9.9013999999999994E-3</v>
      </c>
      <c r="BI29" s="52">
        <v>-2.3839E-3</v>
      </c>
      <c r="BJ29" s="52">
        <v>-5.4241000000000003E-3</v>
      </c>
      <c r="BK29" s="52">
        <v>8.4360000000000001E-4</v>
      </c>
      <c r="BL29" s="52">
        <v>3.2483E-3</v>
      </c>
      <c r="BM29" s="52">
        <v>3.3917000000000001E-3</v>
      </c>
      <c r="BN29" s="52">
        <v>4.8005000000000001E-3</v>
      </c>
      <c r="BO29" s="52">
        <v>5.7467999999999998E-3</v>
      </c>
      <c r="BP29" s="52">
        <v>2.0614000000000001E-3</v>
      </c>
      <c r="BQ29" s="52">
        <v>7.7610999999999999E-3</v>
      </c>
      <c r="BR29" s="52">
        <v>1.1493700000000001E-2</v>
      </c>
      <c r="BS29" s="52">
        <v>1.1800700000000001E-2</v>
      </c>
      <c r="BT29" s="52">
        <v>1.96046E-2</v>
      </c>
      <c r="BU29" s="52">
        <v>6.2399999999999999E-3</v>
      </c>
      <c r="BV29" s="52">
        <v>-1.8307E-3</v>
      </c>
      <c r="BW29" s="52">
        <v>-8.1758000000000004E-3</v>
      </c>
      <c r="BX29" s="52">
        <v>-1.0943100000000001E-2</v>
      </c>
      <c r="BY29" s="52">
        <v>-1.48205E-2</v>
      </c>
      <c r="BZ29" s="52">
        <v>-1.23892E-2</v>
      </c>
      <c r="CA29" s="52">
        <v>-1.6792600000000001E-2</v>
      </c>
      <c r="CB29" s="52">
        <v>-2.1757800000000001E-2</v>
      </c>
      <c r="CC29" s="52">
        <v>-1.6252200000000001E-2</v>
      </c>
      <c r="CD29" s="52">
        <v>-1.2459599999999999E-2</v>
      </c>
      <c r="CE29" s="52">
        <v>-1.10489E-2</v>
      </c>
      <c r="CF29" s="52">
        <v>-6.2862999999999999E-3</v>
      </c>
      <c r="CG29" s="52">
        <v>1.3008E-3</v>
      </c>
      <c r="CH29" s="52">
        <v>-1.9465000000000001E-3</v>
      </c>
      <c r="CI29" s="52">
        <v>4.0575000000000003E-3</v>
      </c>
      <c r="CJ29" s="52">
        <v>6.5853999999999999E-3</v>
      </c>
      <c r="CK29" s="52">
        <v>6.8243000000000002E-3</v>
      </c>
      <c r="CL29" s="52">
        <v>8.1653999999999997E-3</v>
      </c>
      <c r="CM29" s="52">
        <v>8.7314000000000003E-3</v>
      </c>
      <c r="CN29" s="52">
        <v>4.6227999999999998E-3</v>
      </c>
      <c r="CO29" s="52">
        <v>1.09065E-2</v>
      </c>
      <c r="CP29" s="52">
        <v>1.52628E-2</v>
      </c>
      <c r="CQ29" s="52">
        <v>1.5223E-2</v>
      </c>
      <c r="CR29" s="52">
        <v>2.2880000000000001E-2</v>
      </c>
      <c r="CS29" s="52">
        <v>1.03097E-2</v>
      </c>
      <c r="CT29" s="52">
        <v>2.7404E-3</v>
      </c>
      <c r="CU29" s="52">
        <v>-3.9455999999999996E-3</v>
      </c>
      <c r="CV29" s="52">
        <v>-6.5269000000000004E-3</v>
      </c>
      <c r="CW29" s="52">
        <v>-1.06862E-2</v>
      </c>
      <c r="CX29" s="52">
        <v>-8.5106000000000001E-3</v>
      </c>
      <c r="CY29" s="52">
        <v>-1.25685E-2</v>
      </c>
      <c r="CZ29" s="52">
        <v>-1.7285200000000001E-2</v>
      </c>
      <c r="DA29" s="52">
        <v>-1.2419899999999999E-2</v>
      </c>
      <c r="DB29" s="52">
        <v>-8.9654000000000001E-3</v>
      </c>
      <c r="DC29" s="52">
        <v>-7.4806999999999998E-3</v>
      </c>
      <c r="DD29" s="52">
        <v>-2.6711E-3</v>
      </c>
      <c r="DE29" s="52">
        <v>4.9854000000000001E-3</v>
      </c>
      <c r="DF29" s="52">
        <v>1.5311000000000001E-3</v>
      </c>
      <c r="DG29" s="52">
        <v>7.2713999999999999E-3</v>
      </c>
      <c r="DH29" s="52">
        <v>9.9225000000000008E-3</v>
      </c>
      <c r="DI29" s="52">
        <v>1.0256899999999999E-2</v>
      </c>
      <c r="DJ29" s="52">
        <v>1.1530200000000001E-2</v>
      </c>
      <c r="DK29" s="52">
        <v>1.1716000000000001E-2</v>
      </c>
      <c r="DL29" s="52">
        <v>7.1843000000000002E-3</v>
      </c>
      <c r="DM29" s="52">
        <v>1.40518E-2</v>
      </c>
      <c r="DN29" s="52">
        <v>1.9031900000000001E-2</v>
      </c>
      <c r="DO29" s="52">
        <v>1.86453E-2</v>
      </c>
      <c r="DP29" s="52">
        <v>2.6155399999999999E-2</v>
      </c>
      <c r="DQ29" s="52">
        <v>1.4379400000000001E-2</v>
      </c>
      <c r="DR29" s="52">
        <v>7.3115000000000003E-3</v>
      </c>
      <c r="DS29" s="52">
        <v>2.8449999999999998E-4</v>
      </c>
      <c r="DT29" s="52">
        <v>-2.1107999999999999E-3</v>
      </c>
      <c r="DU29" s="52">
        <v>-6.5519000000000003E-3</v>
      </c>
      <c r="DV29" s="52">
        <v>-4.6319000000000004E-3</v>
      </c>
      <c r="DW29" s="52">
        <v>-6.4695999999999998E-3</v>
      </c>
      <c r="DX29" s="52">
        <v>-1.08275E-2</v>
      </c>
      <c r="DY29" s="52">
        <v>-6.8865999999999997E-3</v>
      </c>
      <c r="DZ29" s="52">
        <v>-3.9204000000000001E-3</v>
      </c>
      <c r="EA29" s="52">
        <v>-2.3287999999999998E-3</v>
      </c>
      <c r="EB29" s="52">
        <v>2.5485E-3</v>
      </c>
      <c r="EC29" s="52">
        <v>1.03055E-2</v>
      </c>
      <c r="ED29" s="52">
        <v>6.5520999999999999E-3</v>
      </c>
      <c r="EE29" s="52">
        <v>1.1911700000000001E-2</v>
      </c>
      <c r="EF29" s="52">
        <v>1.4740700000000001E-2</v>
      </c>
      <c r="EG29" s="52">
        <v>1.5213000000000001E-2</v>
      </c>
      <c r="EH29" s="52">
        <v>1.63886E-2</v>
      </c>
      <c r="EI29" s="52">
        <v>1.6025299999999999E-2</v>
      </c>
      <c r="EJ29" s="52">
        <v>1.08825E-2</v>
      </c>
      <c r="EK29" s="52">
        <v>1.85933E-2</v>
      </c>
      <c r="EL29" s="52">
        <v>2.44738E-2</v>
      </c>
      <c r="EM29" s="52">
        <v>2.35865E-2</v>
      </c>
      <c r="EN29" s="52">
        <v>3.0884499999999999E-2</v>
      </c>
      <c r="EO29" s="52">
        <v>2.02554E-2</v>
      </c>
      <c r="EP29" s="52">
        <v>1.3911400000000001E-2</v>
      </c>
      <c r="EQ29" s="52">
        <v>6.3921999999999998E-3</v>
      </c>
      <c r="ER29" s="52">
        <v>4.2655000000000002E-3</v>
      </c>
      <c r="ES29" s="52">
        <v>-5.8259999999999996E-4</v>
      </c>
      <c r="ET29" s="52">
        <v>9.6820000000000001E-4</v>
      </c>
      <c r="EU29" s="52">
        <v>57.752682</v>
      </c>
      <c r="EV29" s="52">
        <v>57.110466000000002</v>
      </c>
      <c r="EW29" s="52">
        <v>56.325581</v>
      </c>
      <c r="EX29" s="52">
        <v>56.119410999999999</v>
      </c>
      <c r="EY29" s="52">
        <v>55.493290000000002</v>
      </c>
      <c r="EZ29" s="52">
        <v>54.783096</v>
      </c>
      <c r="FA29" s="52">
        <v>54.742396999999997</v>
      </c>
      <c r="FB29" s="52">
        <v>56.377459999999999</v>
      </c>
      <c r="FC29" s="52">
        <v>60.982109000000001</v>
      </c>
      <c r="FD29" s="52">
        <v>65.764313000000001</v>
      </c>
      <c r="FE29" s="52">
        <v>67.903846999999999</v>
      </c>
      <c r="FF29" s="52">
        <v>70.275490000000005</v>
      </c>
      <c r="FG29" s="52">
        <v>71.217796000000007</v>
      </c>
      <c r="FH29" s="52">
        <v>71.156531999999999</v>
      </c>
      <c r="FI29" s="52">
        <v>70.191413999999995</v>
      </c>
      <c r="FJ29" s="52">
        <v>69.923523000000003</v>
      </c>
      <c r="FK29" s="52">
        <v>68.714218000000002</v>
      </c>
      <c r="FL29" s="52">
        <v>65.830948000000006</v>
      </c>
      <c r="FM29" s="52">
        <v>64.061272000000002</v>
      </c>
      <c r="FN29" s="52">
        <v>62.431576</v>
      </c>
      <c r="FO29" s="52">
        <v>60.412792000000003</v>
      </c>
      <c r="FP29" s="52">
        <v>58.860019999999999</v>
      </c>
      <c r="FQ29" s="52">
        <v>58.033988999999998</v>
      </c>
      <c r="FR29" s="52">
        <v>57.445438000000003</v>
      </c>
      <c r="FS29" s="52">
        <v>4.7372999999999998E-3</v>
      </c>
      <c r="FT29" s="52">
        <v>4.7082000000000001E-3</v>
      </c>
      <c r="FU29" s="52">
        <v>6.2496000000000001E-3</v>
      </c>
    </row>
    <row r="30" spans="1:177" x14ac:dyDescent="0.2">
      <c r="A30" s="31" t="s">
        <v>0</v>
      </c>
      <c r="B30" s="31" t="s">
        <v>235</v>
      </c>
      <c r="C30" s="31" t="s">
        <v>208</v>
      </c>
      <c r="D30" s="31" t="s">
        <v>218</v>
      </c>
      <c r="E30" s="53" t="s">
        <v>230</v>
      </c>
      <c r="F30" s="53">
        <v>136</v>
      </c>
      <c r="G30" s="52">
        <v>8.3100900000000005E-2</v>
      </c>
      <c r="H30" s="52">
        <v>7.58519E-2</v>
      </c>
      <c r="I30" s="52">
        <v>6.6292599999999993E-2</v>
      </c>
      <c r="J30" s="52">
        <v>6.4478300000000002E-2</v>
      </c>
      <c r="K30" s="52">
        <v>6.55554E-2</v>
      </c>
      <c r="L30" s="52">
        <v>7.8017500000000004E-2</v>
      </c>
      <c r="M30" s="52">
        <v>9.2734800000000006E-2</v>
      </c>
      <c r="N30" s="52">
        <v>9.3158400000000002E-2</v>
      </c>
      <c r="O30" s="52">
        <v>9.0303999999999995E-2</v>
      </c>
      <c r="P30" s="52">
        <v>8.68226E-2</v>
      </c>
      <c r="Q30" s="52">
        <v>8.4544499999999995E-2</v>
      </c>
      <c r="R30" s="52">
        <v>8.4411100000000003E-2</v>
      </c>
      <c r="S30" s="52">
        <v>8.5319099999999995E-2</v>
      </c>
      <c r="T30" s="52">
        <v>7.6097700000000004E-2</v>
      </c>
      <c r="U30" s="52">
        <v>7.3916800000000005E-2</v>
      </c>
      <c r="V30" s="52">
        <v>7.7688499999999994E-2</v>
      </c>
      <c r="W30" s="52">
        <v>9.3066700000000002E-2</v>
      </c>
      <c r="X30" s="52">
        <v>0.1242791</v>
      </c>
      <c r="Y30" s="52">
        <v>0.14215179999999999</v>
      </c>
      <c r="Z30" s="52">
        <v>0.13675370000000001</v>
      </c>
      <c r="AA30" s="52">
        <v>0.12627579999999999</v>
      </c>
      <c r="AB30" s="52">
        <v>0.1168216</v>
      </c>
      <c r="AC30" s="52">
        <v>0.1032814</v>
      </c>
      <c r="AD30" s="52">
        <v>8.9673500000000003E-2</v>
      </c>
      <c r="AE30" s="52">
        <v>-2.33394E-2</v>
      </c>
      <c r="AF30" s="52">
        <v>-2.63615E-2</v>
      </c>
      <c r="AG30" s="52">
        <v>-1.92856E-2</v>
      </c>
      <c r="AH30" s="52">
        <v>-1.56349E-2</v>
      </c>
      <c r="AI30" s="52">
        <v>-1.5275199999999999E-2</v>
      </c>
      <c r="AJ30" s="52">
        <v>-1.3732899999999999E-2</v>
      </c>
      <c r="AK30" s="52">
        <v>-7.8346000000000006E-3</v>
      </c>
      <c r="AL30" s="52">
        <v>-1.30384E-2</v>
      </c>
      <c r="AM30" s="52">
        <v>-3.4689E-3</v>
      </c>
      <c r="AN30" s="52">
        <v>-4.0899999999999998E-5</v>
      </c>
      <c r="AO30" s="52">
        <v>1.8579999999999999E-4</v>
      </c>
      <c r="AP30" s="52">
        <v>-5.308E-4</v>
      </c>
      <c r="AQ30" s="52">
        <v>-1.1255E-3</v>
      </c>
      <c r="AR30" s="52">
        <v>-3.9169000000000001E-3</v>
      </c>
      <c r="AS30" s="52">
        <v>-2.4388999999999999E-3</v>
      </c>
      <c r="AT30" s="52">
        <v>-1.3743E-3</v>
      </c>
      <c r="AU30" s="52">
        <v>4.6099999999999998E-4</v>
      </c>
      <c r="AV30" s="52">
        <v>5.8352999999999999E-3</v>
      </c>
      <c r="AW30" s="52">
        <v>9.8449999999999992E-4</v>
      </c>
      <c r="AX30" s="52">
        <v>-4.4710000000000001E-3</v>
      </c>
      <c r="AY30" s="52">
        <v>-1.2920299999999999E-2</v>
      </c>
      <c r="AZ30" s="52">
        <v>-1.49397E-2</v>
      </c>
      <c r="BA30" s="52">
        <v>-1.8840200000000001E-2</v>
      </c>
      <c r="BB30" s="52">
        <v>-1.73565E-2</v>
      </c>
      <c r="BC30" s="52">
        <v>-1.7686E-2</v>
      </c>
      <c r="BD30" s="52">
        <v>-2.0305199999999999E-2</v>
      </c>
      <c r="BE30" s="52">
        <v>-1.42293E-2</v>
      </c>
      <c r="BF30" s="52">
        <v>-1.10948E-2</v>
      </c>
      <c r="BG30" s="52">
        <v>-1.06459E-2</v>
      </c>
      <c r="BH30" s="52">
        <v>-9.1637000000000003E-3</v>
      </c>
      <c r="BI30" s="52">
        <v>-3.3313000000000001E-3</v>
      </c>
      <c r="BJ30" s="52">
        <v>-8.5915999999999996E-3</v>
      </c>
      <c r="BK30" s="52">
        <v>3.5790000000000003E-4</v>
      </c>
      <c r="BL30" s="52">
        <v>3.9493000000000002E-3</v>
      </c>
      <c r="BM30" s="52">
        <v>4.2896000000000002E-3</v>
      </c>
      <c r="BN30" s="52">
        <v>3.5704E-3</v>
      </c>
      <c r="BO30" s="52">
        <v>2.2598000000000002E-3</v>
      </c>
      <c r="BP30" s="52">
        <v>-1.0578E-3</v>
      </c>
      <c r="BQ30" s="52">
        <v>2.4120000000000001E-4</v>
      </c>
      <c r="BR30" s="52">
        <v>1.3997E-3</v>
      </c>
      <c r="BS30" s="52">
        <v>3.5152999999999998E-3</v>
      </c>
      <c r="BT30" s="52">
        <v>9.3279999999999995E-3</v>
      </c>
      <c r="BU30" s="52">
        <v>4.8449000000000001E-3</v>
      </c>
      <c r="BV30" s="52">
        <v>-1.6870000000000001E-4</v>
      </c>
      <c r="BW30" s="52">
        <v>-8.1182000000000008E-3</v>
      </c>
      <c r="BX30" s="52">
        <v>-1.01113E-2</v>
      </c>
      <c r="BY30" s="52">
        <v>-1.3717099999999999E-2</v>
      </c>
      <c r="BZ30" s="52">
        <v>-1.2472E-2</v>
      </c>
      <c r="CA30" s="52">
        <v>-1.37705E-2</v>
      </c>
      <c r="CB30" s="52">
        <v>-1.6110699999999999E-2</v>
      </c>
      <c r="CC30" s="52">
        <v>-1.07273E-2</v>
      </c>
      <c r="CD30" s="52">
        <v>-7.9503999999999998E-3</v>
      </c>
      <c r="CE30" s="52">
        <v>-7.4396999999999996E-3</v>
      </c>
      <c r="CF30" s="52">
        <v>-5.9991000000000003E-3</v>
      </c>
      <c r="CG30" s="52">
        <v>-2.1240000000000001E-4</v>
      </c>
      <c r="CH30" s="52">
        <v>-5.5116999999999996E-3</v>
      </c>
      <c r="CI30" s="52">
        <v>3.0084E-3</v>
      </c>
      <c r="CJ30" s="52">
        <v>6.7128999999999999E-3</v>
      </c>
      <c r="CK30" s="52">
        <v>7.1317999999999998E-3</v>
      </c>
      <c r="CL30" s="52">
        <v>6.4108999999999998E-3</v>
      </c>
      <c r="CM30" s="52">
        <v>4.6045000000000001E-3</v>
      </c>
      <c r="CN30" s="52">
        <v>9.2230000000000003E-4</v>
      </c>
      <c r="CO30" s="52">
        <v>2.0974000000000001E-3</v>
      </c>
      <c r="CP30" s="52">
        <v>3.3210000000000002E-3</v>
      </c>
      <c r="CQ30" s="52">
        <v>5.6308E-3</v>
      </c>
      <c r="CR30" s="52">
        <v>1.17471E-2</v>
      </c>
      <c r="CS30" s="52">
        <v>7.5186000000000003E-3</v>
      </c>
      <c r="CT30" s="52">
        <v>2.8111E-3</v>
      </c>
      <c r="CU30" s="52">
        <v>-4.7923000000000002E-3</v>
      </c>
      <c r="CV30" s="52">
        <v>-6.7670999999999999E-3</v>
      </c>
      <c r="CW30" s="52">
        <v>-1.01688E-2</v>
      </c>
      <c r="CX30" s="52">
        <v>-9.0890999999999993E-3</v>
      </c>
      <c r="CY30" s="52">
        <v>-9.8549999999999992E-3</v>
      </c>
      <c r="CZ30" s="52">
        <v>-1.19162E-2</v>
      </c>
      <c r="DA30" s="52">
        <v>-7.2252999999999996E-3</v>
      </c>
      <c r="DB30" s="52">
        <v>-4.8059000000000001E-3</v>
      </c>
      <c r="DC30" s="52">
        <v>-4.2335000000000003E-3</v>
      </c>
      <c r="DD30" s="52">
        <v>-2.8345000000000002E-3</v>
      </c>
      <c r="DE30" s="52">
        <v>2.9064999999999998E-3</v>
      </c>
      <c r="DF30" s="52">
        <v>-2.4318E-3</v>
      </c>
      <c r="DG30" s="52">
        <v>5.6588999999999997E-3</v>
      </c>
      <c r="DH30" s="52">
        <v>9.4765000000000005E-3</v>
      </c>
      <c r="DI30" s="52">
        <v>9.9740000000000002E-3</v>
      </c>
      <c r="DJ30" s="52">
        <v>9.2513999999999999E-3</v>
      </c>
      <c r="DK30" s="52">
        <v>6.9490999999999997E-3</v>
      </c>
      <c r="DL30" s="52">
        <v>2.9025000000000001E-3</v>
      </c>
      <c r="DM30" s="52">
        <v>3.9535999999999998E-3</v>
      </c>
      <c r="DN30" s="52">
        <v>5.2421999999999998E-3</v>
      </c>
      <c r="DO30" s="52">
        <v>7.7463000000000002E-3</v>
      </c>
      <c r="DP30" s="52">
        <v>1.41662E-2</v>
      </c>
      <c r="DQ30" s="52">
        <v>1.01923E-2</v>
      </c>
      <c r="DR30" s="52">
        <v>5.7908999999999999E-3</v>
      </c>
      <c r="DS30" s="52">
        <v>-1.4664000000000001E-3</v>
      </c>
      <c r="DT30" s="52">
        <v>-3.4229999999999998E-3</v>
      </c>
      <c r="DU30" s="52">
        <v>-6.6204999999999996E-3</v>
      </c>
      <c r="DV30" s="52">
        <v>-5.7061000000000004E-3</v>
      </c>
      <c r="DW30" s="52">
        <v>-4.2017000000000001E-3</v>
      </c>
      <c r="DX30" s="52">
        <v>-5.8599000000000004E-3</v>
      </c>
      <c r="DY30" s="52">
        <v>-2.1689000000000001E-3</v>
      </c>
      <c r="DZ30" s="52">
        <v>-2.6580000000000001E-4</v>
      </c>
      <c r="EA30" s="52">
        <v>3.9570000000000002E-4</v>
      </c>
      <c r="EB30" s="52">
        <v>1.7346E-3</v>
      </c>
      <c r="EC30" s="52">
        <v>7.4097E-3</v>
      </c>
      <c r="ED30" s="52">
        <v>2.0149999999999999E-3</v>
      </c>
      <c r="EE30" s="52">
        <v>9.4858000000000008E-3</v>
      </c>
      <c r="EF30" s="52">
        <v>1.34667E-2</v>
      </c>
      <c r="EG30" s="52">
        <v>1.40778E-2</v>
      </c>
      <c r="EH30" s="52">
        <v>1.3352599999999999E-2</v>
      </c>
      <c r="EI30" s="52">
        <v>1.03345E-2</v>
      </c>
      <c r="EJ30" s="52">
        <v>5.7615000000000001E-3</v>
      </c>
      <c r="EK30" s="52">
        <v>6.6337000000000002E-3</v>
      </c>
      <c r="EL30" s="52">
        <v>8.0161999999999994E-3</v>
      </c>
      <c r="EM30" s="52">
        <v>1.08007E-2</v>
      </c>
      <c r="EN30" s="52">
        <v>1.7659000000000001E-2</v>
      </c>
      <c r="EO30" s="52">
        <v>1.40527E-2</v>
      </c>
      <c r="EP30" s="52">
        <v>1.00932E-2</v>
      </c>
      <c r="EQ30" s="52">
        <v>3.3357E-3</v>
      </c>
      <c r="ER30" s="52">
        <v>1.4054E-3</v>
      </c>
      <c r="ES30" s="52">
        <v>-1.4974000000000001E-3</v>
      </c>
      <c r="ET30" s="52">
        <v>-8.2169999999999997E-4</v>
      </c>
      <c r="EU30" s="52">
        <v>59.402369999999998</v>
      </c>
      <c r="EV30" s="52">
        <v>58.299270999999997</v>
      </c>
      <c r="EW30" s="52">
        <v>57.664234</v>
      </c>
      <c r="EX30" s="52">
        <v>57.199818</v>
      </c>
      <c r="EY30" s="52">
        <v>56.593066999999998</v>
      </c>
      <c r="EZ30" s="52">
        <v>55.895985000000003</v>
      </c>
      <c r="FA30" s="52">
        <v>56.381385999999999</v>
      </c>
      <c r="FB30" s="52">
        <v>57.065693000000003</v>
      </c>
      <c r="FC30" s="52">
        <v>59.856749999999998</v>
      </c>
      <c r="FD30" s="52">
        <v>63.639598999999997</v>
      </c>
      <c r="FE30" s="52">
        <v>66.604011999999997</v>
      </c>
      <c r="FF30" s="52">
        <v>68.314780999999996</v>
      </c>
      <c r="FG30" s="52">
        <v>69.269157000000007</v>
      </c>
      <c r="FH30" s="52">
        <v>69.471717999999996</v>
      </c>
      <c r="FI30" s="52">
        <v>68.454375999999996</v>
      </c>
      <c r="FJ30" s="52">
        <v>68.891425999999996</v>
      </c>
      <c r="FK30" s="52">
        <v>68.018249999999995</v>
      </c>
      <c r="FL30" s="52">
        <v>66.158760000000001</v>
      </c>
      <c r="FM30" s="52">
        <v>65.316604999999996</v>
      </c>
      <c r="FN30" s="52">
        <v>64.245437999999993</v>
      </c>
      <c r="FO30" s="52">
        <v>62.739052000000001</v>
      </c>
      <c r="FP30" s="52">
        <v>61.634124999999997</v>
      </c>
      <c r="FQ30" s="52">
        <v>60.583942</v>
      </c>
      <c r="FR30" s="52">
        <v>59.57938</v>
      </c>
      <c r="FS30" s="52">
        <v>4.0032999999999996E-3</v>
      </c>
      <c r="FT30" s="52">
        <v>3.8869E-3</v>
      </c>
      <c r="FU30" s="52">
        <v>4.6465999999999999E-3</v>
      </c>
    </row>
    <row r="31" spans="1:177" x14ac:dyDescent="0.2">
      <c r="A31" s="31" t="s">
        <v>0</v>
      </c>
      <c r="B31" s="31" t="s">
        <v>235</v>
      </c>
      <c r="C31" s="31" t="s">
        <v>208</v>
      </c>
      <c r="D31" s="31" t="s">
        <v>218</v>
      </c>
      <c r="E31" s="53" t="s">
        <v>231</v>
      </c>
      <c r="F31" s="53">
        <v>118</v>
      </c>
      <c r="G31" s="52">
        <v>9.5243700000000001E-2</v>
      </c>
      <c r="H31" s="52">
        <v>8.7168700000000002E-2</v>
      </c>
      <c r="I31" s="52">
        <v>8.1553700000000007E-2</v>
      </c>
      <c r="J31" s="52">
        <v>8.0091200000000001E-2</v>
      </c>
      <c r="K31" s="52">
        <v>8.1337800000000002E-2</v>
      </c>
      <c r="L31" s="52">
        <v>8.9709300000000006E-2</v>
      </c>
      <c r="M31" s="52">
        <v>0.1015899</v>
      </c>
      <c r="N31" s="52">
        <v>8.8831400000000005E-2</v>
      </c>
      <c r="O31" s="52">
        <v>8.8421100000000002E-2</v>
      </c>
      <c r="P31" s="52">
        <v>8.3515599999999995E-2</v>
      </c>
      <c r="Q31" s="52">
        <v>8.4129200000000001E-2</v>
      </c>
      <c r="R31" s="52">
        <v>8.3558099999999996E-2</v>
      </c>
      <c r="S31" s="52">
        <v>8.3579000000000001E-2</v>
      </c>
      <c r="T31" s="52">
        <v>7.7620999999999996E-2</v>
      </c>
      <c r="U31" s="52">
        <v>8.3210400000000004E-2</v>
      </c>
      <c r="V31" s="52">
        <v>9.0102199999999993E-2</v>
      </c>
      <c r="W31" s="52">
        <v>9.7778199999999996E-2</v>
      </c>
      <c r="X31" s="52">
        <v>0.12559890000000001</v>
      </c>
      <c r="Y31" s="52">
        <v>0.13965659999999999</v>
      </c>
      <c r="Z31" s="52">
        <v>0.1533398</v>
      </c>
      <c r="AA31" s="52">
        <v>0.1482937</v>
      </c>
      <c r="AB31" s="52">
        <v>0.14189499999999999</v>
      </c>
      <c r="AC31" s="52">
        <v>0.1245503</v>
      </c>
      <c r="AD31" s="52">
        <v>0.1105217</v>
      </c>
      <c r="AE31" s="52">
        <v>-6.5621999999999998E-3</v>
      </c>
      <c r="AF31" s="52">
        <v>-8.9596999999999993E-3</v>
      </c>
      <c r="AG31" s="52">
        <v>-8.6339999999999993E-3</v>
      </c>
      <c r="AH31" s="52">
        <v>-7.7286000000000004E-3</v>
      </c>
      <c r="AI31" s="52">
        <v>-6.7945999999999996E-3</v>
      </c>
      <c r="AJ31" s="52">
        <v>-4.1075E-3</v>
      </c>
      <c r="AK31" s="52">
        <v>-3.3614999999999999E-3</v>
      </c>
      <c r="AL31" s="52">
        <v>-9.4110000000000005E-4</v>
      </c>
      <c r="AM31" s="52">
        <v>-3.4122000000000002E-3</v>
      </c>
      <c r="AN31" s="52">
        <v>-4.2348000000000004E-3</v>
      </c>
      <c r="AO31" s="52">
        <v>-4.4476000000000003E-3</v>
      </c>
      <c r="AP31" s="52">
        <v>-2.3037000000000001E-3</v>
      </c>
      <c r="AQ31" s="52">
        <v>-4.0420000000000001E-4</v>
      </c>
      <c r="AR31" s="52">
        <v>-6.2589999999999998E-4</v>
      </c>
      <c r="AS31" s="52">
        <v>2.3492000000000001E-3</v>
      </c>
      <c r="AT31" s="52">
        <v>3.7158999999999998E-3</v>
      </c>
      <c r="AU31" s="52">
        <v>2.8400999999999999E-3</v>
      </c>
      <c r="AV31" s="52">
        <v>5.6029000000000001E-3</v>
      </c>
      <c r="AW31" s="52">
        <v>-4.7337000000000004E-3</v>
      </c>
      <c r="AX31" s="52">
        <v>-8.456E-3</v>
      </c>
      <c r="AY31" s="52">
        <v>-5.4032000000000004E-3</v>
      </c>
      <c r="AZ31" s="52">
        <v>-6.4536000000000003E-3</v>
      </c>
      <c r="BA31" s="52">
        <v>-5.4571000000000003E-3</v>
      </c>
      <c r="BB31" s="52">
        <v>-3.6283000000000001E-3</v>
      </c>
      <c r="BC31" s="52">
        <v>-4.1161000000000001E-3</v>
      </c>
      <c r="BD31" s="52">
        <v>-6.5506999999999996E-3</v>
      </c>
      <c r="BE31" s="52">
        <v>-6.2532999999999998E-3</v>
      </c>
      <c r="BF31" s="52">
        <v>-5.4127999999999997E-3</v>
      </c>
      <c r="BG31" s="52">
        <v>-4.4206999999999996E-3</v>
      </c>
      <c r="BH31" s="52">
        <v>-1.4882000000000001E-3</v>
      </c>
      <c r="BI31" s="52">
        <v>-4.4949999999999998E-4</v>
      </c>
      <c r="BJ31" s="52">
        <v>1.4511999999999999E-3</v>
      </c>
      <c r="BK31" s="52">
        <v>-7.4540000000000001E-4</v>
      </c>
      <c r="BL31" s="52">
        <v>-1.5279E-3</v>
      </c>
      <c r="BM31" s="52">
        <v>-1.6711E-3</v>
      </c>
      <c r="BN31" s="52">
        <v>3.2420000000000002E-4</v>
      </c>
      <c r="BO31" s="52">
        <v>2.2693000000000001E-3</v>
      </c>
      <c r="BP31" s="52">
        <v>1.7193E-3</v>
      </c>
      <c r="BQ31" s="52">
        <v>5.9733E-3</v>
      </c>
      <c r="BR31" s="52">
        <v>8.3423999999999998E-3</v>
      </c>
      <c r="BS31" s="52">
        <v>6.6924000000000003E-3</v>
      </c>
      <c r="BT31" s="52">
        <v>8.7886000000000006E-3</v>
      </c>
      <c r="BU31" s="52">
        <v>-3.411E-4</v>
      </c>
      <c r="BV31" s="52">
        <v>-3.4945000000000002E-3</v>
      </c>
      <c r="BW31" s="52">
        <v>-1.573E-3</v>
      </c>
      <c r="BX31" s="52">
        <v>-2.2179000000000001E-3</v>
      </c>
      <c r="BY31" s="52">
        <v>-2.3151000000000001E-3</v>
      </c>
      <c r="BZ31" s="52">
        <v>-8.0270000000000005E-4</v>
      </c>
      <c r="CA31" s="52">
        <v>-2.4220000000000001E-3</v>
      </c>
      <c r="CB31" s="52">
        <v>-4.8821999999999997E-3</v>
      </c>
      <c r="CC31" s="52">
        <v>-4.6043999999999998E-3</v>
      </c>
      <c r="CD31" s="52">
        <v>-3.8089E-3</v>
      </c>
      <c r="CE31" s="52">
        <v>-2.7764999999999999E-3</v>
      </c>
      <c r="CF31" s="52">
        <v>3.258E-4</v>
      </c>
      <c r="CG31" s="52">
        <v>1.5673E-3</v>
      </c>
      <c r="CH31" s="52">
        <v>3.1080000000000001E-3</v>
      </c>
      <c r="CI31" s="52">
        <v>1.1016000000000001E-3</v>
      </c>
      <c r="CJ31" s="52">
        <v>3.4680000000000003E-4</v>
      </c>
      <c r="CK31" s="52">
        <v>2.519E-4</v>
      </c>
      <c r="CL31" s="52">
        <v>2.1443E-3</v>
      </c>
      <c r="CM31" s="52">
        <v>4.1209999999999997E-3</v>
      </c>
      <c r="CN31" s="52">
        <v>3.3436E-3</v>
      </c>
      <c r="CO31" s="52">
        <v>8.4832999999999992E-3</v>
      </c>
      <c r="CP31" s="52">
        <v>1.1546799999999999E-2</v>
      </c>
      <c r="CQ31" s="52">
        <v>9.3605000000000008E-3</v>
      </c>
      <c r="CR31" s="52">
        <v>1.0995E-2</v>
      </c>
      <c r="CS31" s="52">
        <v>2.7011000000000001E-3</v>
      </c>
      <c r="CT31" s="52">
        <v>-5.8199999999999998E-5</v>
      </c>
      <c r="CU31" s="52">
        <v>1.0799E-3</v>
      </c>
      <c r="CV31" s="52">
        <v>7.1580000000000005E-4</v>
      </c>
      <c r="CW31" s="52">
        <v>-1.3899999999999999E-4</v>
      </c>
      <c r="CX31" s="52">
        <v>1.1543E-3</v>
      </c>
      <c r="CY31" s="52">
        <v>-7.2789999999999997E-4</v>
      </c>
      <c r="CZ31" s="52">
        <v>-3.2136999999999999E-3</v>
      </c>
      <c r="DA31" s="52">
        <v>-2.9554999999999998E-3</v>
      </c>
      <c r="DB31" s="52">
        <v>-2.2049999999999999E-3</v>
      </c>
      <c r="DC31" s="52">
        <v>-1.1324E-3</v>
      </c>
      <c r="DD31" s="52">
        <v>2.1399000000000001E-3</v>
      </c>
      <c r="DE31" s="52">
        <v>3.5840999999999998E-3</v>
      </c>
      <c r="DF31" s="52">
        <v>4.7648999999999999E-3</v>
      </c>
      <c r="DG31" s="52">
        <v>2.9486E-3</v>
      </c>
      <c r="DH31" s="52">
        <v>2.2215999999999998E-3</v>
      </c>
      <c r="DI31" s="52">
        <v>2.1749E-3</v>
      </c>
      <c r="DJ31" s="52">
        <v>3.9643999999999999E-3</v>
      </c>
      <c r="DK31" s="52">
        <v>5.9727000000000001E-3</v>
      </c>
      <c r="DL31" s="52">
        <v>4.9678999999999999E-3</v>
      </c>
      <c r="DM31" s="52">
        <v>1.0993299999999999E-2</v>
      </c>
      <c r="DN31" s="52">
        <v>1.47511E-2</v>
      </c>
      <c r="DO31" s="52">
        <v>1.20286E-2</v>
      </c>
      <c r="DP31" s="52">
        <v>1.32014E-2</v>
      </c>
      <c r="DQ31" s="52">
        <v>5.7432999999999998E-3</v>
      </c>
      <c r="DR31" s="52">
        <v>3.3782E-3</v>
      </c>
      <c r="DS31" s="52">
        <v>3.7326999999999998E-3</v>
      </c>
      <c r="DT31" s="52">
        <v>3.6495E-3</v>
      </c>
      <c r="DU31" s="52">
        <v>2.0371999999999999E-3</v>
      </c>
      <c r="DV31" s="52">
        <v>3.1113E-3</v>
      </c>
      <c r="DW31" s="52">
        <v>1.7182E-3</v>
      </c>
      <c r="DX31" s="52">
        <v>-8.0469999999999999E-4</v>
      </c>
      <c r="DY31" s="52">
        <v>-5.7479999999999999E-4</v>
      </c>
      <c r="DZ31" s="52">
        <v>1.1069999999999999E-4</v>
      </c>
      <c r="EA31" s="52">
        <v>1.2415E-3</v>
      </c>
      <c r="EB31" s="52">
        <v>4.7591999999999999E-3</v>
      </c>
      <c r="EC31" s="52">
        <v>6.4961000000000003E-3</v>
      </c>
      <c r="ED31" s="52">
        <v>7.1570999999999996E-3</v>
      </c>
      <c r="EE31" s="52">
        <v>5.6153000000000002E-3</v>
      </c>
      <c r="EF31" s="52">
        <v>4.9284999999999997E-3</v>
      </c>
      <c r="EG31" s="52">
        <v>4.9513999999999999E-3</v>
      </c>
      <c r="EH31" s="52">
        <v>6.5922999999999997E-3</v>
      </c>
      <c r="EI31" s="52">
        <v>8.6463000000000009E-3</v>
      </c>
      <c r="EJ31" s="52">
        <v>7.3131000000000003E-3</v>
      </c>
      <c r="EK31" s="52">
        <v>1.4617399999999999E-2</v>
      </c>
      <c r="EL31" s="52">
        <v>1.9377599999999998E-2</v>
      </c>
      <c r="EM31" s="52">
        <v>1.58809E-2</v>
      </c>
      <c r="EN31" s="52">
        <v>1.6387100000000002E-2</v>
      </c>
      <c r="EO31" s="52">
        <v>1.01358E-2</v>
      </c>
      <c r="EP31" s="52">
        <v>8.3397000000000002E-3</v>
      </c>
      <c r="EQ31" s="52">
        <v>7.5630000000000003E-3</v>
      </c>
      <c r="ER31" s="52">
        <v>7.8852000000000002E-3</v>
      </c>
      <c r="ES31" s="52">
        <v>5.1792000000000001E-3</v>
      </c>
      <c r="ET31" s="52">
        <v>5.9369000000000002E-3</v>
      </c>
      <c r="EU31" s="52">
        <v>56.166668000000001</v>
      </c>
      <c r="EV31" s="52">
        <v>55.967545000000001</v>
      </c>
      <c r="EW31" s="52">
        <v>55.038597000000003</v>
      </c>
      <c r="EX31" s="52">
        <v>55.0807</v>
      </c>
      <c r="EY31" s="52">
        <v>54.435966000000001</v>
      </c>
      <c r="EZ31" s="52">
        <v>53.713158</v>
      </c>
      <c r="FA31" s="52">
        <v>53.166668000000001</v>
      </c>
      <c r="FB31" s="52">
        <v>55.715789999999998</v>
      </c>
      <c r="FC31" s="52">
        <v>62.064033999999999</v>
      </c>
      <c r="FD31" s="52">
        <v>67.807013999999995</v>
      </c>
      <c r="FE31" s="52">
        <v>69.153510999999995</v>
      </c>
      <c r="FF31" s="52">
        <v>72.160529999999994</v>
      </c>
      <c r="FG31" s="52">
        <v>73.091224999999994</v>
      </c>
      <c r="FH31" s="52">
        <v>72.776313999999999</v>
      </c>
      <c r="FI31" s="52">
        <v>71.861403999999993</v>
      </c>
      <c r="FJ31" s="52">
        <v>70.915786999999995</v>
      </c>
      <c r="FK31" s="52">
        <v>69.383330999999998</v>
      </c>
      <c r="FL31" s="52">
        <v>65.515793000000002</v>
      </c>
      <c r="FM31" s="52">
        <v>62.854385000000001</v>
      </c>
      <c r="FN31" s="52">
        <v>60.687716999999999</v>
      </c>
      <c r="FO31" s="52">
        <v>58.176315000000002</v>
      </c>
      <c r="FP31" s="52">
        <v>56.192982000000001</v>
      </c>
      <c r="FQ31" s="52">
        <v>55.582455000000003</v>
      </c>
      <c r="FR31" s="52">
        <v>55.393859999999997</v>
      </c>
      <c r="FS31" s="52">
        <v>2.6001000000000002E-3</v>
      </c>
      <c r="FT31" s="52">
        <v>2.699E-3</v>
      </c>
      <c r="FU31" s="52">
        <v>4.1520999999999997E-3</v>
      </c>
    </row>
    <row r="32" spans="1:177" x14ac:dyDescent="0.2">
      <c r="A32" s="31" t="s">
        <v>0</v>
      </c>
      <c r="B32" s="31" t="s">
        <v>235</v>
      </c>
      <c r="C32" s="31" t="s">
        <v>208</v>
      </c>
      <c r="D32" s="31" t="s">
        <v>219</v>
      </c>
      <c r="E32" s="53" t="s">
        <v>229</v>
      </c>
      <c r="F32" s="53">
        <v>204</v>
      </c>
      <c r="G32" s="52">
        <v>0.15445449999999999</v>
      </c>
      <c r="H32" s="52">
        <v>0.1356308</v>
      </c>
      <c r="I32" s="52">
        <v>0.12184780000000001</v>
      </c>
      <c r="J32" s="52">
        <v>0.1111724</v>
      </c>
      <c r="K32" s="52">
        <v>0.1078674</v>
      </c>
      <c r="L32" s="52">
        <v>0.1167863</v>
      </c>
      <c r="M32" s="52">
        <v>0.13973379999999999</v>
      </c>
      <c r="N32" s="52">
        <v>0.12796009999999999</v>
      </c>
      <c r="O32" s="52">
        <v>0.123373</v>
      </c>
      <c r="P32" s="52">
        <v>0.114791</v>
      </c>
      <c r="Q32" s="52">
        <v>0.12639539999999999</v>
      </c>
      <c r="R32" s="52">
        <v>0.1238445</v>
      </c>
      <c r="S32" s="52">
        <v>0.1298695</v>
      </c>
      <c r="T32" s="52">
        <v>0.12804090000000001</v>
      </c>
      <c r="U32" s="52">
        <v>0.13187499999999999</v>
      </c>
      <c r="V32" s="52">
        <v>0.1480417</v>
      </c>
      <c r="W32" s="52">
        <v>0.1623386</v>
      </c>
      <c r="X32" s="52">
        <v>0.18466689999999999</v>
      </c>
      <c r="Y32" s="52">
        <v>0.23455799999999999</v>
      </c>
      <c r="Z32" s="52">
        <v>0.25092700000000001</v>
      </c>
      <c r="AA32" s="52">
        <v>0.24017769999999999</v>
      </c>
      <c r="AB32" s="52">
        <v>0.2298973</v>
      </c>
      <c r="AC32" s="52">
        <v>0.1972691</v>
      </c>
      <c r="AD32" s="52">
        <v>0.17184869999999999</v>
      </c>
      <c r="AE32" s="52">
        <v>-2.30104E-2</v>
      </c>
      <c r="AF32" s="52">
        <v>-2.02969E-2</v>
      </c>
      <c r="AG32" s="52">
        <v>-1.9226E-2</v>
      </c>
      <c r="AH32" s="52">
        <v>-1.4718200000000001E-2</v>
      </c>
      <c r="AI32" s="52">
        <v>-1.03985E-2</v>
      </c>
      <c r="AJ32" s="52">
        <v>-5.4203000000000003E-3</v>
      </c>
      <c r="AK32" s="52">
        <v>-3.1294999999999999E-3</v>
      </c>
      <c r="AL32" s="52">
        <v>-2.6208E-3</v>
      </c>
      <c r="AM32" s="52">
        <v>-1.0009000000000001E-3</v>
      </c>
      <c r="AN32" s="52">
        <v>-8.8579999999999996E-4</v>
      </c>
      <c r="AO32" s="52">
        <v>-8.83E-4</v>
      </c>
      <c r="AP32" s="52">
        <v>-4.4700000000000002E-5</v>
      </c>
      <c r="AQ32" s="52">
        <v>5.2649999999999995E-4</v>
      </c>
      <c r="AR32" s="52">
        <v>-9.7070000000000001E-4</v>
      </c>
      <c r="AS32" s="52">
        <v>-7.1500000000000003E-5</v>
      </c>
      <c r="AT32" s="52">
        <v>3.2775E-3</v>
      </c>
      <c r="AU32" s="52">
        <v>1.5610000000000001E-3</v>
      </c>
      <c r="AV32" s="52">
        <v>2.8525E-3</v>
      </c>
      <c r="AW32" s="52">
        <v>-1.0388999999999999E-3</v>
      </c>
      <c r="AX32" s="52">
        <v>-9.3916999999999994E-3</v>
      </c>
      <c r="AY32" s="52">
        <v>-1.25548E-2</v>
      </c>
      <c r="AZ32" s="52">
        <v>-1.19028E-2</v>
      </c>
      <c r="BA32" s="52">
        <v>-1.3465400000000001E-2</v>
      </c>
      <c r="BB32" s="52">
        <v>-1.7738199999999999E-2</v>
      </c>
      <c r="BC32" s="52">
        <v>-1.8627700000000001E-2</v>
      </c>
      <c r="BD32" s="52">
        <v>-1.65392E-2</v>
      </c>
      <c r="BE32" s="52">
        <v>-1.5732199999999998E-2</v>
      </c>
      <c r="BF32" s="52">
        <v>-1.1933300000000001E-2</v>
      </c>
      <c r="BG32" s="52">
        <v>-8.0020000000000004E-3</v>
      </c>
      <c r="BH32" s="52">
        <v>-2.9995999999999998E-3</v>
      </c>
      <c r="BI32" s="52">
        <v>-5.6539999999999997E-4</v>
      </c>
      <c r="BJ32" s="52">
        <v>1.1199999999999999E-5</v>
      </c>
      <c r="BK32" s="52">
        <v>1.6722E-3</v>
      </c>
      <c r="BL32" s="52">
        <v>1.8607999999999999E-3</v>
      </c>
      <c r="BM32" s="52">
        <v>2.1031999999999999E-3</v>
      </c>
      <c r="BN32" s="52">
        <v>2.7507999999999999E-3</v>
      </c>
      <c r="BO32" s="52">
        <v>3.7743E-3</v>
      </c>
      <c r="BP32" s="52">
        <v>2.5883E-3</v>
      </c>
      <c r="BQ32" s="52">
        <v>4.1990999999999999E-3</v>
      </c>
      <c r="BR32" s="52">
        <v>8.1840000000000003E-3</v>
      </c>
      <c r="BS32" s="52">
        <v>6.1612000000000004E-3</v>
      </c>
      <c r="BT32" s="52">
        <v>7.1466999999999998E-3</v>
      </c>
      <c r="BU32" s="52">
        <v>3.2165000000000002E-3</v>
      </c>
      <c r="BV32" s="52">
        <v>-4.9959999999999996E-3</v>
      </c>
      <c r="BW32" s="52">
        <v>-8.6344999999999998E-3</v>
      </c>
      <c r="BX32" s="52">
        <v>-8.2278000000000004E-3</v>
      </c>
      <c r="BY32" s="52">
        <v>-9.6033999999999998E-3</v>
      </c>
      <c r="BZ32" s="52">
        <v>-1.3596499999999999E-2</v>
      </c>
      <c r="CA32" s="52">
        <v>-1.5592200000000001E-2</v>
      </c>
      <c r="CB32" s="52">
        <v>-1.39366E-2</v>
      </c>
      <c r="CC32" s="52">
        <v>-1.33125E-2</v>
      </c>
      <c r="CD32" s="52">
        <v>-1.00045E-2</v>
      </c>
      <c r="CE32" s="52">
        <v>-6.3422000000000001E-3</v>
      </c>
      <c r="CF32" s="52">
        <v>-1.323E-3</v>
      </c>
      <c r="CG32" s="52">
        <v>1.2103999999999999E-3</v>
      </c>
      <c r="CH32" s="52">
        <v>1.8342E-3</v>
      </c>
      <c r="CI32" s="52">
        <v>3.5235000000000002E-3</v>
      </c>
      <c r="CJ32" s="52">
        <v>3.7631000000000001E-3</v>
      </c>
      <c r="CK32" s="52">
        <v>4.1713000000000002E-3</v>
      </c>
      <c r="CL32" s="52">
        <v>4.6870000000000002E-3</v>
      </c>
      <c r="CM32" s="52">
        <v>6.0236999999999999E-3</v>
      </c>
      <c r="CN32" s="52">
        <v>5.0531999999999999E-3</v>
      </c>
      <c r="CO32" s="52">
        <v>7.1568999999999999E-3</v>
      </c>
      <c r="CP32" s="52">
        <v>1.15823E-2</v>
      </c>
      <c r="CQ32" s="52">
        <v>9.3472999999999994E-3</v>
      </c>
      <c r="CR32" s="52">
        <v>1.01209E-2</v>
      </c>
      <c r="CS32" s="52">
        <v>6.1638999999999999E-3</v>
      </c>
      <c r="CT32" s="52">
        <v>-1.9514999999999999E-3</v>
      </c>
      <c r="CU32" s="52">
        <v>-5.9192999999999997E-3</v>
      </c>
      <c r="CV32" s="52">
        <v>-5.6825000000000001E-3</v>
      </c>
      <c r="CW32" s="52">
        <v>-6.9286E-3</v>
      </c>
      <c r="CX32" s="52">
        <v>-1.0728E-2</v>
      </c>
      <c r="CY32" s="52">
        <v>-1.25568E-2</v>
      </c>
      <c r="CZ32" s="52">
        <v>-1.1334E-2</v>
      </c>
      <c r="DA32" s="52">
        <v>-1.08927E-2</v>
      </c>
      <c r="DB32" s="52">
        <v>-8.0756999999999999E-3</v>
      </c>
      <c r="DC32" s="52">
        <v>-4.6823999999999998E-3</v>
      </c>
      <c r="DD32" s="52">
        <v>3.5369999999999998E-4</v>
      </c>
      <c r="DE32" s="52">
        <v>2.9862000000000001E-3</v>
      </c>
      <c r="DF32" s="52">
        <v>3.6570999999999999E-3</v>
      </c>
      <c r="DG32" s="52">
        <v>5.3749000000000002E-3</v>
      </c>
      <c r="DH32" s="52">
        <v>5.6654000000000001E-3</v>
      </c>
      <c r="DI32" s="52">
        <v>6.2395000000000003E-3</v>
      </c>
      <c r="DJ32" s="52">
        <v>6.6230999999999998E-3</v>
      </c>
      <c r="DK32" s="52">
        <v>8.2731000000000002E-3</v>
      </c>
      <c r="DL32" s="52">
        <v>7.5182000000000001E-3</v>
      </c>
      <c r="DM32" s="52">
        <v>1.0114700000000001E-2</v>
      </c>
      <c r="DN32" s="52">
        <v>1.4980500000000001E-2</v>
      </c>
      <c r="DO32" s="52">
        <v>1.25334E-2</v>
      </c>
      <c r="DP32" s="52">
        <v>1.3095000000000001E-2</v>
      </c>
      <c r="DQ32" s="52">
        <v>9.1111999999999999E-3</v>
      </c>
      <c r="DR32" s="52">
        <v>1.0928999999999999E-3</v>
      </c>
      <c r="DS32" s="52">
        <v>-3.2041000000000001E-3</v>
      </c>
      <c r="DT32" s="52">
        <v>-3.1372000000000001E-3</v>
      </c>
      <c r="DU32" s="52">
        <v>-4.2538000000000003E-3</v>
      </c>
      <c r="DV32" s="52">
        <v>-7.8595000000000002E-3</v>
      </c>
      <c r="DW32" s="52">
        <v>-8.1740000000000007E-3</v>
      </c>
      <c r="DX32" s="52">
        <v>-7.5763000000000002E-3</v>
      </c>
      <c r="DY32" s="52">
        <v>-7.3988999999999999E-3</v>
      </c>
      <c r="DZ32" s="52">
        <v>-5.2908E-3</v>
      </c>
      <c r="EA32" s="52">
        <v>-2.2859E-3</v>
      </c>
      <c r="EB32" s="52">
        <v>2.7744000000000002E-3</v>
      </c>
      <c r="EC32" s="52">
        <v>5.5503000000000002E-3</v>
      </c>
      <c r="ED32" s="52">
        <v>6.2892E-3</v>
      </c>
      <c r="EE32" s="52">
        <v>8.0479000000000002E-3</v>
      </c>
      <c r="EF32" s="52">
        <v>8.4119999999999993E-3</v>
      </c>
      <c r="EG32" s="52">
        <v>9.2256999999999999E-3</v>
      </c>
      <c r="EH32" s="52">
        <v>9.4187000000000003E-3</v>
      </c>
      <c r="EI32" s="52">
        <v>1.1520900000000001E-2</v>
      </c>
      <c r="EJ32" s="52">
        <v>1.1077200000000001E-2</v>
      </c>
      <c r="EK32" s="52">
        <v>1.43853E-2</v>
      </c>
      <c r="EL32" s="52">
        <v>1.9886999999999998E-2</v>
      </c>
      <c r="EM32" s="52">
        <v>1.7133700000000002E-2</v>
      </c>
      <c r="EN32" s="52">
        <v>1.73892E-2</v>
      </c>
      <c r="EO32" s="52">
        <v>1.3366599999999999E-2</v>
      </c>
      <c r="EP32" s="52">
        <v>5.4887E-3</v>
      </c>
      <c r="EQ32" s="52">
        <v>7.1619999999999995E-4</v>
      </c>
      <c r="ER32" s="52">
        <v>5.3770000000000001E-4</v>
      </c>
      <c r="ES32" s="52">
        <v>-3.9179999999999998E-4</v>
      </c>
      <c r="ET32" s="52">
        <v>-3.7177999999999998E-3</v>
      </c>
      <c r="EU32" s="52">
        <v>69.507987999999997</v>
      </c>
      <c r="EV32" s="52">
        <v>69.100104999999999</v>
      </c>
      <c r="EW32" s="52">
        <v>68.567627000000002</v>
      </c>
      <c r="EX32" s="52">
        <v>67.709266999999997</v>
      </c>
      <c r="EY32" s="52">
        <v>67.467522000000002</v>
      </c>
      <c r="EZ32" s="52">
        <v>67.101173000000003</v>
      </c>
      <c r="FA32" s="52">
        <v>66.964859000000004</v>
      </c>
      <c r="FB32" s="52">
        <v>69.218315000000004</v>
      </c>
      <c r="FC32" s="52">
        <v>72.977637999999999</v>
      </c>
      <c r="FD32" s="52">
        <v>75.621941000000007</v>
      </c>
      <c r="FE32" s="52">
        <v>78.052184999999994</v>
      </c>
      <c r="FF32" s="52">
        <v>79.695419000000001</v>
      </c>
      <c r="FG32" s="52">
        <v>79.989349000000004</v>
      </c>
      <c r="FH32" s="52">
        <v>79.933975000000004</v>
      </c>
      <c r="FI32" s="52">
        <v>79.955269000000001</v>
      </c>
      <c r="FJ32" s="52">
        <v>79.773162999999997</v>
      </c>
      <c r="FK32" s="52">
        <v>78.642173999999997</v>
      </c>
      <c r="FL32" s="52">
        <v>76.584663000000006</v>
      </c>
      <c r="FM32" s="52">
        <v>74.604896999999994</v>
      </c>
      <c r="FN32" s="52">
        <v>73.611289999999997</v>
      </c>
      <c r="FO32" s="52">
        <v>72.369545000000002</v>
      </c>
      <c r="FP32" s="52">
        <v>71.277953999999994</v>
      </c>
      <c r="FQ32" s="52">
        <v>70.691162000000006</v>
      </c>
      <c r="FR32" s="52">
        <v>70.250266999999994</v>
      </c>
      <c r="FS32" s="52">
        <v>2.9688000000000002E-3</v>
      </c>
      <c r="FT32" s="52">
        <v>3.1735999999999999E-3</v>
      </c>
      <c r="FU32" s="52">
        <v>4.6524000000000001E-3</v>
      </c>
    </row>
    <row r="33" spans="1:177" x14ac:dyDescent="0.2">
      <c r="A33" s="31" t="s">
        <v>0</v>
      </c>
      <c r="B33" s="31" t="s">
        <v>235</v>
      </c>
      <c r="C33" s="31" t="s">
        <v>208</v>
      </c>
      <c r="D33" s="31" t="s">
        <v>219</v>
      </c>
      <c r="E33" s="53" t="s">
        <v>230</v>
      </c>
      <c r="F33" s="53">
        <v>111</v>
      </c>
      <c r="G33" s="52">
        <v>9.19214E-2</v>
      </c>
      <c r="H33" s="52">
        <v>8.1755900000000006E-2</v>
      </c>
      <c r="I33" s="52">
        <v>7.2082400000000005E-2</v>
      </c>
      <c r="J33" s="52">
        <v>6.6641699999999998E-2</v>
      </c>
      <c r="K33" s="52">
        <v>6.8421800000000005E-2</v>
      </c>
      <c r="L33" s="52">
        <v>7.1779800000000005E-2</v>
      </c>
      <c r="M33" s="52">
        <v>8.2421999999999995E-2</v>
      </c>
      <c r="N33" s="52">
        <v>7.13144E-2</v>
      </c>
      <c r="O33" s="52">
        <v>7.1725700000000003E-2</v>
      </c>
      <c r="P33" s="52">
        <v>7.0202200000000006E-2</v>
      </c>
      <c r="Q33" s="52">
        <v>7.3710499999999998E-2</v>
      </c>
      <c r="R33" s="52">
        <v>7.3896900000000001E-2</v>
      </c>
      <c r="S33" s="52">
        <v>7.7828499999999995E-2</v>
      </c>
      <c r="T33" s="52">
        <v>7.2661199999999995E-2</v>
      </c>
      <c r="U33" s="52">
        <v>7.3774699999999999E-2</v>
      </c>
      <c r="V33" s="52">
        <v>7.84633E-2</v>
      </c>
      <c r="W33" s="52">
        <v>8.7599499999999997E-2</v>
      </c>
      <c r="X33" s="52">
        <v>9.80901E-2</v>
      </c>
      <c r="Y33" s="52">
        <v>0.1124801</v>
      </c>
      <c r="Z33" s="52">
        <v>0.119894</v>
      </c>
      <c r="AA33" s="52">
        <v>0.1179562</v>
      </c>
      <c r="AB33" s="52">
        <v>0.1158565</v>
      </c>
      <c r="AC33" s="52">
        <v>0.10221909999999999</v>
      </c>
      <c r="AD33" s="52">
        <v>8.6418200000000001E-2</v>
      </c>
      <c r="AE33" s="52">
        <v>-1.9758299999999999E-2</v>
      </c>
      <c r="AF33" s="52">
        <v>-1.63027E-2</v>
      </c>
      <c r="AG33" s="52">
        <v>-1.53735E-2</v>
      </c>
      <c r="AH33" s="52">
        <v>-1.17135E-2</v>
      </c>
      <c r="AI33" s="52">
        <v>-8.0496999999999999E-3</v>
      </c>
      <c r="AJ33" s="52">
        <v>-4.9576000000000004E-3</v>
      </c>
      <c r="AK33" s="52">
        <v>-7.3229999999999996E-4</v>
      </c>
      <c r="AL33" s="52">
        <v>-2.6351999999999999E-3</v>
      </c>
      <c r="AM33" s="52">
        <v>-1.6819000000000001E-3</v>
      </c>
      <c r="AN33" s="52">
        <v>-1.3175999999999999E-3</v>
      </c>
      <c r="AO33" s="52">
        <v>-5.6179999999999999E-4</v>
      </c>
      <c r="AP33" s="52">
        <v>-6.6620000000000004E-4</v>
      </c>
      <c r="AQ33" s="52">
        <v>8.8619999999999997E-4</v>
      </c>
      <c r="AR33" s="52">
        <v>-1.0172E-3</v>
      </c>
      <c r="AS33" s="52">
        <v>-1.2371000000000001E-3</v>
      </c>
      <c r="AT33" s="52">
        <v>-7.896E-4</v>
      </c>
      <c r="AU33" s="52">
        <v>-1.3024E-3</v>
      </c>
      <c r="AV33" s="52">
        <v>-3.3500000000000001E-5</v>
      </c>
      <c r="AW33" s="52">
        <v>-2.6269000000000002E-3</v>
      </c>
      <c r="AX33" s="52">
        <v>-6.4377000000000002E-3</v>
      </c>
      <c r="AY33" s="52">
        <v>-9.3516999999999992E-3</v>
      </c>
      <c r="AZ33" s="52">
        <v>-7.3596E-3</v>
      </c>
      <c r="BA33" s="52">
        <v>-1.13201E-2</v>
      </c>
      <c r="BB33" s="52">
        <v>-1.46158E-2</v>
      </c>
      <c r="BC33" s="52">
        <v>-1.5652699999999999E-2</v>
      </c>
      <c r="BD33" s="52">
        <v>-1.2808999999999999E-2</v>
      </c>
      <c r="BE33" s="52">
        <v>-1.2145299999999999E-2</v>
      </c>
      <c r="BF33" s="52">
        <v>-9.2013000000000008E-3</v>
      </c>
      <c r="BG33" s="52">
        <v>-5.9208999999999998E-3</v>
      </c>
      <c r="BH33" s="52">
        <v>-2.9196000000000001E-3</v>
      </c>
      <c r="BI33" s="52">
        <v>1.4245E-3</v>
      </c>
      <c r="BJ33" s="52">
        <v>-3.389E-4</v>
      </c>
      <c r="BK33" s="52">
        <v>6.2549999999999997E-4</v>
      </c>
      <c r="BL33" s="52">
        <v>1.0738E-3</v>
      </c>
      <c r="BM33" s="52">
        <v>1.921E-3</v>
      </c>
      <c r="BN33" s="52">
        <v>1.6523E-3</v>
      </c>
      <c r="BO33" s="52">
        <v>3.4832999999999999E-3</v>
      </c>
      <c r="BP33" s="52">
        <v>1.7044E-3</v>
      </c>
      <c r="BQ33" s="52">
        <v>1.7459999999999999E-3</v>
      </c>
      <c r="BR33" s="52">
        <v>2.5795000000000002E-3</v>
      </c>
      <c r="BS33" s="52">
        <v>2.0457000000000001E-3</v>
      </c>
      <c r="BT33" s="52">
        <v>3.2252000000000001E-3</v>
      </c>
      <c r="BU33" s="52">
        <v>4.6430000000000001E-4</v>
      </c>
      <c r="BV33" s="52">
        <v>-3.2239E-3</v>
      </c>
      <c r="BW33" s="52">
        <v>-6.2878999999999999E-3</v>
      </c>
      <c r="BX33" s="52">
        <v>-4.5798999999999996E-3</v>
      </c>
      <c r="BY33" s="52">
        <v>-8.0274999999999999E-3</v>
      </c>
      <c r="BZ33" s="52">
        <v>-1.0929299999999999E-2</v>
      </c>
      <c r="CA33" s="52">
        <v>-1.28092E-2</v>
      </c>
      <c r="CB33" s="52">
        <v>-1.0389300000000001E-2</v>
      </c>
      <c r="CC33" s="52">
        <v>-9.9094999999999999E-3</v>
      </c>
      <c r="CD33" s="52">
        <v>-7.4612999999999997E-3</v>
      </c>
      <c r="CE33" s="52">
        <v>-4.4464999999999999E-3</v>
      </c>
      <c r="CF33" s="52">
        <v>-1.5081999999999999E-3</v>
      </c>
      <c r="CG33" s="52">
        <v>2.9182000000000001E-3</v>
      </c>
      <c r="CH33" s="52">
        <v>1.2515E-3</v>
      </c>
      <c r="CI33" s="52">
        <v>2.2236000000000001E-3</v>
      </c>
      <c r="CJ33" s="52">
        <v>2.7301000000000001E-3</v>
      </c>
      <c r="CK33" s="52">
        <v>3.6405000000000001E-3</v>
      </c>
      <c r="CL33" s="52">
        <v>3.258E-3</v>
      </c>
      <c r="CM33" s="52">
        <v>5.2820999999999996E-3</v>
      </c>
      <c r="CN33" s="52">
        <v>3.5894E-3</v>
      </c>
      <c r="CO33" s="52">
        <v>3.8119999999999999E-3</v>
      </c>
      <c r="CP33" s="52">
        <v>4.9129000000000004E-3</v>
      </c>
      <c r="CQ33" s="52">
        <v>4.3647E-3</v>
      </c>
      <c r="CR33" s="52">
        <v>5.4821000000000002E-3</v>
      </c>
      <c r="CS33" s="52">
        <v>2.6051999999999998E-3</v>
      </c>
      <c r="CT33" s="52">
        <v>-9.9799999999999997E-4</v>
      </c>
      <c r="CU33" s="52">
        <v>-4.1659000000000002E-3</v>
      </c>
      <c r="CV33" s="52">
        <v>-2.6546999999999999E-3</v>
      </c>
      <c r="CW33" s="52">
        <v>-5.7470000000000004E-3</v>
      </c>
      <c r="CX33" s="52">
        <v>-8.3759999999999998E-3</v>
      </c>
      <c r="CY33" s="52">
        <v>-9.9655999999999998E-3</v>
      </c>
      <c r="CZ33" s="52">
        <v>-7.9696000000000003E-3</v>
      </c>
      <c r="DA33" s="52">
        <v>-7.6737000000000003E-3</v>
      </c>
      <c r="DB33" s="52">
        <v>-5.7213999999999997E-3</v>
      </c>
      <c r="DC33" s="52">
        <v>-2.9719999999999998E-3</v>
      </c>
      <c r="DD33" s="52">
        <v>-9.6700000000000006E-5</v>
      </c>
      <c r="DE33" s="52">
        <v>4.4120000000000001E-3</v>
      </c>
      <c r="DF33" s="52">
        <v>2.8419000000000001E-3</v>
      </c>
      <c r="DG33" s="52">
        <v>3.8218000000000002E-3</v>
      </c>
      <c r="DH33" s="52">
        <v>4.3864000000000004E-3</v>
      </c>
      <c r="DI33" s="52">
        <v>5.3600999999999996E-3</v>
      </c>
      <c r="DJ33" s="52">
        <v>4.8637999999999997E-3</v>
      </c>
      <c r="DK33" s="52">
        <v>7.0809000000000002E-3</v>
      </c>
      <c r="DL33" s="52">
        <v>5.4742999999999997E-3</v>
      </c>
      <c r="DM33" s="52">
        <v>5.8780999999999998E-3</v>
      </c>
      <c r="DN33" s="52">
        <v>7.2464000000000001E-3</v>
      </c>
      <c r="DO33" s="52">
        <v>6.6835999999999996E-3</v>
      </c>
      <c r="DP33" s="52">
        <v>7.7390000000000002E-3</v>
      </c>
      <c r="DQ33" s="52">
        <v>4.7461999999999999E-3</v>
      </c>
      <c r="DR33" s="52">
        <v>1.2278E-3</v>
      </c>
      <c r="DS33" s="52">
        <v>-2.0439E-3</v>
      </c>
      <c r="DT33" s="52">
        <v>-7.2939999999999995E-4</v>
      </c>
      <c r="DU33" s="52">
        <v>-3.4665E-3</v>
      </c>
      <c r="DV33" s="52">
        <v>-5.8227000000000001E-3</v>
      </c>
      <c r="DW33" s="52">
        <v>-5.8599999999999998E-3</v>
      </c>
      <c r="DX33" s="52">
        <v>-4.4758999999999997E-3</v>
      </c>
      <c r="DY33" s="52">
        <v>-4.4456000000000001E-3</v>
      </c>
      <c r="DZ33" s="52">
        <v>-3.2092000000000002E-3</v>
      </c>
      <c r="EA33" s="52">
        <v>-8.432E-4</v>
      </c>
      <c r="EB33" s="52">
        <v>1.9413E-3</v>
      </c>
      <c r="EC33" s="52">
        <v>6.5687000000000002E-3</v>
      </c>
      <c r="ED33" s="52">
        <v>5.1381999999999999E-3</v>
      </c>
      <c r="EE33" s="52">
        <v>6.1291999999999996E-3</v>
      </c>
      <c r="EF33" s="52">
        <v>6.7777999999999996E-3</v>
      </c>
      <c r="EG33" s="52">
        <v>7.8428000000000005E-3</v>
      </c>
      <c r="EH33" s="52">
        <v>7.1823E-3</v>
      </c>
      <c r="EI33" s="52">
        <v>9.6781000000000002E-3</v>
      </c>
      <c r="EJ33" s="52">
        <v>8.1959000000000008E-3</v>
      </c>
      <c r="EK33" s="52">
        <v>8.8611000000000002E-3</v>
      </c>
      <c r="EL33" s="52">
        <v>1.0615400000000001E-2</v>
      </c>
      <c r="EM33" s="52">
        <v>1.00318E-2</v>
      </c>
      <c r="EN33" s="52">
        <v>1.09976E-2</v>
      </c>
      <c r="EO33" s="52">
        <v>7.8373000000000002E-3</v>
      </c>
      <c r="EP33" s="52">
        <v>4.4416000000000004E-3</v>
      </c>
      <c r="EQ33" s="52">
        <v>1.0199E-3</v>
      </c>
      <c r="ER33" s="52">
        <v>2.0503000000000001E-3</v>
      </c>
      <c r="ES33" s="52">
        <v>-1.739E-4</v>
      </c>
      <c r="ET33" s="52">
        <v>-2.1361000000000002E-3</v>
      </c>
      <c r="EU33" s="52">
        <v>70.657561999999999</v>
      </c>
      <c r="EV33" s="52">
        <v>70.203781000000006</v>
      </c>
      <c r="EW33" s="52">
        <v>69.598740000000006</v>
      </c>
      <c r="EX33" s="52">
        <v>68.836135999999996</v>
      </c>
      <c r="EY33" s="52">
        <v>68.594536000000005</v>
      </c>
      <c r="EZ33" s="52">
        <v>68.128151000000003</v>
      </c>
      <c r="FA33" s="52">
        <v>68.105041999999997</v>
      </c>
      <c r="FB33" s="52">
        <v>69.004204000000001</v>
      </c>
      <c r="FC33" s="52">
        <v>71.371848999999997</v>
      </c>
      <c r="FD33" s="52">
        <v>73.302520999999999</v>
      </c>
      <c r="FE33" s="52">
        <v>75.674369999999996</v>
      </c>
      <c r="FF33" s="52">
        <v>77.397057000000004</v>
      </c>
      <c r="FG33" s="52">
        <v>77.693275</v>
      </c>
      <c r="FH33" s="52">
        <v>77.670165999999995</v>
      </c>
      <c r="FI33" s="52">
        <v>78.180672000000001</v>
      </c>
      <c r="FJ33" s="52">
        <v>78.342438000000001</v>
      </c>
      <c r="FK33" s="52">
        <v>77.315124999999995</v>
      </c>
      <c r="FL33" s="52">
        <v>75.737396000000004</v>
      </c>
      <c r="FM33" s="52">
        <v>74.605041999999997</v>
      </c>
      <c r="FN33" s="52">
        <v>74.151259999999994</v>
      </c>
      <c r="FO33" s="52">
        <v>73.308823000000004</v>
      </c>
      <c r="FP33" s="52">
        <v>72.579834000000005</v>
      </c>
      <c r="FQ33" s="52">
        <v>72.113449000000003</v>
      </c>
      <c r="FR33" s="52">
        <v>71.380249000000006</v>
      </c>
      <c r="FS33" s="52">
        <v>2.4161999999999999E-3</v>
      </c>
      <c r="FT33" s="52">
        <v>2.4889000000000001E-3</v>
      </c>
      <c r="FU33" s="52">
        <v>3.5040000000000002E-3</v>
      </c>
    </row>
    <row r="34" spans="1:177" x14ac:dyDescent="0.2">
      <c r="A34" s="62" t="s">
        <v>0</v>
      </c>
      <c r="B34" s="62" t="s">
        <v>235</v>
      </c>
      <c r="C34" s="62" t="s">
        <v>208</v>
      </c>
      <c r="D34" s="62" t="s">
        <v>219</v>
      </c>
      <c r="E34" s="63" t="s">
        <v>231</v>
      </c>
      <c r="F34" s="63">
        <v>93</v>
      </c>
      <c r="G34" s="64">
        <v>6.3659099999999996E-2</v>
      </c>
      <c r="H34" s="64">
        <v>5.5046999999999999E-2</v>
      </c>
      <c r="I34" s="64">
        <v>5.0684800000000002E-2</v>
      </c>
      <c r="J34" s="64">
        <v>4.53953E-2</v>
      </c>
      <c r="K34" s="64">
        <v>4.07789E-2</v>
      </c>
      <c r="L34" s="64">
        <v>4.6097300000000001E-2</v>
      </c>
      <c r="M34" s="64">
        <v>5.8370100000000001E-2</v>
      </c>
      <c r="N34" s="64">
        <v>5.6934199999999997E-2</v>
      </c>
      <c r="O34" s="64">
        <v>5.2327699999999998E-2</v>
      </c>
      <c r="P34" s="64">
        <v>4.5698200000000001E-2</v>
      </c>
      <c r="Q34" s="64">
        <v>5.3464600000000001E-2</v>
      </c>
      <c r="R34" s="64">
        <v>5.0991599999999998E-2</v>
      </c>
      <c r="S34" s="64">
        <v>5.3470499999999997E-2</v>
      </c>
      <c r="T34" s="64">
        <v>5.6117199999999999E-2</v>
      </c>
      <c r="U34" s="64">
        <v>5.8624700000000002E-2</v>
      </c>
      <c r="V34" s="64">
        <v>6.9478600000000001E-2</v>
      </c>
      <c r="W34" s="64">
        <v>7.4914900000000006E-2</v>
      </c>
      <c r="X34" s="64">
        <v>8.6637199999999998E-2</v>
      </c>
      <c r="Y34" s="64">
        <v>0.1204781</v>
      </c>
      <c r="Z34" s="64">
        <v>0.12914999999999999</v>
      </c>
      <c r="AA34" s="64">
        <v>0.1209855</v>
      </c>
      <c r="AB34" s="64">
        <v>0.1129564</v>
      </c>
      <c r="AC34" s="64">
        <v>9.4849699999999995E-2</v>
      </c>
      <c r="AD34" s="64">
        <v>8.5350899999999993E-2</v>
      </c>
      <c r="AE34" s="64">
        <v>-5.9142999999999999E-3</v>
      </c>
      <c r="AF34" s="64">
        <v>-6.234E-3</v>
      </c>
      <c r="AG34" s="64">
        <v>-5.9036000000000002E-3</v>
      </c>
      <c r="AH34" s="64">
        <v>-4.8447999999999998E-3</v>
      </c>
      <c r="AI34" s="64">
        <v>-3.9198000000000002E-3</v>
      </c>
      <c r="AJ34" s="64">
        <v>-2.1806E-3</v>
      </c>
      <c r="AK34" s="64">
        <v>-3.5668000000000002E-3</v>
      </c>
      <c r="AL34" s="64">
        <v>-1.5296000000000001E-3</v>
      </c>
      <c r="AM34" s="64">
        <v>-9.1889999999999995E-4</v>
      </c>
      <c r="AN34" s="64">
        <v>-1.1432E-3</v>
      </c>
      <c r="AO34" s="64">
        <v>-2.0152999999999998E-3</v>
      </c>
      <c r="AP34" s="64">
        <v>-9.7519999999999996E-4</v>
      </c>
      <c r="AQ34" s="64">
        <v>-1.7922999999999999E-3</v>
      </c>
      <c r="AR34" s="64">
        <v>-1.9487E-3</v>
      </c>
      <c r="AS34" s="64">
        <v>-1.5517E-3</v>
      </c>
      <c r="AT34" s="64">
        <v>6.826E-4</v>
      </c>
      <c r="AU34" s="64">
        <v>-1.506E-4</v>
      </c>
      <c r="AV34" s="64">
        <v>3.0190000000000002E-4</v>
      </c>
      <c r="AW34" s="64">
        <v>-1.0170999999999999E-3</v>
      </c>
      <c r="AX34" s="64">
        <v>-5.6404000000000003E-3</v>
      </c>
      <c r="AY34" s="64">
        <v>-5.5493000000000001E-3</v>
      </c>
      <c r="AZ34" s="64">
        <v>-6.8605999999999997E-3</v>
      </c>
      <c r="BA34" s="64">
        <v>-4.3439999999999998E-3</v>
      </c>
      <c r="BB34" s="64">
        <v>-4.9375E-3</v>
      </c>
      <c r="BC34" s="64">
        <v>-4.3987000000000002E-3</v>
      </c>
      <c r="BD34" s="64">
        <v>-4.8358000000000003E-3</v>
      </c>
      <c r="BE34" s="64">
        <v>-4.5750000000000001E-3</v>
      </c>
      <c r="BF34" s="64">
        <v>-3.6432000000000001E-3</v>
      </c>
      <c r="BG34" s="64">
        <v>-2.8146999999999998E-3</v>
      </c>
      <c r="BH34" s="64">
        <v>-8.7739999999999997E-4</v>
      </c>
      <c r="BI34" s="64">
        <v>-2.1816000000000001E-3</v>
      </c>
      <c r="BJ34" s="64">
        <v>-2.287E-4</v>
      </c>
      <c r="BK34" s="64">
        <v>4.4260000000000002E-4</v>
      </c>
      <c r="BL34" s="64">
        <v>2.197E-4</v>
      </c>
      <c r="BM34" s="64">
        <v>-3.4239999999999997E-4</v>
      </c>
      <c r="BN34" s="64">
        <v>5.867E-4</v>
      </c>
      <c r="BO34" s="64">
        <v>1.2669999999999999E-4</v>
      </c>
      <c r="BP34" s="64">
        <v>3.2689999999999998E-4</v>
      </c>
      <c r="BQ34" s="64">
        <v>1.4789E-3</v>
      </c>
      <c r="BR34" s="64">
        <v>4.2179000000000001E-3</v>
      </c>
      <c r="BS34" s="64">
        <v>2.9868999999999998E-3</v>
      </c>
      <c r="BT34" s="64">
        <v>3.0936000000000002E-3</v>
      </c>
      <c r="BU34" s="64">
        <v>1.9204000000000001E-3</v>
      </c>
      <c r="BV34" s="64">
        <v>-2.6156999999999999E-3</v>
      </c>
      <c r="BW34" s="64">
        <v>-3.0717000000000001E-3</v>
      </c>
      <c r="BX34" s="64">
        <v>-4.4447000000000002E-3</v>
      </c>
      <c r="BY34" s="64">
        <v>-2.3365999999999999E-3</v>
      </c>
      <c r="BZ34" s="64">
        <v>-3.0844000000000002E-3</v>
      </c>
      <c r="CA34" s="64">
        <v>-3.3490999999999998E-3</v>
      </c>
      <c r="CB34" s="64">
        <v>-3.8674E-3</v>
      </c>
      <c r="CC34" s="64">
        <v>-3.6549E-3</v>
      </c>
      <c r="CD34" s="64">
        <v>-2.8110000000000001E-3</v>
      </c>
      <c r="CE34" s="64">
        <v>-2.0493E-3</v>
      </c>
      <c r="CF34" s="64">
        <v>2.51E-5</v>
      </c>
      <c r="CG34" s="64">
        <v>-1.2221999999999999E-3</v>
      </c>
      <c r="CH34" s="64">
        <v>6.7219999999999997E-4</v>
      </c>
      <c r="CI34" s="64">
        <v>1.3856000000000001E-3</v>
      </c>
      <c r="CJ34" s="64">
        <v>1.1636999999999999E-3</v>
      </c>
      <c r="CK34" s="64">
        <v>8.162E-4</v>
      </c>
      <c r="CL34" s="64">
        <v>1.6685000000000001E-3</v>
      </c>
      <c r="CM34" s="64">
        <v>1.4557999999999999E-3</v>
      </c>
      <c r="CN34" s="64">
        <v>1.903E-3</v>
      </c>
      <c r="CO34" s="64">
        <v>3.5779000000000002E-3</v>
      </c>
      <c r="CP34" s="64">
        <v>6.6664999999999997E-3</v>
      </c>
      <c r="CQ34" s="64">
        <v>5.1599000000000003E-3</v>
      </c>
      <c r="CR34" s="64">
        <v>5.0270999999999996E-3</v>
      </c>
      <c r="CS34" s="64">
        <v>3.9548999999999999E-3</v>
      </c>
      <c r="CT34" s="64">
        <v>-5.2070000000000003E-4</v>
      </c>
      <c r="CU34" s="64">
        <v>-1.3557E-3</v>
      </c>
      <c r="CV34" s="64">
        <v>-2.7713999999999998E-3</v>
      </c>
      <c r="CW34" s="64">
        <v>-9.4629999999999996E-4</v>
      </c>
      <c r="CX34" s="64">
        <v>-1.8010000000000001E-3</v>
      </c>
      <c r="CY34" s="64">
        <v>-2.2994000000000001E-3</v>
      </c>
      <c r="CZ34" s="64">
        <v>-2.8990000000000001E-3</v>
      </c>
      <c r="DA34" s="64">
        <v>-2.7347999999999999E-3</v>
      </c>
      <c r="DB34" s="64">
        <v>-1.9788000000000002E-3</v>
      </c>
      <c r="DC34" s="64">
        <v>-1.2838999999999999E-3</v>
      </c>
      <c r="DD34" s="64">
        <v>9.2770000000000005E-4</v>
      </c>
      <c r="DE34" s="64">
        <v>-2.6279999999999999E-4</v>
      </c>
      <c r="DF34" s="64">
        <v>1.5732000000000001E-3</v>
      </c>
      <c r="DG34" s="64">
        <v>2.3284999999999998E-3</v>
      </c>
      <c r="DH34" s="64">
        <v>2.1075999999999998E-3</v>
      </c>
      <c r="DI34" s="64">
        <v>1.9748000000000001E-3</v>
      </c>
      <c r="DJ34" s="64">
        <v>2.7502E-3</v>
      </c>
      <c r="DK34" s="64">
        <v>2.7848999999999999E-3</v>
      </c>
      <c r="DL34" s="64">
        <v>3.4792E-3</v>
      </c>
      <c r="DM34" s="64">
        <v>5.6769000000000003E-3</v>
      </c>
      <c r="DN34" s="64">
        <v>9.1149999999999998E-3</v>
      </c>
      <c r="DO34" s="64">
        <v>7.3328999999999998E-3</v>
      </c>
      <c r="DP34" s="64">
        <v>6.9607000000000002E-3</v>
      </c>
      <c r="DQ34" s="64">
        <v>5.9893999999999998E-3</v>
      </c>
      <c r="DR34" s="64">
        <v>1.5742E-3</v>
      </c>
      <c r="DS34" s="64">
        <v>3.6029999999999998E-4</v>
      </c>
      <c r="DT34" s="64">
        <v>-1.0981000000000001E-3</v>
      </c>
      <c r="DU34" s="64">
        <v>4.44E-4</v>
      </c>
      <c r="DV34" s="64">
        <v>-5.1749999999999995E-4</v>
      </c>
      <c r="DW34" s="64">
        <v>-7.8390000000000003E-4</v>
      </c>
      <c r="DX34" s="64">
        <v>-1.5008000000000001E-3</v>
      </c>
      <c r="DY34" s="64">
        <v>-1.4062E-3</v>
      </c>
      <c r="DZ34" s="64">
        <v>-7.7720000000000003E-4</v>
      </c>
      <c r="EA34" s="64">
        <v>-1.7880000000000001E-4</v>
      </c>
      <c r="EB34" s="64">
        <v>2.2309000000000001E-3</v>
      </c>
      <c r="EC34" s="64">
        <v>1.1224E-3</v>
      </c>
      <c r="ED34" s="64">
        <v>2.8741000000000001E-3</v>
      </c>
      <c r="EE34" s="64">
        <v>3.6900000000000001E-3</v>
      </c>
      <c r="EF34" s="64">
        <v>3.4705000000000001E-3</v>
      </c>
      <c r="EG34" s="64">
        <v>3.6476E-3</v>
      </c>
      <c r="EH34" s="64">
        <v>4.3122000000000004E-3</v>
      </c>
      <c r="EI34" s="64">
        <v>4.7038999999999996E-3</v>
      </c>
      <c r="EJ34" s="64">
        <v>5.7548E-3</v>
      </c>
      <c r="EK34" s="64">
        <v>8.7075999999999994E-3</v>
      </c>
      <c r="EL34" s="64">
        <v>1.26503E-2</v>
      </c>
      <c r="EM34" s="64">
        <v>1.0470399999999999E-2</v>
      </c>
      <c r="EN34" s="64">
        <v>9.7523999999999996E-3</v>
      </c>
      <c r="EO34" s="64">
        <v>8.9268000000000004E-3</v>
      </c>
      <c r="EP34" s="64">
        <v>4.5989999999999998E-3</v>
      </c>
      <c r="EQ34" s="64">
        <v>2.8379E-3</v>
      </c>
      <c r="ER34" s="64">
        <v>1.3178E-3</v>
      </c>
      <c r="ES34" s="64">
        <v>2.4513E-3</v>
      </c>
      <c r="ET34" s="64">
        <v>1.3355999999999999E-3</v>
      </c>
      <c r="EU34" s="64">
        <v>68.326133999999996</v>
      </c>
      <c r="EV34" s="64">
        <v>67.965446</v>
      </c>
      <c r="EW34" s="64">
        <v>67.507560999999995</v>
      </c>
      <c r="EX34" s="64">
        <v>66.550758000000002</v>
      </c>
      <c r="EY34" s="64">
        <v>66.308852999999999</v>
      </c>
      <c r="EZ34" s="64">
        <v>66.045356999999996</v>
      </c>
      <c r="FA34" s="64">
        <v>65.792655999999994</v>
      </c>
      <c r="FB34" s="64">
        <v>69.438445999999999</v>
      </c>
      <c r="FC34" s="64">
        <v>74.628510000000006</v>
      </c>
      <c r="FD34" s="64">
        <v>78.006477000000004</v>
      </c>
      <c r="FE34" s="64">
        <v>80.496758</v>
      </c>
      <c r="FF34" s="64">
        <v>82.058318999999997</v>
      </c>
      <c r="FG34" s="64">
        <v>82.349891999999997</v>
      </c>
      <c r="FH34" s="64">
        <v>82.261336999999997</v>
      </c>
      <c r="FI34" s="64">
        <v>81.779701000000003</v>
      </c>
      <c r="FJ34" s="64">
        <v>81.244056999999998</v>
      </c>
      <c r="FK34" s="64">
        <v>80.006477000000004</v>
      </c>
      <c r="FL34" s="64">
        <v>77.455726999999996</v>
      </c>
      <c r="FM34" s="64">
        <v>74.604752000000005</v>
      </c>
      <c r="FN34" s="64">
        <v>73.056151999999997</v>
      </c>
      <c r="FO34" s="64">
        <v>71.403885000000002</v>
      </c>
      <c r="FP34" s="64">
        <v>69.939521999999997</v>
      </c>
      <c r="FQ34" s="64">
        <v>69.228943000000001</v>
      </c>
      <c r="FR34" s="64">
        <v>69.088554000000002</v>
      </c>
      <c r="FS34" s="64">
        <v>1.7409000000000001E-3</v>
      </c>
      <c r="FT34" s="64">
        <v>1.9830999999999998E-3</v>
      </c>
      <c r="FU34" s="64">
        <v>3.0322000000000001E-3</v>
      </c>
    </row>
    <row r="35" spans="1:177" x14ac:dyDescent="0.2">
      <c r="A35" s="31" t="s">
        <v>0</v>
      </c>
      <c r="B35" s="31" t="s">
        <v>235</v>
      </c>
      <c r="C35" s="31" t="s">
        <v>208</v>
      </c>
      <c r="D35" s="31" t="s">
        <v>220</v>
      </c>
      <c r="E35" s="53" t="s">
        <v>229</v>
      </c>
      <c r="F35" s="53">
        <v>819</v>
      </c>
      <c r="G35" s="52">
        <v>0.5814492</v>
      </c>
      <c r="H35" s="52">
        <v>0.51989479999999999</v>
      </c>
      <c r="I35" s="52">
        <v>0.47766239999999999</v>
      </c>
      <c r="J35" s="52">
        <v>0.45753280000000002</v>
      </c>
      <c r="K35" s="52">
        <v>0.44452540000000001</v>
      </c>
      <c r="L35" s="52">
        <v>0.47443570000000002</v>
      </c>
      <c r="M35" s="52">
        <v>0.54052279999999997</v>
      </c>
      <c r="N35" s="52">
        <v>0.53973700000000002</v>
      </c>
      <c r="O35" s="52">
        <v>0.54297830000000002</v>
      </c>
      <c r="P35" s="52">
        <v>0.5422247</v>
      </c>
      <c r="Q35" s="52">
        <v>0.56534980000000001</v>
      </c>
      <c r="R35" s="52">
        <v>0.59177480000000005</v>
      </c>
      <c r="S35" s="52">
        <v>0.63069039999999998</v>
      </c>
      <c r="T35" s="52">
        <v>0.66295490000000001</v>
      </c>
      <c r="U35" s="52">
        <v>0.71543780000000001</v>
      </c>
      <c r="V35" s="52">
        <v>0.76541919999999997</v>
      </c>
      <c r="W35" s="52">
        <v>0.80127839999999995</v>
      </c>
      <c r="X35" s="52">
        <v>0.83980860000000002</v>
      </c>
      <c r="Y35" s="52">
        <v>0.88534749999999995</v>
      </c>
      <c r="Z35" s="52">
        <v>0.96909089999999998</v>
      </c>
      <c r="AA35" s="52">
        <v>0.96060630000000002</v>
      </c>
      <c r="AB35" s="52">
        <v>0.9044681</v>
      </c>
      <c r="AC35" s="52">
        <v>0.79742659999999999</v>
      </c>
      <c r="AD35" s="52">
        <v>0.66924609999999995</v>
      </c>
      <c r="AE35" s="52">
        <v>-8.8479199999999994E-2</v>
      </c>
      <c r="AF35" s="52">
        <v>-7.8955899999999996E-2</v>
      </c>
      <c r="AG35" s="52">
        <v>-7.5927999999999995E-2</v>
      </c>
      <c r="AH35" s="52">
        <v>-6.0097699999999997E-2</v>
      </c>
      <c r="AI35" s="52">
        <v>-4.2421199999999999E-2</v>
      </c>
      <c r="AJ35" s="52">
        <v>-2.1824199999999998E-2</v>
      </c>
      <c r="AK35" s="52">
        <v>-1.2741300000000001E-2</v>
      </c>
      <c r="AL35" s="52">
        <v>-1.0148900000000001E-2</v>
      </c>
      <c r="AM35" s="52">
        <v>-2.6567000000000001E-3</v>
      </c>
      <c r="AN35" s="52">
        <v>-8.8869999999999997E-4</v>
      </c>
      <c r="AO35" s="52">
        <v>-1.6337000000000001E-3</v>
      </c>
      <c r="AP35" s="52">
        <v>3.3999E-3</v>
      </c>
      <c r="AQ35" s="52">
        <v>7.1834999999999998E-3</v>
      </c>
      <c r="AR35" s="52">
        <v>1.9794999999999999E-3</v>
      </c>
      <c r="AS35" s="52">
        <v>9.8070999999999992E-3</v>
      </c>
      <c r="AT35" s="52">
        <v>2.65426E-2</v>
      </c>
      <c r="AU35" s="52">
        <v>1.4877100000000001E-2</v>
      </c>
      <c r="AV35" s="52">
        <v>1.6846199999999999E-2</v>
      </c>
      <c r="AW35" s="52">
        <v>-5.6514E-3</v>
      </c>
      <c r="AX35" s="52">
        <v>-3.7407099999999999E-2</v>
      </c>
      <c r="AY35" s="52">
        <v>-5.03141E-2</v>
      </c>
      <c r="AZ35" s="52">
        <v>-4.73289E-2</v>
      </c>
      <c r="BA35" s="52">
        <v>-5.4251199999999999E-2</v>
      </c>
      <c r="BB35" s="52">
        <v>-6.9922999999999999E-2</v>
      </c>
      <c r="BC35" s="52">
        <v>-7.08839E-2</v>
      </c>
      <c r="BD35" s="52">
        <v>-6.3869700000000001E-2</v>
      </c>
      <c r="BE35" s="52">
        <v>-6.1901600000000001E-2</v>
      </c>
      <c r="BF35" s="52">
        <v>-4.8917299999999997E-2</v>
      </c>
      <c r="BG35" s="52">
        <v>-3.2800000000000003E-2</v>
      </c>
      <c r="BH35" s="52">
        <v>-1.21055E-2</v>
      </c>
      <c r="BI35" s="52">
        <v>-2.4474000000000002E-3</v>
      </c>
      <c r="BJ35" s="52">
        <v>4.1800000000000002E-4</v>
      </c>
      <c r="BK35" s="52">
        <v>8.0748999999999994E-3</v>
      </c>
      <c r="BL35" s="52">
        <v>1.01382E-2</v>
      </c>
      <c r="BM35" s="52">
        <v>1.03547E-2</v>
      </c>
      <c r="BN35" s="52">
        <v>1.4623000000000001E-2</v>
      </c>
      <c r="BO35" s="52">
        <v>2.0222400000000001E-2</v>
      </c>
      <c r="BP35" s="52">
        <v>1.6267899999999998E-2</v>
      </c>
      <c r="BQ35" s="52">
        <v>2.6952299999999998E-2</v>
      </c>
      <c r="BR35" s="52">
        <v>4.6240799999999999E-2</v>
      </c>
      <c r="BS35" s="52">
        <v>3.3345699999999999E-2</v>
      </c>
      <c r="BT35" s="52">
        <v>3.4086199999999997E-2</v>
      </c>
      <c r="BU35" s="52">
        <v>1.14331E-2</v>
      </c>
      <c r="BV35" s="52">
        <v>-1.9759499999999999E-2</v>
      </c>
      <c r="BW35" s="52">
        <v>-3.45752E-2</v>
      </c>
      <c r="BX35" s="52">
        <v>-3.2574899999999997E-2</v>
      </c>
      <c r="BY35" s="52">
        <v>-3.87464E-2</v>
      </c>
      <c r="BZ35" s="52">
        <v>-5.32954E-2</v>
      </c>
      <c r="CA35" s="52">
        <v>-5.8697399999999997E-2</v>
      </c>
      <c r="CB35" s="52">
        <v>-5.3421099999999999E-2</v>
      </c>
      <c r="CC35" s="52">
        <v>-5.2186999999999997E-2</v>
      </c>
      <c r="CD35" s="52">
        <v>-4.1173700000000001E-2</v>
      </c>
      <c r="CE35" s="52">
        <v>-2.6136300000000001E-2</v>
      </c>
      <c r="CF35" s="52">
        <v>-5.3743999999999997E-3</v>
      </c>
      <c r="CG35" s="52">
        <v>4.6820999999999998E-3</v>
      </c>
      <c r="CH35" s="52">
        <v>7.7365000000000003E-3</v>
      </c>
      <c r="CI35" s="52">
        <v>1.55075E-2</v>
      </c>
      <c r="CJ35" s="52">
        <v>1.7775300000000001E-2</v>
      </c>
      <c r="CK35" s="52">
        <v>1.8657900000000002E-2</v>
      </c>
      <c r="CL35" s="52">
        <v>2.2396099999999999E-2</v>
      </c>
      <c r="CM35" s="52">
        <v>2.9253100000000001E-2</v>
      </c>
      <c r="CN35" s="52">
        <v>2.61639E-2</v>
      </c>
      <c r="CO35" s="52">
        <v>3.8827100000000003E-2</v>
      </c>
      <c r="CP35" s="52">
        <v>5.9883699999999998E-2</v>
      </c>
      <c r="CQ35" s="52">
        <v>4.6136999999999997E-2</v>
      </c>
      <c r="CR35" s="52">
        <v>4.6026600000000001E-2</v>
      </c>
      <c r="CS35" s="52">
        <v>2.32657E-2</v>
      </c>
      <c r="CT35" s="52">
        <v>-7.5367999999999997E-3</v>
      </c>
      <c r="CU35" s="52">
        <v>-2.3674600000000001E-2</v>
      </c>
      <c r="CV35" s="52">
        <v>-2.2356399999999998E-2</v>
      </c>
      <c r="CW35" s="52">
        <v>-2.8007799999999999E-2</v>
      </c>
      <c r="CX35" s="52">
        <v>-4.1779200000000002E-2</v>
      </c>
      <c r="CY35" s="52">
        <v>-4.6510999999999997E-2</v>
      </c>
      <c r="CZ35" s="52">
        <v>-4.2972499999999997E-2</v>
      </c>
      <c r="DA35" s="52">
        <v>-4.2472299999999998E-2</v>
      </c>
      <c r="DB35" s="52">
        <v>-3.34302E-2</v>
      </c>
      <c r="DC35" s="52">
        <v>-1.9472699999999999E-2</v>
      </c>
      <c r="DD35" s="52">
        <v>1.3567E-3</v>
      </c>
      <c r="DE35" s="52">
        <v>1.18116E-2</v>
      </c>
      <c r="DF35" s="52">
        <v>1.50551E-2</v>
      </c>
      <c r="DG35" s="52">
        <v>2.2940100000000001E-2</v>
      </c>
      <c r="DH35" s="52">
        <v>2.5412500000000001E-2</v>
      </c>
      <c r="DI35" s="52">
        <v>2.6961100000000002E-2</v>
      </c>
      <c r="DJ35" s="52">
        <v>3.01692E-2</v>
      </c>
      <c r="DK35" s="52">
        <v>3.82838E-2</v>
      </c>
      <c r="DL35" s="52">
        <v>3.6060000000000002E-2</v>
      </c>
      <c r="DM35" s="52">
        <v>5.0701799999999998E-2</v>
      </c>
      <c r="DN35" s="52">
        <v>7.3526599999999998E-2</v>
      </c>
      <c r="DO35" s="52">
        <v>5.89282E-2</v>
      </c>
      <c r="DP35" s="52">
        <v>5.7966900000000002E-2</v>
      </c>
      <c r="DQ35" s="52">
        <v>3.5098299999999999E-2</v>
      </c>
      <c r="DR35" s="52">
        <v>4.6858000000000004E-3</v>
      </c>
      <c r="DS35" s="52">
        <v>-1.2773899999999999E-2</v>
      </c>
      <c r="DT35" s="52">
        <v>-1.2137800000000001E-2</v>
      </c>
      <c r="DU35" s="52">
        <v>-1.7269199999999998E-2</v>
      </c>
      <c r="DV35" s="52">
        <v>-3.0262899999999999E-2</v>
      </c>
      <c r="DW35" s="52">
        <v>-2.8915699999999999E-2</v>
      </c>
      <c r="DX35" s="52">
        <v>-2.7886399999999999E-2</v>
      </c>
      <c r="DY35" s="52">
        <v>-2.84459E-2</v>
      </c>
      <c r="DZ35" s="52">
        <v>-2.22498E-2</v>
      </c>
      <c r="EA35" s="52">
        <v>-9.8514999999999991E-3</v>
      </c>
      <c r="EB35" s="52">
        <v>1.1075399999999999E-2</v>
      </c>
      <c r="EC35" s="52">
        <v>2.21055E-2</v>
      </c>
      <c r="ED35" s="52">
        <v>2.5621999999999999E-2</v>
      </c>
      <c r="EE35" s="52">
        <v>3.3671699999999999E-2</v>
      </c>
      <c r="EF35" s="52">
        <v>3.6439399999999997E-2</v>
      </c>
      <c r="EG35" s="52">
        <v>3.8949600000000001E-2</v>
      </c>
      <c r="EH35" s="52">
        <v>4.1392400000000003E-2</v>
      </c>
      <c r="EI35" s="52">
        <v>5.1322699999999999E-2</v>
      </c>
      <c r="EJ35" s="52">
        <v>5.0348299999999999E-2</v>
      </c>
      <c r="EK35" s="52">
        <v>6.7847099999999994E-2</v>
      </c>
      <c r="EL35" s="52">
        <v>9.3224699999999994E-2</v>
      </c>
      <c r="EM35" s="52">
        <v>7.7396800000000002E-2</v>
      </c>
      <c r="EN35" s="52">
        <v>7.5206899999999993E-2</v>
      </c>
      <c r="EO35" s="52">
        <v>5.2182800000000001E-2</v>
      </c>
      <c r="EP35" s="52">
        <v>2.2333499999999999E-2</v>
      </c>
      <c r="EQ35" s="52">
        <v>2.9648999999999999E-3</v>
      </c>
      <c r="ER35" s="52">
        <v>2.6161999999999999E-3</v>
      </c>
      <c r="ES35" s="52">
        <v>-1.7644E-3</v>
      </c>
      <c r="ET35" s="52">
        <v>-1.36353E-2</v>
      </c>
      <c r="EU35" s="52">
        <v>68.743247999999994</v>
      </c>
      <c r="EV35" s="52">
        <v>68.462242000000003</v>
      </c>
      <c r="EW35" s="52">
        <v>68.318550000000002</v>
      </c>
      <c r="EX35" s="52">
        <v>67.934875000000005</v>
      </c>
      <c r="EY35" s="52">
        <v>68.293334999999999</v>
      </c>
      <c r="EZ35" s="52">
        <v>68.018844999999999</v>
      </c>
      <c r="FA35" s="52">
        <v>68.154769999999999</v>
      </c>
      <c r="FB35" s="52">
        <v>70.145210000000006</v>
      </c>
      <c r="FC35" s="52">
        <v>72.445617999999996</v>
      </c>
      <c r="FD35" s="52">
        <v>75.092421999999999</v>
      </c>
      <c r="FE35" s="52">
        <v>77.616600000000005</v>
      </c>
      <c r="FF35" s="52">
        <v>78.442429000000004</v>
      </c>
      <c r="FG35" s="52">
        <v>78.985450999999998</v>
      </c>
      <c r="FH35" s="52">
        <v>78.844809999999995</v>
      </c>
      <c r="FI35" s="52">
        <v>78.425940999999995</v>
      </c>
      <c r="FJ35" s="52">
        <v>77.649574000000001</v>
      </c>
      <c r="FK35" s="52">
        <v>76.587920999999994</v>
      </c>
      <c r="FL35" s="52">
        <v>75.161559999999994</v>
      </c>
      <c r="FM35" s="52">
        <v>72.418593999999999</v>
      </c>
      <c r="FN35" s="52">
        <v>71.076346999999998</v>
      </c>
      <c r="FO35" s="52">
        <v>70.525429000000003</v>
      </c>
      <c r="FP35" s="52">
        <v>69.781349000000006</v>
      </c>
      <c r="FQ35" s="52">
        <v>69.573509000000001</v>
      </c>
      <c r="FR35" s="52">
        <v>69.192740999999998</v>
      </c>
      <c r="FS35" s="52">
        <v>1.19188E-2</v>
      </c>
      <c r="FT35" s="52">
        <v>1.27411E-2</v>
      </c>
      <c r="FU35" s="52">
        <v>1.86781E-2</v>
      </c>
    </row>
    <row r="36" spans="1:177" x14ac:dyDescent="0.2">
      <c r="A36" s="31" t="s">
        <v>0</v>
      </c>
      <c r="B36" s="31" t="s">
        <v>235</v>
      </c>
      <c r="C36" s="31" t="s">
        <v>208</v>
      </c>
      <c r="D36" s="31" t="s">
        <v>220</v>
      </c>
      <c r="E36" s="53" t="s">
        <v>230</v>
      </c>
      <c r="F36" s="53">
        <v>467</v>
      </c>
      <c r="G36" s="52">
        <v>0.33026430000000001</v>
      </c>
      <c r="H36" s="52">
        <v>0.30004570000000003</v>
      </c>
      <c r="I36" s="52">
        <v>0.27724749999999998</v>
      </c>
      <c r="J36" s="52">
        <v>0.26565119999999998</v>
      </c>
      <c r="K36" s="52">
        <v>0.25600270000000003</v>
      </c>
      <c r="L36" s="52">
        <v>0.26873730000000001</v>
      </c>
      <c r="M36" s="52">
        <v>0.3080696</v>
      </c>
      <c r="N36" s="52">
        <v>0.29971789999999998</v>
      </c>
      <c r="O36" s="52">
        <v>0.30359550000000002</v>
      </c>
      <c r="P36" s="52">
        <v>0.29981649999999999</v>
      </c>
      <c r="Q36" s="52">
        <v>0.31010969999999999</v>
      </c>
      <c r="R36" s="52">
        <v>0.31769930000000002</v>
      </c>
      <c r="S36" s="52">
        <v>0.34827209999999997</v>
      </c>
      <c r="T36" s="52">
        <v>0.35704269999999999</v>
      </c>
      <c r="U36" s="52">
        <v>0.37405650000000001</v>
      </c>
      <c r="V36" s="52">
        <v>0.39771489999999998</v>
      </c>
      <c r="W36" s="52">
        <v>0.41360180000000002</v>
      </c>
      <c r="X36" s="52">
        <v>0.44176070000000001</v>
      </c>
      <c r="Y36" s="52">
        <v>0.47505389999999997</v>
      </c>
      <c r="Z36" s="52">
        <v>0.53143209999999996</v>
      </c>
      <c r="AA36" s="52">
        <v>0.52519229999999995</v>
      </c>
      <c r="AB36" s="52">
        <v>0.50457689999999999</v>
      </c>
      <c r="AC36" s="52">
        <v>0.45289829999999998</v>
      </c>
      <c r="AD36" s="52">
        <v>0.37967109999999998</v>
      </c>
      <c r="AE36" s="52">
        <v>-7.5258599999999995E-2</v>
      </c>
      <c r="AF36" s="52">
        <v>-6.3007800000000003E-2</v>
      </c>
      <c r="AG36" s="52">
        <v>-6.1102499999999997E-2</v>
      </c>
      <c r="AH36" s="52">
        <v>-4.7632599999999997E-2</v>
      </c>
      <c r="AI36" s="52">
        <v>-3.17963E-2</v>
      </c>
      <c r="AJ36" s="52">
        <v>-2.01589E-2</v>
      </c>
      <c r="AK36" s="52">
        <v>-4.4508999999999998E-3</v>
      </c>
      <c r="AL36" s="52">
        <v>-1.1092299999999999E-2</v>
      </c>
      <c r="AM36" s="52">
        <v>-7.0194999999999997E-3</v>
      </c>
      <c r="AN36" s="52">
        <v>-5.3698000000000001E-3</v>
      </c>
      <c r="AO36" s="52">
        <v>-2.3636999999999998E-3</v>
      </c>
      <c r="AP36" s="52">
        <v>-2.5030999999999999E-3</v>
      </c>
      <c r="AQ36" s="52">
        <v>5.1421000000000001E-3</v>
      </c>
      <c r="AR36" s="52">
        <v>-1.7432000000000001E-3</v>
      </c>
      <c r="AS36" s="52">
        <v>-1.9147000000000001E-3</v>
      </c>
      <c r="AT36" s="52">
        <v>9.1109999999999997E-4</v>
      </c>
      <c r="AU36" s="52">
        <v>-3.2347999999999999E-3</v>
      </c>
      <c r="AV36" s="52">
        <v>1.4842E-3</v>
      </c>
      <c r="AW36" s="52">
        <v>-1.1009400000000001E-2</v>
      </c>
      <c r="AX36" s="52">
        <v>-2.73096E-2</v>
      </c>
      <c r="AY36" s="52">
        <v>-4.0366300000000001E-2</v>
      </c>
      <c r="AZ36" s="52">
        <v>-3.1356299999999997E-2</v>
      </c>
      <c r="BA36" s="52">
        <v>-4.8910299999999997E-2</v>
      </c>
      <c r="BB36" s="52">
        <v>-6.3051599999999999E-2</v>
      </c>
      <c r="BC36" s="52">
        <v>-5.7985399999999999E-2</v>
      </c>
      <c r="BD36" s="52">
        <v>-4.8309100000000001E-2</v>
      </c>
      <c r="BE36" s="52">
        <v>-4.7521000000000001E-2</v>
      </c>
      <c r="BF36" s="52">
        <v>-3.7063199999999998E-2</v>
      </c>
      <c r="BG36" s="52">
        <v>-2.28398E-2</v>
      </c>
      <c r="BH36" s="52">
        <v>-1.1584799999999999E-2</v>
      </c>
      <c r="BI36" s="52">
        <v>4.6230000000000004E-3</v>
      </c>
      <c r="BJ36" s="52">
        <v>-1.4312999999999999E-3</v>
      </c>
      <c r="BK36" s="52">
        <v>2.6884000000000001E-3</v>
      </c>
      <c r="BL36" s="52">
        <v>4.6912999999999998E-3</v>
      </c>
      <c r="BM36" s="52">
        <v>8.0817000000000007E-3</v>
      </c>
      <c r="BN36" s="52">
        <v>7.2512000000000002E-3</v>
      </c>
      <c r="BO36" s="52">
        <v>1.6068900000000001E-2</v>
      </c>
      <c r="BP36" s="52">
        <v>9.7070000000000004E-3</v>
      </c>
      <c r="BQ36" s="52">
        <v>1.06356E-2</v>
      </c>
      <c r="BR36" s="52">
        <v>1.50855E-2</v>
      </c>
      <c r="BS36" s="52">
        <v>1.0851599999999999E-2</v>
      </c>
      <c r="BT36" s="52">
        <v>1.51939E-2</v>
      </c>
      <c r="BU36" s="52">
        <v>1.9957E-3</v>
      </c>
      <c r="BV36" s="52">
        <v>-1.37885E-2</v>
      </c>
      <c r="BW36" s="52">
        <v>-2.74761E-2</v>
      </c>
      <c r="BX36" s="52">
        <v>-1.9661399999999999E-2</v>
      </c>
      <c r="BY36" s="52">
        <v>-3.5057499999999998E-2</v>
      </c>
      <c r="BZ36" s="52">
        <v>-4.75415E-2</v>
      </c>
      <c r="CA36" s="52">
        <v>-4.6022E-2</v>
      </c>
      <c r="CB36" s="52">
        <v>-3.81289E-2</v>
      </c>
      <c r="CC36" s="52">
        <v>-3.8114599999999998E-2</v>
      </c>
      <c r="CD36" s="52">
        <v>-2.97428E-2</v>
      </c>
      <c r="CE36" s="52">
        <v>-1.6636600000000001E-2</v>
      </c>
      <c r="CF36" s="52">
        <v>-5.6464000000000002E-3</v>
      </c>
      <c r="CG36" s="52">
        <v>1.0907500000000001E-2</v>
      </c>
      <c r="CH36" s="52">
        <v>5.2598000000000002E-3</v>
      </c>
      <c r="CI36" s="52">
        <v>9.4120999999999996E-3</v>
      </c>
      <c r="CJ36" s="52">
        <v>1.1659600000000001E-2</v>
      </c>
      <c r="CK36" s="52">
        <v>1.53162E-2</v>
      </c>
      <c r="CL36" s="52">
        <v>1.4007E-2</v>
      </c>
      <c r="CM36" s="52">
        <v>2.3636799999999999E-2</v>
      </c>
      <c r="CN36" s="52">
        <v>1.7637400000000001E-2</v>
      </c>
      <c r="CO36" s="52">
        <v>1.9327899999999999E-2</v>
      </c>
      <c r="CP36" s="52">
        <v>2.49027E-2</v>
      </c>
      <c r="CQ36" s="52">
        <v>2.0607899999999998E-2</v>
      </c>
      <c r="CR36" s="52">
        <v>2.4689200000000001E-2</v>
      </c>
      <c r="CS36" s="52">
        <v>1.10031E-2</v>
      </c>
      <c r="CT36" s="52">
        <v>-4.4238000000000003E-3</v>
      </c>
      <c r="CU36" s="52">
        <v>-1.8548499999999999E-2</v>
      </c>
      <c r="CV36" s="52">
        <v>-1.1561500000000001E-2</v>
      </c>
      <c r="CW36" s="52">
        <v>-2.5463099999999999E-2</v>
      </c>
      <c r="CX36" s="52">
        <v>-3.6799199999999997E-2</v>
      </c>
      <c r="CY36" s="52">
        <v>-3.4058699999999997E-2</v>
      </c>
      <c r="CZ36" s="52">
        <v>-2.7948600000000001E-2</v>
      </c>
      <c r="DA36" s="52">
        <v>-2.87081E-2</v>
      </c>
      <c r="DB36" s="52">
        <v>-2.2422500000000001E-2</v>
      </c>
      <c r="DC36" s="52">
        <v>-1.0433400000000001E-2</v>
      </c>
      <c r="DD36" s="52">
        <v>2.92E-4</v>
      </c>
      <c r="DE36" s="52">
        <v>1.7191999999999999E-2</v>
      </c>
      <c r="DF36" s="52">
        <v>1.1951E-2</v>
      </c>
      <c r="DG36" s="52">
        <v>1.6135799999999999E-2</v>
      </c>
      <c r="DH36" s="52">
        <v>1.8627899999999999E-2</v>
      </c>
      <c r="DI36" s="52">
        <v>2.25507E-2</v>
      </c>
      <c r="DJ36" s="52">
        <v>2.0762800000000001E-2</v>
      </c>
      <c r="DK36" s="52">
        <v>3.1204599999999999E-2</v>
      </c>
      <c r="DL36" s="52">
        <v>2.5567699999999999E-2</v>
      </c>
      <c r="DM36" s="52">
        <v>2.8020199999999999E-2</v>
      </c>
      <c r="DN36" s="52">
        <v>3.4719899999999998E-2</v>
      </c>
      <c r="DO36" s="52">
        <v>3.0364100000000002E-2</v>
      </c>
      <c r="DP36" s="52">
        <v>3.4184600000000002E-2</v>
      </c>
      <c r="DQ36" s="52">
        <v>2.0010400000000001E-2</v>
      </c>
      <c r="DR36" s="52">
        <v>4.9408999999999998E-3</v>
      </c>
      <c r="DS36" s="52">
        <v>-9.6208000000000005E-3</v>
      </c>
      <c r="DT36" s="52">
        <v>-3.4616E-3</v>
      </c>
      <c r="DU36" s="52">
        <v>-1.58686E-2</v>
      </c>
      <c r="DV36" s="52">
        <v>-2.6057E-2</v>
      </c>
      <c r="DW36" s="52">
        <v>-1.6785499999999998E-2</v>
      </c>
      <c r="DX36" s="52">
        <v>-1.32499E-2</v>
      </c>
      <c r="DY36" s="52">
        <v>-1.51266E-2</v>
      </c>
      <c r="DZ36" s="52">
        <v>-1.1853000000000001E-2</v>
      </c>
      <c r="EA36" s="52">
        <v>-1.4769E-3</v>
      </c>
      <c r="EB36" s="52">
        <v>8.8661E-3</v>
      </c>
      <c r="EC36" s="52">
        <v>2.6265899999999998E-2</v>
      </c>
      <c r="ED36" s="52">
        <v>2.1611999999999999E-2</v>
      </c>
      <c r="EE36" s="52">
        <v>2.58438E-2</v>
      </c>
      <c r="EF36" s="52">
        <v>2.8688999999999999E-2</v>
      </c>
      <c r="EG36" s="52">
        <v>3.29961E-2</v>
      </c>
      <c r="EH36" s="52">
        <v>3.0516999999999999E-2</v>
      </c>
      <c r="EI36" s="52">
        <v>4.2131399999999999E-2</v>
      </c>
      <c r="EJ36" s="52">
        <v>3.7017899999999999E-2</v>
      </c>
      <c r="EK36" s="52">
        <v>4.0570500000000002E-2</v>
      </c>
      <c r="EL36" s="52">
        <v>4.8894300000000002E-2</v>
      </c>
      <c r="EM36" s="52">
        <v>4.44506E-2</v>
      </c>
      <c r="EN36" s="52">
        <v>4.7894300000000001E-2</v>
      </c>
      <c r="EO36" s="52">
        <v>3.3015599999999999E-2</v>
      </c>
      <c r="EP36" s="52">
        <v>1.8461999999999999E-2</v>
      </c>
      <c r="EQ36" s="52">
        <v>3.2693000000000002E-3</v>
      </c>
      <c r="ER36" s="52">
        <v>8.2334000000000001E-3</v>
      </c>
      <c r="ES36" s="52">
        <v>-2.0157999999999999E-3</v>
      </c>
      <c r="ET36" s="52">
        <v>-1.05469E-2</v>
      </c>
      <c r="EU36" s="52">
        <v>69.882903999999996</v>
      </c>
      <c r="EV36" s="52">
        <v>69.447395</v>
      </c>
      <c r="EW36" s="52">
        <v>68.828025999999994</v>
      </c>
      <c r="EX36" s="52">
        <v>68.486343000000005</v>
      </c>
      <c r="EY36" s="52">
        <v>68.390998999999994</v>
      </c>
      <c r="EZ36" s="52">
        <v>68.249367000000007</v>
      </c>
      <c r="FA36" s="52">
        <v>68.346740999999994</v>
      </c>
      <c r="FB36" s="52">
        <v>69.210166999999998</v>
      </c>
      <c r="FC36" s="52">
        <v>70.842690000000005</v>
      </c>
      <c r="FD36" s="52">
        <v>73.194991999999999</v>
      </c>
      <c r="FE36" s="52">
        <v>75.202324000000004</v>
      </c>
      <c r="FF36" s="52">
        <v>75.614570999999998</v>
      </c>
      <c r="FG36" s="52">
        <v>76.375823999999994</v>
      </c>
      <c r="FH36" s="52">
        <v>76.232674000000003</v>
      </c>
      <c r="FI36" s="52">
        <v>76.372787000000002</v>
      </c>
      <c r="FJ36" s="52">
        <v>75.941581999999997</v>
      </c>
      <c r="FK36" s="52">
        <v>74.990898000000001</v>
      </c>
      <c r="FL36" s="52">
        <v>74.080169999999995</v>
      </c>
      <c r="FM36" s="52">
        <v>72.024788000000001</v>
      </c>
      <c r="FN36" s="52">
        <v>71.068534999999997</v>
      </c>
      <c r="FO36" s="52">
        <v>70.733688000000001</v>
      </c>
      <c r="FP36" s="52">
        <v>70.400101000000006</v>
      </c>
      <c r="FQ36" s="52">
        <v>70.497726</v>
      </c>
      <c r="FR36" s="52">
        <v>70.165405000000007</v>
      </c>
      <c r="FS36" s="52">
        <v>1.01656E-2</v>
      </c>
      <c r="FT36" s="52">
        <v>1.0471100000000001E-2</v>
      </c>
      <c r="FU36" s="52">
        <v>1.47419E-2</v>
      </c>
    </row>
    <row r="37" spans="1:177" x14ac:dyDescent="0.2">
      <c r="A37" s="31" t="s">
        <v>0</v>
      </c>
      <c r="B37" s="31" t="s">
        <v>235</v>
      </c>
      <c r="C37" s="31" t="s">
        <v>208</v>
      </c>
      <c r="D37" s="31" t="s">
        <v>220</v>
      </c>
      <c r="E37" s="53" t="s">
        <v>231</v>
      </c>
      <c r="F37" s="53">
        <v>352</v>
      </c>
      <c r="G37" s="52">
        <v>0.25159999999999999</v>
      </c>
      <c r="H37" s="52">
        <v>0.22061749999999999</v>
      </c>
      <c r="I37" s="52">
        <v>0.20113059999999999</v>
      </c>
      <c r="J37" s="52">
        <v>0.19235650000000001</v>
      </c>
      <c r="K37" s="52">
        <v>0.18889890000000001</v>
      </c>
      <c r="L37" s="52">
        <v>0.20560709999999999</v>
      </c>
      <c r="M37" s="52">
        <v>0.23307249999999999</v>
      </c>
      <c r="N37" s="52">
        <v>0.23960110000000001</v>
      </c>
      <c r="O37" s="52">
        <v>0.2390466</v>
      </c>
      <c r="P37" s="52">
        <v>0.24149889999999999</v>
      </c>
      <c r="Q37" s="52">
        <v>0.25431359999999997</v>
      </c>
      <c r="R37" s="52">
        <v>0.27279540000000002</v>
      </c>
      <c r="S37" s="52">
        <v>0.28291880000000003</v>
      </c>
      <c r="T37" s="52">
        <v>0.30569950000000001</v>
      </c>
      <c r="U37" s="52">
        <v>0.33993620000000002</v>
      </c>
      <c r="V37" s="52">
        <v>0.36521049999999999</v>
      </c>
      <c r="W37" s="52">
        <v>0.38543830000000001</v>
      </c>
      <c r="X37" s="52">
        <v>0.39664630000000001</v>
      </c>
      <c r="Y37" s="52">
        <v>0.40907579999999999</v>
      </c>
      <c r="Z37" s="52">
        <v>0.43718760000000001</v>
      </c>
      <c r="AA37" s="52">
        <v>0.43415880000000001</v>
      </c>
      <c r="AB37" s="52">
        <v>0.39980739999999998</v>
      </c>
      <c r="AC37" s="52">
        <v>0.3443042</v>
      </c>
      <c r="AD37" s="52">
        <v>0.28940460000000001</v>
      </c>
      <c r="AE37" s="52">
        <v>-2.2945699999999999E-2</v>
      </c>
      <c r="AF37" s="52">
        <v>-2.4457099999999999E-2</v>
      </c>
      <c r="AG37" s="52">
        <v>-2.3014699999999999E-2</v>
      </c>
      <c r="AH37" s="52">
        <v>-1.9609100000000001E-2</v>
      </c>
      <c r="AI37" s="52">
        <v>-1.6572799999999999E-2</v>
      </c>
      <c r="AJ37" s="52">
        <v>-8.2365000000000008E-3</v>
      </c>
      <c r="AK37" s="52">
        <v>-1.37544E-2</v>
      </c>
      <c r="AL37" s="52">
        <v>-5.5047999999999998E-3</v>
      </c>
      <c r="AM37" s="52">
        <v>-2.3925999999999999E-3</v>
      </c>
      <c r="AN37" s="52">
        <v>-2.5815999999999999E-3</v>
      </c>
      <c r="AO37" s="52">
        <v>-6.8345999999999997E-3</v>
      </c>
      <c r="AP37" s="52">
        <v>-1.0804E-3</v>
      </c>
      <c r="AQ37" s="52">
        <v>-4.5909999999999996E-3</v>
      </c>
      <c r="AR37" s="52">
        <v>-4.2119000000000002E-3</v>
      </c>
      <c r="AS37" s="52">
        <v>1.3313999999999999E-3</v>
      </c>
      <c r="AT37" s="52">
        <v>1.2393400000000001E-2</v>
      </c>
      <c r="AU37" s="52">
        <v>6.4479000000000003E-3</v>
      </c>
      <c r="AV37" s="52">
        <v>5.1305999999999999E-3</v>
      </c>
      <c r="AW37" s="52">
        <v>-5.3899999999999998E-3</v>
      </c>
      <c r="AX37" s="52">
        <v>-2.11405E-2</v>
      </c>
      <c r="AY37" s="52">
        <v>-2.07374E-2</v>
      </c>
      <c r="AZ37" s="52">
        <v>-2.5286900000000001E-2</v>
      </c>
      <c r="BA37" s="52">
        <v>-1.62951E-2</v>
      </c>
      <c r="BB37" s="52">
        <v>-1.79782E-2</v>
      </c>
      <c r="BC37" s="52">
        <v>-1.7209499999999999E-2</v>
      </c>
      <c r="BD37" s="52">
        <v>-1.9165000000000001E-2</v>
      </c>
      <c r="BE37" s="52">
        <v>-1.79863E-2</v>
      </c>
      <c r="BF37" s="52">
        <v>-1.50612E-2</v>
      </c>
      <c r="BG37" s="52">
        <v>-1.239E-2</v>
      </c>
      <c r="BH37" s="52">
        <v>-3.3040999999999999E-3</v>
      </c>
      <c r="BI37" s="52">
        <v>-8.5115E-3</v>
      </c>
      <c r="BJ37" s="52">
        <v>-5.8109999999999998E-4</v>
      </c>
      <c r="BK37" s="52">
        <v>2.7604999999999999E-3</v>
      </c>
      <c r="BL37" s="52">
        <v>2.5769E-3</v>
      </c>
      <c r="BM37" s="52">
        <v>-5.0299999999999997E-4</v>
      </c>
      <c r="BN37" s="52">
        <v>4.8313999999999996E-3</v>
      </c>
      <c r="BO37" s="52">
        <v>2.6722999999999998E-3</v>
      </c>
      <c r="BP37" s="52">
        <v>4.4013000000000004E-3</v>
      </c>
      <c r="BQ37" s="52">
        <v>1.28022E-2</v>
      </c>
      <c r="BR37" s="52">
        <v>2.57743E-2</v>
      </c>
      <c r="BS37" s="52">
        <v>1.8322999999999999E-2</v>
      </c>
      <c r="BT37" s="52">
        <v>1.5697200000000001E-2</v>
      </c>
      <c r="BU37" s="52">
        <v>5.7282000000000001E-3</v>
      </c>
      <c r="BV37" s="52">
        <v>-9.6919999999999992E-3</v>
      </c>
      <c r="BW37" s="52">
        <v>-1.13598E-2</v>
      </c>
      <c r="BX37" s="52">
        <v>-1.61426E-2</v>
      </c>
      <c r="BY37" s="52">
        <v>-8.6973999999999992E-3</v>
      </c>
      <c r="BZ37" s="52">
        <v>-1.0964399999999999E-2</v>
      </c>
      <c r="CA37" s="52">
        <v>-1.3236599999999999E-2</v>
      </c>
      <c r="CB37" s="52">
        <v>-1.54997E-2</v>
      </c>
      <c r="CC37" s="52">
        <v>-1.45036E-2</v>
      </c>
      <c r="CD37" s="52">
        <v>-1.19113E-2</v>
      </c>
      <c r="CE37" s="52">
        <v>-9.4929000000000003E-3</v>
      </c>
      <c r="CF37" s="52">
        <v>1.121E-4</v>
      </c>
      <c r="CG37" s="52">
        <v>-4.8802999999999997E-3</v>
      </c>
      <c r="CH37" s="52">
        <v>2.8291000000000002E-3</v>
      </c>
      <c r="CI37" s="52">
        <v>6.3296000000000003E-3</v>
      </c>
      <c r="CJ37" s="52">
        <v>6.1497000000000001E-3</v>
      </c>
      <c r="CK37" s="52">
        <v>3.8822000000000001E-3</v>
      </c>
      <c r="CL37" s="52">
        <v>8.9259000000000005E-3</v>
      </c>
      <c r="CM37" s="52">
        <v>7.7029000000000004E-3</v>
      </c>
      <c r="CN37" s="52">
        <v>1.0366800000000001E-2</v>
      </c>
      <c r="CO37" s="52">
        <v>2.0746799999999999E-2</v>
      </c>
      <c r="CP37" s="52">
        <v>3.5041900000000001E-2</v>
      </c>
      <c r="CQ37" s="52">
        <v>2.65477E-2</v>
      </c>
      <c r="CR37" s="52">
        <v>2.3015500000000001E-2</v>
      </c>
      <c r="CS37" s="52">
        <v>1.3428600000000001E-2</v>
      </c>
      <c r="CT37" s="52">
        <v>-1.7627000000000001E-3</v>
      </c>
      <c r="CU37" s="52">
        <v>-4.8650000000000004E-3</v>
      </c>
      <c r="CV37" s="52">
        <v>-9.8093E-3</v>
      </c>
      <c r="CW37" s="52">
        <v>-3.4351999999999998E-3</v>
      </c>
      <c r="CX37" s="52">
        <v>-6.1066000000000002E-3</v>
      </c>
      <c r="CY37" s="52">
        <v>-9.2636999999999997E-3</v>
      </c>
      <c r="CZ37" s="52">
        <v>-1.18344E-2</v>
      </c>
      <c r="DA37" s="52">
        <v>-1.10209E-2</v>
      </c>
      <c r="DB37" s="52">
        <v>-8.7615000000000002E-3</v>
      </c>
      <c r="DC37" s="52">
        <v>-6.5959E-3</v>
      </c>
      <c r="DD37" s="52">
        <v>3.5282999999999998E-3</v>
      </c>
      <c r="DE37" s="52">
        <v>-1.2490999999999999E-3</v>
      </c>
      <c r="DF37" s="52">
        <v>6.2392000000000003E-3</v>
      </c>
      <c r="DG37" s="52">
        <v>9.8986000000000005E-3</v>
      </c>
      <c r="DH37" s="52">
        <v>9.7225000000000002E-3</v>
      </c>
      <c r="DI37" s="52">
        <v>8.2675000000000005E-3</v>
      </c>
      <c r="DJ37" s="52">
        <v>1.30204E-2</v>
      </c>
      <c r="DK37" s="52">
        <v>1.27335E-2</v>
      </c>
      <c r="DL37" s="52">
        <v>1.63324E-2</v>
      </c>
      <c r="DM37" s="52">
        <v>2.8691399999999999E-2</v>
      </c>
      <c r="DN37" s="52">
        <v>4.4309500000000002E-2</v>
      </c>
      <c r="DO37" s="52">
        <v>3.4772400000000002E-2</v>
      </c>
      <c r="DP37" s="52">
        <v>3.03339E-2</v>
      </c>
      <c r="DQ37" s="52">
        <v>2.1128999999999998E-2</v>
      </c>
      <c r="DR37" s="52">
        <v>6.1665000000000001E-3</v>
      </c>
      <c r="DS37" s="52">
        <v>1.6299000000000001E-3</v>
      </c>
      <c r="DT37" s="52">
        <v>-3.4761000000000002E-3</v>
      </c>
      <c r="DU37" s="52">
        <v>1.8270000000000001E-3</v>
      </c>
      <c r="DV37" s="52">
        <v>-1.2488E-3</v>
      </c>
      <c r="DW37" s="52">
        <v>-3.5274999999999998E-3</v>
      </c>
      <c r="DX37" s="52">
        <v>-6.5423E-3</v>
      </c>
      <c r="DY37" s="52">
        <v>-5.9925000000000004E-3</v>
      </c>
      <c r="DZ37" s="52">
        <v>-4.2135999999999996E-3</v>
      </c>
      <c r="EA37" s="52">
        <v>-2.4131000000000001E-3</v>
      </c>
      <c r="EB37" s="52">
        <v>8.4606999999999998E-3</v>
      </c>
      <c r="EC37" s="52">
        <v>3.9937999999999996E-3</v>
      </c>
      <c r="ED37" s="52">
        <v>1.11629E-2</v>
      </c>
      <c r="EE37" s="52">
        <v>1.5051800000000001E-2</v>
      </c>
      <c r="EF37" s="52">
        <v>1.4881E-2</v>
      </c>
      <c r="EG37" s="52">
        <v>1.4599000000000001E-2</v>
      </c>
      <c r="EH37" s="52">
        <v>1.89322E-2</v>
      </c>
      <c r="EI37" s="52">
        <v>1.9996799999999999E-2</v>
      </c>
      <c r="EJ37" s="52">
        <v>2.4945599999999998E-2</v>
      </c>
      <c r="EK37" s="52">
        <v>4.0162099999999999E-2</v>
      </c>
      <c r="EL37" s="52">
        <v>5.7690499999999999E-2</v>
      </c>
      <c r="EM37" s="52">
        <v>4.6647500000000001E-2</v>
      </c>
      <c r="EN37" s="52">
        <v>4.0900400000000003E-2</v>
      </c>
      <c r="EO37" s="52">
        <v>3.2247100000000001E-2</v>
      </c>
      <c r="EP37" s="52">
        <v>1.7615100000000002E-2</v>
      </c>
      <c r="EQ37" s="52">
        <v>1.10075E-2</v>
      </c>
      <c r="ER37" s="52">
        <v>5.6682E-3</v>
      </c>
      <c r="ES37" s="52">
        <v>9.4248000000000005E-3</v>
      </c>
      <c r="ET37" s="52">
        <v>5.7650000000000002E-3</v>
      </c>
      <c r="EU37" s="52">
        <v>67.362244000000004</v>
      </c>
      <c r="EV37" s="52">
        <v>67.268462999999997</v>
      </c>
      <c r="EW37" s="52">
        <v>67.701194999999998</v>
      </c>
      <c r="EX37" s="52">
        <v>67.266623999999993</v>
      </c>
      <c r="EY37" s="52">
        <v>68.174994999999996</v>
      </c>
      <c r="EZ37" s="52">
        <v>67.739502000000002</v>
      </c>
      <c r="FA37" s="52">
        <v>67.922156999999999</v>
      </c>
      <c r="FB37" s="52">
        <v>71.278274999999994</v>
      </c>
      <c r="FC37" s="52">
        <v>74.387985</v>
      </c>
      <c r="FD37" s="52">
        <v>77.391662999999994</v>
      </c>
      <c r="FE37" s="52">
        <v>80.542136999999997</v>
      </c>
      <c r="FF37" s="52">
        <v>81.869140999999999</v>
      </c>
      <c r="FG37" s="52">
        <v>82.147720000000007</v>
      </c>
      <c r="FH37" s="52">
        <v>82.010116999999994</v>
      </c>
      <c r="FI37" s="52">
        <v>80.913878999999994</v>
      </c>
      <c r="FJ37" s="52">
        <v>79.719275999999994</v>
      </c>
      <c r="FK37" s="52">
        <v>78.523139999999998</v>
      </c>
      <c r="FL37" s="52">
        <v>76.471962000000005</v>
      </c>
      <c r="FM37" s="52">
        <v>72.895797999999999</v>
      </c>
      <c r="FN37" s="52">
        <v>71.085808</v>
      </c>
      <c r="FO37" s="52">
        <v>70.273064000000005</v>
      </c>
      <c r="FP37" s="52">
        <v>69.031563000000006</v>
      </c>
      <c r="FQ37" s="52">
        <v>68.453568000000004</v>
      </c>
      <c r="FR37" s="52">
        <v>68.014099000000002</v>
      </c>
      <c r="FS37" s="52">
        <v>6.5891999999999999E-3</v>
      </c>
      <c r="FT37" s="52">
        <v>7.5059999999999997E-3</v>
      </c>
      <c r="FU37" s="52">
        <v>1.1476699999999999E-2</v>
      </c>
    </row>
    <row r="38" spans="1:177" x14ac:dyDescent="0.2">
      <c r="A38" s="31" t="s">
        <v>0</v>
      </c>
      <c r="B38" s="31" t="s">
        <v>235</v>
      </c>
      <c r="C38" s="31" t="s">
        <v>221</v>
      </c>
      <c r="D38" s="31" t="s">
        <v>209</v>
      </c>
      <c r="E38" s="53" t="s">
        <v>229</v>
      </c>
      <c r="F38" s="53">
        <v>510</v>
      </c>
      <c r="G38" s="52">
        <v>0.37336639999999999</v>
      </c>
      <c r="H38" s="52">
        <v>0.3340031</v>
      </c>
      <c r="I38" s="52">
        <v>0.32654119999999998</v>
      </c>
      <c r="J38" s="52">
        <v>0.2997669</v>
      </c>
      <c r="K38" s="52">
        <v>0.29639500000000002</v>
      </c>
      <c r="L38" s="52">
        <v>0.32527679999999998</v>
      </c>
      <c r="M38" s="52">
        <v>0.32996330000000001</v>
      </c>
      <c r="N38" s="52">
        <v>0.34616259999999999</v>
      </c>
      <c r="O38" s="52">
        <v>0.34483970000000003</v>
      </c>
      <c r="P38" s="52">
        <v>0.34070830000000002</v>
      </c>
      <c r="Q38" s="52">
        <v>0.330179</v>
      </c>
      <c r="R38" s="52">
        <v>0.33507150000000002</v>
      </c>
      <c r="S38" s="52">
        <v>0.34073779999999998</v>
      </c>
      <c r="T38" s="52">
        <v>0.34325919999999999</v>
      </c>
      <c r="U38" s="52">
        <v>0.36433379999999999</v>
      </c>
      <c r="V38" s="52">
        <v>0.37734499999999999</v>
      </c>
      <c r="W38" s="52">
        <v>0.39672580000000002</v>
      </c>
      <c r="X38" s="52">
        <v>0.43315920000000002</v>
      </c>
      <c r="Y38" s="52">
        <v>0.47899710000000001</v>
      </c>
      <c r="Z38" s="52">
        <v>0.53216969999999997</v>
      </c>
      <c r="AA38" s="52">
        <v>0.5898156</v>
      </c>
      <c r="AB38" s="52">
        <v>0.58041160000000003</v>
      </c>
      <c r="AC38" s="52">
        <v>0.51515370000000005</v>
      </c>
      <c r="AD38" s="52">
        <v>0.43550109999999997</v>
      </c>
      <c r="AE38" s="52">
        <v>-7.5433200000000006E-2</v>
      </c>
      <c r="AF38" s="52">
        <v>-7.62187E-2</v>
      </c>
      <c r="AG38" s="52">
        <v>-6.9886699999999996E-2</v>
      </c>
      <c r="AH38" s="52">
        <v>-3.9834799999999997E-2</v>
      </c>
      <c r="AI38" s="52">
        <v>-4.06247E-2</v>
      </c>
      <c r="AJ38" s="52">
        <v>-3.4955100000000003E-2</v>
      </c>
      <c r="AK38" s="52">
        <v>-2.3947400000000001E-2</v>
      </c>
      <c r="AL38" s="52">
        <v>-8.3674000000000005E-3</v>
      </c>
      <c r="AM38" s="52">
        <v>-9.0521999999999998E-3</v>
      </c>
      <c r="AN38" s="52">
        <v>-9.2659999999999999E-3</v>
      </c>
      <c r="AO38" s="52">
        <v>-1.7983999999999999E-3</v>
      </c>
      <c r="AP38" s="52">
        <v>1.3322E-3</v>
      </c>
      <c r="AQ38" s="52">
        <v>-1.8901299999999999E-2</v>
      </c>
      <c r="AR38" s="52">
        <v>-1.8620399999999999E-2</v>
      </c>
      <c r="AS38" s="52">
        <v>-3.5744000000000001E-3</v>
      </c>
      <c r="AT38" s="52">
        <v>-1.0333E-2</v>
      </c>
      <c r="AU38" s="52">
        <v>2.5496E-3</v>
      </c>
      <c r="AV38" s="52">
        <v>7.4146999999999998E-3</v>
      </c>
      <c r="AW38" s="52">
        <v>-6.4279000000000003E-3</v>
      </c>
      <c r="AX38" s="52">
        <v>-3.9062199999999998E-2</v>
      </c>
      <c r="AY38" s="52">
        <v>-5.35763E-2</v>
      </c>
      <c r="AZ38" s="52">
        <v>-5.8247E-2</v>
      </c>
      <c r="BA38" s="52">
        <v>-3.7971900000000003E-2</v>
      </c>
      <c r="BB38" s="52">
        <v>-4.4080500000000002E-2</v>
      </c>
      <c r="BC38" s="52">
        <v>-5.7046199999999998E-2</v>
      </c>
      <c r="BD38" s="52">
        <v>-5.7438400000000001E-2</v>
      </c>
      <c r="BE38" s="52">
        <v>-5.3399099999999998E-2</v>
      </c>
      <c r="BF38" s="52">
        <v>-2.5815299999999999E-2</v>
      </c>
      <c r="BG38" s="52">
        <v>-2.6690599999999998E-2</v>
      </c>
      <c r="BH38" s="52">
        <v>-2.0666400000000001E-2</v>
      </c>
      <c r="BI38" s="52">
        <v>-8.7828999999999997E-3</v>
      </c>
      <c r="BJ38" s="52">
        <v>5.4324999999999998E-3</v>
      </c>
      <c r="BK38" s="52">
        <v>4.8970999999999997E-3</v>
      </c>
      <c r="BL38" s="52">
        <v>4.5469000000000004E-3</v>
      </c>
      <c r="BM38" s="52">
        <v>1.21213E-2</v>
      </c>
      <c r="BN38" s="52">
        <v>1.4883199999999999E-2</v>
      </c>
      <c r="BO38" s="52">
        <v>-5.6465999999999999E-3</v>
      </c>
      <c r="BP38" s="52">
        <v>-6.7403999999999997E-3</v>
      </c>
      <c r="BQ38" s="52">
        <v>1.12683E-2</v>
      </c>
      <c r="BR38" s="52">
        <v>6.9265999999999998E-3</v>
      </c>
      <c r="BS38" s="52">
        <v>1.9116600000000001E-2</v>
      </c>
      <c r="BT38" s="52">
        <v>2.5225399999999999E-2</v>
      </c>
      <c r="BU38" s="52">
        <v>1.30323E-2</v>
      </c>
      <c r="BV38" s="52">
        <v>-1.86897E-2</v>
      </c>
      <c r="BW38" s="52">
        <v>-3.4146299999999997E-2</v>
      </c>
      <c r="BX38" s="52">
        <v>-3.9992E-2</v>
      </c>
      <c r="BY38" s="52">
        <v>-1.89912E-2</v>
      </c>
      <c r="BZ38" s="52">
        <v>-2.6656800000000001E-2</v>
      </c>
      <c r="CA38" s="52">
        <v>-4.4311299999999998E-2</v>
      </c>
      <c r="CB38" s="52">
        <v>-4.44313E-2</v>
      </c>
      <c r="CC38" s="52">
        <v>-4.1979900000000001E-2</v>
      </c>
      <c r="CD38" s="52">
        <v>-1.6105399999999999E-2</v>
      </c>
      <c r="CE38" s="52">
        <v>-1.704E-2</v>
      </c>
      <c r="CF38" s="52">
        <v>-1.0770099999999999E-2</v>
      </c>
      <c r="CG38" s="52">
        <v>1.7198999999999999E-3</v>
      </c>
      <c r="CH38" s="52">
        <v>1.49903E-2</v>
      </c>
      <c r="CI38" s="52">
        <v>1.4558400000000001E-2</v>
      </c>
      <c r="CJ38" s="52">
        <v>1.41137E-2</v>
      </c>
      <c r="CK38" s="52">
        <v>2.17621E-2</v>
      </c>
      <c r="CL38" s="52">
        <v>2.4268499999999998E-2</v>
      </c>
      <c r="CM38" s="52">
        <v>3.5335000000000002E-3</v>
      </c>
      <c r="CN38" s="52">
        <v>1.4875000000000001E-3</v>
      </c>
      <c r="CO38" s="52">
        <v>2.1548299999999999E-2</v>
      </c>
      <c r="CP38" s="52">
        <v>1.8880500000000001E-2</v>
      </c>
      <c r="CQ38" s="52">
        <v>3.0590900000000001E-2</v>
      </c>
      <c r="CR38" s="52">
        <v>3.7560999999999997E-2</v>
      </c>
      <c r="CS38" s="52">
        <v>2.6510300000000001E-2</v>
      </c>
      <c r="CT38" s="52">
        <v>-4.5796999999999999E-3</v>
      </c>
      <c r="CU38" s="52">
        <v>-2.0689200000000001E-2</v>
      </c>
      <c r="CV38" s="52">
        <v>-2.73487E-2</v>
      </c>
      <c r="CW38" s="52">
        <v>-5.8450999999999998E-3</v>
      </c>
      <c r="CX38" s="52">
        <v>-1.45892E-2</v>
      </c>
      <c r="CY38" s="52">
        <v>-3.15765E-2</v>
      </c>
      <c r="CZ38" s="52">
        <v>-3.1424100000000003E-2</v>
      </c>
      <c r="DA38" s="52">
        <v>-3.05607E-2</v>
      </c>
      <c r="DB38" s="52">
        <v>-6.3955000000000001E-3</v>
      </c>
      <c r="DC38" s="52">
        <v>-7.3892999999999997E-3</v>
      </c>
      <c r="DD38" s="52">
        <v>-8.7390000000000005E-4</v>
      </c>
      <c r="DE38" s="52">
        <v>1.2222800000000001E-2</v>
      </c>
      <c r="DF38" s="52">
        <v>2.45481E-2</v>
      </c>
      <c r="DG38" s="52">
        <v>2.42197E-2</v>
      </c>
      <c r="DH38" s="52">
        <v>2.36805E-2</v>
      </c>
      <c r="DI38" s="52">
        <v>3.1402899999999997E-2</v>
      </c>
      <c r="DJ38" s="52">
        <v>3.3653799999999998E-2</v>
      </c>
      <c r="DK38" s="52">
        <v>1.27137E-2</v>
      </c>
      <c r="DL38" s="52">
        <v>9.7155000000000002E-3</v>
      </c>
      <c r="DM38" s="52">
        <v>3.1828299999999997E-2</v>
      </c>
      <c r="DN38" s="52">
        <v>3.0834500000000001E-2</v>
      </c>
      <c r="DO38" s="52">
        <v>4.2065100000000001E-2</v>
      </c>
      <c r="DP38" s="52">
        <v>4.9896599999999999E-2</v>
      </c>
      <c r="DQ38" s="52">
        <v>3.99884E-2</v>
      </c>
      <c r="DR38" s="52">
        <v>9.5303000000000002E-3</v>
      </c>
      <c r="DS38" s="52">
        <v>-7.2321E-3</v>
      </c>
      <c r="DT38" s="52">
        <v>-1.47054E-2</v>
      </c>
      <c r="DU38" s="52">
        <v>7.3008999999999999E-3</v>
      </c>
      <c r="DV38" s="52">
        <v>-2.5216000000000001E-3</v>
      </c>
      <c r="DW38" s="52">
        <v>-1.31895E-2</v>
      </c>
      <c r="DX38" s="52">
        <v>-1.26439E-2</v>
      </c>
      <c r="DY38" s="52">
        <v>-1.4073199999999999E-2</v>
      </c>
      <c r="DZ38" s="52">
        <v>7.6239999999999997E-3</v>
      </c>
      <c r="EA38" s="52">
        <v>6.5447999999999999E-3</v>
      </c>
      <c r="EB38" s="52">
        <v>1.3414799999999999E-2</v>
      </c>
      <c r="EC38" s="52">
        <v>2.73872E-2</v>
      </c>
      <c r="ED38" s="52">
        <v>3.8348E-2</v>
      </c>
      <c r="EE38" s="52">
        <v>3.8169000000000002E-2</v>
      </c>
      <c r="EF38" s="52">
        <v>3.7493499999999999E-2</v>
      </c>
      <c r="EG38" s="52">
        <v>4.5322599999999998E-2</v>
      </c>
      <c r="EH38" s="52">
        <v>4.7204799999999998E-2</v>
      </c>
      <c r="EI38" s="52">
        <v>2.5968399999999999E-2</v>
      </c>
      <c r="EJ38" s="52">
        <v>2.1595400000000001E-2</v>
      </c>
      <c r="EK38" s="52">
        <v>4.6670999999999997E-2</v>
      </c>
      <c r="EL38" s="52">
        <v>4.8093999999999998E-2</v>
      </c>
      <c r="EM38" s="52">
        <v>5.8632099999999999E-2</v>
      </c>
      <c r="EN38" s="52">
        <v>6.7707299999999998E-2</v>
      </c>
      <c r="EO38" s="52">
        <v>5.9448500000000001E-2</v>
      </c>
      <c r="EP38" s="52">
        <v>2.99028E-2</v>
      </c>
      <c r="EQ38" s="52">
        <v>1.2197899999999999E-2</v>
      </c>
      <c r="ER38" s="52">
        <v>3.5496E-3</v>
      </c>
      <c r="ES38" s="52">
        <v>2.6281700000000002E-2</v>
      </c>
      <c r="ET38" s="52">
        <v>1.49021E-2</v>
      </c>
      <c r="EU38" s="52">
        <v>65.851401999999993</v>
      </c>
      <c r="EV38" s="52">
        <v>65.650604000000001</v>
      </c>
      <c r="EW38" s="52">
        <v>64.200806</v>
      </c>
      <c r="EX38" s="52">
        <v>64.100403</v>
      </c>
      <c r="EY38" s="52">
        <v>63.200802000000003</v>
      </c>
      <c r="EZ38" s="52">
        <v>63.200802000000003</v>
      </c>
      <c r="FA38" s="52">
        <v>64.449798999999999</v>
      </c>
      <c r="FB38" s="52">
        <v>71.248992999999999</v>
      </c>
      <c r="FC38" s="52">
        <v>76.598395999999994</v>
      </c>
      <c r="FD38" s="52">
        <v>81.148598000000007</v>
      </c>
      <c r="FE38" s="52">
        <v>83.598395999999994</v>
      </c>
      <c r="FF38" s="52">
        <v>83.598395999999994</v>
      </c>
      <c r="FG38" s="52">
        <v>85.698791999999997</v>
      </c>
      <c r="FH38" s="52">
        <v>86.248992999999999</v>
      </c>
      <c r="FI38" s="52">
        <v>86.698791999999997</v>
      </c>
      <c r="FJ38" s="52">
        <v>85.698791999999997</v>
      </c>
      <c r="FK38" s="52">
        <v>84.799194</v>
      </c>
      <c r="FL38" s="52">
        <v>81.899597</v>
      </c>
      <c r="FM38" s="52">
        <v>81</v>
      </c>
      <c r="FN38" s="52">
        <v>77.650604000000001</v>
      </c>
      <c r="FO38" s="52">
        <v>73.401604000000006</v>
      </c>
      <c r="FP38" s="52">
        <v>70.401604000000006</v>
      </c>
      <c r="FQ38" s="52">
        <v>67.502007000000006</v>
      </c>
      <c r="FR38" s="52">
        <v>64.851401999999993</v>
      </c>
      <c r="FS38" s="52">
        <v>1.3495E-2</v>
      </c>
      <c r="FT38" s="52">
        <v>1.32412E-2</v>
      </c>
      <c r="FU38" s="52">
        <v>2.1451700000000001E-2</v>
      </c>
    </row>
    <row r="39" spans="1:177" x14ac:dyDescent="0.2">
      <c r="A39" s="31" t="s">
        <v>0</v>
      </c>
      <c r="B39" s="31" t="s">
        <v>235</v>
      </c>
      <c r="C39" s="31" t="s">
        <v>221</v>
      </c>
      <c r="D39" s="31" t="s">
        <v>209</v>
      </c>
      <c r="E39" s="53" t="s">
        <v>230</v>
      </c>
      <c r="F39" s="53">
        <v>293</v>
      </c>
      <c r="G39" s="52">
        <v>0.20602239999999999</v>
      </c>
      <c r="H39" s="52">
        <v>0.19037490000000001</v>
      </c>
      <c r="I39" s="52">
        <v>0.1969844</v>
      </c>
      <c r="J39" s="52">
        <v>0.1755419</v>
      </c>
      <c r="K39" s="52">
        <v>0.17065279999999999</v>
      </c>
      <c r="L39" s="52">
        <v>0.1894641</v>
      </c>
      <c r="M39" s="52">
        <v>0.18977749999999999</v>
      </c>
      <c r="N39" s="52">
        <v>0.16880249999999999</v>
      </c>
      <c r="O39" s="52">
        <v>0.17409440000000001</v>
      </c>
      <c r="P39" s="52">
        <v>0.17458099999999999</v>
      </c>
      <c r="Q39" s="52">
        <v>0.17592150000000001</v>
      </c>
      <c r="R39" s="52">
        <v>0.1722341</v>
      </c>
      <c r="S39" s="52">
        <v>0.1691549</v>
      </c>
      <c r="T39" s="52">
        <v>0.1724069</v>
      </c>
      <c r="U39" s="52">
        <v>0.19375899999999999</v>
      </c>
      <c r="V39" s="52">
        <v>0.18711839999999999</v>
      </c>
      <c r="W39" s="52">
        <v>0.18784819999999999</v>
      </c>
      <c r="X39" s="52">
        <v>0.20581849999999999</v>
      </c>
      <c r="Y39" s="52">
        <v>0.2462435</v>
      </c>
      <c r="Z39" s="52">
        <v>0.29261290000000001</v>
      </c>
      <c r="AA39" s="52">
        <v>0.30977510000000003</v>
      </c>
      <c r="AB39" s="52">
        <v>0.30234450000000002</v>
      </c>
      <c r="AC39" s="52">
        <v>0.28041149999999998</v>
      </c>
      <c r="AD39" s="52">
        <v>0.24139920000000001</v>
      </c>
      <c r="AE39" s="52">
        <v>-7.3283500000000001E-2</v>
      </c>
      <c r="AF39" s="52">
        <v>-7.9641600000000007E-2</v>
      </c>
      <c r="AG39" s="52">
        <v>-6.54053E-2</v>
      </c>
      <c r="AH39" s="52">
        <v>-3.2347899999999999E-2</v>
      </c>
      <c r="AI39" s="52">
        <v>-3.4230499999999997E-2</v>
      </c>
      <c r="AJ39" s="52">
        <v>-3.0242100000000001E-2</v>
      </c>
      <c r="AK39" s="52">
        <v>-1.5430900000000001E-2</v>
      </c>
      <c r="AL39" s="52">
        <v>-2.0637900000000001E-2</v>
      </c>
      <c r="AM39" s="52">
        <v>-1.0344000000000001E-2</v>
      </c>
      <c r="AN39" s="52">
        <v>-1.3159000000000001E-3</v>
      </c>
      <c r="AO39" s="52">
        <v>5.4849E-3</v>
      </c>
      <c r="AP39" s="52">
        <v>-2.3513000000000002E-3</v>
      </c>
      <c r="AQ39" s="52">
        <v>-1.49818E-2</v>
      </c>
      <c r="AR39" s="52">
        <v>-1.58522E-2</v>
      </c>
      <c r="AS39" s="52">
        <v>-1.12167E-2</v>
      </c>
      <c r="AT39" s="52">
        <v>-2.06035E-2</v>
      </c>
      <c r="AU39" s="52">
        <v>-2.1148400000000001E-2</v>
      </c>
      <c r="AV39" s="52">
        <v>-1.8594800000000002E-2</v>
      </c>
      <c r="AW39" s="52">
        <v>-1.43968E-2</v>
      </c>
      <c r="AX39" s="52">
        <v>-2.3812799999999999E-2</v>
      </c>
      <c r="AY39" s="52">
        <v>-4.0807799999999998E-2</v>
      </c>
      <c r="AZ39" s="52">
        <v>-3.7879700000000002E-2</v>
      </c>
      <c r="BA39" s="52">
        <v>-4.4025500000000002E-2</v>
      </c>
      <c r="BB39" s="52">
        <v>-4.3277299999999998E-2</v>
      </c>
      <c r="BC39" s="52">
        <v>-5.6640000000000003E-2</v>
      </c>
      <c r="BD39" s="52">
        <v>-6.2225500000000003E-2</v>
      </c>
      <c r="BE39" s="52">
        <v>-5.0372399999999998E-2</v>
      </c>
      <c r="BF39" s="52">
        <v>-2.04523E-2</v>
      </c>
      <c r="BG39" s="52">
        <v>-2.2607499999999999E-2</v>
      </c>
      <c r="BH39" s="52">
        <v>-1.8396900000000001E-2</v>
      </c>
      <c r="BI39" s="52">
        <v>-2.7881999999999998E-3</v>
      </c>
      <c r="BJ39" s="52">
        <v>-8.9969000000000004E-3</v>
      </c>
      <c r="BK39" s="52">
        <v>2.7515999999999999E-3</v>
      </c>
      <c r="BL39" s="52">
        <v>1.0700899999999999E-2</v>
      </c>
      <c r="BM39" s="52">
        <v>1.7548299999999999E-2</v>
      </c>
      <c r="BN39" s="52">
        <v>9.6235000000000001E-3</v>
      </c>
      <c r="BO39" s="52">
        <v>-3.8585999999999998E-3</v>
      </c>
      <c r="BP39" s="52">
        <v>-6.7980999999999996E-3</v>
      </c>
      <c r="BQ39" s="52">
        <v>-5.689E-4</v>
      </c>
      <c r="BR39" s="52">
        <v>-8.1626000000000008E-3</v>
      </c>
      <c r="BS39" s="52">
        <v>-8.6368E-3</v>
      </c>
      <c r="BT39" s="52">
        <v>-5.6743999999999996E-3</v>
      </c>
      <c r="BU39" s="52">
        <v>8.8999999999999995E-5</v>
      </c>
      <c r="BV39" s="52">
        <v>-8.8418000000000004E-3</v>
      </c>
      <c r="BW39" s="52">
        <v>-2.5506899999999999E-2</v>
      </c>
      <c r="BX39" s="52">
        <v>-2.44785E-2</v>
      </c>
      <c r="BY39" s="52">
        <v>-2.8996500000000001E-2</v>
      </c>
      <c r="BZ39" s="52">
        <v>-2.84961E-2</v>
      </c>
      <c r="CA39" s="52">
        <v>-4.5112800000000002E-2</v>
      </c>
      <c r="CB39" s="52">
        <v>-5.0163199999999998E-2</v>
      </c>
      <c r="CC39" s="52">
        <v>-3.9960700000000002E-2</v>
      </c>
      <c r="CD39" s="52">
        <v>-1.2213399999999999E-2</v>
      </c>
      <c r="CE39" s="52">
        <v>-1.4557499999999999E-2</v>
      </c>
      <c r="CF39" s="52">
        <v>-1.01929E-2</v>
      </c>
      <c r="CG39" s="52">
        <v>5.9680999999999996E-3</v>
      </c>
      <c r="CH39" s="52">
        <v>-9.343E-4</v>
      </c>
      <c r="CI39" s="52">
        <v>1.18216E-2</v>
      </c>
      <c r="CJ39" s="52">
        <v>1.9023600000000002E-2</v>
      </c>
      <c r="CK39" s="52">
        <v>2.5903300000000001E-2</v>
      </c>
      <c r="CL39" s="52">
        <v>1.7917200000000001E-2</v>
      </c>
      <c r="CM39" s="52">
        <v>3.8452E-3</v>
      </c>
      <c r="CN39" s="52">
        <v>-5.2720000000000002E-4</v>
      </c>
      <c r="CO39" s="52">
        <v>6.8057999999999999E-3</v>
      </c>
      <c r="CP39" s="52">
        <v>4.5389999999999997E-4</v>
      </c>
      <c r="CQ39" s="52">
        <v>2.8799999999999999E-5</v>
      </c>
      <c r="CR39" s="52">
        <v>3.2743E-3</v>
      </c>
      <c r="CS39" s="52">
        <v>1.01218E-2</v>
      </c>
      <c r="CT39" s="52">
        <v>1.5269999999999999E-3</v>
      </c>
      <c r="CU39" s="52">
        <v>-1.49096E-2</v>
      </c>
      <c r="CV39" s="52">
        <v>-1.5196899999999999E-2</v>
      </c>
      <c r="CW39" s="52">
        <v>-1.85875E-2</v>
      </c>
      <c r="CX39" s="52">
        <v>-1.8258699999999999E-2</v>
      </c>
      <c r="CY39" s="52">
        <v>-3.35856E-2</v>
      </c>
      <c r="CZ39" s="52">
        <v>-3.8100799999999997E-2</v>
      </c>
      <c r="DA39" s="52">
        <v>-2.9548999999999999E-2</v>
      </c>
      <c r="DB39" s="52">
        <v>-3.9744999999999997E-3</v>
      </c>
      <c r="DC39" s="52">
        <v>-6.5074E-3</v>
      </c>
      <c r="DD39" s="52">
        <v>-1.9889999999999999E-3</v>
      </c>
      <c r="DE39" s="52">
        <v>1.47244E-2</v>
      </c>
      <c r="DF39" s="52">
        <v>7.1282000000000003E-3</v>
      </c>
      <c r="DG39" s="52">
        <v>2.08916E-2</v>
      </c>
      <c r="DH39" s="52">
        <v>2.73464E-2</v>
      </c>
      <c r="DI39" s="52">
        <v>3.4258400000000001E-2</v>
      </c>
      <c r="DJ39" s="52">
        <v>2.6210899999999999E-2</v>
      </c>
      <c r="DK39" s="52">
        <v>1.1549E-2</v>
      </c>
      <c r="DL39" s="52">
        <v>5.7435999999999997E-3</v>
      </c>
      <c r="DM39" s="52">
        <v>1.4180399999999999E-2</v>
      </c>
      <c r="DN39" s="52">
        <v>9.0703999999999993E-3</v>
      </c>
      <c r="DO39" s="52">
        <v>8.6943000000000003E-3</v>
      </c>
      <c r="DP39" s="52">
        <v>1.22229E-2</v>
      </c>
      <c r="DQ39" s="52">
        <v>2.0154700000000001E-2</v>
      </c>
      <c r="DR39" s="52">
        <v>1.18958E-2</v>
      </c>
      <c r="DS39" s="52">
        <v>-4.3122000000000004E-3</v>
      </c>
      <c r="DT39" s="52">
        <v>-5.9153000000000001E-3</v>
      </c>
      <c r="DU39" s="52">
        <v>-8.1784000000000006E-3</v>
      </c>
      <c r="DV39" s="52">
        <v>-8.0211999999999992E-3</v>
      </c>
      <c r="DW39" s="52">
        <v>-1.6942100000000002E-2</v>
      </c>
      <c r="DX39" s="52">
        <v>-2.06848E-2</v>
      </c>
      <c r="DY39" s="52">
        <v>-1.4516100000000001E-2</v>
      </c>
      <c r="DZ39" s="52">
        <v>7.9211999999999998E-3</v>
      </c>
      <c r="EA39" s="52">
        <v>5.1155999999999997E-3</v>
      </c>
      <c r="EB39" s="52">
        <v>9.8563000000000001E-3</v>
      </c>
      <c r="EC39" s="52">
        <v>2.7367099999999998E-2</v>
      </c>
      <c r="ED39" s="52">
        <v>1.8769299999999999E-2</v>
      </c>
      <c r="EE39" s="52">
        <v>3.3987200000000002E-2</v>
      </c>
      <c r="EF39" s="52">
        <v>3.9363200000000001E-2</v>
      </c>
      <c r="EG39" s="52">
        <v>4.6321800000000003E-2</v>
      </c>
      <c r="EH39" s="52">
        <v>3.81856E-2</v>
      </c>
      <c r="EI39" s="52">
        <v>2.2672100000000001E-2</v>
      </c>
      <c r="EJ39" s="52">
        <v>1.47977E-2</v>
      </c>
      <c r="EK39" s="52">
        <v>2.4828200000000002E-2</v>
      </c>
      <c r="EL39" s="52">
        <v>2.1511200000000001E-2</v>
      </c>
      <c r="EM39" s="52">
        <v>2.1205999999999999E-2</v>
      </c>
      <c r="EN39" s="52">
        <v>2.51433E-2</v>
      </c>
      <c r="EO39" s="52">
        <v>3.4640499999999998E-2</v>
      </c>
      <c r="EP39" s="52">
        <v>2.68668E-2</v>
      </c>
      <c r="EQ39" s="52">
        <v>1.0988599999999999E-2</v>
      </c>
      <c r="ER39" s="52">
        <v>7.4859000000000002E-3</v>
      </c>
      <c r="ES39" s="52">
        <v>6.8506000000000001E-3</v>
      </c>
      <c r="ET39" s="52">
        <v>6.7600000000000004E-3</v>
      </c>
      <c r="EU39" s="52">
        <v>69</v>
      </c>
      <c r="EV39" s="52">
        <v>67</v>
      </c>
      <c r="EW39" s="52">
        <v>66</v>
      </c>
      <c r="EX39" s="52">
        <v>65</v>
      </c>
      <c r="EY39" s="52">
        <v>65</v>
      </c>
      <c r="EZ39" s="52">
        <v>65</v>
      </c>
      <c r="FA39" s="52">
        <v>64</v>
      </c>
      <c r="FB39" s="52">
        <v>69</v>
      </c>
      <c r="FC39" s="52">
        <v>73</v>
      </c>
      <c r="FD39" s="52">
        <v>78</v>
      </c>
      <c r="FE39" s="52">
        <v>80</v>
      </c>
      <c r="FF39" s="52">
        <v>80</v>
      </c>
      <c r="FG39" s="52">
        <v>83</v>
      </c>
      <c r="FH39" s="52">
        <v>84</v>
      </c>
      <c r="FI39" s="52">
        <v>84</v>
      </c>
      <c r="FJ39" s="52">
        <v>83</v>
      </c>
      <c r="FK39" s="52">
        <v>83</v>
      </c>
      <c r="FL39" s="52">
        <v>81</v>
      </c>
      <c r="FM39" s="52">
        <v>81</v>
      </c>
      <c r="FN39" s="52">
        <v>79</v>
      </c>
      <c r="FO39" s="52">
        <v>77</v>
      </c>
      <c r="FP39" s="52">
        <v>74</v>
      </c>
      <c r="FQ39" s="52">
        <v>72</v>
      </c>
      <c r="FR39" s="52">
        <v>68</v>
      </c>
      <c r="FS39" s="52">
        <v>1.1798299999999999E-2</v>
      </c>
      <c r="FT39" s="52">
        <v>1.18777E-2</v>
      </c>
      <c r="FU39" s="52">
        <v>1.7005300000000001E-2</v>
      </c>
    </row>
    <row r="40" spans="1:177" x14ac:dyDescent="0.2">
      <c r="A40" s="31" t="s">
        <v>0</v>
      </c>
      <c r="B40" s="31" t="s">
        <v>235</v>
      </c>
      <c r="C40" s="31" t="s">
        <v>221</v>
      </c>
      <c r="D40" s="31" t="s">
        <v>209</v>
      </c>
      <c r="E40" s="53" t="s">
        <v>231</v>
      </c>
      <c r="F40" s="53">
        <v>217</v>
      </c>
      <c r="G40" s="52">
        <v>0.16249340000000001</v>
      </c>
      <c r="H40" s="52">
        <v>0.13767450000000001</v>
      </c>
      <c r="I40" s="52">
        <v>0.1265308</v>
      </c>
      <c r="J40" s="52">
        <v>0.12347610000000001</v>
      </c>
      <c r="K40" s="52">
        <v>0.1246625</v>
      </c>
      <c r="L40" s="52">
        <v>0.13505500000000001</v>
      </c>
      <c r="M40" s="52">
        <v>0.140539</v>
      </c>
      <c r="N40" s="52">
        <v>0.1744242</v>
      </c>
      <c r="O40" s="52">
        <v>0.16762369999999999</v>
      </c>
      <c r="P40" s="52">
        <v>0.1626271</v>
      </c>
      <c r="Q40" s="52">
        <v>0.15337149999999999</v>
      </c>
      <c r="R40" s="52">
        <v>0.16066559999999999</v>
      </c>
      <c r="S40" s="52">
        <v>0.16809859999999999</v>
      </c>
      <c r="T40" s="52">
        <v>0.16718730000000001</v>
      </c>
      <c r="U40" s="52">
        <v>0.16738239999999999</v>
      </c>
      <c r="V40" s="52">
        <v>0.1859152</v>
      </c>
      <c r="W40" s="52">
        <v>0.20420659999999999</v>
      </c>
      <c r="X40" s="52">
        <v>0.22230759999999999</v>
      </c>
      <c r="Y40" s="52">
        <v>0.2292534</v>
      </c>
      <c r="Z40" s="52">
        <v>0.238291</v>
      </c>
      <c r="AA40" s="52">
        <v>0.27574650000000001</v>
      </c>
      <c r="AB40" s="52">
        <v>0.27422279999999999</v>
      </c>
      <c r="AC40" s="52">
        <v>0.2306636</v>
      </c>
      <c r="AD40" s="52">
        <v>0.19100159999999999</v>
      </c>
      <c r="AE40" s="52">
        <v>-2.06742E-2</v>
      </c>
      <c r="AF40" s="52">
        <v>-1.7337999999999999E-2</v>
      </c>
      <c r="AG40" s="52">
        <v>-2.1260399999999999E-2</v>
      </c>
      <c r="AH40" s="52">
        <v>-1.89E-2</v>
      </c>
      <c r="AI40" s="52">
        <v>-1.7944000000000002E-2</v>
      </c>
      <c r="AJ40" s="52">
        <v>-1.6402900000000002E-2</v>
      </c>
      <c r="AK40" s="52">
        <v>-1.8501199999999999E-2</v>
      </c>
      <c r="AL40" s="52">
        <v>1.7106999999999999E-3</v>
      </c>
      <c r="AM40" s="52">
        <v>-8.8050999999999997E-3</v>
      </c>
      <c r="AN40" s="52">
        <v>-1.80758E-2</v>
      </c>
      <c r="AO40" s="52">
        <v>-1.5304999999999999E-2</v>
      </c>
      <c r="AP40" s="52">
        <v>-5.7835999999999999E-3</v>
      </c>
      <c r="AQ40" s="52">
        <v>-1.40801E-2</v>
      </c>
      <c r="AR40" s="52">
        <v>-1.2431899999999999E-2</v>
      </c>
      <c r="AS40" s="52">
        <v>-4.4462E-3</v>
      </c>
      <c r="AT40" s="52">
        <v>-3.6476999999999998E-3</v>
      </c>
      <c r="AU40" s="52">
        <v>1.00584E-2</v>
      </c>
      <c r="AV40" s="52">
        <v>1.1239300000000001E-2</v>
      </c>
      <c r="AW40" s="52">
        <v>-6.6039999999999996E-3</v>
      </c>
      <c r="AX40" s="52">
        <v>-2.8538999999999998E-2</v>
      </c>
      <c r="AY40" s="52">
        <v>-2.83179E-2</v>
      </c>
      <c r="AZ40" s="52">
        <v>-3.38064E-2</v>
      </c>
      <c r="BA40" s="52">
        <v>-1.12998E-2</v>
      </c>
      <c r="BB40" s="52">
        <v>-1.63249E-2</v>
      </c>
      <c r="BC40" s="52">
        <v>-1.1473000000000001E-2</v>
      </c>
      <c r="BD40" s="52">
        <v>-8.5108000000000007E-3</v>
      </c>
      <c r="BE40" s="52">
        <v>-1.3082399999999999E-2</v>
      </c>
      <c r="BF40" s="52">
        <v>-1.08249E-2</v>
      </c>
      <c r="BG40" s="52">
        <v>-9.7327000000000004E-3</v>
      </c>
      <c r="BH40" s="52">
        <v>-7.8671000000000001E-3</v>
      </c>
      <c r="BI40" s="52">
        <v>-9.6065999999999999E-3</v>
      </c>
      <c r="BJ40" s="52">
        <v>9.5145999999999998E-3</v>
      </c>
      <c r="BK40" s="52">
        <v>-2.3032999999999999E-3</v>
      </c>
      <c r="BL40" s="52">
        <v>-1.0582599999999999E-2</v>
      </c>
      <c r="BM40" s="52">
        <v>-7.7226999999999999E-3</v>
      </c>
      <c r="BN40" s="52">
        <v>1.4499999999999999E-3</v>
      </c>
      <c r="BO40" s="52">
        <v>-6.4247000000000002E-3</v>
      </c>
      <c r="BP40" s="52">
        <v>-4.7605E-3</v>
      </c>
      <c r="BQ40" s="52">
        <v>5.5592000000000003E-3</v>
      </c>
      <c r="BR40" s="52">
        <v>7.9182000000000002E-3</v>
      </c>
      <c r="BS40" s="52">
        <v>2.0664600000000002E-2</v>
      </c>
      <c r="BT40" s="52">
        <v>2.3256800000000001E-2</v>
      </c>
      <c r="BU40" s="52">
        <v>6.2370000000000004E-3</v>
      </c>
      <c r="BV40" s="52">
        <v>-1.50732E-2</v>
      </c>
      <c r="BW40" s="52">
        <v>-1.6090900000000002E-2</v>
      </c>
      <c r="BX40" s="52">
        <v>-2.1526400000000001E-2</v>
      </c>
      <c r="BY40" s="52">
        <v>5.1270000000000005E-4</v>
      </c>
      <c r="BZ40" s="52">
        <v>-6.4035999999999997E-3</v>
      </c>
      <c r="CA40" s="52">
        <v>-5.1003000000000003E-3</v>
      </c>
      <c r="CB40" s="52">
        <v>-2.3971000000000001E-3</v>
      </c>
      <c r="CC40" s="52">
        <v>-7.4183000000000001E-3</v>
      </c>
      <c r="CD40" s="52">
        <v>-5.2320999999999999E-3</v>
      </c>
      <c r="CE40" s="52">
        <v>-4.0455999999999999E-3</v>
      </c>
      <c r="CF40" s="52">
        <v>-1.9553000000000001E-3</v>
      </c>
      <c r="CG40" s="52">
        <v>-3.4462999999999998E-3</v>
      </c>
      <c r="CH40" s="52">
        <v>1.49196E-2</v>
      </c>
      <c r="CI40" s="52">
        <v>2.1998999999999999E-3</v>
      </c>
      <c r="CJ40" s="52">
        <v>-5.3929E-3</v>
      </c>
      <c r="CK40" s="52">
        <v>-2.4713000000000001E-3</v>
      </c>
      <c r="CL40" s="52">
        <v>6.4599999999999996E-3</v>
      </c>
      <c r="CM40" s="52">
        <v>-1.1226000000000001E-3</v>
      </c>
      <c r="CN40" s="52">
        <v>5.5259999999999999E-4</v>
      </c>
      <c r="CO40" s="52">
        <v>1.2488900000000001E-2</v>
      </c>
      <c r="CP40" s="52">
        <v>1.5928600000000001E-2</v>
      </c>
      <c r="CQ40" s="52">
        <v>2.8010400000000001E-2</v>
      </c>
      <c r="CR40" s="52">
        <v>3.15801E-2</v>
      </c>
      <c r="CS40" s="52">
        <v>1.5130599999999999E-2</v>
      </c>
      <c r="CT40" s="52">
        <v>-5.7467999999999998E-3</v>
      </c>
      <c r="CU40" s="52">
        <v>-7.6224999999999999E-3</v>
      </c>
      <c r="CV40" s="52">
        <v>-1.30213E-2</v>
      </c>
      <c r="CW40" s="52">
        <v>8.6938999999999992E-3</v>
      </c>
      <c r="CX40" s="52">
        <v>4.6779999999999999E-4</v>
      </c>
      <c r="CY40" s="52">
        <v>1.2723000000000001E-3</v>
      </c>
      <c r="CZ40" s="52">
        <v>3.7166E-3</v>
      </c>
      <c r="DA40" s="52">
        <v>-1.7542E-3</v>
      </c>
      <c r="DB40" s="52">
        <v>3.6079999999999999E-4</v>
      </c>
      <c r="DC40" s="52">
        <v>1.6414999999999999E-3</v>
      </c>
      <c r="DD40" s="52">
        <v>3.9564999999999999E-3</v>
      </c>
      <c r="DE40" s="52">
        <v>2.7141000000000001E-3</v>
      </c>
      <c r="DF40" s="52">
        <v>2.0324499999999999E-2</v>
      </c>
      <c r="DG40" s="52">
        <v>6.7031E-3</v>
      </c>
      <c r="DH40" s="52">
        <v>-2.031E-4</v>
      </c>
      <c r="DI40" s="52">
        <v>2.7802E-3</v>
      </c>
      <c r="DJ40" s="52">
        <v>1.1469999999999999E-2</v>
      </c>
      <c r="DK40" s="52">
        <v>4.1795000000000001E-3</v>
      </c>
      <c r="DL40" s="52">
        <v>5.8656999999999997E-3</v>
      </c>
      <c r="DM40" s="52">
        <v>1.9418700000000001E-2</v>
      </c>
      <c r="DN40" s="52">
        <v>2.3939100000000001E-2</v>
      </c>
      <c r="DO40" s="52">
        <v>3.5356199999999997E-2</v>
      </c>
      <c r="DP40" s="52">
        <v>3.9903399999999999E-2</v>
      </c>
      <c r="DQ40" s="52">
        <v>2.4024199999999999E-2</v>
      </c>
      <c r="DR40" s="52">
        <v>3.5796000000000001E-3</v>
      </c>
      <c r="DS40" s="52">
        <v>8.4579999999999996E-4</v>
      </c>
      <c r="DT40" s="52">
        <v>-4.5161000000000003E-3</v>
      </c>
      <c r="DU40" s="52">
        <v>1.68752E-2</v>
      </c>
      <c r="DV40" s="52">
        <v>7.3393E-3</v>
      </c>
      <c r="DW40" s="52">
        <v>1.04735E-2</v>
      </c>
      <c r="DX40" s="52">
        <v>1.25439E-2</v>
      </c>
      <c r="DY40" s="52">
        <v>6.4238000000000003E-3</v>
      </c>
      <c r="DZ40" s="52">
        <v>8.4358999999999996E-3</v>
      </c>
      <c r="EA40" s="52">
        <v>9.8528000000000001E-3</v>
      </c>
      <c r="EB40" s="52">
        <v>1.24922E-2</v>
      </c>
      <c r="EC40" s="52">
        <v>1.16086E-2</v>
      </c>
      <c r="ED40" s="52">
        <v>2.8128400000000001E-2</v>
      </c>
      <c r="EE40" s="52">
        <v>1.32049E-2</v>
      </c>
      <c r="EF40" s="52">
        <v>7.2899999999999996E-3</v>
      </c>
      <c r="EG40" s="52">
        <v>1.0362400000000001E-2</v>
      </c>
      <c r="EH40" s="52">
        <v>1.8703600000000001E-2</v>
      </c>
      <c r="EI40" s="52">
        <v>1.1834900000000001E-2</v>
      </c>
      <c r="EJ40" s="52">
        <v>1.35371E-2</v>
      </c>
      <c r="EK40" s="52">
        <v>2.9424100000000002E-2</v>
      </c>
      <c r="EL40" s="52">
        <v>3.5504899999999999E-2</v>
      </c>
      <c r="EM40" s="52">
        <v>4.59624E-2</v>
      </c>
      <c r="EN40" s="52">
        <v>5.1920899999999999E-2</v>
      </c>
      <c r="EO40" s="52">
        <v>3.6865200000000001E-2</v>
      </c>
      <c r="EP40" s="52">
        <v>1.7045399999999999E-2</v>
      </c>
      <c r="EQ40" s="52">
        <v>1.3072800000000001E-2</v>
      </c>
      <c r="ER40" s="52">
        <v>7.7638999999999998E-3</v>
      </c>
      <c r="ES40" s="52">
        <v>2.86877E-2</v>
      </c>
      <c r="ET40" s="52">
        <v>1.7260500000000002E-2</v>
      </c>
      <c r="EU40" s="52">
        <v>62</v>
      </c>
      <c r="EV40" s="52">
        <v>64</v>
      </c>
      <c r="EW40" s="52">
        <v>62</v>
      </c>
      <c r="EX40" s="52">
        <v>63</v>
      </c>
      <c r="EY40" s="52">
        <v>61</v>
      </c>
      <c r="EZ40" s="52">
        <v>61</v>
      </c>
      <c r="FA40" s="52">
        <v>65</v>
      </c>
      <c r="FB40" s="52">
        <v>74</v>
      </c>
      <c r="FC40" s="52">
        <v>81</v>
      </c>
      <c r="FD40" s="52">
        <v>85</v>
      </c>
      <c r="FE40" s="52">
        <v>88</v>
      </c>
      <c r="FF40" s="52">
        <v>88</v>
      </c>
      <c r="FG40" s="52">
        <v>89</v>
      </c>
      <c r="FH40" s="52">
        <v>89</v>
      </c>
      <c r="FI40" s="52">
        <v>90</v>
      </c>
      <c r="FJ40" s="52">
        <v>89</v>
      </c>
      <c r="FK40" s="52">
        <v>87</v>
      </c>
      <c r="FL40" s="52">
        <v>83</v>
      </c>
      <c r="FM40" s="52">
        <v>81</v>
      </c>
      <c r="FN40" s="52">
        <v>76</v>
      </c>
      <c r="FO40" s="52">
        <v>69</v>
      </c>
      <c r="FP40" s="52">
        <v>66</v>
      </c>
      <c r="FQ40" s="52">
        <v>62</v>
      </c>
      <c r="FR40" s="52">
        <v>61</v>
      </c>
      <c r="FS40" s="52">
        <v>7.3740999999999998E-3</v>
      </c>
      <c r="FT40" s="52">
        <v>6.8513999999999997E-3</v>
      </c>
      <c r="FU40" s="52">
        <v>1.3254699999999999E-2</v>
      </c>
    </row>
    <row r="41" spans="1:177" x14ac:dyDescent="0.2">
      <c r="A41" s="31" t="s">
        <v>0</v>
      </c>
      <c r="B41" s="31" t="s">
        <v>235</v>
      </c>
      <c r="C41" s="31" t="s">
        <v>221</v>
      </c>
      <c r="D41" s="31" t="s">
        <v>210</v>
      </c>
      <c r="E41" s="53" t="s">
        <v>229</v>
      </c>
      <c r="F41" s="53">
        <v>745</v>
      </c>
      <c r="G41" s="52">
        <v>0.74449220000000005</v>
      </c>
      <c r="H41" s="52">
        <v>0.66229340000000003</v>
      </c>
      <c r="I41" s="52">
        <v>0.57817169999999996</v>
      </c>
      <c r="J41" s="52">
        <v>0.52550149999999995</v>
      </c>
      <c r="K41" s="52">
        <v>0.48694009999999999</v>
      </c>
      <c r="L41" s="52">
        <v>0.50967830000000003</v>
      </c>
      <c r="M41" s="52">
        <v>0.54262189999999999</v>
      </c>
      <c r="N41" s="52">
        <v>0.54446329999999998</v>
      </c>
      <c r="O41" s="52">
        <v>0.59363299999999997</v>
      </c>
      <c r="P41" s="52">
        <v>0.65871500000000005</v>
      </c>
      <c r="Q41" s="52">
        <v>0.7279217</v>
      </c>
      <c r="R41" s="52">
        <v>0.86107409999999995</v>
      </c>
      <c r="S41" s="52">
        <v>1.0593399999999999</v>
      </c>
      <c r="T41" s="52">
        <v>1.1170329999999999</v>
      </c>
      <c r="U41" s="52">
        <v>1.309002</v>
      </c>
      <c r="V41" s="52">
        <v>1.310649</v>
      </c>
      <c r="W41" s="52">
        <v>1.4077539999999999</v>
      </c>
      <c r="X41" s="52">
        <v>1.45916</v>
      </c>
      <c r="Y41" s="52">
        <v>1.452998</v>
      </c>
      <c r="Z41" s="52">
        <v>1.4324060000000001</v>
      </c>
      <c r="AA41" s="52">
        <v>1.4610559999999999</v>
      </c>
      <c r="AB41" s="52">
        <v>1.3372790000000001</v>
      </c>
      <c r="AC41" s="52">
        <v>1.159203</v>
      </c>
      <c r="AD41" s="52">
        <v>0.92233160000000003</v>
      </c>
      <c r="AE41" s="52">
        <v>-8.4133600000000003E-2</v>
      </c>
      <c r="AF41" s="52">
        <v>-7.1862499999999996E-2</v>
      </c>
      <c r="AG41" s="52">
        <v>-6.6491300000000003E-2</v>
      </c>
      <c r="AH41" s="52">
        <v>-5.78498E-2</v>
      </c>
      <c r="AI41" s="52">
        <v>-5.7790899999999999E-2</v>
      </c>
      <c r="AJ41" s="52">
        <v>-5.1614100000000003E-2</v>
      </c>
      <c r="AK41" s="52">
        <v>-3.6835199999999998E-2</v>
      </c>
      <c r="AL41" s="52">
        <v>-1.55397E-2</v>
      </c>
      <c r="AM41" s="52">
        <v>-2.7825800000000001E-2</v>
      </c>
      <c r="AN41" s="52">
        <v>-5.6984999999999996E-3</v>
      </c>
      <c r="AO41" s="52">
        <v>4.7704000000000002E-3</v>
      </c>
      <c r="AP41" s="52">
        <v>6.4764000000000002E-3</v>
      </c>
      <c r="AQ41" s="52">
        <v>4.9003400000000003E-2</v>
      </c>
      <c r="AR41" s="52">
        <v>1.43118E-2</v>
      </c>
      <c r="AS41" s="52">
        <v>7.8687000000000007E-2</v>
      </c>
      <c r="AT41" s="52">
        <v>5.4366100000000001E-2</v>
      </c>
      <c r="AU41" s="52">
        <v>4.2490399999999998E-2</v>
      </c>
      <c r="AV41" s="52">
        <v>6.4875100000000005E-2</v>
      </c>
      <c r="AW41" s="52">
        <v>1.2735E-2</v>
      </c>
      <c r="AX41" s="52">
        <v>-3.1018899999999999E-2</v>
      </c>
      <c r="AY41" s="52">
        <v>-1.77118E-2</v>
      </c>
      <c r="AZ41" s="52">
        <v>-4.5633699999999999E-2</v>
      </c>
      <c r="BA41" s="52">
        <v>-5.7234699999999999E-2</v>
      </c>
      <c r="BB41" s="52">
        <v>-8.8697399999999996E-2</v>
      </c>
      <c r="BC41" s="52">
        <v>-5.9591999999999999E-2</v>
      </c>
      <c r="BD41" s="52">
        <v>-5.0790299999999997E-2</v>
      </c>
      <c r="BE41" s="52">
        <v>-4.7085599999999998E-2</v>
      </c>
      <c r="BF41" s="52">
        <v>-4.0911200000000002E-2</v>
      </c>
      <c r="BG41" s="52">
        <v>-4.4275700000000001E-2</v>
      </c>
      <c r="BH41" s="52">
        <v>-3.7063199999999998E-2</v>
      </c>
      <c r="BI41" s="52">
        <v>-2.0978500000000001E-2</v>
      </c>
      <c r="BJ41" s="52">
        <v>4.3659999999999999E-4</v>
      </c>
      <c r="BK41" s="52">
        <v>-9.4529000000000002E-3</v>
      </c>
      <c r="BL41" s="52">
        <v>1.4541500000000001E-2</v>
      </c>
      <c r="BM41" s="52">
        <v>2.6898100000000001E-2</v>
      </c>
      <c r="BN41" s="52">
        <v>2.9812700000000001E-2</v>
      </c>
      <c r="BO41" s="52">
        <v>7.5745400000000004E-2</v>
      </c>
      <c r="BP41" s="52">
        <v>4.38734E-2</v>
      </c>
      <c r="BQ41" s="52">
        <v>0.11053979999999999</v>
      </c>
      <c r="BR41" s="52">
        <v>8.8458099999999998E-2</v>
      </c>
      <c r="BS41" s="52">
        <v>7.8785800000000003E-2</v>
      </c>
      <c r="BT41" s="52">
        <v>9.9376400000000004E-2</v>
      </c>
      <c r="BU41" s="52">
        <v>4.7808400000000001E-2</v>
      </c>
      <c r="BV41" s="52">
        <v>2.7469E-3</v>
      </c>
      <c r="BW41" s="52">
        <v>1.53198E-2</v>
      </c>
      <c r="BX41" s="52">
        <v>-1.4803800000000001E-2</v>
      </c>
      <c r="BY41" s="52">
        <v>-2.7669200000000001E-2</v>
      </c>
      <c r="BZ41" s="52">
        <v>-6.1972800000000001E-2</v>
      </c>
      <c r="CA41" s="52">
        <v>-4.2594600000000003E-2</v>
      </c>
      <c r="CB41" s="52">
        <v>-3.6195699999999997E-2</v>
      </c>
      <c r="CC41" s="52">
        <v>-3.3645300000000003E-2</v>
      </c>
      <c r="CD41" s="52">
        <v>-2.91796E-2</v>
      </c>
      <c r="CE41" s="52">
        <v>-3.49152E-2</v>
      </c>
      <c r="CF41" s="52">
        <v>-2.69853E-2</v>
      </c>
      <c r="CG41" s="52">
        <v>-9.9962000000000002E-3</v>
      </c>
      <c r="CH41" s="52">
        <v>1.15017E-2</v>
      </c>
      <c r="CI41" s="52">
        <v>3.2721E-3</v>
      </c>
      <c r="CJ41" s="52">
        <v>2.8559600000000001E-2</v>
      </c>
      <c r="CK41" s="52">
        <v>4.22236E-2</v>
      </c>
      <c r="CL41" s="52">
        <v>4.59754E-2</v>
      </c>
      <c r="CM41" s="52">
        <v>9.4266699999999995E-2</v>
      </c>
      <c r="CN41" s="52">
        <v>6.4347699999999994E-2</v>
      </c>
      <c r="CO41" s="52">
        <v>0.132601</v>
      </c>
      <c r="CP41" s="52">
        <v>0.11207010000000001</v>
      </c>
      <c r="CQ41" s="52">
        <v>0.1039239</v>
      </c>
      <c r="CR41" s="52">
        <v>0.12327200000000001</v>
      </c>
      <c r="CS41" s="52">
        <v>7.21001E-2</v>
      </c>
      <c r="CT41" s="52">
        <v>2.6133E-2</v>
      </c>
      <c r="CU41" s="52">
        <v>3.8197399999999999E-2</v>
      </c>
      <c r="CV41" s="52">
        <v>6.5488999999999999E-3</v>
      </c>
      <c r="CW41" s="52">
        <v>-7.1922000000000002E-3</v>
      </c>
      <c r="CX41" s="52">
        <v>-4.3463399999999999E-2</v>
      </c>
      <c r="CY41" s="52">
        <v>-2.5597100000000001E-2</v>
      </c>
      <c r="CZ41" s="52">
        <v>-2.1601200000000001E-2</v>
      </c>
      <c r="DA41" s="52">
        <v>-2.0204900000000001E-2</v>
      </c>
      <c r="DB41" s="52">
        <v>-1.7448000000000002E-2</v>
      </c>
      <c r="DC41" s="52">
        <v>-2.55546E-2</v>
      </c>
      <c r="DD41" s="52">
        <v>-1.69074E-2</v>
      </c>
      <c r="DE41" s="52">
        <v>9.8620000000000001E-4</v>
      </c>
      <c r="DF41" s="52">
        <v>2.2566800000000001E-2</v>
      </c>
      <c r="DG41" s="52">
        <v>1.59971E-2</v>
      </c>
      <c r="DH41" s="52">
        <v>4.2577700000000003E-2</v>
      </c>
      <c r="DI41" s="52">
        <v>5.7549200000000002E-2</v>
      </c>
      <c r="DJ41" s="52">
        <v>6.2137999999999999E-2</v>
      </c>
      <c r="DK41" s="52">
        <v>0.1127881</v>
      </c>
      <c r="DL41" s="52">
        <v>8.4821999999999995E-2</v>
      </c>
      <c r="DM41" s="52">
        <v>0.1546622</v>
      </c>
      <c r="DN41" s="52">
        <v>0.1356822</v>
      </c>
      <c r="DO41" s="52">
        <v>0.12906200000000001</v>
      </c>
      <c r="DP41" s="52">
        <v>0.14716750000000001</v>
      </c>
      <c r="DQ41" s="52">
        <v>9.63918E-2</v>
      </c>
      <c r="DR41" s="52">
        <v>4.9519100000000003E-2</v>
      </c>
      <c r="DS41" s="52">
        <v>6.1074999999999997E-2</v>
      </c>
      <c r="DT41" s="52">
        <v>2.7901599999999999E-2</v>
      </c>
      <c r="DU41" s="52">
        <v>1.3284799999999999E-2</v>
      </c>
      <c r="DV41" s="52">
        <v>-2.49541E-2</v>
      </c>
      <c r="DW41" s="52">
        <v>-1.0555E-3</v>
      </c>
      <c r="DX41" s="52">
        <v>-5.2899999999999996E-4</v>
      </c>
      <c r="DY41" s="52">
        <v>-7.9920000000000002E-4</v>
      </c>
      <c r="DZ41" s="52">
        <v>-5.0949999999999997E-4</v>
      </c>
      <c r="EA41" s="52">
        <v>-1.20394E-2</v>
      </c>
      <c r="EB41" s="52">
        <v>-2.3565999999999999E-3</v>
      </c>
      <c r="EC41" s="52">
        <v>1.6842900000000001E-2</v>
      </c>
      <c r="ED41" s="52">
        <v>3.8543099999999997E-2</v>
      </c>
      <c r="EE41" s="52">
        <v>3.4369999999999998E-2</v>
      </c>
      <c r="EF41" s="52">
        <v>6.2817600000000001E-2</v>
      </c>
      <c r="EG41" s="52">
        <v>7.9676899999999995E-2</v>
      </c>
      <c r="EH41" s="52">
        <v>8.5474300000000003E-2</v>
      </c>
      <c r="EI41" s="52">
        <v>0.13953009999999999</v>
      </c>
      <c r="EJ41" s="52">
        <v>0.1143836</v>
      </c>
      <c r="EK41" s="52">
        <v>0.18651499999999999</v>
      </c>
      <c r="EL41" s="52">
        <v>0.16977419999999999</v>
      </c>
      <c r="EM41" s="52">
        <v>0.16535739999999999</v>
      </c>
      <c r="EN41" s="52">
        <v>0.18166879999999999</v>
      </c>
      <c r="EO41" s="52">
        <v>0.1314652</v>
      </c>
      <c r="EP41" s="52">
        <v>8.3284800000000006E-2</v>
      </c>
      <c r="EQ41" s="52">
        <v>9.4106599999999999E-2</v>
      </c>
      <c r="ER41" s="52">
        <v>5.8731499999999999E-2</v>
      </c>
      <c r="ES41" s="52">
        <v>4.2850300000000001E-2</v>
      </c>
      <c r="ET41" s="52">
        <v>1.7706E-3</v>
      </c>
      <c r="EU41" s="52">
        <v>72</v>
      </c>
      <c r="EV41" s="52">
        <v>72</v>
      </c>
      <c r="EW41" s="52">
        <v>72</v>
      </c>
      <c r="EX41" s="52">
        <v>72</v>
      </c>
      <c r="EY41" s="52">
        <v>71</v>
      </c>
      <c r="EZ41" s="52">
        <v>71</v>
      </c>
      <c r="FA41" s="52">
        <v>71.455382999999998</v>
      </c>
      <c r="FB41" s="52">
        <v>73.910767000000007</v>
      </c>
      <c r="FC41" s="52">
        <v>78.366157999999999</v>
      </c>
      <c r="FD41" s="52">
        <v>81.910767000000007</v>
      </c>
      <c r="FE41" s="52">
        <v>85.553848000000002</v>
      </c>
      <c r="FF41" s="52">
        <v>85.553848000000002</v>
      </c>
      <c r="FG41" s="52">
        <v>85.009231999999997</v>
      </c>
      <c r="FH41" s="52">
        <v>86.187691000000001</v>
      </c>
      <c r="FI41" s="52">
        <v>85.098465000000004</v>
      </c>
      <c r="FJ41" s="52">
        <v>85.098465000000004</v>
      </c>
      <c r="FK41" s="52">
        <v>84.187691000000001</v>
      </c>
      <c r="FL41" s="52">
        <v>81.276923999999994</v>
      </c>
      <c r="FM41" s="52">
        <v>79.910767000000007</v>
      </c>
      <c r="FN41" s="52">
        <v>77.910767000000007</v>
      </c>
      <c r="FO41" s="52">
        <v>76.455382999999998</v>
      </c>
      <c r="FP41" s="52">
        <v>75</v>
      </c>
      <c r="FQ41" s="52">
        <v>73.544617000000002</v>
      </c>
      <c r="FR41" s="52">
        <v>72.544617000000002</v>
      </c>
      <c r="FS41" s="52">
        <v>1.9334500000000001E-2</v>
      </c>
      <c r="FT41" s="52">
        <v>2.1127799999999999E-2</v>
      </c>
      <c r="FU41" s="52">
        <v>3.3715200000000001E-2</v>
      </c>
    </row>
    <row r="42" spans="1:177" x14ac:dyDescent="0.2">
      <c r="A42" s="31" t="s">
        <v>0</v>
      </c>
      <c r="B42" s="31" t="s">
        <v>235</v>
      </c>
      <c r="C42" s="31" t="s">
        <v>221</v>
      </c>
      <c r="D42" s="31" t="s">
        <v>210</v>
      </c>
      <c r="E42" s="53" t="s">
        <v>230</v>
      </c>
      <c r="F42" s="53">
        <v>421</v>
      </c>
      <c r="G42" s="52">
        <v>0.42153410000000002</v>
      </c>
      <c r="H42" s="52">
        <v>0.38145020000000002</v>
      </c>
      <c r="I42" s="52">
        <v>0.32951029999999998</v>
      </c>
      <c r="J42" s="52">
        <v>0.3046393</v>
      </c>
      <c r="K42" s="52">
        <v>0.27562389999999998</v>
      </c>
      <c r="L42" s="52">
        <v>0.2946126</v>
      </c>
      <c r="M42" s="52">
        <v>0.29224600000000001</v>
      </c>
      <c r="N42" s="52">
        <v>0.28739609999999999</v>
      </c>
      <c r="O42" s="52">
        <v>0.30318709999999999</v>
      </c>
      <c r="P42" s="52">
        <v>0.3319106</v>
      </c>
      <c r="Q42" s="52">
        <v>0.34758889999999998</v>
      </c>
      <c r="R42" s="52">
        <v>0.37154189999999998</v>
      </c>
      <c r="S42" s="52">
        <v>0.48282520000000001</v>
      </c>
      <c r="T42" s="52">
        <v>0.50762770000000002</v>
      </c>
      <c r="U42" s="52">
        <v>0.55283559999999998</v>
      </c>
      <c r="V42" s="52">
        <v>0.56996460000000004</v>
      </c>
      <c r="W42" s="52">
        <v>0.6679349</v>
      </c>
      <c r="X42" s="52">
        <v>0.70276430000000001</v>
      </c>
      <c r="Y42" s="52">
        <v>0.70050659999999998</v>
      </c>
      <c r="Z42" s="52">
        <v>0.6953587</v>
      </c>
      <c r="AA42" s="52">
        <v>0.71418020000000004</v>
      </c>
      <c r="AB42" s="52">
        <v>0.67117700000000002</v>
      </c>
      <c r="AC42" s="52">
        <v>0.58905160000000001</v>
      </c>
      <c r="AD42" s="52">
        <v>0.50136740000000002</v>
      </c>
      <c r="AE42" s="52">
        <v>-4.49769E-2</v>
      </c>
      <c r="AF42" s="52">
        <v>-3.5143399999999998E-2</v>
      </c>
      <c r="AG42" s="52">
        <v>-3.0483900000000001E-2</v>
      </c>
      <c r="AH42" s="52">
        <v>-2.4047499999999999E-2</v>
      </c>
      <c r="AI42" s="52">
        <v>-2.1778800000000001E-2</v>
      </c>
      <c r="AJ42" s="52">
        <v>-1.15812E-2</v>
      </c>
      <c r="AK42" s="52">
        <v>-6.3458000000000004E-3</v>
      </c>
      <c r="AL42" s="52">
        <v>-1.55277E-2</v>
      </c>
      <c r="AM42" s="52">
        <v>-3.75365E-2</v>
      </c>
      <c r="AN42" s="52">
        <v>-1.30502E-2</v>
      </c>
      <c r="AO42" s="52">
        <v>7.4180000000000003E-4</v>
      </c>
      <c r="AP42" s="52">
        <v>-1.37365E-2</v>
      </c>
      <c r="AQ42" s="52">
        <v>-2.8459999999999998E-4</v>
      </c>
      <c r="AR42" s="52">
        <v>-2.6654400000000002E-2</v>
      </c>
      <c r="AS42" s="52">
        <v>-2.8666E-3</v>
      </c>
      <c r="AT42" s="52">
        <v>4.9789999999999999E-3</v>
      </c>
      <c r="AU42" s="52">
        <v>3.2884900000000002E-2</v>
      </c>
      <c r="AV42" s="52">
        <v>5.0620800000000001E-2</v>
      </c>
      <c r="AW42" s="52">
        <v>3.5694200000000002E-2</v>
      </c>
      <c r="AX42" s="52">
        <v>1.6325200000000002E-2</v>
      </c>
      <c r="AY42" s="52">
        <v>-1.6842999999999999E-3</v>
      </c>
      <c r="AZ42" s="52">
        <v>-3.2399200000000003E-2</v>
      </c>
      <c r="BA42" s="52">
        <v>-5.3942400000000001E-2</v>
      </c>
      <c r="BB42" s="52">
        <v>-5.7908599999999998E-2</v>
      </c>
      <c r="BC42" s="52">
        <v>-2.37659E-2</v>
      </c>
      <c r="BD42" s="52">
        <v>-1.7496999999999999E-2</v>
      </c>
      <c r="BE42" s="52">
        <v>-1.4482999999999999E-2</v>
      </c>
      <c r="BF42" s="52">
        <v>-9.9962999999999996E-3</v>
      </c>
      <c r="BG42" s="52">
        <v>-1.1083000000000001E-2</v>
      </c>
      <c r="BH42" s="52">
        <v>-1.8129999999999999E-4</v>
      </c>
      <c r="BI42" s="52">
        <v>6.2398999999999996E-3</v>
      </c>
      <c r="BJ42" s="52">
        <v>-2.3357999999999999E-3</v>
      </c>
      <c r="BK42" s="52">
        <v>-2.3456399999999999E-2</v>
      </c>
      <c r="BL42" s="52">
        <v>1.7837E-3</v>
      </c>
      <c r="BM42" s="52">
        <v>1.6746400000000002E-2</v>
      </c>
      <c r="BN42" s="52">
        <v>1.4848000000000001E-3</v>
      </c>
      <c r="BO42" s="52">
        <v>1.6392500000000001E-2</v>
      </c>
      <c r="BP42" s="52">
        <v>-7.9407000000000002E-3</v>
      </c>
      <c r="BQ42" s="52">
        <v>1.6585699999999998E-2</v>
      </c>
      <c r="BR42" s="52">
        <v>2.5468299999999999E-2</v>
      </c>
      <c r="BS42" s="52">
        <v>5.5548199999999999E-2</v>
      </c>
      <c r="BT42" s="52">
        <v>7.2956099999999996E-2</v>
      </c>
      <c r="BU42" s="52">
        <v>5.83686E-2</v>
      </c>
      <c r="BV42" s="52">
        <v>3.7621000000000002E-2</v>
      </c>
      <c r="BW42" s="52">
        <v>1.9871099999999999E-2</v>
      </c>
      <c r="BX42" s="52">
        <v>-1.06348E-2</v>
      </c>
      <c r="BY42" s="52">
        <v>-3.1370700000000001E-2</v>
      </c>
      <c r="BZ42" s="52">
        <v>-3.6387099999999999E-2</v>
      </c>
      <c r="CA42" s="52">
        <v>-9.0752000000000003E-3</v>
      </c>
      <c r="CB42" s="52">
        <v>-5.2751999999999999E-3</v>
      </c>
      <c r="CC42" s="52">
        <v>-3.4007999999999998E-3</v>
      </c>
      <c r="CD42" s="52">
        <v>-2.6459999999999998E-4</v>
      </c>
      <c r="CE42" s="52">
        <v>-3.6751000000000002E-3</v>
      </c>
      <c r="CF42" s="52">
        <v>7.7142000000000001E-3</v>
      </c>
      <c r="CG42" s="52">
        <v>1.4956799999999999E-2</v>
      </c>
      <c r="CH42" s="52">
        <v>6.8008000000000001E-3</v>
      </c>
      <c r="CI42" s="52">
        <v>-1.3704600000000001E-2</v>
      </c>
      <c r="CJ42" s="52">
        <v>1.20576E-2</v>
      </c>
      <c r="CK42" s="52">
        <v>2.7831100000000001E-2</v>
      </c>
      <c r="CL42" s="52">
        <v>1.2026999999999999E-2</v>
      </c>
      <c r="CM42" s="52">
        <v>2.7942999999999999E-2</v>
      </c>
      <c r="CN42" s="52">
        <v>5.0203000000000001E-3</v>
      </c>
      <c r="CO42" s="52">
        <v>3.00583E-2</v>
      </c>
      <c r="CP42" s="52">
        <v>3.9659199999999999E-2</v>
      </c>
      <c r="CQ42" s="52">
        <v>7.1244699999999994E-2</v>
      </c>
      <c r="CR42" s="52">
        <v>8.8425400000000001E-2</v>
      </c>
      <c r="CS42" s="52">
        <v>7.4072899999999997E-2</v>
      </c>
      <c r="CT42" s="52">
        <v>5.2370399999999998E-2</v>
      </c>
      <c r="CU42" s="52">
        <v>3.4800299999999999E-2</v>
      </c>
      <c r="CV42" s="52">
        <v>4.4390999999999996E-3</v>
      </c>
      <c r="CW42" s="52">
        <v>-1.5737500000000001E-2</v>
      </c>
      <c r="CX42" s="52">
        <v>-2.1481299999999998E-2</v>
      </c>
      <c r="CY42" s="52">
        <v>5.6154999999999998E-3</v>
      </c>
      <c r="CZ42" s="52">
        <v>6.9465999999999998E-3</v>
      </c>
      <c r="DA42" s="52">
        <v>7.6813000000000003E-3</v>
      </c>
      <c r="DB42" s="52">
        <v>9.4672000000000003E-3</v>
      </c>
      <c r="DC42" s="52">
        <v>3.7328999999999999E-3</v>
      </c>
      <c r="DD42" s="52">
        <v>1.5609700000000001E-2</v>
      </c>
      <c r="DE42" s="52">
        <v>2.36736E-2</v>
      </c>
      <c r="DF42" s="52">
        <v>1.59375E-2</v>
      </c>
      <c r="DG42" s="52">
        <v>-3.9527E-3</v>
      </c>
      <c r="DH42" s="52">
        <v>2.2331500000000001E-2</v>
      </c>
      <c r="DI42" s="52">
        <v>3.89158E-2</v>
      </c>
      <c r="DJ42" s="52">
        <v>2.2569200000000001E-2</v>
      </c>
      <c r="DK42" s="52">
        <v>3.9493500000000001E-2</v>
      </c>
      <c r="DL42" s="52">
        <v>1.7981400000000002E-2</v>
      </c>
      <c r="DM42" s="52">
        <v>4.3530899999999997E-2</v>
      </c>
      <c r="DN42" s="52">
        <v>5.3850000000000002E-2</v>
      </c>
      <c r="DO42" s="52">
        <v>8.6941199999999996E-2</v>
      </c>
      <c r="DP42" s="52">
        <v>0.10389470000000001</v>
      </c>
      <c r="DQ42" s="52">
        <v>8.9777200000000001E-2</v>
      </c>
      <c r="DR42" s="52">
        <v>6.7119799999999993E-2</v>
      </c>
      <c r="DS42" s="52">
        <v>4.9729599999999999E-2</v>
      </c>
      <c r="DT42" s="52">
        <v>1.9512999999999999E-2</v>
      </c>
      <c r="DU42" s="52">
        <v>-1.044E-4</v>
      </c>
      <c r="DV42" s="52">
        <v>-6.5756E-3</v>
      </c>
      <c r="DW42" s="52">
        <v>2.6826599999999999E-2</v>
      </c>
      <c r="DX42" s="52">
        <v>2.4593E-2</v>
      </c>
      <c r="DY42" s="52">
        <v>2.36822E-2</v>
      </c>
      <c r="DZ42" s="52">
        <v>2.3518399999999998E-2</v>
      </c>
      <c r="EA42" s="52">
        <v>1.4428699999999999E-2</v>
      </c>
      <c r="EB42" s="52">
        <v>2.7009600000000002E-2</v>
      </c>
      <c r="EC42" s="52">
        <v>3.6259399999999997E-2</v>
      </c>
      <c r="ED42" s="52">
        <v>2.91293E-2</v>
      </c>
      <c r="EE42" s="52">
        <v>1.01274E-2</v>
      </c>
      <c r="EF42" s="52">
        <v>3.7165400000000001E-2</v>
      </c>
      <c r="EG42" s="52">
        <v>5.4920299999999998E-2</v>
      </c>
      <c r="EH42" s="52">
        <v>3.7790499999999998E-2</v>
      </c>
      <c r="EI42" s="52">
        <v>5.6170499999999998E-2</v>
      </c>
      <c r="EJ42" s="52">
        <v>3.6695100000000001E-2</v>
      </c>
      <c r="EK42" s="52">
        <v>6.2983300000000006E-2</v>
      </c>
      <c r="EL42" s="52">
        <v>7.4339299999999997E-2</v>
      </c>
      <c r="EM42" s="52">
        <v>0.10960449999999999</v>
      </c>
      <c r="EN42" s="52">
        <v>0.12622990000000001</v>
      </c>
      <c r="EO42" s="52">
        <v>0.1124516</v>
      </c>
      <c r="EP42" s="52">
        <v>8.8415599999999997E-2</v>
      </c>
      <c r="EQ42" s="52">
        <v>7.1285000000000001E-2</v>
      </c>
      <c r="ER42" s="52">
        <v>4.1277399999999999E-2</v>
      </c>
      <c r="ES42" s="52">
        <v>2.2467399999999998E-2</v>
      </c>
      <c r="ET42" s="52">
        <v>1.49459E-2</v>
      </c>
      <c r="EU42" s="52">
        <v>72</v>
      </c>
      <c r="EV42" s="52">
        <v>72</v>
      </c>
      <c r="EW42" s="52">
        <v>72</v>
      </c>
      <c r="EX42" s="52">
        <v>72</v>
      </c>
      <c r="EY42" s="52">
        <v>71</v>
      </c>
      <c r="EZ42" s="52">
        <v>71</v>
      </c>
      <c r="FA42" s="52">
        <v>71</v>
      </c>
      <c r="FB42" s="52">
        <v>73</v>
      </c>
      <c r="FC42" s="52">
        <v>77</v>
      </c>
      <c r="FD42" s="52">
        <v>81</v>
      </c>
      <c r="FE42" s="52">
        <v>81</v>
      </c>
      <c r="FF42" s="52">
        <v>81</v>
      </c>
      <c r="FG42" s="52">
        <v>80</v>
      </c>
      <c r="FH42" s="52">
        <v>83</v>
      </c>
      <c r="FI42" s="52">
        <v>81</v>
      </c>
      <c r="FJ42" s="52">
        <v>81</v>
      </c>
      <c r="FK42" s="52">
        <v>81</v>
      </c>
      <c r="FL42" s="52">
        <v>79</v>
      </c>
      <c r="FM42" s="52">
        <v>79</v>
      </c>
      <c r="FN42" s="52">
        <v>77</v>
      </c>
      <c r="FO42" s="52">
        <v>76</v>
      </c>
      <c r="FP42" s="52">
        <v>75</v>
      </c>
      <c r="FQ42" s="52">
        <v>74</v>
      </c>
      <c r="FR42" s="52">
        <v>73</v>
      </c>
      <c r="FS42" s="52">
        <v>1.26286E-2</v>
      </c>
      <c r="FT42" s="52">
        <v>1.37795E-2</v>
      </c>
      <c r="FU42" s="52">
        <v>2.0253400000000001E-2</v>
      </c>
    </row>
    <row r="43" spans="1:177" x14ac:dyDescent="0.2">
      <c r="A43" s="31" t="s">
        <v>0</v>
      </c>
      <c r="B43" s="31" t="s">
        <v>235</v>
      </c>
      <c r="C43" s="31" t="s">
        <v>221</v>
      </c>
      <c r="D43" s="31" t="s">
        <v>210</v>
      </c>
      <c r="E43" s="53" t="s">
        <v>231</v>
      </c>
      <c r="F43" s="53">
        <v>324</v>
      </c>
      <c r="G43" s="52">
        <v>0.32461069999999997</v>
      </c>
      <c r="H43" s="52">
        <v>0.28309610000000002</v>
      </c>
      <c r="I43" s="52">
        <v>0.24956320000000001</v>
      </c>
      <c r="J43" s="52">
        <v>0.22231409999999999</v>
      </c>
      <c r="K43" s="52">
        <v>0.21141019999999999</v>
      </c>
      <c r="L43" s="52">
        <v>0.21484710000000001</v>
      </c>
      <c r="M43" s="52">
        <v>0.24692610000000001</v>
      </c>
      <c r="N43" s="52">
        <v>0.2549303</v>
      </c>
      <c r="O43" s="52">
        <v>0.28786139999999999</v>
      </c>
      <c r="P43" s="52">
        <v>0.32270890000000002</v>
      </c>
      <c r="Q43" s="52">
        <v>0.37257190000000001</v>
      </c>
      <c r="R43" s="52">
        <v>0.48035339999999999</v>
      </c>
      <c r="S43" s="52">
        <v>0.56740310000000005</v>
      </c>
      <c r="T43" s="52">
        <v>0.59974039999999995</v>
      </c>
      <c r="U43" s="52">
        <v>0.74434860000000003</v>
      </c>
      <c r="V43" s="52">
        <v>0.73093450000000004</v>
      </c>
      <c r="W43" s="52">
        <v>0.73473259999999996</v>
      </c>
      <c r="X43" s="52">
        <v>0.75114219999999998</v>
      </c>
      <c r="Y43" s="52">
        <v>0.74581549999999996</v>
      </c>
      <c r="Z43" s="52">
        <v>0.7304697</v>
      </c>
      <c r="AA43" s="52">
        <v>0.73992650000000004</v>
      </c>
      <c r="AB43" s="52">
        <v>0.66066559999999996</v>
      </c>
      <c r="AC43" s="52">
        <v>0.56725389999999998</v>
      </c>
      <c r="AD43" s="52">
        <v>0.42000850000000001</v>
      </c>
      <c r="AE43" s="52">
        <v>-5.2754200000000001E-2</v>
      </c>
      <c r="AF43" s="52">
        <v>-4.8151600000000003E-2</v>
      </c>
      <c r="AG43" s="52">
        <v>-4.74054E-2</v>
      </c>
      <c r="AH43" s="52">
        <v>-4.3330199999999999E-2</v>
      </c>
      <c r="AI43" s="52">
        <v>-4.3803799999999997E-2</v>
      </c>
      <c r="AJ43" s="52">
        <v>-4.88788E-2</v>
      </c>
      <c r="AK43" s="52">
        <v>-4.19741E-2</v>
      </c>
      <c r="AL43" s="52">
        <v>-1.14754E-2</v>
      </c>
      <c r="AM43" s="52">
        <v>-4.3800999999999996E-3</v>
      </c>
      <c r="AN43" s="52">
        <v>-8.0586000000000008E-3</v>
      </c>
      <c r="AO43" s="52">
        <v>-1.36942E-2</v>
      </c>
      <c r="AP43" s="52">
        <v>3.4253E-3</v>
      </c>
      <c r="AQ43" s="52">
        <v>3.0123400000000002E-2</v>
      </c>
      <c r="AR43" s="52">
        <v>1.93797E-2</v>
      </c>
      <c r="AS43" s="52">
        <v>6.0678500000000003E-2</v>
      </c>
      <c r="AT43" s="52">
        <v>2.9842299999999999E-2</v>
      </c>
      <c r="AU43" s="52">
        <v>-7.3137999999999996E-3</v>
      </c>
      <c r="AV43" s="52">
        <v>-2.4554999999999998E-3</v>
      </c>
      <c r="AW43" s="52">
        <v>-4.0435400000000003E-2</v>
      </c>
      <c r="AX43" s="52">
        <v>-6.3520800000000002E-2</v>
      </c>
      <c r="AY43" s="52">
        <v>-3.4643300000000002E-2</v>
      </c>
      <c r="AZ43" s="52">
        <v>-3.2958500000000002E-2</v>
      </c>
      <c r="BA43" s="52">
        <v>-2.19449E-2</v>
      </c>
      <c r="BB43" s="52">
        <v>-4.77987E-2</v>
      </c>
      <c r="BC43" s="52">
        <v>-3.9747200000000003E-2</v>
      </c>
      <c r="BD43" s="52">
        <v>-3.6264499999999998E-2</v>
      </c>
      <c r="BE43" s="52">
        <v>-3.6130500000000003E-2</v>
      </c>
      <c r="BF43" s="52">
        <v>-3.3553800000000002E-2</v>
      </c>
      <c r="BG43" s="52">
        <v>-3.55918E-2</v>
      </c>
      <c r="BH43" s="52">
        <v>-3.9860699999999999E-2</v>
      </c>
      <c r="BI43" s="52">
        <v>-3.2310199999999997E-2</v>
      </c>
      <c r="BJ43" s="52">
        <v>-2.2128E-3</v>
      </c>
      <c r="BK43" s="52">
        <v>7.4971999999999999E-3</v>
      </c>
      <c r="BL43" s="52">
        <v>5.7371000000000002E-3</v>
      </c>
      <c r="BM43" s="52">
        <v>1.5E-3</v>
      </c>
      <c r="BN43" s="52">
        <v>2.07905E-2</v>
      </c>
      <c r="BO43" s="52">
        <v>5.0383200000000003E-2</v>
      </c>
      <c r="BP43" s="52">
        <v>4.1610599999999998E-2</v>
      </c>
      <c r="BQ43" s="52">
        <v>8.5109000000000004E-2</v>
      </c>
      <c r="BR43" s="52">
        <v>5.6146000000000001E-2</v>
      </c>
      <c r="BS43" s="52">
        <v>1.98985E-2</v>
      </c>
      <c r="BT43" s="52">
        <v>2.3090200000000002E-2</v>
      </c>
      <c r="BU43" s="52">
        <v>-1.4416699999999999E-2</v>
      </c>
      <c r="BV43" s="52">
        <v>-3.8245300000000003E-2</v>
      </c>
      <c r="BW43" s="52">
        <v>-1.0410600000000001E-2</v>
      </c>
      <c r="BX43" s="52">
        <v>-1.14421E-2</v>
      </c>
      <c r="BY43" s="52">
        <v>-3.0869999999999999E-3</v>
      </c>
      <c r="BZ43" s="52">
        <v>-3.2032699999999997E-2</v>
      </c>
      <c r="CA43" s="52">
        <v>-3.0738499999999998E-2</v>
      </c>
      <c r="CB43" s="52">
        <v>-2.8031500000000001E-2</v>
      </c>
      <c r="CC43" s="52">
        <v>-2.8321499999999999E-2</v>
      </c>
      <c r="CD43" s="52">
        <v>-2.67827E-2</v>
      </c>
      <c r="CE43" s="52">
        <v>-2.9904199999999999E-2</v>
      </c>
      <c r="CF43" s="52">
        <v>-3.3614900000000003E-2</v>
      </c>
      <c r="CG43" s="52">
        <v>-2.5617000000000001E-2</v>
      </c>
      <c r="CH43" s="52">
        <v>4.2024999999999996E-3</v>
      </c>
      <c r="CI43" s="52">
        <v>1.5723299999999999E-2</v>
      </c>
      <c r="CJ43" s="52">
        <v>1.5292E-2</v>
      </c>
      <c r="CK43" s="52">
        <v>1.20234E-2</v>
      </c>
      <c r="CL43" s="52">
        <v>3.2817499999999999E-2</v>
      </c>
      <c r="CM43" s="52">
        <v>6.4415E-2</v>
      </c>
      <c r="CN43" s="52">
        <v>5.7007599999999999E-2</v>
      </c>
      <c r="CO43" s="52">
        <v>0.1020295</v>
      </c>
      <c r="CP43" s="52">
        <v>7.4363799999999994E-2</v>
      </c>
      <c r="CQ43" s="52">
        <v>3.8745599999999998E-2</v>
      </c>
      <c r="CR43" s="52">
        <v>4.0783100000000003E-2</v>
      </c>
      <c r="CS43" s="52">
        <v>3.6037999999999999E-3</v>
      </c>
      <c r="CT43" s="52">
        <v>-2.07396E-2</v>
      </c>
      <c r="CU43" s="52">
        <v>6.3728999999999999E-3</v>
      </c>
      <c r="CV43" s="52">
        <v>3.4600999999999998E-3</v>
      </c>
      <c r="CW43" s="52">
        <v>9.9739000000000008E-3</v>
      </c>
      <c r="CX43" s="52">
        <v>-2.1113099999999999E-2</v>
      </c>
      <c r="CY43" s="52">
        <v>-2.17299E-2</v>
      </c>
      <c r="CZ43" s="52">
        <v>-1.97985E-2</v>
      </c>
      <c r="DA43" s="52">
        <v>-2.0512499999999999E-2</v>
      </c>
      <c r="DB43" s="52">
        <v>-2.00117E-2</v>
      </c>
      <c r="DC43" s="52">
        <v>-2.4216499999999998E-2</v>
      </c>
      <c r="DD43" s="52">
        <v>-2.7369000000000001E-2</v>
      </c>
      <c r="DE43" s="52">
        <v>-1.8923800000000001E-2</v>
      </c>
      <c r="DF43" s="52">
        <v>1.06178E-2</v>
      </c>
      <c r="DG43" s="52">
        <v>2.3949499999999999E-2</v>
      </c>
      <c r="DH43" s="52">
        <v>2.4846900000000002E-2</v>
      </c>
      <c r="DI43" s="52">
        <v>2.2546799999999999E-2</v>
      </c>
      <c r="DJ43" s="52">
        <v>4.4844500000000002E-2</v>
      </c>
      <c r="DK43" s="52">
        <v>7.84469E-2</v>
      </c>
      <c r="DL43" s="52">
        <v>7.24046E-2</v>
      </c>
      <c r="DM43" s="52">
        <v>0.11895</v>
      </c>
      <c r="DN43" s="52">
        <v>9.2581700000000003E-2</v>
      </c>
      <c r="DO43" s="52">
        <v>5.75928E-2</v>
      </c>
      <c r="DP43" s="52">
        <v>5.8476E-2</v>
      </c>
      <c r="DQ43" s="52">
        <v>2.16242E-2</v>
      </c>
      <c r="DR43" s="52">
        <v>-3.2339000000000001E-3</v>
      </c>
      <c r="DS43" s="52">
        <v>2.31565E-2</v>
      </c>
      <c r="DT43" s="52">
        <v>1.8362300000000002E-2</v>
      </c>
      <c r="DU43" s="52">
        <v>2.3034800000000001E-2</v>
      </c>
      <c r="DV43" s="52">
        <v>-1.0193600000000001E-2</v>
      </c>
      <c r="DW43" s="52">
        <v>-8.7227999999999993E-3</v>
      </c>
      <c r="DX43" s="52">
        <v>-7.9112999999999996E-3</v>
      </c>
      <c r="DY43" s="52">
        <v>-9.2376999999999997E-3</v>
      </c>
      <c r="DZ43" s="52">
        <v>-1.0235299999999999E-2</v>
      </c>
      <c r="EA43" s="52">
        <v>-1.6004500000000001E-2</v>
      </c>
      <c r="EB43" s="52">
        <v>-1.8350999999999999E-2</v>
      </c>
      <c r="EC43" s="52">
        <v>-9.2599999999999991E-3</v>
      </c>
      <c r="ED43" s="52">
        <v>1.9880399999999999E-2</v>
      </c>
      <c r="EE43" s="52">
        <v>3.5826700000000003E-2</v>
      </c>
      <c r="EF43" s="52">
        <v>3.8642599999999999E-2</v>
      </c>
      <c r="EG43" s="52">
        <v>3.7740999999999997E-2</v>
      </c>
      <c r="EH43" s="52">
        <v>6.22097E-2</v>
      </c>
      <c r="EI43" s="52">
        <v>9.8706600000000005E-2</v>
      </c>
      <c r="EJ43" s="52">
        <v>9.4635499999999997E-2</v>
      </c>
      <c r="EK43" s="52">
        <v>0.14338049999999999</v>
      </c>
      <c r="EL43" s="52">
        <v>0.1188853</v>
      </c>
      <c r="EM43" s="52">
        <v>8.4805000000000005E-2</v>
      </c>
      <c r="EN43" s="52">
        <v>8.4021700000000005E-2</v>
      </c>
      <c r="EO43" s="52">
        <v>4.7642900000000002E-2</v>
      </c>
      <c r="EP43" s="52">
        <v>2.2041600000000001E-2</v>
      </c>
      <c r="EQ43" s="52">
        <v>4.7389199999999999E-2</v>
      </c>
      <c r="ER43" s="52">
        <v>3.9878700000000003E-2</v>
      </c>
      <c r="ES43" s="52">
        <v>4.1892699999999998E-2</v>
      </c>
      <c r="ET43" s="52">
        <v>5.5725000000000002E-3</v>
      </c>
      <c r="EU43" s="52">
        <v>72</v>
      </c>
      <c r="EV43" s="52">
        <v>72</v>
      </c>
      <c r="EW43" s="52">
        <v>72</v>
      </c>
      <c r="EX43" s="52">
        <v>72</v>
      </c>
      <c r="EY43" s="52">
        <v>71</v>
      </c>
      <c r="EZ43" s="52">
        <v>71</v>
      </c>
      <c r="FA43" s="52">
        <v>72</v>
      </c>
      <c r="FB43" s="52">
        <v>75</v>
      </c>
      <c r="FC43" s="52">
        <v>80</v>
      </c>
      <c r="FD43" s="52">
        <v>83</v>
      </c>
      <c r="FE43" s="52">
        <v>91</v>
      </c>
      <c r="FF43" s="52">
        <v>91</v>
      </c>
      <c r="FG43" s="52">
        <v>91</v>
      </c>
      <c r="FH43" s="52">
        <v>90</v>
      </c>
      <c r="FI43" s="52">
        <v>90</v>
      </c>
      <c r="FJ43" s="52">
        <v>90</v>
      </c>
      <c r="FK43" s="52">
        <v>88</v>
      </c>
      <c r="FL43" s="52">
        <v>84</v>
      </c>
      <c r="FM43" s="52">
        <v>81</v>
      </c>
      <c r="FN43" s="52">
        <v>79</v>
      </c>
      <c r="FO43" s="52">
        <v>77</v>
      </c>
      <c r="FP43" s="52">
        <v>75</v>
      </c>
      <c r="FQ43" s="52">
        <v>73</v>
      </c>
      <c r="FR43" s="52">
        <v>72</v>
      </c>
      <c r="FS43" s="52">
        <v>1.42416E-2</v>
      </c>
      <c r="FT43" s="52">
        <v>1.5573E-2</v>
      </c>
      <c r="FU43" s="52">
        <v>2.5969800000000001E-2</v>
      </c>
    </row>
    <row r="44" spans="1:177" x14ac:dyDescent="0.2">
      <c r="A44" s="31" t="s">
        <v>0</v>
      </c>
      <c r="B44" s="31" t="s">
        <v>235</v>
      </c>
      <c r="C44" s="31" t="s">
        <v>221</v>
      </c>
      <c r="D44" s="31" t="s">
        <v>211</v>
      </c>
      <c r="E44" s="53" t="s">
        <v>229</v>
      </c>
      <c r="F44" s="53">
        <v>296</v>
      </c>
      <c r="G44" s="52">
        <v>0.2212286</v>
      </c>
      <c r="H44" s="52">
        <v>0.22181219999999999</v>
      </c>
      <c r="I44" s="52">
        <v>0.20048250000000001</v>
      </c>
      <c r="J44" s="52">
        <v>0.20238690000000001</v>
      </c>
      <c r="K44" s="52">
        <v>0.2081432</v>
      </c>
      <c r="L44" s="52">
        <v>0.2406712</v>
      </c>
      <c r="M44" s="52">
        <v>0.3024269</v>
      </c>
      <c r="N44" s="52">
        <v>0.28003929999999999</v>
      </c>
      <c r="O44" s="52">
        <v>0.235485</v>
      </c>
      <c r="P44" s="52">
        <v>0.22577849999999999</v>
      </c>
      <c r="Q44" s="52">
        <v>0.20550170000000001</v>
      </c>
      <c r="R44" s="52">
        <v>0.20013249999999999</v>
      </c>
      <c r="S44" s="52">
        <v>0.20306170000000001</v>
      </c>
      <c r="T44" s="52">
        <v>0.1765611</v>
      </c>
      <c r="U44" s="52">
        <v>0.18464230000000001</v>
      </c>
      <c r="V44" s="52">
        <v>0.1991677</v>
      </c>
      <c r="W44" s="52">
        <v>0.2350584</v>
      </c>
      <c r="X44" s="52">
        <v>0.38150879999999998</v>
      </c>
      <c r="Y44" s="52">
        <v>0.40670430000000002</v>
      </c>
      <c r="Z44" s="52">
        <v>0.42415619999999998</v>
      </c>
      <c r="AA44" s="52">
        <v>0.39317600000000003</v>
      </c>
      <c r="AB44" s="52">
        <v>0.36629790000000001</v>
      </c>
      <c r="AC44" s="52">
        <v>0.31107309999999999</v>
      </c>
      <c r="AD44" s="52">
        <v>0.2767889</v>
      </c>
      <c r="AE44" s="52">
        <v>-4.4318400000000001E-2</v>
      </c>
      <c r="AF44" s="52">
        <v>-4.7956100000000002E-2</v>
      </c>
      <c r="AG44" s="52">
        <v>-4.19707E-2</v>
      </c>
      <c r="AH44" s="52">
        <v>-2.4645899999999998E-2</v>
      </c>
      <c r="AI44" s="52">
        <v>-2.5654699999999999E-2</v>
      </c>
      <c r="AJ44" s="52">
        <v>-2.2005500000000001E-2</v>
      </c>
      <c r="AK44" s="52">
        <v>-1.33207E-2</v>
      </c>
      <c r="AL44" s="52">
        <v>-1.4296999999999999E-3</v>
      </c>
      <c r="AM44" s="52">
        <v>-3.7618E-3</v>
      </c>
      <c r="AN44" s="52">
        <v>-4.2166E-3</v>
      </c>
      <c r="AO44" s="52">
        <v>-1.2970000000000001E-4</v>
      </c>
      <c r="AP44" s="52">
        <v>1.1831000000000001E-3</v>
      </c>
      <c r="AQ44" s="52">
        <v>-1.09152E-2</v>
      </c>
      <c r="AR44" s="52">
        <v>-1.09053E-2</v>
      </c>
      <c r="AS44" s="52">
        <v>-3.6603999999999999E-3</v>
      </c>
      <c r="AT44" s="52">
        <v>-6.9899000000000003E-3</v>
      </c>
      <c r="AU44" s="52">
        <v>1.8500999999999999E-3</v>
      </c>
      <c r="AV44" s="52">
        <v>1.55855E-2</v>
      </c>
      <c r="AW44" s="52">
        <v>3.3922000000000002E-3</v>
      </c>
      <c r="AX44" s="52">
        <v>-2.36636E-2</v>
      </c>
      <c r="AY44" s="52">
        <v>-3.2878999999999999E-2</v>
      </c>
      <c r="AZ44" s="52">
        <v>-3.5192899999999999E-2</v>
      </c>
      <c r="BA44" s="52">
        <v>-2.21757E-2</v>
      </c>
      <c r="BB44" s="52">
        <v>-2.63889E-2</v>
      </c>
      <c r="BC44" s="52">
        <v>-3.3646700000000002E-2</v>
      </c>
      <c r="BD44" s="52">
        <v>-3.7056199999999997E-2</v>
      </c>
      <c r="BE44" s="52">
        <v>-3.24015E-2</v>
      </c>
      <c r="BF44" s="52">
        <v>-1.6509099999999999E-2</v>
      </c>
      <c r="BG44" s="52">
        <v>-1.75675E-2</v>
      </c>
      <c r="BH44" s="52">
        <v>-1.3712500000000001E-2</v>
      </c>
      <c r="BI44" s="52">
        <v>-4.5193999999999998E-3</v>
      </c>
      <c r="BJ44" s="52">
        <v>6.5795999999999997E-3</v>
      </c>
      <c r="BK44" s="52">
        <v>4.3343000000000001E-3</v>
      </c>
      <c r="BL44" s="52">
        <v>3.8002999999999999E-3</v>
      </c>
      <c r="BM44" s="52">
        <v>7.9492E-3</v>
      </c>
      <c r="BN44" s="52">
        <v>9.0480000000000005E-3</v>
      </c>
      <c r="BO44" s="52">
        <v>-3.2223E-3</v>
      </c>
      <c r="BP44" s="52">
        <v>-4.0102999999999996E-3</v>
      </c>
      <c r="BQ44" s="52">
        <v>4.9541000000000003E-3</v>
      </c>
      <c r="BR44" s="52">
        <v>3.0274E-3</v>
      </c>
      <c r="BS44" s="52">
        <v>1.1465400000000001E-2</v>
      </c>
      <c r="BT44" s="52">
        <v>2.59227E-2</v>
      </c>
      <c r="BU44" s="52">
        <v>1.46867E-2</v>
      </c>
      <c r="BV44" s="52">
        <v>-1.1839499999999999E-2</v>
      </c>
      <c r="BW44" s="52">
        <v>-2.1602E-2</v>
      </c>
      <c r="BX44" s="52">
        <v>-2.4597899999999999E-2</v>
      </c>
      <c r="BY44" s="52">
        <v>-1.11594E-2</v>
      </c>
      <c r="BZ44" s="52">
        <v>-1.62763E-2</v>
      </c>
      <c r="CA44" s="52">
        <v>-2.6255500000000001E-2</v>
      </c>
      <c r="CB44" s="52">
        <v>-2.9506899999999999E-2</v>
      </c>
      <c r="CC44" s="52">
        <v>-2.5773899999999999E-2</v>
      </c>
      <c r="CD44" s="52">
        <v>-1.0873499999999999E-2</v>
      </c>
      <c r="CE44" s="52">
        <v>-1.1966299999999999E-2</v>
      </c>
      <c r="CF44" s="52">
        <v>-7.9687999999999998E-3</v>
      </c>
      <c r="CG44" s="52">
        <v>1.5763999999999999E-3</v>
      </c>
      <c r="CH44" s="52">
        <v>1.2126899999999999E-2</v>
      </c>
      <c r="CI44" s="52">
        <v>9.9416999999999995E-3</v>
      </c>
      <c r="CJ44" s="52">
        <v>9.3527999999999997E-3</v>
      </c>
      <c r="CK44" s="52">
        <v>1.35446E-2</v>
      </c>
      <c r="CL44" s="52">
        <v>1.44952E-2</v>
      </c>
      <c r="CM44" s="52">
        <v>2.1058000000000001E-3</v>
      </c>
      <c r="CN44" s="52">
        <v>7.6519999999999995E-4</v>
      </c>
      <c r="CO44" s="52">
        <v>1.0920600000000001E-2</v>
      </c>
      <c r="CP44" s="52">
        <v>9.9653999999999993E-3</v>
      </c>
      <c r="CQ44" s="52">
        <v>1.8124999999999999E-2</v>
      </c>
      <c r="CR44" s="52">
        <v>3.3082199999999999E-2</v>
      </c>
      <c r="CS44" s="52">
        <v>2.2509299999999999E-2</v>
      </c>
      <c r="CT44" s="52">
        <v>-3.6502000000000001E-3</v>
      </c>
      <c r="CU44" s="52">
        <v>-1.3791599999999999E-2</v>
      </c>
      <c r="CV44" s="52">
        <v>-1.7259799999999999E-2</v>
      </c>
      <c r="CW44" s="52">
        <v>-3.5295000000000001E-3</v>
      </c>
      <c r="CX44" s="52">
        <v>-9.2724000000000001E-3</v>
      </c>
      <c r="CY44" s="52">
        <v>-1.8864300000000001E-2</v>
      </c>
      <c r="CZ44" s="52">
        <v>-2.19577E-2</v>
      </c>
      <c r="DA44" s="52">
        <v>-1.9146300000000002E-2</v>
      </c>
      <c r="DB44" s="52">
        <v>-5.2379999999999996E-3</v>
      </c>
      <c r="DC44" s="52">
        <v>-6.3651000000000003E-3</v>
      </c>
      <c r="DD44" s="52">
        <v>-2.2250999999999998E-3</v>
      </c>
      <c r="DE44" s="52">
        <v>7.6721999999999997E-3</v>
      </c>
      <c r="DF44" s="52">
        <v>1.7674200000000001E-2</v>
      </c>
      <c r="DG44" s="52">
        <v>1.5549E-2</v>
      </c>
      <c r="DH44" s="52">
        <v>1.49053E-2</v>
      </c>
      <c r="DI44" s="52">
        <v>1.9140000000000001E-2</v>
      </c>
      <c r="DJ44" s="52">
        <v>1.99423E-2</v>
      </c>
      <c r="DK44" s="52">
        <v>7.4339000000000002E-3</v>
      </c>
      <c r="DL44" s="52">
        <v>5.5405999999999997E-3</v>
      </c>
      <c r="DM44" s="52">
        <v>1.6886999999999999E-2</v>
      </c>
      <c r="DN44" s="52">
        <v>1.6903399999999999E-2</v>
      </c>
      <c r="DO44" s="52">
        <v>2.4784500000000001E-2</v>
      </c>
      <c r="DP44" s="52">
        <v>4.0241699999999998E-2</v>
      </c>
      <c r="DQ44" s="52">
        <v>3.0331799999999999E-2</v>
      </c>
      <c r="DR44" s="52">
        <v>4.5390999999999999E-3</v>
      </c>
      <c r="DS44" s="52">
        <v>-5.9811999999999999E-3</v>
      </c>
      <c r="DT44" s="52">
        <v>-9.9217000000000003E-3</v>
      </c>
      <c r="DU44" s="52">
        <v>4.1003000000000003E-3</v>
      </c>
      <c r="DV44" s="52">
        <v>-2.2683999999999998E-3</v>
      </c>
      <c r="DW44" s="52">
        <v>-8.1925999999999995E-3</v>
      </c>
      <c r="DX44" s="52">
        <v>-1.10577E-2</v>
      </c>
      <c r="DY44" s="52">
        <v>-9.5770000000000004E-3</v>
      </c>
      <c r="DZ44" s="52">
        <v>2.8988E-3</v>
      </c>
      <c r="EA44" s="52">
        <v>1.7221000000000001E-3</v>
      </c>
      <c r="EB44" s="52">
        <v>6.0679999999999996E-3</v>
      </c>
      <c r="EC44" s="52">
        <v>1.6473499999999999E-2</v>
      </c>
      <c r="ED44" s="52">
        <v>2.5683500000000001E-2</v>
      </c>
      <c r="EE44" s="52">
        <v>2.3645099999999999E-2</v>
      </c>
      <c r="EF44" s="52">
        <v>2.29222E-2</v>
      </c>
      <c r="EG44" s="52">
        <v>2.7219E-2</v>
      </c>
      <c r="EH44" s="52">
        <v>2.7807200000000001E-2</v>
      </c>
      <c r="EI44" s="52">
        <v>1.5126799999999999E-2</v>
      </c>
      <c r="EJ44" s="52">
        <v>1.24356E-2</v>
      </c>
      <c r="EK44" s="52">
        <v>2.5501599999999999E-2</v>
      </c>
      <c r="EL44" s="52">
        <v>2.6920699999999999E-2</v>
      </c>
      <c r="EM44" s="52">
        <v>3.4399899999999997E-2</v>
      </c>
      <c r="EN44" s="52">
        <v>5.0578900000000003E-2</v>
      </c>
      <c r="EO44" s="52">
        <v>4.1626299999999998E-2</v>
      </c>
      <c r="EP44" s="52">
        <v>1.6363200000000001E-2</v>
      </c>
      <c r="EQ44" s="52">
        <v>5.2957999999999998E-3</v>
      </c>
      <c r="ER44" s="52">
        <v>6.7330000000000005E-4</v>
      </c>
      <c r="ES44" s="52">
        <v>1.5116599999999999E-2</v>
      </c>
      <c r="ET44" s="52">
        <v>7.8440999999999997E-3</v>
      </c>
      <c r="EU44" s="52">
        <v>48.445255000000003</v>
      </c>
      <c r="EV44" s="52">
        <v>47.445255000000003</v>
      </c>
      <c r="EW44" s="52">
        <v>46.927005999999999</v>
      </c>
      <c r="EX44" s="52">
        <v>45.927005999999999</v>
      </c>
      <c r="EY44" s="52">
        <v>45.927005999999999</v>
      </c>
      <c r="EZ44" s="52">
        <v>45.445255000000003</v>
      </c>
      <c r="FA44" s="52">
        <v>45.445255000000003</v>
      </c>
      <c r="FB44" s="52">
        <v>44.445255000000003</v>
      </c>
      <c r="FC44" s="52">
        <v>48.518250000000002</v>
      </c>
      <c r="FD44" s="52">
        <v>53.591239999999999</v>
      </c>
      <c r="FE44" s="52">
        <v>56.072994000000001</v>
      </c>
      <c r="FF44" s="52">
        <v>58.518250000000002</v>
      </c>
      <c r="FG44" s="52">
        <v>60.036495000000002</v>
      </c>
      <c r="FH44" s="52">
        <v>61.036495000000002</v>
      </c>
      <c r="FI44" s="52">
        <v>61.518250000000002</v>
      </c>
      <c r="FJ44" s="52">
        <v>61</v>
      </c>
      <c r="FK44" s="52">
        <v>60</v>
      </c>
      <c r="FL44" s="52">
        <v>57.481749999999998</v>
      </c>
      <c r="FM44" s="52">
        <v>55.963504999999998</v>
      </c>
      <c r="FN44" s="52">
        <v>52.372261000000002</v>
      </c>
      <c r="FO44" s="52">
        <v>51.854014999999997</v>
      </c>
      <c r="FP44" s="52">
        <v>49.372261000000002</v>
      </c>
      <c r="FQ44" s="52">
        <v>48.408760000000001</v>
      </c>
      <c r="FR44" s="52">
        <v>48.372261000000002</v>
      </c>
      <c r="FS44" s="52">
        <v>7.8323999999999998E-3</v>
      </c>
      <c r="FT44" s="52">
        <v>7.6851000000000003E-3</v>
      </c>
      <c r="FU44" s="52">
        <v>1.24504E-2</v>
      </c>
    </row>
    <row r="45" spans="1:177" x14ac:dyDescent="0.2">
      <c r="A45" s="31" t="s">
        <v>0</v>
      </c>
      <c r="B45" s="31" t="s">
        <v>235</v>
      </c>
      <c r="C45" s="31" t="s">
        <v>221</v>
      </c>
      <c r="D45" s="31" t="s">
        <v>211</v>
      </c>
      <c r="E45" s="53" t="s">
        <v>230</v>
      </c>
      <c r="F45" s="53">
        <v>159</v>
      </c>
      <c r="G45" s="52">
        <v>9.7265199999999996E-2</v>
      </c>
      <c r="H45" s="52">
        <v>0.1015596</v>
      </c>
      <c r="I45" s="52">
        <v>9.2429200000000003E-2</v>
      </c>
      <c r="J45" s="52">
        <v>9.5275700000000005E-2</v>
      </c>
      <c r="K45" s="52">
        <v>0.1018637</v>
      </c>
      <c r="L45" s="52">
        <v>0.1174142</v>
      </c>
      <c r="M45" s="52">
        <v>0.14443819999999999</v>
      </c>
      <c r="N45" s="52">
        <v>0.14535500000000001</v>
      </c>
      <c r="O45" s="52">
        <v>0.13222780000000001</v>
      </c>
      <c r="P45" s="52">
        <v>0.129859</v>
      </c>
      <c r="Q45" s="52">
        <v>0.1084118</v>
      </c>
      <c r="R45" s="52">
        <v>0.1043255</v>
      </c>
      <c r="S45" s="52">
        <v>0.10992</v>
      </c>
      <c r="T45" s="52">
        <v>9.1770699999999997E-2</v>
      </c>
      <c r="U45" s="52">
        <v>9.0945600000000001E-2</v>
      </c>
      <c r="V45" s="52">
        <v>0.1062577</v>
      </c>
      <c r="W45" s="52">
        <v>0.116895</v>
      </c>
      <c r="X45" s="52">
        <v>0.20468030000000001</v>
      </c>
      <c r="Y45" s="52">
        <v>0.22853699999999999</v>
      </c>
      <c r="Z45" s="52">
        <v>0.2205589</v>
      </c>
      <c r="AA45" s="52">
        <v>0.20749390000000001</v>
      </c>
      <c r="AB45" s="52">
        <v>0.18361839999999999</v>
      </c>
      <c r="AC45" s="52">
        <v>0.14407739999999999</v>
      </c>
      <c r="AD45" s="52">
        <v>0.13038340000000001</v>
      </c>
      <c r="AE45" s="52">
        <v>-3.6585399999999997E-2</v>
      </c>
      <c r="AF45" s="52">
        <v>-4.2757499999999997E-2</v>
      </c>
      <c r="AG45" s="52">
        <v>-3.2558200000000002E-2</v>
      </c>
      <c r="AH45" s="52">
        <v>-1.7555100000000001E-2</v>
      </c>
      <c r="AI45" s="52">
        <v>-1.9365199999999999E-2</v>
      </c>
      <c r="AJ45" s="52">
        <v>-1.7196699999999999E-2</v>
      </c>
      <c r="AK45" s="52">
        <v>-7.0701000000000002E-3</v>
      </c>
      <c r="AL45" s="52">
        <v>-1.1497E-2</v>
      </c>
      <c r="AM45" s="52">
        <v>-3.0496999999999998E-3</v>
      </c>
      <c r="AN45" s="52">
        <v>3.1129E-3</v>
      </c>
      <c r="AO45" s="52">
        <v>4.8826E-3</v>
      </c>
      <c r="AP45" s="52">
        <v>-1.462E-4</v>
      </c>
      <c r="AQ45" s="52">
        <v>-7.718E-3</v>
      </c>
      <c r="AR45" s="52">
        <v>-8.5968999999999993E-3</v>
      </c>
      <c r="AS45" s="52">
        <v>-6.5856999999999999E-3</v>
      </c>
      <c r="AT45" s="52">
        <v>-1.11693E-2</v>
      </c>
      <c r="AU45" s="52">
        <v>-1.14742E-2</v>
      </c>
      <c r="AV45" s="52">
        <v>-8.6113000000000006E-3</v>
      </c>
      <c r="AW45" s="52">
        <v>-3.9113999999999998E-3</v>
      </c>
      <c r="AX45" s="52">
        <v>-1.2599900000000001E-2</v>
      </c>
      <c r="AY45" s="52">
        <v>-2.4040700000000002E-2</v>
      </c>
      <c r="AZ45" s="52">
        <v>-2.1538399999999999E-2</v>
      </c>
      <c r="BA45" s="52">
        <v>-2.33546E-2</v>
      </c>
      <c r="BB45" s="52">
        <v>-2.3438400000000002E-2</v>
      </c>
      <c r="BC45" s="52">
        <v>-2.7553600000000001E-2</v>
      </c>
      <c r="BD45" s="52">
        <v>-3.33064E-2</v>
      </c>
      <c r="BE45" s="52">
        <v>-2.4400399999999999E-2</v>
      </c>
      <c r="BF45" s="52">
        <v>-1.10998E-2</v>
      </c>
      <c r="BG45" s="52">
        <v>-1.3057900000000001E-2</v>
      </c>
      <c r="BH45" s="52">
        <v>-1.0768700000000001E-2</v>
      </c>
      <c r="BI45" s="52">
        <v>-2.0939999999999999E-4</v>
      </c>
      <c r="BJ45" s="52">
        <v>-5.1798E-3</v>
      </c>
      <c r="BK45" s="52">
        <v>4.0568000000000002E-3</v>
      </c>
      <c r="BL45" s="52">
        <v>9.6339000000000008E-3</v>
      </c>
      <c r="BM45" s="52">
        <v>1.1429E-2</v>
      </c>
      <c r="BN45" s="52">
        <v>6.3521000000000003E-3</v>
      </c>
      <c r="BO45" s="52">
        <v>-1.6819000000000001E-3</v>
      </c>
      <c r="BP45" s="52">
        <v>-3.6836E-3</v>
      </c>
      <c r="BQ45" s="52">
        <v>-8.0749999999999995E-4</v>
      </c>
      <c r="BR45" s="52">
        <v>-4.4181000000000003E-3</v>
      </c>
      <c r="BS45" s="52">
        <v>-4.6845000000000003E-3</v>
      </c>
      <c r="BT45" s="52">
        <v>-1.5999E-3</v>
      </c>
      <c r="BU45" s="52">
        <v>3.9496000000000002E-3</v>
      </c>
      <c r="BV45" s="52">
        <v>-4.4758000000000003E-3</v>
      </c>
      <c r="BW45" s="52">
        <v>-1.5737500000000001E-2</v>
      </c>
      <c r="BX45" s="52">
        <v>-1.42661E-2</v>
      </c>
      <c r="BY45" s="52">
        <v>-1.5199000000000001E-2</v>
      </c>
      <c r="BZ45" s="52">
        <v>-1.5417200000000001E-2</v>
      </c>
      <c r="CA45" s="52">
        <v>-2.12982E-2</v>
      </c>
      <c r="CB45" s="52">
        <v>-2.6760599999999999E-2</v>
      </c>
      <c r="CC45" s="52">
        <v>-1.87504E-2</v>
      </c>
      <c r="CD45" s="52">
        <v>-6.6287999999999998E-3</v>
      </c>
      <c r="CE45" s="52">
        <v>-8.6893999999999999E-3</v>
      </c>
      <c r="CF45" s="52">
        <v>-6.3166999999999997E-3</v>
      </c>
      <c r="CG45" s="52">
        <v>4.5423E-3</v>
      </c>
      <c r="CH45" s="52">
        <v>-8.0460000000000004E-4</v>
      </c>
      <c r="CI45" s="52">
        <v>8.9786999999999992E-3</v>
      </c>
      <c r="CJ45" s="52">
        <v>1.41504E-2</v>
      </c>
      <c r="CK45" s="52">
        <v>1.5963000000000001E-2</v>
      </c>
      <c r="CL45" s="52">
        <v>1.0852799999999999E-2</v>
      </c>
      <c r="CM45" s="52">
        <v>2.4987E-3</v>
      </c>
      <c r="CN45" s="52">
        <v>-2.8059999999999999E-4</v>
      </c>
      <c r="CO45" s="52">
        <v>3.1944999999999999E-3</v>
      </c>
      <c r="CP45" s="52">
        <v>2.5769999999999998E-4</v>
      </c>
      <c r="CQ45" s="52">
        <v>1.7900000000000001E-5</v>
      </c>
      <c r="CR45" s="52">
        <v>3.2561999999999999E-3</v>
      </c>
      <c r="CS45" s="52">
        <v>9.3939999999999996E-3</v>
      </c>
      <c r="CT45" s="52">
        <v>1.1509999999999999E-3</v>
      </c>
      <c r="CU45" s="52">
        <v>-9.9866999999999994E-3</v>
      </c>
      <c r="CV45" s="52">
        <v>-9.2292999999999993E-3</v>
      </c>
      <c r="CW45" s="52">
        <v>-9.5504000000000006E-3</v>
      </c>
      <c r="CX45" s="52">
        <v>-9.8618000000000004E-3</v>
      </c>
      <c r="CY45" s="52">
        <v>-1.50428E-2</v>
      </c>
      <c r="CZ45" s="52">
        <v>-2.0214900000000001E-2</v>
      </c>
      <c r="DA45" s="52">
        <v>-1.31003E-2</v>
      </c>
      <c r="DB45" s="52">
        <v>-2.1578999999999999E-3</v>
      </c>
      <c r="DC45" s="52">
        <v>-4.3210000000000002E-3</v>
      </c>
      <c r="DD45" s="52">
        <v>-1.8648E-3</v>
      </c>
      <c r="DE45" s="52">
        <v>9.2940000000000002E-3</v>
      </c>
      <c r="DF45" s="52">
        <v>3.5707E-3</v>
      </c>
      <c r="DG45" s="52">
        <v>1.3900600000000001E-2</v>
      </c>
      <c r="DH45" s="52">
        <v>1.86669E-2</v>
      </c>
      <c r="DI45" s="52">
        <v>2.0496899999999998E-2</v>
      </c>
      <c r="DJ45" s="52">
        <v>1.53534E-2</v>
      </c>
      <c r="DK45" s="52">
        <v>6.6793E-3</v>
      </c>
      <c r="DL45" s="52">
        <v>3.1223000000000002E-3</v>
      </c>
      <c r="DM45" s="52">
        <v>7.1964000000000004E-3</v>
      </c>
      <c r="DN45" s="52">
        <v>4.9335999999999998E-3</v>
      </c>
      <c r="DO45" s="52">
        <v>4.7203999999999996E-3</v>
      </c>
      <c r="DP45" s="52">
        <v>8.1122999999999994E-3</v>
      </c>
      <c r="DQ45" s="52">
        <v>1.48384E-2</v>
      </c>
      <c r="DR45" s="52">
        <v>6.7777000000000002E-3</v>
      </c>
      <c r="DS45" s="52">
        <v>-4.2358999999999999E-3</v>
      </c>
      <c r="DT45" s="52">
        <v>-4.1925E-3</v>
      </c>
      <c r="DU45" s="52">
        <v>-3.9018E-3</v>
      </c>
      <c r="DV45" s="52">
        <v>-4.3062999999999999E-3</v>
      </c>
      <c r="DW45" s="52">
        <v>-6.0109999999999999E-3</v>
      </c>
      <c r="DX45" s="52">
        <v>-1.07638E-2</v>
      </c>
      <c r="DY45" s="52">
        <v>-4.9426000000000001E-3</v>
      </c>
      <c r="DZ45" s="52">
        <v>4.2973999999999998E-3</v>
      </c>
      <c r="EA45" s="52">
        <v>1.9864000000000001E-3</v>
      </c>
      <c r="EB45" s="52">
        <v>4.5631999999999999E-3</v>
      </c>
      <c r="EC45" s="52">
        <v>1.6154700000000001E-2</v>
      </c>
      <c r="ED45" s="52">
        <v>9.8878000000000004E-3</v>
      </c>
      <c r="EE45" s="52">
        <v>2.1007100000000001E-2</v>
      </c>
      <c r="EF45" s="52">
        <v>2.5187899999999999E-2</v>
      </c>
      <c r="EG45" s="52">
        <v>2.7043299999999999E-2</v>
      </c>
      <c r="EH45" s="52">
        <v>2.1851700000000002E-2</v>
      </c>
      <c r="EI45" s="52">
        <v>1.2715300000000001E-2</v>
      </c>
      <c r="EJ45" s="52">
        <v>8.0356000000000004E-3</v>
      </c>
      <c r="EK45" s="52">
        <v>1.2974599999999999E-2</v>
      </c>
      <c r="EL45" s="52">
        <v>1.16848E-2</v>
      </c>
      <c r="EM45" s="52">
        <v>1.1509999999999999E-2</v>
      </c>
      <c r="EN45" s="52">
        <v>1.51237E-2</v>
      </c>
      <c r="EO45" s="52">
        <v>2.2699400000000002E-2</v>
      </c>
      <c r="EP45" s="52">
        <v>1.4901899999999999E-2</v>
      </c>
      <c r="EQ45" s="52">
        <v>4.0673000000000003E-3</v>
      </c>
      <c r="ER45" s="52">
        <v>3.0798000000000002E-3</v>
      </c>
      <c r="ES45" s="52">
        <v>4.2538999999999997E-3</v>
      </c>
      <c r="ET45" s="52">
        <v>3.7149000000000001E-3</v>
      </c>
      <c r="EU45" s="52">
        <v>50</v>
      </c>
      <c r="EV45" s="52">
        <v>49</v>
      </c>
      <c r="EW45" s="52">
        <v>49</v>
      </c>
      <c r="EX45" s="52">
        <v>48</v>
      </c>
      <c r="EY45" s="52">
        <v>48</v>
      </c>
      <c r="EZ45" s="52">
        <v>47</v>
      </c>
      <c r="FA45" s="52">
        <v>47</v>
      </c>
      <c r="FB45" s="52">
        <v>46</v>
      </c>
      <c r="FC45" s="52">
        <v>48</v>
      </c>
      <c r="FD45" s="52">
        <v>51</v>
      </c>
      <c r="FE45" s="52">
        <v>54</v>
      </c>
      <c r="FF45" s="52">
        <v>58</v>
      </c>
      <c r="FG45" s="52">
        <v>59</v>
      </c>
      <c r="FH45" s="52">
        <v>60</v>
      </c>
      <c r="FI45" s="52">
        <v>61</v>
      </c>
      <c r="FJ45" s="52">
        <v>61</v>
      </c>
      <c r="FK45" s="52">
        <v>60</v>
      </c>
      <c r="FL45" s="52">
        <v>58</v>
      </c>
      <c r="FM45" s="52">
        <v>57</v>
      </c>
      <c r="FN45" s="52">
        <v>56</v>
      </c>
      <c r="FO45" s="52">
        <v>56</v>
      </c>
      <c r="FP45" s="52">
        <v>53</v>
      </c>
      <c r="FQ45" s="52">
        <v>51</v>
      </c>
      <c r="FR45" s="52">
        <v>52</v>
      </c>
      <c r="FS45" s="52">
        <v>6.4025000000000002E-3</v>
      </c>
      <c r="FT45" s="52">
        <v>6.4456000000000001E-3</v>
      </c>
      <c r="FU45" s="52">
        <v>9.2280999999999995E-3</v>
      </c>
    </row>
    <row r="46" spans="1:177" x14ac:dyDescent="0.2">
      <c r="A46" s="31" t="s">
        <v>0</v>
      </c>
      <c r="B46" s="31" t="s">
        <v>235</v>
      </c>
      <c r="C46" s="31" t="s">
        <v>221</v>
      </c>
      <c r="D46" s="31" t="s">
        <v>211</v>
      </c>
      <c r="E46" s="53" t="s">
        <v>231</v>
      </c>
      <c r="F46" s="53">
        <v>137</v>
      </c>
      <c r="G46" s="52">
        <v>0.1222229</v>
      </c>
      <c r="H46" s="52">
        <v>0.11958729999999999</v>
      </c>
      <c r="I46" s="52">
        <v>0.1067564</v>
      </c>
      <c r="J46" s="52">
        <v>0.10441350000000001</v>
      </c>
      <c r="K46" s="52">
        <v>0.1046318</v>
      </c>
      <c r="L46" s="52">
        <v>0.121198</v>
      </c>
      <c r="M46" s="52">
        <v>0.1528844</v>
      </c>
      <c r="N46" s="52">
        <v>0.13363040000000001</v>
      </c>
      <c r="O46" s="52">
        <v>0.1040773</v>
      </c>
      <c r="P46" s="52">
        <v>9.7378999999999993E-2</v>
      </c>
      <c r="Q46" s="52">
        <v>9.5841499999999996E-2</v>
      </c>
      <c r="R46" s="52">
        <v>9.4730599999999998E-2</v>
      </c>
      <c r="S46" s="52">
        <v>9.2810299999999998E-2</v>
      </c>
      <c r="T46" s="52">
        <v>8.3547099999999999E-2</v>
      </c>
      <c r="U46" s="52">
        <v>9.1705200000000001E-2</v>
      </c>
      <c r="V46" s="52">
        <v>9.1949600000000006E-2</v>
      </c>
      <c r="W46" s="52">
        <v>0.11604299999999999</v>
      </c>
      <c r="X46" s="52">
        <v>0.17465159999999999</v>
      </c>
      <c r="Y46" s="52">
        <v>0.17943609999999999</v>
      </c>
      <c r="Z46" s="52">
        <v>0.20147090000000001</v>
      </c>
      <c r="AA46" s="52">
        <v>0.18417149999999999</v>
      </c>
      <c r="AB46" s="52">
        <v>0.17955930000000001</v>
      </c>
      <c r="AC46" s="52">
        <v>0.16410179999999999</v>
      </c>
      <c r="AD46" s="52">
        <v>0.14349719999999999</v>
      </c>
      <c r="AE46" s="52">
        <v>-1.3668700000000001E-2</v>
      </c>
      <c r="AF46" s="52">
        <v>-1.15149E-2</v>
      </c>
      <c r="AG46" s="52">
        <v>-1.4997999999999999E-2</v>
      </c>
      <c r="AH46" s="52">
        <v>-1.30534E-2</v>
      </c>
      <c r="AI46" s="52">
        <v>-1.21701E-2</v>
      </c>
      <c r="AJ46" s="52">
        <v>-1.0875900000000001E-2</v>
      </c>
      <c r="AK46" s="52">
        <v>-1.32537E-2</v>
      </c>
      <c r="AL46" s="52">
        <v>3.091E-3</v>
      </c>
      <c r="AM46" s="52">
        <v>-5.5818999999999999E-3</v>
      </c>
      <c r="AN46" s="52">
        <v>-1.1236400000000001E-2</v>
      </c>
      <c r="AO46" s="52">
        <v>-9.6466999999999994E-3</v>
      </c>
      <c r="AP46" s="52">
        <v>-3.9208999999999997E-3</v>
      </c>
      <c r="AQ46" s="52">
        <v>-8.8003999999999999E-3</v>
      </c>
      <c r="AR46" s="52">
        <v>-7.9214000000000003E-3</v>
      </c>
      <c r="AS46" s="52">
        <v>-3.8492999999999999E-3</v>
      </c>
      <c r="AT46" s="52">
        <v>-4.4812999999999997E-3</v>
      </c>
      <c r="AU46" s="52">
        <v>4.5834999999999999E-3</v>
      </c>
      <c r="AV46" s="52">
        <v>1.1968400000000001E-2</v>
      </c>
      <c r="AW46" s="52">
        <v>-1.8791999999999999E-3</v>
      </c>
      <c r="AX46" s="52">
        <v>-1.9248399999999999E-2</v>
      </c>
      <c r="AY46" s="52">
        <v>-1.8156800000000001E-2</v>
      </c>
      <c r="AZ46" s="52">
        <v>-2.16487E-2</v>
      </c>
      <c r="BA46" s="52">
        <v>-6.4375999999999999E-3</v>
      </c>
      <c r="BB46" s="52">
        <v>-1.02504E-2</v>
      </c>
      <c r="BC46" s="52">
        <v>-7.8597000000000007E-3</v>
      </c>
      <c r="BD46" s="52">
        <v>-5.9420000000000002E-3</v>
      </c>
      <c r="BE46" s="52">
        <v>-9.8349000000000006E-3</v>
      </c>
      <c r="BF46" s="52">
        <v>-7.9553000000000002E-3</v>
      </c>
      <c r="BG46" s="52">
        <v>-6.986E-3</v>
      </c>
      <c r="BH46" s="52">
        <v>-5.4869999999999997E-3</v>
      </c>
      <c r="BI46" s="52">
        <v>-7.6382999999999998E-3</v>
      </c>
      <c r="BJ46" s="52">
        <v>8.0178999999999997E-3</v>
      </c>
      <c r="BK46" s="52">
        <v>-1.4771000000000001E-3</v>
      </c>
      <c r="BL46" s="52">
        <v>-6.5056999999999997E-3</v>
      </c>
      <c r="BM46" s="52">
        <v>-4.8596999999999998E-3</v>
      </c>
      <c r="BN46" s="52">
        <v>6.4590000000000003E-4</v>
      </c>
      <c r="BO46" s="52">
        <v>-3.9671999999999997E-3</v>
      </c>
      <c r="BP46" s="52">
        <v>-3.0782000000000001E-3</v>
      </c>
      <c r="BQ46" s="52">
        <v>2.4673999999999998E-3</v>
      </c>
      <c r="BR46" s="52">
        <v>2.8205999999999999E-3</v>
      </c>
      <c r="BS46" s="52">
        <v>1.1279600000000001E-2</v>
      </c>
      <c r="BT46" s="52">
        <v>1.95555E-2</v>
      </c>
      <c r="BU46" s="52">
        <v>6.2278000000000003E-3</v>
      </c>
      <c r="BV46" s="52">
        <v>-1.07469E-2</v>
      </c>
      <c r="BW46" s="52">
        <v>-1.0437500000000001E-2</v>
      </c>
      <c r="BX46" s="52">
        <v>-1.38958E-2</v>
      </c>
      <c r="BY46" s="52">
        <v>1.0200000000000001E-3</v>
      </c>
      <c r="BZ46" s="52">
        <v>-3.9867000000000001E-3</v>
      </c>
      <c r="CA46" s="52">
        <v>-3.8363999999999998E-3</v>
      </c>
      <c r="CB46" s="52">
        <v>-2.0822000000000002E-3</v>
      </c>
      <c r="CC46" s="52">
        <v>-6.2589999999999998E-3</v>
      </c>
      <c r="CD46" s="52">
        <v>-4.4242999999999999E-3</v>
      </c>
      <c r="CE46" s="52">
        <v>-3.3955999999999999E-3</v>
      </c>
      <c r="CF46" s="52">
        <v>-1.7547000000000001E-3</v>
      </c>
      <c r="CG46" s="52">
        <v>-3.7490000000000002E-3</v>
      </c>
      <c r="CH46" s="52">
        <v>1.14302E-2</v>
      </c>
      <c r="CI46" s="52">
        <v>1.3659E-3</v>
      </c>
      <c r="CJ46" s="52">
        <v>-3.2292000000000002E-3</v>
      </c>
      <c r="CK46" s="52">
        <v>-1.5443E-3</v>
      </c>
      <c r="CL46" s="52">
        <v>3.8089E-3</v>
      </c>
      <c r="CM46" s="52">
        <v>-6.198E-4</v>
      </c>
      <c r="CN46" s="52">
        <v>2.7619999999999999E-4</v>
      </c>
      <c r="CO46" s="52">
        <v>6.8424000000000002E-3</v>
      </c>
      <c r="CP46" s="52">
        <v>7.8779000000000002E-3</v>
      </c>
      <c r="CQ46" s="52">
        <v>1.5917299999999999E-2</v>
      </c>
      <c r="CR46" s="52">
        <v>2.48103E-2</v>
      </c>
      <c r="CS46" s="52">
        <v>1.1842699999999999E-2</v>
      </c>
      <c r="CT46" s="52">
        <v>-4.8587999999999999E-3</v>
      </c>
      <c r="CU46" s="52">
        <v>-5.0911000000000003E-3</v>
      </c>
      <c r="CV46" s="52">
        <v>-8.5261999999999994E-3</v>
      </c>
      <c r="CW46" s="52">
        <v>6.1850999999999998E-3</v>
      </c>
      <c r="CX46" s="52">
        <v>3.5149999999999998E-4</v>
      </c>
      <c r="CY46" s="52">
        <v>1.8699999999999999E-4</v>
      </c>
      <c r="CZ46" s="52">
        <v>1.7776999999999999E-3</v>
      </c>
      <c r="DA46" s="52">
        <v>-2.6830000000000001E-3</v>
      </c>
      <c r="DB46" s="52">
        <v>-8.9340000000000003E-4</v>
      </c>
      <c r="DC46" s="52">
        <v>1.9489999999999999E-4</v>
      </c>
      <c r="DD46" s="52">
        <v>1.9777000000000002E-3</v>
      </c>
      <c r="DE46" s="52">
        <v>1.4019999999999999E-4</v>
      </c>
      <c r="DF46" s="52">
        <v>1.4842599999999999E-2</v>
      </c>
      <c r="DG46" s="52">
        <v>4.2088999999999998E-3</v>
      </c>
      <c r="DH46" s="52">
        <v>4.7299999999999998E-5</v>
      </c>
      <c r="DI46" s="52">
        <v>1.7711000000000001E-3</v>
      </c>
      <c r="DJ46" s="52">
        <v>6.9718999999999996E-3</v>
      </c>
      <c r="DK46" s="52">
        <v>2.7276000000000002E-3</v>
      </c>
      <c r="DL46" s="52">
        <v>3.6305E-3</v>
      </c>
      <c r="DM46" s="52">
        <v>1.1217400000000001E-2</v>
      </c>
      <c r="DN46" s="52">
        <v>1.29353E-2</v>
      </c>
      <c r="DO46" s="52">
        <v>2.0554900000000001E-2</v>
      </c>
      <c r="DP46" s="52">
        <v>3.0065100000000001E-2</v>
      </c>
      <c r="DQ46" s="52">
        <v>1.74576E-2</v>
      </c>
      <c r="DR46" s="52">
        <v>1.0292999999999999E-3</v>
      </c>
      <c r="DS46" s="52">
        <v>2.5530000000000003E-4</v>
      </c>
      <c r="DT46" s="52">
        <v>-3.1567000000000001E-3</v>
      </c>
      <c r="DU46" s="52">
        <v>1.1350300000000001E-2</v>
      </c>
      <c r="DV46" s="52">
        <v>4.6896999999999998E-3</v>
      </c>
      <c r="DW46" s="52">
        <v>5.9959999999999996E-3</v>
      </c>
      <c r="DX46" s="52">
        <v>7.3505999999999997E-3</v>
      </c>
      <c r="DY46" s="52">
        <v>2.4800999999999998E-3</v>
      </c>
      <c r="DZ46" s="52">
        <v>4.2047999999999999E-3</v>
      </c>
      <c r="EA46" s="52">
        <v>5.3790000000000001E-3</v>
      </c>
      <c r="EB46" s="52">
        <v>7.3666000000000001E-3</v>
      </c>
      <c r="EC46" s="52">
        <v>5.7556999999999999E-3</v>
      </c>
      <c r="ED46" s="52">
        <v>1.9769399999999999E-2</v>
      </c>
      <c r="EE46" s="52">
        <v>8.3137999999999997E-3</v>
      </c>
      <c r="EF46" s="52">
        <v>4.7780000000000001E-3</v>
      </c>
      <c r="EG46" s="52">
        <v>6.5580999999999999E-3</v>
      </c>
      <c r="EH46" s="52">
        <v>1.1538700000000001E-2</v>
      </c>
      <c r="EI46" s="52">
        <v>7.5607000000000001E-3</v>
      </c>
      <c r="EJ46" s="52">
        <v>8.4737000000000007E-3</v>
      </c>
      <c r="EK46" s="52">
        <v>1.75342E-2</v>
      </c>
      <c r="EL46" s="52">
        <v>2.02372E-2</v>
      </c>
      <c r="EM46" s="52">
        <v>2.7251000000000001E-2</v>
      </c>
      <c r="EN46" s="52">
        <v>3.7652199999999997E-2</v>
      </c>
      <c r="EO46" s="52">
        <v>2.55646E-2</v>
      </c>
      <c r="EP46" s="52">
        <v>9.5308000000000007E-3</v>
      </c>
      <c r="EQ46" s="52">
        <v>7.9746000000000001E-3</v>
      </c>
      <c r="ER46" s="52">
        <v>4.5961999999999999E-3</v>
      </c>
      <c r="ES46" s="52">
        <v>1.8807899999999999E-2</v>
      </c>
      <c r="ET46" s="52">
        <v>1.0953299999999999E-2</v>
      </c>
      <c r="EU46" s="52">
        <v>47</v>
      </c>
      <c r="EV46" s="52">
        <v>46</v>
      </c>
      <c r="EW46" s="52">
        <v>45</v>
      </c>
      <c r="EX46" s="52">
        <v>44</v>
      </c>
      <c r="EY46" s="52">
        <v>44</v>
      </c>
      <c r="EZ46" s="52">
        <v>44</v>
      </c>
      <c r="FA46" s="52">
        <v>44</v>
      </c>
      <c r="FB46" s="52">
        <v>43</v>
      </c>
      <c r="FC46" s="52">
        <v>49</v>
      </c>
      <c r="FD46" s="52">
        <v>56</v>
      </c>
      <c r="FE46" s="52">
        <v>58</v>
      </c>
      <c r="FF46" s="52">
        <v>59</v>
      </c>
      <c r="FG46" s="52">
        <v>61</v>
      </c>
      <c r="FH46" s="52">
        <v>62</v>
      </c>
      <c r="FI46" s="52">
        <v>62</v>
      </c>
      <c r="FJ46" s="52">
        <v>61</v>
      </c>
      <c r="FK46" s="52">
        <v>60</v>
      </c>
      <c r="FL46" s="52">
        <v>57</v>
      </c>
      <c r="FM46" s="52">
        <v>55</v>
      </c>
      <c r="FN46" s="52">
        <v>49</v>
      </c>
      <c r="FO46" s="52">
        <v>48</v>
      </c>
      <c r="FP46" s="52">
        <v>46</v>
      </c>
      <c r="FQ46" s="52">
        <v>46</v>
      </c>
      <c r="FR46" s="52">
        <v>45</v>
      </c>
      <c r="FS46" s="52">
        <v>4.6554999999999999E-3</v>
      </c>
      <c r="FT46" s="52">
        <v>4.3255999999999998E-3</v>
      </c>
      <c r="FU46" s="52">
        <v>8.3681999999999993E-3</v>
      </c>
    </row>
    <row r="47" spans="1:177" x14ac:dyDescent="0.2">
      <c r="A47" s="31" t="s">
        <v>0</v>
      </c>
      <c r="B47" s="31" t="s">
        <v>235</v>
      </c>
      <c r="C47" s="31" t="s">
        <v>221</v>
      </c>
      <c r="D47" s="31" t="s">
        <v>212</v>
      </c>
      <c r="E47" s="53" t="s">
        <v>229</v>
      </c>
      <c r="F47" s="53">
        <v>411</v>
      </c>
      <c r="G47" s="52">
        <v>0.25829609999999997</v>
      </c>
      <c r="H47" s="52">
        <v>0.23207810000000001</v>
      </c>
      <c r="I47" s="52">
        <v>0.23406560000000001</v>
      </c>
      <c r="J47" s="52">
        <v>0.23108010000000001</v>
      </c>
      <c r="K47" s="52">
        <v>0.2213754</v>
      </c>
      <c r="L47" s="52">
        <v>0.2405668</v>
      </c>
      <c r="M47" s="52">
        <v>0.29471989999999998</v>
      </c>
      <c r="N47" s="52">
        <v>0.28330499999999997</v>
      </c>
      <c r="O47" s="52">
        <v>0.27858749999999999</v>
      </c>
      <c r="P47" s="52">
        <v>0.2756189</v>
      </c>
      <c r="Q47" s="52">
        <v>0.27442630000000001</v>
      </c>
      <c r="R47" s="52">
        <v>0.26239970000000001</v>
      </c>
      <c r="S47" s="52">
        <v>0.26296370000000002</v>
      </c>
      <c r="T47" s="52">
        <v>0.26832400000000001</v>
      </c>
      <c r="U47" s="52">
        <v>0.30901430000000002</v>
      </c>
      <c r="V47" s="52">
        <v>0.34825780000000001</v>
      </c>
      <c r="W47" s="52">
        <v>0.36463370000000001</v>
      </c>
      <c r="X47" s="52">
        <v>0.39341579999999998</v>
      </c>
      <c r="Y47" s="52">
        <v>0.46810079999999998</v>
      </c>
      <c r="Z47" s="52">
        <v>0.45651419999999998</v>
      </c>
      <c r="AA47" s="52">
        <v>0.4526078</v>
      </c>
      <c r="AB47" s="52">
        <v>0.4309133</v>
      </c>
      <c r="AC47" s="52">
        <v>0.38171850000000002</v>
      </c>
      <c r="AD47" s="52">
        <v>0.30106810000000001</v>
      </c>
      <c r="AE47" s="52">
        <v>-5.5735300000000002E-2</v>
      </c>
      <c r="AF47" s="52">
        <v>-5.6489499999999998E-2</v>
      </c>
      <c r="AG47" s="52">
        <v>-5.2580799999999997E-2</v>
      </c>
      <c r="AH47" s="52">
        <v>-3.1538200000000002E-2</v>
      </c>
      <c r="AI47" s="52">
        <v>-3.1733600000000001E-2</v>
      </c>
      <c r="AJ47" s="52">
        <v>-2.74556E-2</v>
      </c>
      <c r="AK47" s="52">
        <v>-1.9148600000000002E-2</v>
      </c>
      <c r="AL47" s="52">
        <v>-6.5553E-3</v>
      </c>
      <c r="AM47" s="52">
        <v>-7.2659999999999999E-3</v>
      </c>
      <c r="AN47" s="52">
        <v>-7.4238999999999998E-3</v>
      </c>
      <c r="AO47" s="52">
        <v>-8.9959999999999997E-4</v>
      </c>
      <c r="AP47" s="52">
        <v>5.2110000000000004E-4</v>
      </c>
      <c r="AQ47" s="52">
        <v>-1.5352899999999999E-2</v>
      </c>
      <c r="AR47" s="52">
        <v>-1.5041799999999999E-2</v>
      </c>
      <c r="AS47" s="52">
        <v>-1.9694000000000001E-3</v>
      </c>
      <c r="AT47" s="52">
        <v>-6.1174999999999997E-3</v>
      </c>
      <c r="AU47" s="52">
        <v>5.5183999999999997E-3</v>
      </c>
      <c r="AV47" s="52">
        <v>9.8203000000000006E-3</v>
      </c>
      <c r="AW47" s="52">
        <v>-6.3699999999999998E-4</v>
      </c>
      <c r="AX47" s="52">
        <v>-3.1717500000000003E-2</v>
      </c>
      <c r="AY47" s="52">
        <v>-4.2379399999999998E-2</v>
      </c>
      <c r="AZ47" s="52">
        <v>-4.5204800000000003E-2</v>
      </c>
      <c r="BA47" s="52">
        <v>-3.0221600000000001E-2</v>
      </c>
      <c r="BB47" s="52">
        <v>-3.3852300000000002E-2</v>
      </c>
      <c r="BC47" s="52">
        <v>-4.0917500000000002E-2</v>
      </c>
      <c r="BD47" s="52">
        <v>-4.1354799999999997E-2</v>
      </c>
      <c r="BE47" s="52">
        <v>-3.9293799999999997E-2</v>
      </c>
      <c r="BF47" s="52">
        <v>-2.02401E-2</v>
      </c>
      <c r="BG47" s="52">
        <v>-2.0504399999999999E-2</v>
      </c>
      <c r="BH47" s="52">
        <v>-1.5940599999999999E-2</v>
      </c>
      <c r="BI47" s="52">
        <v>-6.9277999999999996E-3</v>
      </c>
      <c r="BJ47" s="52">
        <v>4.5658000000000001E-3</v>
      </c>
      <c r="BK47" s="52">
        <v>3.9754999999999999E-3</v>
      </c>
      <c r="BL47" s="52">
        <v>3.7077E-3</v>
      </c>
      <c r="BM47" s="52">
        <v>1.03181E-2</v>
      </c>
      <c r="BN47" s="52">
        <v>1.14416E-2</v>
      </c>
      <c r="BO47" s="52">
        <v>-4.6711000000000001E-3</v>
      </c>
      <c r="BP47" s="52">
        <v>-5.4679999999999998E-3</v>
      </c>
      <c r="BQ47" s="52">
        <v>9.9919999999999991E-3</v>
      </c>
      <c r="BR47" s="52">
        <v>7.7917000000000004E-3</v>
      </c>
      <c r="BS47" s="52">
        <v>1.8869400000000001E-2</v>
      </c>
      <c r="BT47" s="52">
        <v>2.41736E-2</v>
      </c>
      <c r="BU47" s="52">
        <v>1.5045599999999999E-2</v>
      </c>
      <c r="BV47" s="52">
        <v>-1.52996E-2</v>
      </c>
      <c r="BW47" s="52">
        <v>-2.6721200000000001E-2</v>
      </c>
      <c r="BX47" s="52">
        <v>-3.04934E-2</v>
      </c>
      <c r="BY47" s="52">
        <v>-1.4925300000000001E-2</v>
      </c>
      <c r="BZ47" s="52">
        <v>-1.98108E-2</v>
      </c>
      <c r="CA47" s="52">
        <v>-3.06547E-2</v>
      </c>
      <c r="CB47" s="52">
        <v>-3.0872500000000001E-2</v>
      </c>
      <c r="CC47" s="52">
        <v>-3.0091300000000001E-2</v>
      </c>
      <c r="CD47" s="52">
        <v>-1.24151E-2</v>
      </c>
      <c r="CE47" s="52">
        <v>-1.2727E-2</v>
      </c>
      <c r="CF47" s="52">
        <v>-7.9652999999999998E-3</v>
      </c>
      <c r="CG47" s="52">
        <v>1.5361999999999999E-3</v>
      </c>
      <c r="CH47" s="52">
        <v>1.2268299999999999E-2</v>
      </c>
      <c r="CI47" s="52">
        <v>1.17614E-2</v>
      </c>
      <c r="CJ47" s="52">
        <v>1.1417399999999999E-2</v>
      </c>
      <c r="CK47" s="52">
        <v>1.80874E-2</v>
      </c>
      <c r="CL47" s="52">
        <v>1.9005000000000001E-2</v>
      </c>
      <c r="CM47" s="52">
        <v>2.7269999999999998E-3</v>
      </c>
      <c r="CN47" s="52">
        <v>1.1628000000000001E-3</v>
      </c>
      <c r="CO47" s="52">
        <v>1.8276500000000001E-2</v>
      </c>
      <c r="CP47" s="52">
        <v>1.7425099999999999E-2</v>
      </c>
      <c r="CQ47" s="52">
        <v>2.81163E-2</v>
      </c>
      <c r="CR47" s="52">
        <v>3.4114699999999998E-2</v>
      </c>
      <c r="CS47" s="52">
        <v>2.5907300000000001E-2</v>
      </c>
      <c r="CT47" s="52">
        <v>-3.9286E-3</v>
      </c>
      <c r="CU47" s="52">
        <v>-1.5876299999999999E-2</v>
      </c>
      <c r="CV47" s="52">
        <v>-2.03044E-2</v>
      </c>
      <c r="CW47" s="52">
        <v>-4.3311000000000001E-3</v>
      </c>
      <c r="CX47" s="52">
        <v>-1.00857E-2</v>
      </c>
      <c r="CY47" s="52">
        <v>-2.0392E-2</v>
      </c>
      <c r="CZ47" s="52">
        <v>-2.03903E-2</v>
      </c>
      <c r="DA47" s="52">
        <v>-2.08887E-2</v>
      </c>
      <c r="DB47" s="52">
        <v>-4.5900999999999997E-3</v>
      </c>
      <c r="DC47" s="52">
        <v>-4.9496999999999996E-3</v>
      </c>
      <c r="DD47" s="52">
        <v>9.9000000000000001E-6</v>
      </c>
      <c r="DE47" s="52">
        <v>1.00003E-2</v>
      </c>
      <c r="DF47" s="52">
        <v>1.99708E-2</v>
      </c>
      <c r="DG47" s="52">
        <v>1.9547200000000001E-2</v>
      </c>
      <c r="DH47" s="52">
        <v>1.9127100000000001E-2</v>
      </c>
      <c r="DI47" s="52">
        <v>2.5856799999999999E-2</v>
      </c>
      <c r="DJ47" s="52">
        <v>2.6568499999999998E-2</v>
      </c>
      <c r="DK47" s="52">
        <v>1.01251E-2</v>
      </c>
      <c r="DL47" s="52">
        <v>7.7936000000000004E-3</v>
      </c>
      <c r="DM47" s="52">
        <v>2.6560899999999998E-2</v>
      </c>
      <c r="DN47" s="52">
        <v>2.7058599999999999E-2</v>
      </c>
      <c r="DO47" s="52">
        <v>3.7363199999999999E-2</v>
      </c>
      <c r="DP47" s="52">
        <v>4.4055799999999999E-2</v>
      </c>
      <c r="DQ47" s="52">
        <v>3.6769000000000003E-2</v>
      </c>
      <c r="DR47" s="52">
        <v>7.4424000000000001E-3</v>
      </c>
      <c r="DS47" s="52">
        <v>-5.0314000000000001E-3</v>
      </c>
      <c r="DT47" s="52">
        <v>-1.01154E-2</v>
      </c>
      <c r="DU47" s="52">
        <v>6.2630000000000003E-3</v>
      </c>
      <c r="DV47" s="52">
        <v>-3.6069999999999999E-4</v>
      </c>
      <c r="DW47" s="52">
        <v>-5.5741999999999996E-3</v>
      </c>
      <c r="DX47" s="52">
        <v>-5.2556E-3</v>
      </c>
      <c r="DY47" s="52">
        <v>-7.6017000000000003E-3</v>
      </c>
      <c r="DZ47" s="52">
        <v>6.7080000000000004E-3</v>
      </c>
      <c r="EA47" s="52">
        <v>6.2795000000000004E-3</v>
      </c>
      <c r="EB47" s="52">
        <v>1.1524899999999999E-2</v>
      </c>
      <c r="EC47" s="52">
        <v>2.2221000000000001E-2</v>
      </c>
      <c r="ED47" s="52">
        <v>3.1091899999999999E-2</v>
      </c>
      <c r="EE47" s="52">
        <v>3.0788699999999999E-2</v>
      </c>
      <c r="EF47" s="52">
        <v>3.0258799999999999E-2</v>
      </c>
      <c r="EG47" s="52">
        <v>3.70744E-2</v>
      </c>
      <c r="EH47" s="52">
        <v>3.7489000000000001E-2</v>
      </c>
      <c r="EI47" s="52">
        <v>2.08068E-2</v>
      </c>
      <c r="EJ47" s="52">
        <v>1.7367400000000002E-2</v>
      </c>
      <c r="EK47" s="52">
        <v>3.8522399999999998E-2</v>
      </c>
      <c r="EL47" s="52">
        <v>4.0967799999999999E-2</v>
      </c>
      <c r="EM47" s="52">
        <v>5.0714299999999997E-2</v>
      </c>
      <c r="EN47" s="52">
        <v>5.8409099999999999E-2</v>
      </c>
      <c r="EO47" s="52">
        <v>5.2451600000000001E-2</v>
      </c>
      <c r="EP47" s="52">
        <v>2.3860300000000001E-2</v>
      </c>
      <c r="EQ47" s="52">
        <v>1.06268E-2</v>
      </c>
      <c r="ER47" s="52">
        <v>4.5960000000000003E-3</v>
      </c>
      <c r="ES47" s="52">
        <v>2.15593E-2</v>
      </c>
      <c r="ET47" s="52">
        <v>1.36808E-2</v>
      </c>
      <c r="EU47" s="52">
        <v>64.978263999999996</v>
      </c>
      <c r="EV47" s="52">
        <v>64</v>
      </c>
      <c r="EW47" s="52">
        <v>62.489131999999998</v>
      </c>
      <c r="EX47" s="52">
        <v>62.978259999999999</v>
      </c>
      <c r="EY47" s="52">
        <v>63.978259999999999</v>
      </c>
      <c r="EZ47" s="52">
        <v>62</v>
      </c>
      <c r="FA47" s="52">
        <v>62.489131999999998</v>
      </c>
      <c r="FB47" s="52">
        <v>61.489131999999998</v>
      </c>
      <c r="FC47" s="52">
        <v>67.554344</v>
      </c>
      <c r="FD47" s="52">
        <v>75.597824000000003</v>
      </c>
      <c r="FE47" s="52">
        <v>82.043480000000002</v>
      </c>
      <c r="FF47" s="52">
        <v>87.043480000000002</v>
      </c>
      <c r="FG47" s="52">
        <v>89.043480000000002</v>
      </c>
      <c r="FH47" s="52">
        <v>88.108695999999995</v>
      </c>
      <c r="FI47" s="52">
        <v>88.021736000000004</v>
      </c>
      <c r="FJ47" s="52">
        <v>85.108695999999995</v>
      </c>
      <c r="FK47" s="52">
        <v>80.065216000000007</v>
      </c>
      <c r="FL47" s="52">
        <v>76.510872000000006</v>
      </c>
      <c r="FM47" s="52">
        <v>71</v>
      </c>
      <c r="FN47" s="52">
        <v>66.445656</v>
      </c>
      <c r="FO47" s="52">
        <v>64.913039999999995</v>
      </c>
      <c r="FP47" s="52">
        <v>64.934783999999993</v>
      </c>
      <c r="FQ47" s="52">
        <v>64.467392000000004</v>
      </c>
      <c r="FR47" s="52">
        <v>63.978259999999999</v>
      </c>
      <c r="FS47" s="52">
        <v>1.08754E-2</v>
      </c>
      <c r="FT47" s="52">
        <v>1.0670900000000001E-2</v>
      </c>
      <c r="FU47" s="52">
        <v>1.7287500000000001E-2</v>
      </c>
    </row>
    <row r="48" spans="1:177" x14ac:dyDescent="0.2">
      <c r="A48" s="31" t="s">
        <v>0</v>
      </c>
      <c r="B48" s="31" t="s">
        <v>235</v>
      </c>
      <c r="C48" s="31" t="s">
        <v>221</v>
      </c>
      <c r="D48" s="31" t="s">
        <v>212</v>
      </c>
      <c r="E48" s="53" t="s">
        <v>230</v>
      </c>
      <c r="F48" s="53">
        <v>238</v>
      </c>
      <c r="G48" s="52">
        <v>0.12492540000000001</v>
      </c>
      <c r="H48" s="52">
        <v>0.11650439999999999</v>
      </c>
      <c r="I48" s="52">
        <v>0.1192665</v>
      </c>
      <c r="J48" s="52">
        <v>0.12184109999999999</v>
      </c>
      <c r="K48" s="52">
        <v>0.1150071</v>
      </c>
      <c r="L48" s="52">
        <v>0.13035279999999999</v>
      </c>
      <c r="M48" s="52">
        <v>0.157525</v>
      </c>
      <c r="N48" s="52">
        <v>0.1546505</v>
      </c>
      <c r="O48" s="52">
        <v>0.1618136</v>
      </c>
      <c r="P48" s="52">
        <v>0.1550995</v>
      </c>
      <c r="Q48" s="52">
        <v>0.14677290000000001</v>
      </c>
      <c r="R48" s="52">
        <v>0.138572</v>
      </c>
      <c r="S48" s="52">
        <v>0.1377196</v>
      </c>
      <c r="T48" s="52">
        <v>0.14803279999999999</v>
      </c>
      <c r="U48" s="52">
        <v>0.18446360000000001</v>
      </c>
      <c r="V48" s="52">
        <v>0.19588630000000001</v>
      </c>
      <c r="W48" s="52">
        <v>0.1975703</v>
      </c>
      <c r="X48" s="52">
        <v>0.21262420000000001</v>
      </c>
      <c r="Y48" s="52">
        <v>0.24428630000000001</v>
      </c>
      <c r="Z48" s="52">
        <v>0.23298820000000001</v>
      </c>
      <c r="AA48" s="52">
        <v>0.24002670000000001</v>
      </c>
      <c r="AB48" s="52">
        <v>0.2236764</v>
      </c>
      <c r="AC48" s="52">
        <v>0.1937912</v>
      </c>
      <c r="AD48" s="52">
        <v>0.15806870000000001</v>
      </c>
      <c r="AE48" s="52">
        <v>-5.02376E-2</v>
      </c>
      <c r="AF48" s="52">
        <v>-5.4643499999999998E-2</v>
      </c>
      <c r="AG48" s="52">
        <v>-4.4863E-2</v>
      </c>
      <c r="AH48" s="52">
        <v>-2.4832199999999999E-2</v>
      </c>
      <c r="AI48" s="52">
        <v>-2.5790799999999999E-2</v>
      </c>
      <c r="AJ48" s="52">
        <v>-2.32985E-2</v>
      </c>
      <c r="AK48" s="52">
        <v>-1.24283E-2</v>
      </c>
      <c r="AL48" s="52">
        <v>-1.6861000000000001E-2</v>
      </c>
      <c r="AM48" s="52">
        <v>-7.0171000000000001E-3</v>
      </c>
      <c r="AN48" s="52">
        <v>3.793E-4</v>
      </c>
      <c r="AO48" s="52">
        <v>5.0258000000000004E-3</v>
      </c>
      <c r="AP48" s="52">
        <v>-2.0484000000000001E-3</v>
      </c>
      <c r="AQ48" s="52">
        <v>-1.2162299999999999E-2</v>
      </c>
      <c r="AR48" s="52">
        <v>-1.2900999999999999E-2</v>
      </c>
      <c r="AS48" s="52">
        <v>-8.1601E-3</v>
      </c>
      <c r="AT48" s="52">
        <v>-1.6629499999999998E-2</v>
      </c>
      <c r="AU48" s="52">
        <v>-1.7171700000000002E-2</v>
      </c>
      <c r="AV48" s="52">
        <v>-1.4381400000000001E-2</v>
      </c>
      <c r="AW48" s="52">
        <v>-9.8747999999999996E-3</v>
      </c>
      <c r="AX48" s="52">
        <v>-1.93673E-2</v>
      </c>
      <c r="AY48" s="52">
        <v>-3.2589300000000002E-2</v>
      </c>
      <c r="AZ48" s="52">
        <v>-2.9667700000000002E-2</v>
      </c>
      <c r="BA48" s="52">
        <v>-3.3508700000000002E-2</v>
      </c>
      <c r="BB48" s="52">
        <v>-3.2278099999999997E-2</v>
      </c>
      <c r="BC48" s="52">
        <v>-3.6718399999999998E-2</v>
      </c>
      <c r="BD48" s="52">
        <v>-4.0496600000000001E-2</v>
      </c>
      <c r="BE48" s="52">
        <v>-3.2652E-2</v>
      </c>
      <c r="BF48" s="52">
        <v>-1.5169500000000001E-2</v>
      </c>
      <c r="BG48" s="52">
        <v>-1.6349599999999999E-2</v>
      </c>
      <c r="BH48" s="52">
        <v>-1.3676799999999999E-2</v>
      </c>
      <c r="BI48" s="52">
        <v>-2.1588000000000002E-3</v>
      </c>
      <c r="BJ48" s="52">
        <v>-7.4051000000000004E-3</v>
      </c>
      <c r="BK48" s="52">
        <v>3.6202999999999999E-3</v>
      </c>
      <c r="BL48" s="52">
        <v>1.01403E-2</v>
      </c>
      <c r="BM48" s="52">
        <v>1.48247E-2</v>
      </c>
      <c r="BN48" s="52">
        <v>7.6785000000000004E-3</v>
      </c>
      <c r="BO48" s="52">
        <v>-3.1270999999999998E-3</v>
      </c>
      <c r="BP48" s="52">
        <v>-5.5463999999999999E-3</v>
      </c>
      <c r="BQ48" s="52">
        <v>4.8899999999999996E-4</v>
      </c>
      <c r="BR48" s="52">
        <v>-6.5239E-3</v>
      </c>
      <c r="BS48" s="52">
        <v>-7.0086000000000002E-3</v>
      </c>
      <c r="BT48" s="52">
        <v>-3.8863000000000001E-3</v>
      </c>
      <c r="BU48" s="52">
        <v>1.8917999999999999E-3</v>
      </c>
      <c r="BV48" s="52">
        <v>-7.2065999999999996E-3</v>
      </c>
      <c r="BW48" s="52">
        <v>-2.0160600000000001E-2</v>
      </c>
      <c r="BX48" s="52">
        <v>-1.8782099999999999E-2</v>
      </c>
      <c r="BY48" s="52">
        <v>-2.1300900000000001E-2</v>
      </c>
      <c r="BZ48" s="52">
        <v>-2.0271500000000001E-2</v>
      </c>
      <c r="CA48" s="52">
        <v>-2.7354900000000001E-2</v>
      </c>
      <c r="CB48" s="52">
        <v>-3.0698599999999999E-2</v>
      </c>
      <c r="CC48" s="52">
        <v>-2.41947E-2</v>
      </c>
      <c r="CD48" s="52">
        <v>-8.4770999999999996E-3</v>
      </c>
      <c r="CE48" s="52">
        <v>-9.8105999999999992E-3</v>
      </c>
      <c r="CF48" s="52">
        <v>-7.0127999999999996E-3</v>
      </c>
      <c r="CG48" s="52">
        <v>4.9538000000000004E-3</v>
      </c>
      <c r="CH48" s="52">
        <v>-8.5599999999999999E-4</v>
      </c>
      <c r="CI48" s="52">
        <v>1.09877E-2</v>
      </c>
      <c r="CJ48" s="52">
        <v>1.6900800000000001E-2</v>
      </c>
      <c r="CK48" s="52">
        <v>2.1611399999999999E-2</v>
      </c>
      <c r="CL48" s="52">
        <v>1.44154E-2</v>
      </c>
      <c r="CM48" s="52">
        <v>3.1305999999999999E-3</v>
      </c>
      <c r="CN48" s="52">
        <v>-4.527E-4</v>
      </c>
      <c r="CO48" s="52">
        <v>6.4793000000000003E-3</v>
      </c>
      <c r="CP48" s="52">
        <v>4.751E-4</v>
      </c>
      <c r="CQ48" s="52">
        <v>3.0300000000000001E-5</v>
      </c>
      <c r="CR48" s="52">
        <v>3.3825000000000001E-3</v>
      </c>
      <c r="CS48" s="52">
        <v>1.0041400000000001E-2</v>
      </c>
      <c r="CT48" s="52">
        <v>1.2158E-3</v>
      </c>
      <c r="CU48" s="52">
        <v>-1.15525E-2</v>
      </c>
      <c r="CV48" s="52">
        <v>-1.1242800000000001E-2</v>
      </c>
      <c r="CW48" s="52">
        <v>-1.28457E-2</v>
      </c>
      <c r="CX48" s="52">
        <v>-1.1955800000000001E-2</v>
      </c>
      <c r="CY48" s="52">
        <v>-1.7991500000000001E-2</v>
      </c>
      <c r="CZ48" s="52">
        <v>-2.0900499999999999E-2</v>
      </c>
      <c r="DA48" s="52">
        <v>-1.5737399999999999E-2</v>
      </c>
      <c r="DB48" s="52">
        <v>-1.7848E-3</v>
      </c>
      <c r="DC48" s="52">
        <v>-3.2717000000000002E-3</v>
      </c>
      <c r="DD48" s="52">
        <v>-3.4890000000000002E-4</v>
      </c>
      <c r="DE48" s="52">
        <v>1.2066500000000001E-2</v>
      </c>
      <c r="DF48" s="52">
        <v>5.6931000000000004E-3</v>
      </c>
      <c r="DG48" s="52">
        <v>1.8355099999999999E-2</v>
      </c>
      <c r="DH48" s="52">
        <v>2.36613E-2</v>
      </c>
      <c r="DI48" s="52">
        <v>2.8398099999999999E-2</v>
      </c>
      <c r="DJ48" s="52">
        <v>2.1152199999999999E-2</v>
      </c>
      <c r="DK48" s="52">
        <v>9.3883000000000005E-3</v>
      </c>
      <c r="DL48" s="52">
        <v>4.6410000000000002E-3</v>
      </c>
      <c r="DM48" s="52">
        <v>1.2469600000000001E-2</v>
      </c>
      <c r="DN48" s="52">
        <v>7.4742000000000003E-3</v>
      </c>
      <c r="DO48" s="52">
        <v>7.0692000000000003E-3</v>
      </c>
      <c r="DP48" s="52">
        <v>1.06514E-2</v>
      </c>
      <c r="DQ48" s="52">
        <v>1.8190899999999999E-2</v>
      </c>
      <c r="DR48" s="52">
        <v>9.6383000000000007E-3</v>
      </c>
      <c r="DS48" s="52">
        <v>-2.9445000000000001E-3</v>
      </c>
      <c r="DT48" s="52">
        <v>-3.7033999999999999E-3</v>
      </c>
      <c r="DU48" s="52">
        <v>-4.3905999999999997E-3</v>
      </c>
      <c r="DV48" s="52">
        <v>-3.6400999999999998E-3</v>
      </c>
      <c r="DW48" s="52">
        <v>-4.4722E-3</v>
      </c>
      <c r="DX48" s="52">
        <v>-6.7536000000000002E-3</v>
      </c>
      <c r="DY48" s="52">
        <v>-3.5263999999999998E-3</v>
      </c>
      <c r="DZ48" s="52">
        <v>7.8779000000000002E-3</v>
      </c>
      <c r="EA48" s="52">
        <v>6.1694999999999996E-3</v>
      </c>
      <c r="EB48" s="52">
        <v>9.2729000000000006E-3</v>
      </c>
      <c r="EC48" s="52">
        <v>2.2335899999999999E-2</v>
      </c>
      <c r="ED48" s="52">
        <v>1.5148999999999999E-2</v>
      </c>
      <c r="EE48" s="52">
        <v>2.8992500000000001E-2</v>
      </c>
      <c r="EF48" s="52">
        <v>3.3422300000000002E-2</v>
      </c>
      <c r="EG48" s="52">
        <v>3.8197000000000002E-2</v>
      </c>
      <c r="EH48" s="52">
        <v>3.0879199999999999E-2</v>
      </c>
      <c r="EI48" s="52">
        <v>1.8423499999999999E-2</v>
      </c>
      <c r="EJ48" s="52">
        <v>1.1995499999999999E-2</v>
      </c>
      <c r="EK48" s="52">
        <v>2.1118700000000001E-2</v>
      </c>
      <c r="EL48" s="52">
        <v>1.75797E-2</v>
      </c>
      <c r="EM48" s="52">
        <v>1.72322E-2</v>
      </c>
      <c r="EN48" s="52">
        <v>2.1146499999999999E-2</v>
      </c>
      <c r="EO48" s="52">
        <v>2.9957600000000001E-2</v>
      </c>
      <c r="EP48" s="52">
        <v>2.1798999999999999E-2</v>
      </c>
      <c r="EQ48" s="52">
        <v>9.4841999999999999E-3</v>
      </c>
      <c r="ER48" s="52">
        <v>7.1821999999999997E-3</v>
      </c>
      <c r="ES48" s="52">
        <v>7.8172999999999992E-3</v>
      </c>
      <c r="ET48" s="52">
        <v>8.3665000000000007E-3</v>
      </c>
      <c r="EU48" s="52">
        <v>66</v>
      </c>
      <c r="EV48" s="52">
        <v>64</v>
      </c>
      <c r="EW48" s="52">
        <v>63</v>
      </c>
      <c r="EX48" s="52">
        <v>64</v>
      </c>
      <c r="EY48" s="52">
        <v>65</v>
      </c>
      <c r="EZ48" s="52">
        <v>62</v>
      </c>
      <c r="FA48" s="52">
        <v>63</v>
      </c>
      <c r="FB48" s="52">
        <v>62</v>
      </c>
      <c r="FC48" s="52">
        <v>65</v>
      </c>
      <c r="FD48" s="52">
        <v>71</v>
      </c>
      <c r="FE48" s="52">
        <v>80</v>
      </c>
      <c r="FF48" s="52">
        <v>85</v>
      </c>
      <c r="FG48" s="52">
        <v>87</v>
      </c>
      <c r="FH48" s="52">
        <v>83</v>
      </c>
      <c r="FI48" s="52">
        <v>87</v>
      </c>
      <c r="FJ48" s="52">
        <v>80</v>
      </c>
      <c r="FK48" s="52">
        <v>77</v>
      </c>
      <c r="FL48" s="52">
        <v>76</v>
      </c>
      <c r="FM48" s="52">
        <v>71</v>
      </c>
      <c r="FN48" s="52">
        <v>69</v>
      </c>
      <c r="FO48" s="52">
        <v>69</v>
      </c>
      <c r="FP48" s="52">
        <v>68</v>
      </c>
      <c r="FQ48" s="52">
        <v>66</v>
      </c>
      <c r="FR48" s="52">
        <v>65</v>
      </c>
      <c r="FS48" s="52">
        <v>9.5835999999999994E-3</v>
      </c>
      <c r="FT48" s="52">
        <v>9.6480999999999997E-3</v>
      </c>
      <c r="FU48" s="52">
        <v>1.3813199999999999E-2</v>
      </c>
    </row>
    <row r="49" spans="1:177" x14ac:dyDescent="0.2">
      <c r="A49" s="31" t="s">
        <v>0</v>
      </c>
      <c r="B49" s="31" t="s">
        <v>235</v>
      </c>
      <c r="C49" s="31" t="s">
        <v>221</v>
      </c>
      <c r="D49" s="31" t="s">
        <v>212</v>
      </c>
      <c r="E49" s="53" t="s">
        <v>231</v>
      </c>
      <c r="F49" s="53">
        <v>173</v>
      </c>
      <c r="G49" s="52">
        <v>0.12807650000000001</v>
      </c>
      <c r="H49" s="52">
        <v>0.11225309999999999</v>
      </c>
      <c r="I49" s="52">
        <v>0.1112814</v>
      </c>
      <c r="J49" s="52">
        <v>0.10546</v>
      </c>
      <c r="K49" s="52">
        <v>0.10268529999999999</v>
      </c>
      <c r="L49" s="52">
        <v>0.107616</v>
      </c>
      <c r="M49" s="52">
        <v>0.13214129999999999</v>
      </c>
      <c r="N49" s="52">
        <v>0.1258563</v>
      </c>
      <c r="O49" s="52">
        <v>0.1164071</v>
      </c>
      <c r="P49" s="52">
        <v>0.117605</v>
      </c>
      <c r="Q49" s="52">
        <v>0.122132</v>
      </c>
      <c r="R49" s="52">
        <v>0.1189153</v>
      </c>
      <c r="S49" s="52">
        <v>0.11994929999999999</v>
      </c>
      <c r="T49" s="52">
        <v>0.1171715</v>
      </c>
      <c r="U49" s="52">
        <v>0.12500720000000001</v>
      </c>
      <c r="V49" s="52">
        <v>0.14938609999999999</v>
      </c>
      <c r="W49" s="52">
        <v>0.1620122</v>
      </c>
      <c r="X49" s="52">
        <v>0.1753237</v>
      </c>
      <c r="Y49" s="52">
        <v>0.2155405</v>
      </c>
      <c r="Z49" s="52">
        <v>0.21293670000000001</v>
      </c>
      <c r="AA49" s="52">
        <v>0.20523930000000001</v>
      </c>
      <c r="AB49" s="52">
        <v>0.19883919999999999</v>
      </c>
      <c r="AC49" s="52">
        <v>0.1810956</v>
      </c>
      <c r="AD49" s="52">
        <v>0.13838010000000001</v>
      </c>
      <c r="AE49" s="52">
        <v>-1.6436099999999999E-2</v>
      </c>
      <c r="AF49" s="52">
        <v>-1.38659E-2</v>
      </c>
      <c r="AG49" s="52">
        <v>-1.7559700000000001E-2</v>
      </c>
      <c r="AH49" s="52">
        <v>-1.5365200000000001E-2</v>
      </c>
      <c r="AI49" s="52">
        <v>-1.4412700000000001E-2</v>
      </c>
      <c r="AJ49" s="52">
        <v>-1.30761E-2</v>
      </c>
      <c r="AK49" s="52">
        <v>-1.52427E-2</v>
      </c>
      <c r="AL49" s="52">
        <v>2.3470000000000001E-4</v>
      </c>
      <c r="AM49" s="52">
        <v>-7.2458000000000002E-3</v>
      </c>
      <c r="AN49" s="52">
        <v>-1.40112E-2</v>
      </c>
      <c r="AO49" s="52">
        <v>-1.2199399999999999E-2</v>
      </c>
      <c r="AP49" s="52">
        <v>-4.9797000000000001E-3</v>
      </c>
      <c r="AQ49" s="52">
        <v>-1.11313E-2</v>
      </c>
      <c r="AR49" s="52">
        <v>-9.9644E-3</v>
      </c>
      <c r="AS49" s="52">
        <v>-4.1741E-3</v>
      </c>
      <c r="AT49" s="52">
        <v>-2.8080000000000002E-3</v>
      </c>
      <c r="AU49" s="52">
        <v>7.9108000000000008E-3</v>
      </c>
      <c r="AV49" s="52">
        <v>8.6893000000000005E-3</v>
      </c>
      <c r="AW49" s="52">
        <v>-3.1020000000000002E-3</v>
      </c>
      <c r="AX49" s="52">
        <v>-2.33061E-2</v>
      </c>
      <c r="AY49" s="52">
        <v>-2.2172500000000001E-2</v>
      </c>
      <c r="AZ49" s="52">
        <v>-2.6012400000000001E-2</v>
      </c>
      <c r="BA49" s="52">
        <v>-9.1141E-3</v>
      </c>
      <c r="BB49" s="52">
        <v>-1.3048799999999999E-2</v>
      </c>
      <c r="BC49" s="52">
        <v>-9.1006000000000004E-3</v>
      </c>
      <c r="BD49" s="52">
        <v>-6.8285000000000004E-3</v>
      </c>
      <c r="BE49" s="52">
        <v>-1.10399E-2</v>
      </c>
      <c r="BF49" s="52">
        <v>-8.9274000000000003E-3</v>
      </c>
      <c r="BG49" s="52">
        <v>-7.8664000000000008E-3</v>
      </c>
      <c r="BH49" s="52">
        <v>-6.2712000000000002E-3</v>
      </c>
      <c r="BI49" s="52">
        <v>-8.1516000000000002E-3</v>
      </c>
      <c r="BJ49" s="52">
        <v>6.4561999999999996E-3</v>
      </c>
      <c r="BK49" s="52">
        <v>-2.0623E-3</v>
      </c>
      <c r="BL49" s="52">
        <v>-8.0374000000000001E-3</v>
      </c>
      <c r="BM49" s="52">
        <v>-6.1545999999999997E-3</v>
      </c>
      <c r="BN49" s="52">
        <v>7.8720000000000005E-4</v>
      </c>
      <c r="BO49" s="52">
        <v>-5.0280999999999998E-3</v>
      </c>
      <c r="BP49" s="52">
        <v>-3.8484999999999999E-3</v>
      </c>
      <c r="BQ49" s="52">
        <v>3.8026000000000002E-3</v>
      </c>
      <c r="BR49" s="52">
        <v>6.4127000000000003E-3</v>
      </c>
      <c r="BS49" s="52">
        <v>1.63664E-2</v>
      </c>
      <c r="BT49" s="52">
        <v>1.8270100000000001E-2</v>
      </c>
      <c r="BU49" s="52">
        <v>7.1352999999999998E-3</v>
      </c>
      <c r="BV49" s="52">
        <v>-1.2570700000000001E-2</v>
      </c>
      <c r="BW49" s="52">
        <v>-1.24248E-2</v>
      </c>
      <c r="BX49" s="52">
        <v>-1.6222299999999999E-2</v>
      </c>
      <c r="BY49" s="52">
        <v>3.033E-4</v>
      </c>
      <c r="BZ49" s="52">
        <v>-5.1392E-3</v>
      </c>
      <c r="CA49" s="52">
        <v>-4.0201000000000004E-3</v>
      </c>
      <c r="CB49" s="52">
        <v>-1.9545000000000001E-3</v>
      </c>
      <c r="CC49" s="52">
        <v>-6.5243000000000002E-3</v>
      </c>
      <c r="CD49" s="52">
        <v>-4.4686999999999999E-3</v>
      </c>
      <c r="CE49" s="52">
        <v>-3.3324000000000001E-3</v>
      </c>
      <c r="CF49" s="52">
        <v>-1.5581E-3</v>
      </c>
      <c r="CG49" s="52">
        <v>-3.2404000000000001E-3</v>
      </c>
      <c r="CH49" s="52">
        <v>1.0765200000000001E-2</v>
      </c>
      <c r="CI49" s="52">
        <v>1.5277000000000001E-3</v>
      </c>
      <c r="CJ49" s="52">
        <v>-3.8999E-3</v>
      </c>
      <c r="CK49" s="52">
        <v>-1.9678999999999999E-3</v>
      </c>
      <c r="CL49" s="52">
        <v>4.7812999999999996E-3</v>
      </c>
      <c r="CM49" s="52">
        <v>-8.0110000000000001E-4</v>
      </c>
      <c r="CN49" s="52">
        <v>3.8729999999999998E-4</v>
      </c>
      <c r="CO49" s="52">
        <v>9.3272000000000008E-3</v>
      </c>
      <c r="CP49" s="52">
        <v>1.27989E-2</v>
      </c>
      <c r="CQ49" s="52">
        <v>2.2222700000000001E-2</v>
      </c>
      <c r="CR49" s="52">
        <v>2.4905699999999999E-2</v>
      </c>
      <c r="CS49" s="52">
        <v>1.42256E-2</v>
      </c>
      <c r="CT49" s="52">
        <v>-5.1352999999999998E-3</v>
      </c>
      <c r="CU49" s="52">
        <v>-5.6734999999999997E-3</v>
      </c>
      <c r="CV49" s="52">
        <v>-9.4417000000000008E-3</v>
      </c>
      <c r="CW49" s="52">
        <v>6.8256999999999996E-3</v>
      </c>
      <c r="CX49" s="52">
        <v>3.389E-4</v>
      </c>
      <c r="CY49" s="52">
        <v>1.0605E-3</v>
      </c>
      <c r="CZ49" s="52">
        <v>2.9196000000000001E-3</v>
      </c>
      <c r="DA49" s="52">
        <v>-2.0086000000000001E-3</v>
      </c>
      <c r="DB49" s="52">
        <v>-9.8700000000000004E-6</v>
      </c>
      <c r="DC49" s="52">
        <v>1.2015999999999999E-3</v>
      </c>
      <c r="DD49" s="52">
        <v>3.1551000000000001E-3</v>
      </c>
      <c r="DE49" s="52">
        <v>1.6708999999999999E-3</v>
      </c>
      <c r="DF49" s="52">
        <v>1.5074300000000001E-2</v>
      </c>
      <c r="DG49" s="52">
        <v>5.1177999999999996E-3</v>
      </c>
      <c r="DH49" s="52">
        <v>2.375E-4</v>
      </c>
      <c r="DI49" s="52">
        <v>2.2187000000000001E-3</v>
      </c>
      <c r="DJ49" s="52">
        <v>8.7755000000000003E-3</v>
      </c>
      <c r="DK49" s="52">
        <v>3.4259999999999998E-3</v>
      </c>
      <c r="DL49" s="52">
        <v>4.6230999999999998E-3</v>
      </c>
      <c r="DM49" s="52">
        <v>1.48518E-2</v>
      </c>
      <c r="DN49" s="52">
        <v>1.9185199999999999E-2</v>
      </c>
      <c r="DO49" s="52">
        <v>2.8079E-2</v>
      </c>
      <c r="DP49" s="52">
        <v>3.1541399999999997E-2</v>
      </c>
      <c r="DQ49" s="52">
        <v>2.1315899999999999E-2</v>
      </c>
      <c r="DR49" s="52">
        <v>2.3E-3</v>
      </c>
      <c r="DS49" s="52">
        <v>1.0778000000000001E-3</v>
      </c>
      <c r="DT49" s="52">
        <v>-2.6611999999999999E-3</v>
      </c>
      <c r="DU49" s="52">
        <v>1.33481E-2</v>
      </c>
      <c r="DV49" s="52">
        <v>5.8171000000000004E-3</v>
      </c>
      <c r="DW49" s="52">
        <v>8.3958999999999995E-3</v>
      </c>
      <c r="DX49" s="52">
        <v>9.9570000000000006E-3</v>
      </c>
      <c r="DY49" s="52">
        <v>4.5111999999999999E-3</v>
      </c>
      <c r="DZ49" s="52">
        <v>6.4279000000000003E-3</v>
      </c>
      <c r="EA49" s="52">
        <v>7.7479000000000003E-3</v>
      </c>
      <c r="EB49" s="52">
        <v>9.9600000000000001E-3</v>
      </c>
      <c r="EC49" s="52">
        <v>8.7618999999999995E-3</v>
      </c>
      <c r="ED49" s="52">
        <v>2.12958E-2</v>
      </c>
      <c r="EE49" s="52">
        <v>1.0301299999999999E-2</v>
      </c>
      <c r="EF49" s="52">
        <v>6.2113999999999997E-3</v>
      </c>
      <c r="EG49" s="52">
        <v>8.2635E-3</v>
      </c>
      <c r="EH49" s="52">
        <v>1.4542299999999999E-2</v>
      </c>
      <c r="EI49" s="52">
        <v>9.5291000000000004E-3</v>
      </c>
      <c r="EJ49" s="52">
        <v>1.0739E-2</v>
      </c>
      <c r="EK49" s="52">
        <v>2.2828500000000002E-2</v>
      </c>
      <c r="EL49" s="52">
        <v>2.8405900000000001E-2</v>
      </c>
      <c r="EM49" s="52">
        <v>3.65346E-2</v>
      </c>
      <c r="EN49" s="52">
        <v>4.1122100000000002E-2</v>
      </c>
      <c r="EO49" s="52">
        <v>3.1553200000000003E-2</v>
      </c>
      <c r="EP49" s="52">
        <v>1.3035400000000001E-2</v>
      </c>
      <c r="EQ49" s="52">
        <v>1.0825599999999999E-2</v>
      </c>
      <c r="ER49" s="52">
        <v>7.1288999999999996E-3</v>
      </c>
      <c r="ES49" s="52">
        <v>2.2765400000000002E-2</v>
      </c>
      <c r="ET49" s="52">
        <v>1.37267E-2</v>
      </c>
      <c r="EU49" s="52">
        <v>64</v>
      </c>
      <c r="EV49" s="52">
        <v>64</v>
      </c>
      <c r="EW49" s="52">
        <v>62</v>
      </c>
      <c r="EX49" s="52">
        <v>62</v>
      </c>
      <c r="EY49" s="52">
        <v>63</v>
      </c>
      <c r="EZ49" s="52">
        <v>62</v>
      </c>
      <c r="FA49" s="52">
        <v>62</v>
      </c>
      <c r="FB49" s="52">
        <v>61</v>
      </c>
      <c r="FC49" s="52">
        <v>70</v>
      </c>
      <c r="FD49" s="52">
        <v>80</v>
      </c>
      <c r="FE49" s="52">
        <v>84</v>
      </c>
      <c r="FF49" s="52">
        <v>89</v>
      </c>
      <c r="FG49" s="52">
        <v>91</v>
      </c>
      <c r="FH49" s="52">
        <v>93</v>
      </c>
      <c r="FI49" s="52">
        <v>89</v>
      </c>
      <c r="FJ49" s="52">
        <v>90</v>
      </c>
      <c r="FK49" s="52">
        <v>83</v>
      </c>
      <c r="FL49" s="52">
        <v>77</v>
      </c>
      <c r="FM49" s="52">
        <v>71</v>
      </c>
      <c r="FN49" s="52">
        <v>64</v>
      </c>
      <c r="FO49" s="52">
        <v>61</v>
      </c>
      <c r="FP49" s="52">
        <v>62</v>
      </c>
      <c r="FQ49" s="52">
        <v>63</v>
      </c>
      <c r="FR49" s="52">
        <v>63</v>
      </c>
      <c r="FS49" s="52">
        <v>5.8789000000000003E-3</v>
      </c>
      <c r="FT49" s="52">
        <v>5.4622000000000004E-3</v>
      </c>
      <c r="FU49" s="52">
        <v>1.0567099999999999E-2</v>
      </c>
    </row>
    <row r="50" spans="1:177" x14ac:dyDescent="0.2">
      <c r="A50" s="31" t="s">
        <v>0</v>
      </c>
      <c r="B50" s="31" t="s">
        <v>235</v>
      </c>
      <c r="C50" s="31" t="s">
        <v>221</v>
      </c>
      <c r="D50" s="31" t="s">
        <v>213</v>
      </c>
      <c r="E50" s="53" t="s">
        <v>229</v>
      </c>
      <c r="F50" s="53">
        <v>328</v>
      </c>
      <c r="G50" s="52">
        <v>0.2409782</v>
      </c>
      <c r="H50" s="52">
        <v>0.21899740000000001</v>
      </c>
      <c r="I50" s="52">
        <v>0.19780239999999999</v>
      </c>
      <c r="J50" s="52">
        <v>0.20777689999999999</v>
      </c>
      <c r="K50" s="52">
        <v>0.2206021</v>
      </c>
      <c r="L50" s="52">
        <v>0.2227568</v>
      </c>
      <c r="M50" s="52">
        <v>0.27535789999999999</v>
      </c>
      <c r="N50" s="52">
        <v>0.30085909999999999</v>
      </c>
      <c r="O50" s="52">
        <v>0.31593959999999999</v>
      </c>
      <c r="P50" s="52">
        <v>0.28420479999999998</v>
      </c>
      <c r="Q50" s="52">
        <v>0.2958501</v>
      </c>
      <c r="R50" s="52">
        <v>0.27794079999999999</v>
      </c>
      <c r="S50" s="52">
        <v>0.24735109999999999</v>
      </c>
      <c r="T50" s="52">
        <v>0.225829</v>
      </c>
      <c r="U50" s="52">
        <v>0.2408526</v>
      </c>
      <c r="V50" s="52">
        <v>0.25372169999999999</v>
      </c>
      <c r="W50" s="52">
        <v>0.2962206</v>
      </c>
      <c r="X50" s="52">
        <v>0.39085920000000002</v>
      </c>
      <c r="Y50" s="52">
        <v>0.43617430000000001</v>
      </c>
      <c r="Z50" s="52">
        <v>0.42894910000000003</v>
      </c>
      <c r="AA50" s="52">
        <v>0.39375979999999999</v>
      </c>
      <c r="AB50" s="52">
        <v>0.38551950000000001</v>
      </c>
      <c r="AC50" s="52">
        <v>0.34564319999999998</v>
      </c>
      <c r="AD50" s="52">
        <v>0.30027359999999997</v>
      </c>
      <c r="AE50" s="52">
        <v>-4.8615100000000001E-2</v>
      </c>
      <c r="AF50" s="52">
        <v>-4.9576099999999998E-2</v>
      </c>
      <c r="AG50" s="52">
        <v>-4.3377199999999998E-2</v>
      </c>
      <c r="AH50" s="52">
        <v>-2.6424400000000001E-2</v>
      </c>
      <c r="AI50" s="52">
        <v>-2.7850799999999998E-2</v>
      </c>
      <c r="AJ50" s="52">
        <v>-2.29299E-2</v>
      </c>
      <c r="AK50" s="52">
        <v>-1.50723E-2</v>
      </c>
      <c r="AL50" s="52">
        <v>-1.9937000000000002E-3</v>
      </c>
      <c r="AM50" s="52">
        <v>-1.8466000000000001E-3</v>
      </c>
      <c r="AN50" s="52">
        <v>-3.2632999999999998E-3</v>
      </c>
      <c r="AO50" s="52">
        <v>4.3467999999999996E-3</v>
      </c>
      <c r="AP50" s="52">
        <v>5.3794999999999997E-3</v>
      </c>
      <c r="AQ50" s="52">
        <v>-1.18636E-2</v>
      </c>
      <c r="AR50" s="52">
        <v>-1.1953500000000001E-2</v>
      </c>
      <c r="AS50" s="52">
        <v>-1.9122E-3</v>
      </c>
      <c r="AT50" s="52">
        <v>-6.0933000000000003E-3</v>
      </c>
      <c r="AU50" s="52">
        <v>4.8066999999999997E-3</v>
      </c>
      <c r="AV50" s="52">
        <v>1.45048E-2</v>
      </c>
      <c r="AW50" s="52">
        <v>2.9564999999999999E-3</v>
      </c>
      <c r="AX50" s="52">
        <v>-2.58684E-2</v>
      </c>
      <c r="AY50" s="52">
        <v>-3.4963000000000001E-2</v>
      </c>
      <c r="AZ50" s="52">
        <v>-3.8037300000000003E-2</v>
      </c>
      <c r="BA50" s="52">
        <v>-2.45837E-2</v>
      </c>
      <c r="BB50" s="52">
        <v>-2.9026099999999999E-2</v>
      </c>
      <c r="BC50" s="52">
        <v>-3.6789700000000002E-2</v>
      </c>
      <c r="BD50" s="52">
        <v>-3.7497900000000001E-2</v>
      </c>
      <c r="BE50" s="52">
        <v>-3.2773400000000001E-2</v>
      </c>
      <c r="BF50" s="52">
        <v>-1.74079E-2</v>
      </c>
      <c r="BG50" s="52">
        <v>-1.8889300000000001E-2</v>
      </c>
      <c r="BH50" s="52">
        <v>-1.37403E-2</v>
      </c>
      <c r="BI50" s="52">
        <v>-5.3194999999999996E-3</v>
      </c>
      <c r="BJ50" s="52">
        <v>6.8814999999999996E-3</v>
      </c>
      <c r="BK50" s="52">
        <v>7.1247000000000003E-3</v>
      </c>
      <c r="BL50" s="52">
        <v>5.6202999999999999E-3</v>
      </c>
      <c r="BM50" s="52">
        <v>1.3299099999999999E-2</v>
      </c>
      <c r="BN50" s="52">
        <v>1.4094600000000001E-2</v>
      </c>
      <c r="BO50" s="52">
        <v>-3.339E-3</v>
      </c>
      <c r="BP50" s="52">
        <v>-4.3131000000000003E-3</v>
      </c>
      <c r="BQ50" s="52">
        <v>7.6335999999999999E-3</v>
      </c>
      <c r="BR50" s="52">
        <v>5.0070000000000002E-3</v>
      </c>
      <c r="BS50" s="52">
        <v>1.5461600000000001E-2</v>
      </c>
      <c r="BT50" s="52">
        <v>2.59595E-2</v>
      </c>
      <c r="BU50" s="52">
        <v>1.5472100000000001E-2</v>
      </c>
      <c r="BV50" s="52">
        <v>-1.2766100000000001E-2</v>
      </c>
      <c r="BW50" s="52">
        <v>-2.2466900000000001E-2</v>
      </c>
      <c r="BX50" s="52">
        <v>-2.6296799999999999E-2</v>
      </c>
      <c r="BY50" s="52">
        <v>-1.23765E-2</v>
      </c>
      <c r="BZ50" s="52">
        <v>-1.7820300000000001E-2</v>
      </c>
      <c r="CA50" s="52">
        <v>-2.8599400000000001E-2</v>
      </c>
      <c r="CB50" s="52">
        <v>-2.9132499999999999E-2</v>
      </c>
      <c r="CC50" s="52">
        <v>-2.5429299999999998E-2</v>
      </c>
      <c r="CD50" s="52">
        <v>-1.11631E-2</v>
      </c>
      <c r="CE50" s="52">
        <v>-1.26826E-2</v>
      </c>
      <c r="CF50" s="52">
        <v>-7.3756999999999998E-3</v>
      </c>
      <c r="CG50" s="52">
        <v>1.4353E-3</v>
      </c>
      <c r="CH50" s="52">
        <v>1.30285E-2</v>
      </c>
      <c r="CI50" s="52">
        <v>1.3338300000000001E-2</v>
      </c>
      <c r="CJ50" s="52">
        <v>1.17731E-2</v>
      </c>
      <c r="CK50" s="52">
        <v>1.9499499999999999E-2</v>
      </c>
      <c r="CL50" s="52">
        <v>2.0130700000000001E-2</v>
      </c>
      <c r="CM50" s="52">
        <v>2.5650999999999998E-3</v>
      </c>
      <c r="CN50" s="52">
        <v>9.787000000000001E-4</v>
      </c>
      <c r="CO50" s="52">
        <v>1.42451E-2</v>
      </c>
      <c r="CP50" s="52">
        <v>1.2695E-2</v>
      </c>
      <c r="CQ50" s="52">
        <v>2.28411E-2</v>
      </c>
      <c r="CR50" s="52">
        <v>3.3893E-2</v>
      </c>
      <c r="CS50" s="52">
        <v>2.41403E-2</v>
      </c>
      <c r="CT50" s="52">
        <v>-3.6914000000000001E-3</v>
      </c>
      <c r="CU50" s="52">
        <v>-1.3812100000000001E-2</v>
      </c>
      <c r="CV50" s="52">
        <v>-1.8165500000000001E-2</v>
      </c>
      <c r="CW50" s="52">
        <v>-3.9217999999999996E-3</v>
      </c>
      <c r="CX50" s="52">
        <v>-1.00591E-2</v>
      </c>
      <c r="CY50" s="52">
        <v>-2.0409199999999999E-2</v>
      </c>
      <c r="CZ50" s="52">
        <v>-2.07671E-2</v>
      </c>
      <c r="DA50" s="52">
        <v>-1.8085199999999999E-2</v>
      </c>
      <c r="DB50" s="52">
        <v>-4.9182999999999996E-3</v>
      </c>
      <c r="DC50" s="52">
        <v>-6.4758999999999997E-3</v>
      </c>
      <c r="DD50" s="52">
        <v>-1.011E-3</v>
      </c>
      <c r="DE50" s="52">
        <v>8.1901000000000005E-3</v>
      </c>
      <c r="DF50" s="52">
        <v>1.9175399999999999E-2</v>
      </c>
      <c r="DG50" s="52">
        <v>1.9551800000000001E-2</v>
      </c>
      <c r="DH50" s="52">
        <v>1.7925900000000002E-2</v>
      </c>
      <c r="DI50" s="52">
        <v>2.5699799999999998E-2</v>
      </c>
      <c r="DJ50" s="52">
        <v>2.6166700000000001E-2</v>
      </c>
      <c r="DK50" s="52">
        <v>8.4691999999999996E-3</v>
      </c>
      <c r="DL50" s="52">
        <v>6.2703999999999998E-3</v>
      </c>
      <c r="DM50" s="52">
        <v>2.08565E-2</v>
      </c>
      <c r="DN50" s="52">
        <v>2.0382999999999998E-2</v>
      </c>
      <c r="DO50" s="52">
        <v>3.02206E-2</v>
      </c>
      <c r="DP50" s="52">
        <v>4.1826500000000003E-2</v>
      </c>
      <c r="DQ50" s="52">
        <v>3.2808499999999997E-2</v>
      </c>
      <c r="DR50" s="52">
        <v>5.3832000000000003E-3</v>
      </c>
      <c r="DS50" s="52">
        <v>-5.1573000000000001E-3</v>
      </c>
      <c r="DT50" s="52">
        <v>-1.0034100000000001E-2</v>
      </c>
      <c r="DU50" s="52">
        <v>4.5329000000000003E-3</v>
      </c>
      <c r="DV50" s="52">
        <v>-2.2980000000000001E-3</v>
      </c>
      <c r="DW50" s="52">
        <v>-8.5838000000000008E-3</v>
      </c>
      <c r="DX50" s="52">
        <v>-8.6888E-3</v>
      </c>
      <c r="DY50" s="52">
        <v>-7.4815000000000003E-3</v>
      </c>
      <c r="DZ50" s="52">
        <v>4.0981999999999998E-3</v>
      </c>
      <c r="EA50" s="52">
        <v>2.4857E-3</v>
      </c>
      <c r="EB50" s="52">
        <v>8.1785999999999994E-3</v>
      </c>
      <c r="EC50" s="52">
        <v>1.7942900000000001E-2</v>
      </c>
      <c r="ED50" s="52">
        <v>2.8050700000000001E-2</v>
      </c>
      <c r="EE50" s="52">
        <v>2.8523099999999999E-2</v>
      </c>
      <c r="EF50" s="52">
        <v>2.68095E-2</v>
      </c>
      <c r="EG50" s="52">
        <v>3.4652099999999998E-2</v>
      </c>
      <c r="EH50" s="52">
        <v>3.4881799999999998E-2</v>
      </c>
      <c r="EI50" s="52">
        <v>1.69938E-2</v>
      </c>
      <c r="EJ50" s="52">
        <v>1.3910799999999999E-2</v>
      </c>
      <c r="EK50" s="52">
        <v>3.04024E-2</v>
      </c>
      <c r="EL50" s="52">
        <v>3.1483299999999999E-2</v>
      </c>
      <c r="EM50" s="52">
        <v>4.0875500000000002E-2</v>
      </c>
      <c r="EN50" s="52">
        <v>5.3281299999999997E-2</v>
      </c>
      <c r="EO50" s="52">
        <v>4.5324099999999999E-2</v>
      </c>
      <c r="EP50" s="52">
        <v>1.8485600000000001E-2</v>
      </c>
      <c r="EQ50" s="52">
        <v>7.3388000000000004E-3</v>
      </c>
      <c r="ER50" s="52">
        <v>1.7064000000000001E-3</v>
      </c>
      <c r="ES50" s="52">
        <v>1.67402E-2</v>
      </c>
      <c r="ET50" s="52">
        <v>8.9078000000000004E-3</v>
      </c>
      <c r="EU50" s="52">
        <v>55.974026000000002</v>
      </c>
      <c r="EV50" s="52">
        <v>56</v>
      </c>
      <c r="EW50" s="52">
        <v>56.480518000000004</v>
      </c>
      <c r="EX50" s="52">
        <v>56.987015</v>
      </c>
      <c r="EY50" s="52">
        <v>57.493507000000001</v>
      </c>
      <c r="EZ50" s="52">
        <v>55.454543999999999</v>
      </c>
      <c r="FA50" s="52">
        <v>54.948051</v>
      </c>
      <c r="FB50" s="52">
        <v>54.506492999999999</v>
      </c>
      <c r="FC50" s="52">
        <v>54.480518000000004</v>
      </c>
      <c r="FD50" s="52">
        <v>55.493507000000001</v>
      </c>
      <c r="FE50" s="52">
        <v>57</v>
      </c>
      <c r="FF50" s="52">
        <v>57.493507000000001</v>
      </c>
      <c r="FG50" s="52">
        <v>58</v>
      </c>
      <c r="FH50" s="52">
        <v>59.493507000000001</v>
      </c>
      <c r="FI50" s="52">
        <v>59.493507000000001</v>
      </c>
      <c r="FJ50" s="52">
        <v>59.493507000000001</v>
      </c>
      <c r="FK50" s="52">
        <v>56.974026000000002</v>
      </c>
      <c r="FL50" s="52">
        <v>56.987015</v>
      </c>
      <c r="FM50" s="52">
        <v>57</v>
      </c>
      <c r="FN50" s="52">
        <v>55.987015</v>
      </c>
      <c r="FO50" s="52">
        <v>55.480518000000004</v>
      </c>
      <c r="FP50" s="52">
        <v>53.480518000000004</v>
      </c>
      <c r="FQ50" s="52">
        <v>53.493507000000001</v>
      </c>
      <c r="FR50" s="52">
        <v>52.493507000000001</v>
      </c>
      <c r="FS50" s="52">
        <v>8.6791999999999998E-3</v>
      </c>
      <c r="FT50" s="52">
        <v>8.5158999999999999E-3</v>
      </c>
      <c r="FU50" s="52">
        <v>1.37964E-2</v>
      </c>
    </row>
    <row r="51" spans="1:177" x14ac:dyDescent="0.2">
      <c r="A51" s="31" t="s">
        <v>0</v>
      </c>
      <c r="B51" s="31" t="s">
        <v>235</v>
      </c>
      <c r="C51" s="31" t="s">
        <v>221</v>
      </c>
      <c r="D51" s="31" t="s">
        <v>213</v>
      </c>
      <c r="E51" s="53" t="s">
        <v>230</v>
      </c>
      <c r="F51" s="53">
        <v>179</v>
      </c>
      <c r="G51" s="52">
        <v>0.11064599999999999</v>
      </c>
      <c r="H51" s="52">
        <v>9.8451499999999997E-2</v>
      </c>
      <c r="I51" s="52">
        <v>9.1989100000000004E-2</v>
      </c>
      <c r="J51" s="52">
        <v>0.1015477</v>
      </c>
      <c r="K51" s="52">
        <v>0.1072809</v>
      </c>
      <c r="L51" s="52">
        <v>0.1118628</v>
      </c>
      <c r="M51" s="52">
        <v>0.1394965</v>
      </c>
      <c r="N51" s="52">
        <v>0.15589169999999999</v>
      </c>
      <c r="O51" s="52">
        <v>0.15637380000000001</v>
      </c>
      <c r="P51" s="52">
        <v>0.14822279999999999</v>
      </c>
      <c r="Q51" s="52">
        <v>0.15134059999999999</v>
      </c>
      <c r="R51" s="52">
        <v>0.14542099999999999</v>
      </c>
      <c r="S51" s="52">
        <v>0.1235752</v>
      </c>
      <c r="T51" s="52">
        <v>0.1060277</v>
      </c>
      <c r="U51" s="52">
        <v>0.1082463</v>
      </c>
      <c r="V51" s="52">
        <v>0.11595999999999999</v>
      </c>
      <c r="W51" s="52">
        <v>0.12828729999999999</v>
      </c>
      <c r="X51" s="52">
        <v>0.1728229</v>
      </c>
      <c r="Y51" s="52">
        <v>0.1921506</v>
      </c>
      <c r="Z51" s="52">
        <v>0.20681150000000001</v>
      </c>
      <c r="AA51" s="52">
        <v>0.18066760000000001</v>
      </c>
      <c r="AB51" s="52">
        <v>0.1731917</v>
      </c>
      <c r="AC51" s="52">
        <v>0.16087029999999999</v>
      </c>
      <c r="AD51" s="52">
        <v>0.14226130000000001</v>
      </c>
      <c r="AE51" s="52">
        <v>-4.1438299999999997E-2</v>
      </c>
      <c r="AF51" s="52">
        <v>-4.3950700000000002E-2</v>
      </c>
      <c r="AG51" s="52">
        <v>-3.4205800000000001E-2</v>
      </c>
      <c r="AH51" s="52">
        <v>-1.9365799999999999E-2</v>
      </c>
      <c r="AI51" s="52">
        <v>-2.11702E-2</v>
      </c>
      <c r="AJ51" s="52">
        <v>-1.8266600000000001E-2</v>
      </c>
      <c r="AK51" s="52">
        <v>-8.6861999999999998E-3</v>
      </c>
      <c r="AL51" s="52">
        <v>-1.2900200000000001E-2</v>
      </c>
      <c r="AM51" s="52">
        <v>-2.9231000000000001E-3</v>
      </c>
      <c r="AN51" s="52">
        <v>3.7255999999999999E-3</v>
      </c>
      <c r="AO51" s="52">
        <v>9.8098999999999999E-3</v>
      </c>
      <c r="AP51" s="52">
        <v>2.7453999999999998E-3</v>
      </c>
      <c r="AQ51" s="52">
        <v>-8.6926999999999994E-3</v>
      </c>
      <c r="AR51" s="52">
        <v>-9.6866000000000001E-3</v>
      </c>
      <c r="AS51" s="52">
        <v>-7.2081999999999997E-3</v>
      </c>
      <c r="AT51" s="52">
        <v>-1.25831E-2</v>
      </c>
      <c r="AU51" s="52">
        <v>-1.2918000000000001E-2</v>
      </c>
      <c r="AV51" s="52">
        <v>-1.0610899999999999E-2</v>
      </c>
      <c r="AW51" s="52">
        <v>-7.0806000000000003E-3</v>
      </c>
      <c r="AX51" s="52">
        <v>-1.4401300000000001E-2</v>
      </c>
      <c r="AY51" s="52">
        <v>-2.4517400000000002E-2</v>
      </c>
      <c r="AZ51" s="52">
        <v>-2.2562700000000002E-2</v>
      </c>
      <c r="BA51" s="52">
        <v>-2.62042E-2</v>
      </c>
      <c r="BB51" s="52">
        <v>-2.6044600000000001E-2</v>
      </c>
      <c r="BC51" s="52">
        <v>-3.1270399999999997E-2</v>
      </c>
      <c r="BD51" s="52">
        <v>-3.3310800000000002E-2</v>
      </c>
      <c r="BE51" s="52">
        <v>-2.50219E-2</v>
      </c>
      <c r="BF51" s="52">
        <v>-1.20985E-2</v>
      </c>
      <c r="BG51" s="52">
        <v>-1.40695E-2</v>
      </c>
      <c r="BH51" s="52">
        <v>-1.1030099999999999E-2</v>
      </c>
      <c r="BI51" s="52">
        <v>-9.6250000000000003E-4</v>
      </c>
      <c r="BJ51" s="52">
        <v>-5.7885000000000002E-3</v>
      </c>
      <c r="BK51" s="52">
        <v>5.0772999999999999E-3</v>
      </c>
      <c r="BL51" s="52">
        <v>1.1066899999999999E-2</v>
      </c>
      <c r="BM51" s="52">
        <v>1.7179699999999999E-2</v>
      </c>
      <c r="BN51" s="52">
        <v>1.00611E-2</v>
      </c>
      <c r="BO51" s="52">
        <v>-1.8974E-3</v>
      </c>
      <c r="BP51" s="52">
        <v>-4.1552000000000004E-3</v>
      </c>
      <c r="BQ51" s="52">
        <v>-7.0319999999999996E-4</v>
      </c>
      <c r="BR51" s="52">
        <v>-4.9826999999999996E-3</v>
      </c>
      <c r="BS51" s="52">
        <v>-5.2743E-3</v>
      </c>
      <c r="BT51" s="52">
        <v>-2.7174999999999999E-3</v>
      </c>
      <c r="BU51" s="52">
        <v>1.7691E-3</v>
      </c>
      <c r="BV51" s="52">
        <v>-5.2553000000000001E-3</v>
      </c>
      <c r="BW51" s="52">
        <v>-1.51697E-2</v>
      </c>
      <c r="BX51" s="52">
        <v>-1.4375600000000001E-2</v>
      </c>
      <c r="BY51" s="52">
        <v>-1.7022599999999999E-2</v>
      </c>
      <c r="BZ51" s="52">
        <v>-1.7014399999999999E-2</v>
      </c>
      <c r="CA51" s="52">
        <v>-2.4228199999999998E-2</v>
      </c>
      <c r="CB51" s="52">
        <v>-2.5941700000000002E-2</v>
      </c>
      <c r="CC51" s="52">
        <v>-1.86611E-2</v>
      </c>
      <c r="CD51" s="52">
        <v>-7.0651999999999998E-3</v>
      </c>
      <c r="CE51" s="52">
        <v>-9.1515999999999993E-3</v>
      </c>
      <c r="CF51" s="52">
        <v>-6.0181000000000002E-3</v>
      </c>
      <c r="CG51" s="52">
        <v>4.3869E-3</v>
      </c>
      <c r="CH51" s="52">
        <v>-8.629E-4</v>
      </c>
      <c r="CI51" s="52">
        <v>1.0618300000000001E-2</v>
      </c>
      <c r="CJ51" s="52">
        <v>1.6151499999999999E-2</v>
      </c>
      <c r="CK51" s="52">
        <v>2.2283899999999999E-2</v>
      </c>
      <c r="CL51" s="52">
        <v>1.51279E-2</v>
      </c>
      <c r="CM51" s="52">
        <v>2.8091000000000001E-3</v>
      </c>
      <c r="CN51" s="52">
        <v>-3.2420000000000002E-4</v>
      </c>
      <c r="CO51" s="52">
        <v>3.8021000000000001E-3</v>
      </c>
      <c r="CP51" s="52">
        <v>2.8130000000000001E-4</v>
      </c>
      <c r="CQ51" s="52">
        <v>1.9700000000000001E-5</v>
      </c>
      <c r="CR51" s="52">
        <v>2.7493999999999999E-3</v>
      </c>
      <c r="CS51" s="52">
        <v>7.8983999999999999E-3</v>
      </c>
      <c r="CT51" s="52">
        <v>1.0793000000000001E-3</v>
      </c>
      <c r="CU51" s="52">
        <v>-8.6955999999999995E-3</v>
      </c>
      <c r="CV51" s="52">
        <v>-8.7051999999999997E-3</v>
      </c>
      <c r="CW51" s="52">
        <v>-1.0663499999999999E-2</v>
      </c>
      <c r="CX51" s="52">
        <v>-1.0760199999999999E-2</v>
      </c>
      <c r="CY51" s="52">
        <v>-1.71859E-2</v>
      </c>
      <c r="CZ51" s="52">
        <v>-1.8572499999999999E-2</v>
      </c>
      <c r="DA51" s="52">
        <v>-1.23004E-2</v>
      </c>
      <c r="DB51" s="52">
        <v>-2.0319000000000001E-3</v>
      </c>
      <c r="DC51" s="52">
        <v>-4.2335999999999997E-3</v>
      </c>
      <c r="DD51" s="52">
        <v>-1.0061E-3</v>
      </c>
      <c r="DE51" s="52">
        <v>9.7362999999999998E-3</v>
      </c>
      <c r="DF51" s="52">
        <v>4.0626999999999998E-3</v>
      </c>
      <c r="DG51" s="52">
        <v>1.6159300000000001E-2</v>
      </c>
      <c r="DH51" s="52">
        <v>2.1236000000000001E-2</v>
      </c>
      <c r="DI51" s="52">
        <v>2.7388200000000001E-2</v>
      </c>
      <c r="DJ51" s="52">
        <v>2.0194699999999999E-2</v>
      </c>
      <c r="DK51" s="52">
        <v>7.5154999999999996E-3</v>
      </c>
      <c r="DL51" s="52">
        <v>3.5067000000000002E-3</v>
      </c>
      <c r="DM51" s="52">
        <v>8.3075000000000006E-3</v>
      </c>
      <c r="DN51" s="52">
        <v>5.5453000000000004E-3</v>
      </c>
      <c r="DO51" s="52">
        <v>5.3135999999999999E-3</v>
      </c>
      <c r="DP51" s="52">
        <v>8.2162999999999993E-3</v>
      </c>
      <c r="DQ51" s="52">
        <v>1.4027599999999999E-2</v>
      </c>
      <c r="DR51" s="52">
        <v>7.4137999999999999E-3</v>
      </c>
      <c r="DS51" s="52">
        <v>-2.2214000000000001E-3</v>
      </c>
      <c r="DT51" s="52">
        <v>-3.0349000000000001E-3</v>
      </c>
      <c r="DU51" s="52">
        <v>-4.3043999999999999E-3</v>
      </c>
      <c r="DV51" s="52">
        <v>-4.5059000000000002E-3</v>
      </c>
      <c r="DW51" s="52">
        <v>-7.0181000000000002E-3</v>
      </c>
      <c r="DX51" s="52">
        <v>-7.9327000000000009E-3</v>
      </c>
      <c r="DY51" s="52">
        <v>-3.1164999999999999E-3</v>
      </c>
      <c r="DZ51" s="52">
        <v>5.2354000000000003E-3</v>
      </c>
      <c r="EA51" s="52">
        <v>2.8671E-3</v>
      </c>
      <c r="EB51" s="52">
        <v>6.2303999999999997E-3</v>
      </c>
      <c r="EC51" s="52">
        <v>1.746E-2</v>
      </c>
      <c r="ED51" s="52">
        <v>1.11745E-2</v>
      </c>
      <c r="EE51" s="52">
        <v>2.4159699999999999E-2</v>
      </c>
      <c r="EF51" s="52">
        <v>2.85773E-2</v>
      </c>
      <c r="EG51" s="52">
        <v>3.4757999999999997E-2</v>
      </c>
      <c r="EH51" s="52">
        <v>2.7510300000000001E-2</v>
      </c>
      <c r="EI51" s="52">
        <v>1.43109E-2</v>
      </c>
      <c r="EJ51" s="52">
        <v>9.0381000000000003E-3</v>
      </c>
      <c r="EK51" s="52">
        <v>1.4812499999999999E-2</v>
      </c>
      <c r="EL51" s="52">
        <v>1.31457E-2</v>
      </c>
      <c r="EM51" s="52">
        <v>1.29573E-2</v>
      </c>
      <c r="EN51" s="52">
        <v>1.6109600000000002E-2</v>
      </c>
      <c r="EO51" s="52">
        <v>2.2877399999999999E-2</v>
      </c>
      <c r="EP51" s="52">
        <v>1.6559899999999999E-2</v>
      </c>
      <c r="EQ51" s="52">
        <v>7.1262000000000001E-3</v>
      </c>
      <c r="ER51" s="52">
        <v>5.1522E-3</v>
      </c>
      <c r="ES51" s="52">
        <v>4.8771999999999999E-3</v>
      </c>
      <c r="ET51" s="52">
        <v>4.5241999999999999E-3</v>
      </c>
      <c r="EU51" s="52">
        <v>58</v>
      </c>
      <c r="EV51" s="52">
        <v>56</v>
      </c>
      <c r="EW51" s="52">
        <v>58</v>
      </c>
      <c r="EX51" s="52">
        <v>58</v>
      </c>
      <c r="EY51" s="52">
        <v>58</v>
      </c>
      <c r="EZ51" s="52">
        <v>59</v>
      </c>
      <c r="FA51" s="52">
        <v>59</v>
      </c>
      <c r="FB51" s="52">
        <v>54</v>
      </c>
      <c r="FC51" s="52">
        <v>56</v>
      </c>
      <c r="FD51" s="52">
        <v>56</v>
      </c>
      <c r="FE51" s="52">
        <v>57</v>
      </c>
      <c r="FF51" s="52">
        <v>58</v>
      </c>
      <c r="FG51" s="52">
        <v>58</v>
      </c>
      <c r="FH51" s="52">
        <v>60</v>
      </c>
      <c r="FI51" s="52">
        <v>60</v>
      </c>
      <c r="FJ51" s="52">
        <v>60</v>
      </c>
      <c r="FK51" s="52">
        <v>59</v>
      </c>
      <c r="FL51" s="52">
        <v>58</v>
      </c>
      <c r="FM51" s="52">
        <v>57</v>
      </c>
      <c r="FN51" s="52">
        <v>57</v>
      </c>
      <c r="FO51" s="52">
        <v>57</v>
      </c>
      <c r="FP51" s="52">
        <v>55</v>
      </c>
      <c r="FQ51" s="52">
        <v>54</v>
      </c>
      <c r="FR51" s="52">
        <v>53</v>
      </c>
      <c r="FS51" s="52">
        <v>7.2078000000000003E-3</v>
      </c>
      <c r="FT51" s="52">
        <v>7.2563000000000002E-3</v>
      </c>
      <c r="FU51" s="52">
        <v>1.03889E-2</v>
      </c>
    </row>
    <row r="52" spans="1:177" x14ac:dyDescent="0.2">
      <c r="A52" s="31" t="s">
        <v>0</v>
      </c>
      <c r="B52" s="31" t="s">
        <v>235</v>
      </c>
      <c r="C52" s="31" t="s">
        <v>221</v>
      </c>
      <c r="D52" s="31" t="s">
        <v>213</v>
      </c>
      <c r="E52" s="53" t="s">
        <v>231</v>
      </c>
      <c r="F52" s="53">
        <v>149</v>
      </c>
      <c r="G52" s="52">
        <v>0.12836130000000001</v>
      </c>
      <c r="H52" s="52">
        <v>0.11957280000000001</v>
      </c>
      <c r="I52" s="52">
        <v>0.1043521</v>
      </c>
      <c r="J52" s="52">
        <v>0.10387200000000001</v>
      </c>
      <c r="K52" s="52">
        <v>0.1111885</v>
      </c>
      <c r="L52" s="52">
        <v>0.1092137</v>
      </c>
      <c r="M52" s="52">
        <v>0.1328387</v>
      </c>
      <c r="N52" s="52">
        <v>0.1432697</v>
      </c>
      <c r="O52" s="52">
        <v>0.15522059999999999</v>
      </c>
      <c r="P52" s="52">
        <v>0.13281879999999999</v>
      </c>
      <c r="Q52" s="52">
        <v>0.1409127</v>
      </c>
      <c r="R52" s="52">
        <v>0.13081119999999999</v>
      </c>
      <c r="S52" s="52">
        <v>0.1207907</v>
      </c>
      <c r="T52" s="52">
        <v>0.1157909</v>
      </c>
      <c r="U52" s="52">
        <v>0.12808849999999999</v>
      </c>
      <c r="V52" s="52">
        <v>0.13381689999999999</v>
      </c>
      <c r="W52" s="52">
        <v>0.16359870000000001</v>
      </c>
      <c r="X52" s="52">
        <v>0.21239069999999999</v>
      </c>
      <c r="Y52" s="52">
        <v>0.23566290000000001</v>
      </c>
      <c r="Z52" s="52">
        <v>0.21596119999999999</v>
      </c>
      <c r="AA52" s="52">
        <v>0.20626030000000001</v>
      </c>
      <c r="AB52" s="52">
        <v>0.2048063</v>
      </c>
      <c r="AC52" s="52">
        <v>0.18122750000000001</v>
      </c>
      <c r="AD52" s="52">
        <v>0.1546032</v>
      </c>
      <c r="AE52" s="52">
        <v>-1.4722600000000001E-2</v>
      </c>
      <c r="AF52" s="52">
        <v>-1.23409E-2</v>
      </c>
      <c r="AG52" s="52">
        <v>-1.5622499999999999E-2</v>
      </c>
      <c r="AH52" s="52">
        <v>-1.37863E-2</v>
      </c>
      <c r="AI52" s="52">
        <v>-1.31515E-2</v>
      </c>
      <c r="AJ52" s="52">
        <v>-1.15014E-2</v>
      </c>
      <c r="AK52" s="52">
        <v>-1.3594699999999999E-2</v>
      </c>
      <c r="AL52" s="52">
        <v>3.1851000000000002E-3</v>
      </c>
      <c r="AM52" s="52">
        <v>-5.5193000000000004E-3</v>
      </c>
      <c r="AN52" s="52">
        <v>-1.3113E-2</v>
      </c>
      <c r="AO52" s="52">
        <v>-1.10826E-2</v>
      </c>
      <c r="AP52" s="52">
        <v>-3.1473E-3</v>
      </c>
      <c r="AQ52" s="52">
        <v>-9.7038000000000003E-3</v>
      </c>
      <c r="AR52" s="52">
        <v>-8.5328999999999995E-3</v>
      </c>
      <c r="AS52" s="52">
        <v>-2.0712E-3</v>
      </c>
      <c r="AT52" s="52">
        <v>-1.9767999999999999E-3</v>
      </c>
      <c r="AU52" s="52">
        <v>1.01139E-2</v>
      </c>
      <c r="AV52" s="52">
        <v>1.62046E-2</v>
      </c>
      <c r="AW52" s="52">
        <v>6.2989999999999997E-4</v>
      </c>
      <c r="AX52" s="52">
        <v>-2.08582E-2</v>
      </c>
      <c r="AY52" s="52">
        <v>-1.99119E-2</v>
      </c>
      <c r="AZ52" s="52">
        <v>-2.3996900000000002E-2</v>
      </c>
      <c r="BA52" s="52">
        <v>-6.8977999999999999E-3</v>
      </c>
      <c r="BB52" s="52">
        <v>-1.11518E-2</v>
      </c>
      <c r="BC52" s="52">
        <v>-8.4046999999999993E-3</v>
      </c>
      <c r="BD52" s="52">
        <v>-6.2798000000000003E-3</v>
      </c>
      <c r="BE52" s="52">
        <v>-1.0007200000000001E-2</v>
      </c>
      <c r="BF52" s="52">
        <v>-8.2416E-3</v>
      </c>
      <c r="BG52" s="52">
        <v>-7.5132999999999997E-3</v>
      </c>
      <c r="BH52" s="52">
        <v>-5.6404999999999997E-3</v>
      </c>
      <c r="BI52" s="52">
        <v>-7.4874E-3</v>
      </c>
      <c r="BJ52" s="52">
        <v>8.5435000000000007E-3</v>
      </c>
      <c r="BK52" s="52">
        <v>-1.0549000000000001E-3</v>
      </c>
      <c r="BL52" s="52">
        <v>-7.9679E-3</v>
      </c>
      <c r="BM52" s="52">
        <v>-5.8764000000000004E-3</v>
      </c>
      <c r="BN52" s="52">
        <v>1.8196E-3</v>
      </c>
      <c r="BO52" s="52">
        <v>-4.4473000000000004E-3</v>
      </c>
      <c r="BP52" s="52">
        <v>-3.2655000000000002E-3</v>
      </c>
      <c r="BQ52" s="52">
        <v>4.7989E-3</v>
      </c>
      <c r="BR52" s="52">
        <v>5.9646999999999999E-3</v>
      </c>
      <c r="BS52" s="52">
        <v>1.7396399999999999E-2</v>
      </c>
      <c r="BT52" s="52">
        <v>2.44563E-2</v>
      </c>
      <c r="BU52" s="52">
        <v>9.4470000000000005E-3</v>
      </c>
      <c r="BV52" s="52">
        <v>-1.16121E-2</v>
      </c>
      <c r="BW52" s="52">
        <v>-1.15164E-2</v>
      </c>
      <c r="BX52" s="52">
        <v>-1.5565000000000001E-2</v>
      </c>
      <c r="BY52" s="52">
        <v>1.2130999999999999E-3</v>
      </c>
      <c r="BZ52" s="52">
        <v>-4.3394999999999996E-3</v>
      </c>
      <c r="CA52" s="52">
        <v>-4.0289999999999996E-3</v>
      </c>
      <c r="CB52" s="52">
        <v>-2.0818999999999998E-3</v>
      </c>
      <c r="CC52" s="52">
        <v>-6.1180000000000002E-3</v>
      </c>
      <c r="CD52" s="52">
        <v>-4.4013999999999998E-3</v>
      </c>
      <c r="CE52" s="52">
        <v>-3.6083999999999999E-3</v>
      </c>
      <c r="CF52" s="52">
        <v>-1.5812000000000001E-3</v>
      </c>
      <c r="CG52" s="52">
        <v>-3.2575E-3</v>
      </c>
      <c r="CH52" s="52">
        <v>1.22547E-2</v>
      </c>
      <c r="CI52" s="52">
        <v>2.0371E-3</v>
      </c>
      <c r="CJ52" s="52">
        <v>-4.4044000000000002E-3</v>
      </c>
      <c r="CK52" s="52">
        <v>-2.2704999999999999E-3</v>
      </c>
      <c r="CL52" s="52">
        <v>5.2595999999999997E-3</v>
      </c>
      <c r="CM52" s="52">
        <v>-8.0670000000000004E-4</v>
      </c>
      <c r="CN52" s="52">
        <v>3.8269999999999998E-4</v>
      </c>
      <c r="CO52" s="52">
        <v>9.5571000000000007E-3</v>
      </c>
      <c r="CP52" s="52">
        <v>1.1464999999999999E-2</v>
      </c>
      <c r="CQ52" s="52">
        <v>2.24403E-2</v>
      </c>
      <c r="CR52" s="52">
        <v>3.0171300000000002E-2</v>
      </c>
      <c r="CS52" s="52">
        <v>1.5553600000000001E-2</v>
      </c>
      <c r="CT52" s="52">
        <v>-5.2082999999999999E-3</v>
      </c>
      <c r="CU52" s="52">
        <v>-5.7016999999999997E-3</v>
      </c>
      <c r="CV52" s="52">
        <v>-9.7251000000000004E-3</v>
      </c>
      <c r="CW52" s="52">
        <v>6.8306E-3</v>
      </c>
      <c r="CX52" s="52">
        <v>3.7869999999999999E-4</v>
      </c>
      <c r="CY52" s="52">
        <v>3.4670000000000002E-4</v>
      </c>
      <c r="CZ52" s="52">
        <v>2.1159999999999998E-3</v>
      </c>
      <c r="DA52" s="52">
        <v>-2.2288E-3</v>
      </c>
      <c r="DB52" s="52">
        <v>-5.6110000000000003E-4</v>
      </c>
      <c r="DC52" s="52">
        <v>2.966E-4</v>
      </c>
      <c r="DD52" s="52">
        <v>2.4781E-3</v>
      </c>
      <c r="DE52" s="52">
        <v>9.724E-4</v>
      </c>
      <c r="DF52" s="52">
        <v>1.5966000000000001E-2</v>
      </c>
      <c r="DG52" s="52">
        <v>5.1292000000000004E-3</v>
      </c>
      <c r="DH52" s="52">
        <v>-8.4099999999999995E-4</v>
      </c>
      <c r="DI52" s="52">
        <v>1.3353E-3</v>
      </c>
      <c r="DJ52" s="52">
        <v>8.6996999999999994E-3</v>
      </c>
      <c r="DK52" s="52">
        <v>2.8338999999999999E-3</v>
      </c>
      <c r="DL52" s="52">
        <v>4.0308999999999996E-3</v>
      </c>
      <c r="DM52" s="52">
        <v>1.43153E-2</v>
      </c>
      <c r="DN52" s="52">
        <v>1.6965299999999999E-2</v>
      </c>
      <c r="DO52" s="52">
        <v>2.74842E-2</v>
      </c>
      <c r="DP52" s="52">
        <v>3.5886399999999999E-2</v>
      </c>
      <c r="DQ52" s="52">
        <v>2.16603E-2</v>
      </c>
      <c r="DR52" s="52">
        <v>1.1956E-3</v>
      </c>
      <c r="DS52" s="52">
        <v>1.1290000000000001E-4</v>
      </c>
      <c r="DT52" s="52">
        <v>-3.8850999999999998E-3</v>
      </c>
      <c r="DU52" s="52">
        <v>1.24482E-2</v>
      </c>
      <c r="DV52" s="52">
        <v>5.0968999999999997E-3</v>
      </c>
      <c r="DW52" s="52">
        <v>6.6645000000000003E-3</v>
      </c>
      <c r="DX52" s="52">
        <v>8.1770999999999996E-3</v>
      </c>
      <c r="DY52" s="52">
        <v>3.3865000000000002E-3</v>
      </c>
      <c r="DZ52" s="52">
        <v>4.9835000000000001E-3</v>
      </c>
      <c r="EA52" s="52">
        <v>5.9347999999999996E-3</v>
      </c>
      <c r="EB52" s="52">
        <v>8.3389999999999992E-3</v>
      </c>
      <c r="EC52" s="52">
        <v>7.0797999999999998E-3</v>
      </c>
      <c r="ED52" s="52">
        <v>2.13244E-2</v>
      </c>
      <c r="EE52" s="52">
        <v>9.5936000000000007E-3</v>
      </c>
      <c r="EF52" s="52">
        <v>4.3040999999999999E-3</v>
      </c>
      <c r="EG52" s="52">
        <v>6.5414999999999996E-3</v>
      </c>
      <c r="EH52" s="52">
        <v>1.36665E-2</v>
      </c>
      <c r="EI52" s="52">
        <v>8.0903999999999993E-3</v>
      </c>
      <c r="EJ52" s="52">
        <v>9.2983000000000007E-3</v>
      </c>
      <c r="EK52" s="52">
        <v>2.11854E-2</v>
      </c>
      <c r="EL52" s="52">
        <v>2.49068E-2</v>
      </c>
      <c r="EM52" s="52">
        <v>3.47668E-2</v>
      </c>
      <c r="EN52" s="52">
        <v>4.41381E-2</v>
      </c>
      <c r="EO52" s="52">
        <v>3.0477400000000002E-2</v>
      </c>
      <c r="EP52" s="52">
        <v>1.04417E-2</v>
      </c>
      <c r="EQ52" s="52">
        <v>8.5083999999999993E-3</v>
      </c>
      <c r="ER52" s="52">
        <v>4.5468000000000001E-3</v>
      </c>
      <c r="ES52" s="52">
        <v>2.05591E-2</v>
      </c>
      <c r="ET52" s="52">
        <v>1.19092E-2</v>
      </c>
      <c r="EU52" s="52">
        <v>54</v>
      </c>
      <c r="EV52" s="52">
        <v>56</v>
      </c>
      <c r="EW52" s="52">
        <v>55</v>
      </c>
      <c r="EX52" s="52">
        <v>56</v>
      </c>
      <c r="EY52" s="52">
        <v>57</v>
      </c>
      <c r="EZ52" s="52">
        <v>52</v>
      </c>
      <c r="FA52" s="52">
        <v>51</v>
      </c>
      <c r="FB52" s="52">
        <v>55</v>
      </c>
      <c r="FC52" s="52">
        <v>53</v>
      </c>
      <c r="FD52" s="52">
        <v>55</v>
      </c>
      <c r="FE52" s="52">
        <v>57</v>
      </c>
      <c r="FF52" s="52">
        <v>57</v>
      </c>
      <c r="FG52" s="52">
        <v>58</v>
      </c>
      <c r="FH52" s="52">
        <v>59</v>
      </c>
      <c r="FI52" s="52">
        <v>59</v>
      </c>
      <c r="FJ52" s="52">
        <v>59</v>
      </c>
      <c r="FK52" s="52">
        <v>55</v>
      </c>
      <c r="FL52" s="52">
        <v>56</v>
      </c>
      <c r="FM52" s="52">
        <v>57</v>
      </c>
      <c r="FN52" s="52">
        <v>55</v>
      </c>
      <c r="FO52" s="52">
        <v>54</v>
      </c>
      <c r="FP52" s="52">
        <v>52</v>
      </c>
      <c r="FQ52" s="52">
        <v>53</v>
      </c>
      <c r="FR52" s="52">
        <v>52</v>
      </c>
      <c r="FS52" s="52">
        <v>5.0632999999999997E-3</v>
      </c>
      <c r="FT52" s="52">
        <v>4.7044000000000001E-3</v>
      </c>
      <c r="FU52" s="52">
        <v>9.1011000000000009E-3</v>
      </c>
    </row>
    <row r="53" spans="1:177" x14ac:dyDescent="0.2">
      <c r="A53" s="31" t="s">
        <v>0</v>
      </c>
      <c r="B53" s="31" t="s">
        <v>235</v>
      </c>
      <c r="C53" s="31" t="s">
        <v>221</v>
      </c>
      <c r="D53" s="31" t="s">
        <v>214</v>
      </c>
      <c r="E53" s="53" t="s">
        <v>229</v>
      </c>
      <c r="F53" s="53">
        <v>670</v>
      </c>
      <c r="G53" s="52">
        <v>0.66819240000000002</v>
      </c>
      <c r="H53" s="52">
        <v>0.57608490000000001</v>
      </c>
      <c r="I53" s="52">
        <v>0.52294459999999998</v>
      </c>
      <c r="J53" s="52">
        <v>0.4742132</v>
      </c>
      <c r="K53" s="52">
        <v>0.44566640000000002</v>
      </c>
      <c r="L53" s="52">
        <v>0.4373745</v>
      </c>
      <c r="M53" s="52">
        <v>0.4482216</v>
      </c>
      <c r="N53" s="52">
        <v>0.49165490000000001</v>
      </c>
      <c r="O53" s="52">
        <v>0.52043810000000001</v>
      </c>
      <c r="P53" s="52">
        <v>0.59674579999999999</v>
      </c>
      <c r="Q53" s="52">
        <v>0.6796702</v>
      </c>
      <c r="R53" s="52">
        <v>0.76972859999999999</v>
      </c>
      <c r="S53" s="52">
        <v>0.9265757</v>
      </c>
      <c r="T53" s="52">
        <v>1.0446960000000001</v>
      </c>
      <c r="U53" s="52">
        <v>1.1685730000000001</v>
      </c>
      <c r="V53" s="52">
        <v>1.2741450000000001</v>
      </c>
      <c r="W53" s="52">
        <v>1.311566</v>
      </c>
      <c r="X53" s="52">
        <v>1.3322350000000001</v>
      </c>
      <c r="Y53" s="52">
        <v>1.3768419999999999</v>
      </c>
      <c r="Z53" s="52">
        <v>1.3229919999999999</v>
      </c>
      <c r="AA53" s="52">
        <v>1.350732</v>
      </c>
      <c r="AB53" s="52">
        <v>1.273128</v>
      </c>
      <c r="AC53" s="52">
        <v>1.088619</v>
      </c>
      <c r="AD53" s="52">
        <v>0.92637429999999998</v>
      </c>
      <c r="AE53" s="52">
        <v>-7.5586500000000001E-2</v>
      </c>
      <c r="AF53" s="52">
        <v>-6.3560400000000003E-2</v>
      </c>
      <c r="AG53" s="52">
        <v>-5.9970900000000001E-2</v>
      </c>
      <c r="AH53" s="52">
        <v>-5.2115599999999998E-2</v>
      </c>
      <c r="AI53" s="52">
        <v>-5.2528600000000002E-2</v>
      </c>
      <c r="AJ53" s="52">
        <v>-4.53065E-2</v>
      </c>
      <c r="AK53" s="52">
        <v>-3.2394300000000001E-2</v>
      </c>
      <c r="AL53" s="52">
        <v>-1.3932999999999999E-2</v>
      </c>
      <c r="AM53" s="52">
        <v>-2.5098599999999999E-2</v>
      </c>
      <c r="AN53" s="52">
        <v>-4.9363999999999996E-3</v>
      </c>
      <c r="AO53" s="52">
        <v>5.7419999999999997E-3</v>
      </c>
      <c r="AP53" s="52">
        <v>5.5756E-3</v>
      </c>
      <c r="AQ53" s="52">
        <v>4.1745999999999998E-2</v>
      </c>
      <c r="AR53" s="52">
        <v>1.51819E-2</v>
      </c>
      <c r="AS53" s="52">
        <v>6.9889199999999999E-2</v>
      </c>
      <c r="AT53" s="52">
        <v>5.7053800000000002E-2</v>
      </c>
      <c r="AU53" s="52">
        <v>4.1574E-2</v>
      </c>
      <c r="AV53" s="52">
        <v>6.0031099999999997E-2</v>
      </c>
      <c r="AW53" s="52">
        <v>1.4932300000000001E-2</v>
      </c>
      <c r="AX53" s="52">
        <v>-2.7261500000000001E-2</v>
      </c>
      <c r="AY53" s="52">
        <v>-1.4967599999999999E-2</v>
      </c>
      <c r="AZ53" s="52">
        <v>-4.0694500000000002E-2</v>
      </c>
      <c r="BA53" s="52">
        <v>-5.1758899999999997E-2</v>
      </c>
      <c r="BB53" s="52">
        <v>-8.4334199999999998E-2</v>
      </c>
      <c r="BC53" s="52">
        <v>-5.3515500000000001E-2</v>
      </c>
      <c r="BD53" s="52">
        <v>-4.4609599999999999E-2</v>
      </c>
      <c r="BE53" s="52">
        <v>-4.25187E-2</v>
      </c>
      <c r="BF53" s="52">
        <v>-3.68823E-2</v>
      </c>
      <c r="BG53" s="52">
        <v>-4.0374E-2</v>
      </c>
      <c r="BH53" s="52">
        <v>-3.2220499999999999E-2</v>
      </c>
      <c r="BI53" s="52">
        <v>-1.8133799999999999E-2</v>
      </c>
      <c r="BJ53" s="52">
        <v>4.35E-4</v>
      </c>
      <c r="BK53" s="52">
        <v>-8.5752999999999992E-3</v>
      </c>
      <c r="BL53" s="52">
        <v>1.3265900000000001E-2</v>
      </c>
      <c r="BM53" s="52">
        <v>2.5642100000000001E-2</v>
      </c>
      <c r="BN53" s="52">
        <v>2.6562599999999999E-2</v>
      </c>
      <c r="BO53" s="52">
        <v>6.5795800000000002E-2</v>
      </c>
      <c r="BP53" s="52">
        <v>4.1767499999999999E-2</v>
      </c>
      <c r="BQ53" s="52">
        <v>9.8535399999999995E-2</v>
      </c>
      <c r="BR53" s="52">
        <v>8.7713700000000006E-2</v>
      </c>
      <c r="BS53" s="52">
        <v>7.4215500000000004E-2</v>
      </c>
      <c r="BT53" s="52">
        <v>9.1059200000000007E-2</v>
      </c>
      <c r="BU53" s="52">
        <v>4.6474799999999997E-2</v>
      </c>
      <c r="BV53" s="52">
        <v>3.1051E-3</v>
      </c>
      <c r="BW53" s="52">
        <v>1.47387E-2</v>
      </c>
      <c r="BX53" s="52">
        <v>-1.29683E-2</v>
      </c>
      <c r="BY53" s="52">
        <v>-2.5169799999999999E-2</v>
      </c>
      <c r="BZ53" s="52">
        <v>-6.0299999999999999E-2</v>
      </c>
      <c r="CA53" s="52">
        <v>-3.8229199999999998E-2</v>
      </c>
      <c r="CB53" s="52">
        <v>-3.14843E-2</v>
      </c>
      <c r="CC53" s="52">
        <v>-3.0431400000000001E-2</v>
      </c>
      <c r="CD53" s="52">
        <v>-2.63317E-2</v>
      </c>
      <c r="CE53" s="52">
        <v>-3.1955699999999997E-2</v>
      </c>
      <c r="CF53" s="52">
        <v>-2.31571E-2</v>
      </c>
      <c r="CG53" s="52">
        <v>-8.2570999999999999E-3</v>
      </c>
      <c r="CH53" s="52">
        <v>1.03862E-2</v>
      </c>
      <c r="CI53" s="52">
        <v>2.8685999999999998E-3</v>
      </c>
      <c r="CJ53" s="52">
        <v>2.5872800000000001E-2</v>
      </c>
      <c r="CK53" s="52">
        <v>3.9424800000000003E-2</v>
      </c>
      <c r="CL53" s="52">
        <v>4.1098099999999999E-2</v>
      </c>
      <c r="CM53" s="52">
        <v>8.2452600000000001E-2</v>
      </c>
      <c r="CN53" s="52">
        <v>6.0180600000000001E-2</v>
      </c>
      <c r="CO53" s="52">
        <v>0.1183757</v>
      </c>
      <c r="CP53" s="52">
        <v>0.1089487</v>
      </c>
      <c r="CQ53" s="52">
        <v>9.6822900000000003E-2</v>
      </c>
      <c r="CR53" s="52">
        <v>0.1125491</v>
      </c>
      <c r="CS53" s="52">
        <v>6.8321099999999996E-2</v>
      </c>
      <c r="CT53" s="52">
        <v>2.4136899999999999E-2</v>
      </c>
      <c r="CU53" s="52">
        <v>3.5313200000000003E-2</v>
      </c>
      <c r="CV53" s="52">
        <v>6.2348000000000004E-3</v>
      </c>
      <c r="CW53" s="52">
        <v>-6.7542000000000001E-3</v>
      </c>
      <c r="CX53" s="52">
        <v>-4.3653999999999998E-2</v>
      </c>
      <c r="CY53" s="52">
        <v>-2.2942899999999999E-2</v>
      </c>
      <c r="CZ53" s="52">
        <v>-1.8359E-2</v>
      </c>
      <c r="DA53" s="52">
        <v>-1.8344099999999999E-2</v>
      </c>
      <c r="DB53" s="52">
        <v>-1.5781199999999999E-2</v>
      </c>
      <c r="DC53" s="52">
        <v>-2.3537499999999999E-2</v>
      </c>
      <c r="DD53" s="52">
        <v>-1.40938E-2</v>
      </c>
      <c r="DE53" s="52">
        <v>1.6195999999999999E-3</v>
      </c>
      <c r="DF53" s="52">
        <v>2.0337299999999999E-2</v>
      </c>
      <c r="DG53" s="52">
        <v>1.43126E-2</v>
      </c>
      <c r="DH53" s="52">
        <v>3.8479699999999999E-2</v>
      </c>
      <c r="DI53" s="52">
        <v>5.3207499999999998E-2</v>
      </c>
      <c r="DJ53" s="52">
        <v>5.5633599999999998E-2</v>
      </c>
      <c r="DK53" s="52">
        <v>9.91094E-2</v>
      </c>
      <c r="DL53" s="52">
        <v>7.8593700000000002E-2</v>
      </c>
      <c r="DM53" s="52">
        <v>0.1382159</v>
      </c>
      <c r="DN53" s="52">
        <v>0.13018370000000001</v>
      </c>
      <c r="DO53" s="52">
        <v>0.1194303</v>
      </c>
      <c r="DP53" s="52">
        <v>0.13403909999999999</v>
      </c>
      <c r="DQ53" s="52">
        <v>9.0167300000000006E-2</v>
      </c>
      <c r="DR53" s="52">
        <v>4.5168600000000003E-2</v>
      </c>
      <c r="DS53" s="52">
        <v>5.5887699999999998E-2</v>
      </c>
      <c r="DT53" s="52">
        <v>2.5437899999999999E-2</v>
      </c>
      <c r="DU53" s="52">
        <v>1.1661299999999999E-2</v>
      </c>
      <c r="DV53" s="52">
        <v>-2.7007900000000001E-2</v>
      </c>
      <c r="DW53" s="52">
        <v>-8.719E-4</v>
      </c>
      <c r="DX53" s="52">
        <v>5.9179999999999996E-4</v>
      </c>
      <c r="DY53" s="52">
        <v>-8.92E-4</v>
      </c>
      <c r="DZ53" s="52">
        <v>-5.4790000000000004E-4</v>
      </c>
      <c r="EA53" s="52">
        <v>-1.13829E-2</v>
      </c>
      <c r="EB53" s="52">
        <v>-1.0078000000000001E-3</v>
      </c>
      <c r="EC53" s="52">
        <v>1.5880100000000001E-2</v>
      </c>
      <c r="ED53" s="52">
        <v>3.4705300000000001E-2</v>
      </c>
      <c r="EE53" s="52">
        <v>3.0835899999999999E-2</v>
      </c>
      <c r="EF53" s="52">
        <v>5.6682099999999999E-2</v>
      </c>
      <c r="EG53" s="52">
        <v>7.3107599999999995E-2</v>
      </c>
      <c r="EH53" s="52">
        <v>7.6620599999999997E-2</v>
      </c>
      <c r="EI53" s="52">
        <v>0.1231592</v>
      </c>
      <c r="EJ53" s="52">
        <v>0.1051793</v>
      </c>
      <c r="EK53" s="52">
        <v>0.16686210000000001</v>
      </c>
      <c r="EL53" s="52">
        <v>0.16084370000000001</v>
      </c>
      <c r="EM53" s="52">
        <v>0.15207180000000001</v>
      </c>
      <c r="EN53" s="52">
        <v>0.16506709999999999</v>
      </c>
      <c r="EO53" s="52">
        <v>0.12170980000000001</v>
      </c>
      <c r="EP53" s="52">
        <v>7.5535199999999997E-2</v>
      </c>
      <c r="EQ53" s="52">
        <v>8.5594000000000003E-2</v>
      </c>
      <c r="ER53" s="52">
        <v>5.3164200000000002E-2</v>
      </c>
      <c r="ES53" s="52">
        <v>3.82505E-2</v>
      </c>
      <c r="ET53" s="52">
        <v>-2.9737000000000001E-3</v>
      </c>
      <c r="EU53" s="52">
        <v>69.150818000000001</v>
      </c>
      <c r="EV53" s="52">
        <v>69.924591000000007</v>
      </c>
      <c r="EW53" s="52">
        <v>67.150818000000001</v>
      </c>
      <c r="EX53" s="52">
        <v>67.537704000000005</v>
      </c>
      <c r="EY53" s="52">
        <v>67.075408999999993</v>
      </c>
      <c r="EZ53" s="52">
        <v>66.150818000000001</v>
      </c>
      <c r="FA53" s="52">
        <v>67.924591000000007</v>
      </c>
      <c r="FB53" s="52">
        <v>70.773773000000006</v>
      </c>
      <c r="FC53" s="52">
        <v>75.698363999999998</v>
      </c>
      <c r="FD53" s="52">
        <v>81.622947999999994</v>
      </c>
      <c r="FE53" s="52">
        <v>86.009833999999998</v>
      </c>
      <c r="FF53" s="52">
        <v>86.622947999999994</v>
      </c>
      <c r="FG53" s="52">
        <v>88.622947999999994</v>
      </c>
      <c r="FH53" s="52">
        <v>86.160651999999999</v>
      </c>
      <c r="FI53" s="52">
        <v>87.622947999999994</v>
      </c>
      <c r="FJ53" s="52">
        <v>85.622947999999994</v>
      </c>
      <c r="FK53" s="52">
        <v>83.773773000000006</v>
      </c>
      <c r="FL53" s="52">
        <v>83.773773000000006</v>
      </c>
      <c r="FM53" s="52">
        <v>81.849181999999999</v>
      </c>
      <c r="FN53" s="52">
        <v>78.849181999999999</v>
      </c>
      <c r="FO53" s="52">
        <v>75.075408999999993</v>
      </c>
      <c r="FP53" s="52">
        <v>73.075408999999993</v>
      </c>
      <c r="FQ53" s="52">
        <v>73</v>
      </c>
      <c r="FR53" s="52">
        <v>70.150818000000001</v>
      </c>
      <c r="FS53" s="52">
        <v>1.73881E-2</v>
      </c>
      <c r="FT53" s="52">
        <v>1.9000900000000001E-2</v>
      </c>
      <c r="FU53" s="52">
        <v>3.0321000000000001E-2</v>
      </c>
    </row>
    <row r="54" spans="1:177" x14ac:dyDescent="0.2">
      <c r="A54" s="31" t="s">
        <v>0</v>
      </c>
      <c r="B54" s="31" t="s">
        <v>235</v>
      </c>
      <c r="C54" s="31" t="s">
        <v>221</v>
      </c>
      <c r="D54" s="31" t="s">
        <v>214</v>
      </c>
      <c r="E54" s="53" t="s">
        <v>230</v>
      </c>
      <c r="F54" s="53">
        <v>378</v>
      </c>
      <c r="G54" s="52">
        <v>0.36402060000000003</v>
      </c>
      <c r="H54" s="52">
        <v>0.3151099</v>
      </c>
      <c r="I54" s="52">
        <v>0.28384340000000002</v>
      </c>
      <c r="J54" s="52">
        <v>0.26904519999999998</v>
      </c>
      <c r="K54" s="52">
        <v>0.2448553</v>
      </c>
      <c r="L54" s="52">
        <v>0.25817620000000002</v>
      </c>
      <c r="M54" s="52">
        <v>0.25200539999999999</v>
      </c>
      <c r="N54" s="52">
        <v>0.27706839999999999</v>
      </c>
      <c r="O54" s="52">
        <v>0.28411789999999998</v>
      </c>
      <c r="P54" s="52">
        <v>0.36223290000000002</v>
      </c>
      <c r="Q54" s="52">
        <v>0.39804719999999999</v>
      </c>
      <c r="R54" s="52">
        <v>0.42625600000000002</v>
      </c>
      <c r="S54" s="52">
        <v>0.44558680000000001</v>
      </c>
      <c r="T54" s="52">
        <v>0.48094419999999999</v>
      </c>
      <c r="U54" s="52">
        <v>0.51886209999999999</v>
      </c>
      <c r="V54" s="52">
        <v>0.54724919999999999</v>
      </c>
      <c r="W54" s="52">
        <v>0.55696190000000001</v>
      </c>
      <c r="X54" s="52">
        <v>0.61698520000000001</v>
      </c>
      <c r="Y54" s="52">
        <v>0.67833810000000005</v>
      </c>
      <c r="Z54" s="52">
        <v>0.61410359999999997</v>
      </c>
      <c r="AA54" s="52">
        <v>0.64349719999999999</v>
      </c>
      <c r="AB54" s="52">
        <v>0.62376889999999996</v>
      </c>
      <c r="AC54" s="52">
        <v>0.56503060000000005</v>
      </c>
      <c r="AD54" s="52">
        <v>0.49047249999999998</v>
      </c>
      <c r="AE54" s="52">
        <v>-4.0071799999999998E-2</v>
      </c>
      <c r="AF54" s="52">
        <v>-3.11752E-2</v>
      </c>
      <c r="AG54" s="52">
        <v>-2.7246300000000001E-2</v>
      </c>
      <c r="AH54" s="52">
        <v>-2.15874E-2</v>
      </c>
      <c r="AI54" s="52">
        <v>-1.9519499999999999E-2</v>
      </c>
      <c r="AJ54" s="52">
        <v>-1.0564499999999999E-2</v>
      </c>
      <c r="AK54" s="52">
        <v>-6.2294000000000004E-3</v>
      </c>
      <c r="AL54" s="52">
        <v>-1.34915E-2</v>
      </c>
      <c r="AM54" s="52">
        <v>-3.4240399999999997E-2</v>
      </c>
      <c r="AN54" s="52">
        <v>-9.3842999999999999E-3</v>
      </c>
      <c r="AO54" s="52">
        <v>7.5487999999999996E-3</v>
      </c>
      <c r="AP54" s="52">
        <v>-9.3338999999999991E-3</v>
      </c>
      <c r="AQ54" s="52">
        <v>4.4339999999999999E-4</v>
      </c>
      <c r="AR54" s="52">
        <v>-2.3683099999999999E-2</v>
      </c>
      <c r="AS54" s="52">
        <v>-1.3508999999999999E-3</v>
      </c>
      <c r="AT54" s="52">
        <v>6.9405999999999999E-3</v>
      </c>
      <c r="AU54" s="52">
        <v>2.4965999999999999E-2</v>
      </c>
      <c r="AV54" s="52">
        <v>4.3688900000000003E-2</v>
      </c>
      <c r="AW54" s="52">
        <v>3.7269900000000002E-2</v>
      </c>
      <c r="AX54" s="52">
        <v>1.3887200000000001E-2</v>
      </c>
      <c r="AY54" s="52">
        <v>-1.4021000000000001E-3</v>
      </c>
      <c r="AZ54" s="52">
        <v>-2.8950199999999999E-2</v>
      </c>
      <c r="BA54" s="52">
        <v>-4.9398400000000002E-2</v>
      </c>
      <c r="BB54" s="52">
        <v>-5.3721199999999997E-2</v>
      </c>
      <c r="BC54" s="52">
        <v>-2.1027199999999999E-2</v>
      </c>
      <c r="BD54" s="52">
        <v>-1.53312E-2</v>
      </c>
      <c r="BE54" s="52">
        <v>-1.2879699999999999E-2</v>
      </c>
      <c r="BF54" s="52">
        <v>-8.9715000000000003E-3</v>
      </c>
      <c r="BG54" s="52">
        <v>-9.9161000000000006E-3</v>
      </c>
      <c r="BH54" s="52">
        <v>-3.2899999999999997E-4</v>
      </c>
      <c r="BI54" s="52">
        <v>5.0708000000000003E-3</v>
      </c>
      <c r="BJ54" s="52">
        <v>-1.647E-3</v>
      </c>
      <c r="BK54" s="52">
        <v>-2.15984E-2</v>
      </c>
      <c r="BL54" s="52">
        <v>3.9344999999999996E-3</v>
      </c>
      <c r="BM54" s="52">
        <v>2.1918699999999999E-2</v>
      </c>
      <c r="BN54" s="52">
        <v>4.3327000000000001E-3</v>
      </c>
      <c r="BO54" s="52">
        <v>1.54171E-2</v>
      </c>
      <c r="BP54" s="52">
        <v>-6.8808000000000003E-3</v>
      </c>
      <c r="BQ54" s="52">
        <v>1.61146E-2</v>
      </c>
      <c r="BR54" s="52">
        <v>2.5337200000000001E-2</v>
      </c>
      <c r="BS54" s="52">
        <v>4.5314500000000001E-2</v>
      </c>
      <c r="BT54" s="52">
        <v>6.3742900000000005E-2</v>
      </c>
      <c r="BU54" s="52">
        <v>5.7628499999999999E-2</v>
      </c>
      <c r="BV54" s="52">
        <v>3.3007799999999997E-2</v>
      </c>
      <c r="BW54" s="52">
        <v>1.7951700000000001E-2</v>
      </c>
      <c r="BX54" s="52">
        <v>-9.4088000000000001E-3</v>
      </c>
      <c r="BY54" s="52">
        <v>-2.9132100000000001E-2</v>
      </c>
      <c r="BZ54" s="52">
        <v>-3.4397799999999999E-2</v>
      </c>
      <c r="CA54" s="52">
        <v>-7.8369000000000008E-3</v>
      </c>
      <c r="CB54" s="52">
        <v>-4.3576999999999999E-3</v>
      </c>
      <c r="CC54" s="52">
        <v>-2.9294999999999998E-3</v>
      </c>
      <c r="CD54" s="52">
        <v>-2.3369999999999999E-4</v>
      </c>
      <c r="CE54" s="52">
        <v>-3.2648E-3</v>
      </c>
      <c r="CF54" s="52">
        <v>6.7600999999999998E-3</v>
      </c>
      <c r="CG54" s="52">
        <v>1.28973E-2</v>
      </c>
      <c r="CH54" s="52">
        <v>6.5564000000000004E-3</v>
      </c>
      <c r="CI54" s="52">
        <v>-1.2842599999999999E-2</v>
      </c>
      <c r="CJ54" s="52">
        <v>1.31591E-2</v>
      </c>
      <c r="CK54" s="52">
        <v>3.1871200000000002E-2</v>
      </c>
      <c r="CL54" s="52">
        <v>1.3798100000000001E-2</v>
      </c>
      <c r="CM54" s="52">
        <v>2.57878E-2</v>
      </c>
      <c r="CN54" s="52">
        <v>4.7564E-3</v>
      </c>
      <c r="CO54" s="52">
        <v>2.8211099999999999E-2</v>
      </c>
      <c r="CP54" s="52">
        <v>3.8078599999999997E-2</v>
      </c>
      <c r="CQ54" s="52">
        <v>5.9407799999999997E-2</v>
      </c>
      <c r="CR54" s="52">
        <v>7.7632199999999998E-2</v>
      </c>
      <c r="CS54" s="52">
        <v>7.1728700000000006E-2</v>
      </c>
      <c r="CT54" s="52">
        <v>4.6250800000000002E-2</v>
      </c>
      <c r="CU54" s="52">
        <v>3.1356099999999998E-2</v>
      </c>
      <c r="CV54" s="52">
        <v>4.1254999999999998E-3</v>
      </c>
      <c r="CW54" s="52">
        <v>-1.50957E-2</v>
      </c>
      <c r="CX54" s="52">
        <v>-2.1014499999999998E-2</v>
      </c>
      <c r="CY54" s="52">
        <v>5.3533000000000001E-3</v>
      </c>
      <c r="CZ54" s="52">
        <v>6.6157999999999998E-3</v>
      </c>
      <c r="DA54" s="52">
        <v>7.0207999999999998E-3</v>
      </c>
      <c r="DB54" s="52">
        <v>8.5041000000000005E-3</v>
      </c>
      <c r="DC54" s="52">
        <v>3.3865000000000002E-3</v>
      </c>
      <c r="DD54" s="52">
        <v>1.3849200000000001E-2</v>
      </c>
      <c r="DE54" s="52">
        <v>2.07239E-2</v>
      </c>
      <c r="DF54" s="52">
        <v>1.4759899999999999E-2</v>
      </c>
      <c r="DG54" s="52">
        <v>-4.0867999999999998E-3</v>
      </c>
      <c r="DH54" s="52">
        <v>2.2383699999999999E-2</v>
      </c>
      <c r="DI54" s="52">
        <v>4.1823699999999998E-2</v>
      </c>
      <c r="DJ54" s="52">
        <v>2.3263599999999999E-2</v>
      </c>
      <c r="DK54" s="52">
        <v>3.6158599999999999E-2</v>
      </c>
      <c r="DL54" s="52">
        <v>1.6393700000000001E-2</v>
      </c>
      <c r="DM54" s="52">
        <v>4.0307700000000002E-2</v>
      </c>
      <c r="DN54" s="52">
        <v>5.0819999999999997E-2</v>
      </c>
      <c r="DO54" s="52">
        <v>7.3501200000000003E-2</v>
      </c>
      <c r="DP54" s="52">
        <v>9.1521500000000006E-2</v>
      </c>
      <c r="DQ54" s="52">
        <v>8.5829000000000003E-2</v>
      </c>
      <c r="DR54" s="52">
        <v>5.9493699999999997E-2</v>
      </c>
      <c r="DS54" s="52">
        <v>4.4760500000000002E-2</v>
      </c>
      <c r="DT54" s="52">
        <v>1.76598E-2</v>
      </c>
      <c r="DU54" s="52">
        <v>-1.0593E-3</v>
      </c>
      <c r="DV54" s="52">
        <v>-7.6312000000000003E-3</v>
      </c>
      <c r="DW54" s="52">
        <v>2.43979E-2</v>
      </c>
      <c r="DX54" s="52">
        <v>2.2459799999999999E-2</v>
      </c>
      <c r="DY54" s="52">
        <v>2.1387300000000001E-2</v>
      </c>
      <c r="DZ54" s="52">
        <v>2.1120099999999999E-2</v>
      </c>
      <c r="EA54" s="52">
        <v>1.29899E-2</v>
      </c>
      <c r="EB54" s="52">
        <v>2.4084700000000001E-2</v>
      </c>
      <c r="EC54" s="52">
        <v>3.20241E-2</v>
      </c>
      <c r="ED54" s="52">
        <v>2.66044E-2</v>
      </c>
      <c r="EE54" s="52">
        <v>8.5552000000000007E-3</v>
      </c>
      <c r="EF54" s="52">
        <v>3.5702499999999998E-2</v>
      </c>
      <c r="EG54" s="52">
        <v>5.6193600000000003E-2</v>
      </c>
      <c r="EH54" s="52">
        <v>3.6930200000000003E-2</v>
      </c>
      <c r="EI54" s="52">
        <v>5.1132299999999999E-2</v>
      </c>
      <c r="EJ54" s="52">
        <v>3.3196000000000003E-2</v>
      </c>
      <c r="EK54" s="52">
        <v>5.7773199999999997E-2</v>
      </c>
      <c r="EL54" s="52">
        <v>6.9216600000000003E-2</v>
      </c>
      <c r="EM54" s="52">
        <v>9.3849699999999994E-2</v>
      </c>
      <c r="EN54" s="52">
        <v>0.11157549999999999</v>
      </c>
      <c r="EO54" s="52">
        <v>0.1061875</v>
      </c>
      <c r="EP54" s="52">
        <v>7.8614400000000001E-2</v>
      </c>
      <c r="EQ54" s="52">
        <v>6.4114299999999999E-2</v>
      </c>
      <c r="ER54" s="52">
        <v>3.72013E-2</v>
      </c>
      <c r="ES54" s="52">
        <v>1.9206999999999998E-2</v>
      </c>
      <c r="ET54" s="52">
        <v>1.16922E-2</v>
      </c>
      <c r="EU54" s="52">
        <v>71</v>
      </c>
      <c r="EV54" s="52">
        <v>69</v>
      </c>
      <c r="EW54" s="52">
        <v>69</v>
      </c>
      <c r="EX54" s="52">
        <v>68</v>
      </c>
      <c r="EY54" s="52">
        <v>68</v>
      </c>
      <c r="EZ54" s="52">
        <v>68</v>
      </c>
      <c r="FA54" s="52">
        <v>67</v>
      </c>
      <c r="FB54" s="52">
        <v>68</v>
      </c>
      <c r="FC54" s="52">
        <v>72</v>
      </c>
      <c r="FD54" s="52">
        <v>77</v>
      </c>
      <c r="FE54" s="52">
        <v>80</v>
      </c>
      <c r="FF54" s="52">
        <v>82</v>
      </c>
      <c r="FG54" s="52">
        <v>84</v>
      </c>
      <c r="FH54" s="52">
        <v>82</v>
      </c>
      <c r="FI54" s="52">
        <v>83</v>
      </c>
      <c r="FJ54" s="52">
        <v>81</v>
      </c>
      <c r="FK54" s="52">
        <v>81</v>
      </c>
      <c r="FL54" s="52">
        <v>81</v>
      </c>
      <c r="FM54" s="52">
        <v>80</v>
      </c>
      <c r="FN54" s="52">
        <v>77</v>
      </c>
      <c r="FO54" s="52">
        <v>76</v>
      </c>
      <c r="FP54" s="52">
        <v>74</v>
      </c>
      <c r="FQ54" s="52">
        <v>73</v>
      </c>
      <c r="FR54" s="52">
        <v>72</v>
      </c>
      <c r="FS54" s="52">
        <v>1.13387E-2</v>
      </c>
      <c r="FT54" s="52">
        <v>1.23721E-2</v>
      </c>
      <c r="FU54" s="52">
        <v>1.8184800000000001E-2</v>
      </c>
    </row>
    <row r="55" spans="1:177" x14ac:dyDescent="0.2">
      <c r="A55" s="31" t="s">
        <v>0</v>
      </c>
      <c r="B55" s="31" t="s">
        <v>235</v>
      </c>
      <c r="C55" s="31" t="s">
        <v>221</v>
      </c>
      <c r="D55" s="31" t="s">
        <v>214</v>
      </c>
      <c r="E55" s="53" t="s">
        <v>231</v>
      </c>
      <c r="F55" s="53">
        <v>292</v>
      </c>
      <c r="G55" s="52">
        <v>0.30314869999999999</v>
      </c>
      <c r="H55" s="52">
        <v>0.25999169999999999</v>
      </c>
      <c r="I55" s="52">
        <v>0.2371132</v>
      </c>
      <c r="J55" s="52">
        <v>0.20521210000000001</v>
      </c>
      <c r="K55" s="52">
        <v>0.1991636</v>
      </c>
      <c r="L55" s="52">
        <v>0.1800861</v>
      </c>
      <c r="M55" s="52">
        <v>0.19524469999999999</v>
      </c>
      <c r="N55" s="52">
        <v>0.21418499999999999</v>
      </c>
      <c r="O55" s="52">
        <v>0.2338876</v>
      </c>
      <c r="P55" s="52">
        <v>0.2357091</v>
      </c>
      <c r="Q55" s="52">
        <v>0.28372950000000002</v>
      </c>
      <c r="R55" s="52">
        <v>0.33950760000000002</v>
      </c>
      <c r="S55" s="52">
        <v>0.47220269999999998</v>
      </c>
      <c r="T55" s="52">
        <v>0.55283179999999998</v>
      </c>
      <c r="U55" s="52">
        <v>0.63644780000000001</v>
      </c>
      <c r="V55" s="52">
        <v>0.71357970000000004</v>
      </c>
      <c r="W55" s="52">
        <v>0.73699340000000002</v>
      </c>
      <c r="X55" s="52">
        <v>0.70342420000000005</v>
      </c>
      <c r="Y55" s="52">
        <v>0.69189369999999994</v>
      </c>
      <c r="Z55" s="52">
        <v>0.69454150000000003</v>
      </c>
      <c r="AA55" s="52">
        <v>0.69607819999999998</v>
      </c>
      <c r="AB55" s="52">
        <v>0.64095219999999997</v>
      </c>
      <c r="AC55" s="52">
        <v>0.52055669999999998</v>
      </c>
      <c r="AD55" s="52">
        <v>0.43313600000000002</v>
      </c>
      <c r="AE55" s="52">
        <v>-4.85475E-2</v>
      </c>
      <c r="AF55" s="52">
        <v>-4.3876699999999998E-2</v>
      </c>
      <c r="AG55" s="52">
        <v>-4.41077E-2</v>
      </c>
      <c r="AH55" s="52">
        <v>-3.9635499999999997E-2</v>
      </c>
      <c r="AI55" s="52">
        <v>-4.0698699999999997E-2</v>
      </c>
      <c r="AJ55" s="52">
        <v>-4.1932499999999998E-2</v>
      </c>
      <c r="AK55" s="52">
        <v>-3.4997E-2</v>
      </c>
      <c r="AL55" s="52">
        <v>-1.0598700000000001E-2</v>
      </c>
      <c r="AM55" s="52">
        <v>-5.3426999999999997E-3</v>
      </c>
      <c r="AN55" s="52">
        <v>-9.8750000000000001E-3</v>
      </c>
      <c r="AO55" s="52">
        <v>-1.4021199999999999E-2</v>
      </c>
      <c r="AP55" s="52">
        <v>-3.2943E-3</v>
      </c>
      <c r="AQ55" s="52">
        <v>2.27025E-2</v>
      </c>
      <c r="AR55" s="52">
        <v>1.86372E-2</v>
      </c>
      <c r="AS55" s="52">
        <v>4.99724E-2</v>
      </c>
      <c r="AT55" s="52">
        <v>3.24739E-2</v>
      </c>
      <c r="AU55" s="52">
        <v>-2.6454E-3</v>
      </c>
      <c r="AV55" s="52">
        <v>-7.7590000000000005E-4</v>
      </c>
      <c r="AW55" s="52">
        <v>-3.6346400000000001E-2</v>
      </c>
      <c r="AX55" s="52">
        <v>-5.8275399999999998E-2</v>
      </c>
      <c r="AY55" s="52">
        <v>-3.0970000000000001E-2</v>
      </c>
      <c r="AZ55" s="52">
        <v>-2.9464899999999999E-2</v>
      </c>
      <c r="BA55" s="52">
        <v>-1.9613499999999999E-2</v>
      </c>
      <c r="BB55" s="52">
        <v>-4.5823099999999999E-2</v>
      </c>
      <c r="BC55" s="52">
        <v>-3.68251E-2</v>
      </c>
      <c r="BD55" s="52">
        <v>-3.3163600000000001E-2</v>
      </c>
      <c r="BE55" s="52">
        <v>-3.3946299999999999E-2</v>
      </c>
      <c r="BF55" s="52">
        <v>-3.08247E-2</v>
      </c>
      <c r="BG55" s="52">
        <v>-3.3297800000000002E-2</v>
      </c>
      <c r="BH55" s="52">
        <v>-3.3805200000000001E-2</v>
      </c>
      <c r="BI55" s="52">
        <v>-2.6287600000000001E-2</v>
      </c>
      <c r="BJ55" s="52">
        <v>-2.2509000000000001E-3</v>
      </c>
      <c r="BK55" s="52">
        <v>5.3614999999999999E-3</v>
      </c>
      <c r="BL55" s="52">
        <v>2.5582000000000001E-3</v>
      </c>
      <c r="BM55" s="52">
        <v>-3.277E-4</v>
      </c>
      <c r="BN55" s="52">
        <v>1.23558E-2</v>
      </c>
      <c r="BO55" s="52">
        <v>4.0961299999999999E-2</v>
      </c>
      <c r="BP55" s="52">
        <v>3.8672400000000003E-2</v>
      </c>
      <c r="BQ55" s="52">
        <v>7.1989999999999998E-2</v>
      </c>
      <c r="BR55" s="52">
        <v>5.6179699999999999E-2</v>
      </c>
      <c r="BS55" s="52">
        <v>2.1879200000000001E-2</v>
      </c>
      <c r="BT55" s="52">
        <v>2.2246800000000001E-2</v>
      </c>
      <c r="BU55" s="52">
        <v>-1.2897499999999999E-2</v>
      </c>
      <c r="BV55" s="52">
        <v>-3.5496300000000001E-2</v>
      </c>
      <c r="BW55" s="52">
        <v>-9.1305999999999991E-3</v>
      </c>
      <c r="BX55" s="52">
        <v>-1.00736E-2</v>
      </c>
      <c r="BY55" s="52">
        <v>-2.6180999999999999E-3</v>
      </c>
      <c r="BZ55" s="52">
        <v>-3.1614099999999999E-2</v>
      </c>
      <c r="CA55" s="52">
        <v>-2.8706200000000001E-2</v>
      </c>
      <c r="CB55" s="52">
        <v>-2.5743700000000001E-2</v>
      </c>
      <c r="CC55" s="52">
        <v>-2.6908600000000001E-2</v>
      </c>
      <c r="CD55" s="52">
        <v>-2.4722399999999999E-2</v>
      </c>
      <c r="CE55" s="52">
        <v>-2.81719E-2</v>
      </c>
      <c r="CF55" s="52">
        <v>-2.8176199999999998E-2</v>
      </c>
      <c r="CG55" s="52">
        <v>-2.02554E-2</v>
      </c>
      <c r="CH55" s="52">
        <v>3.5308000000000002E-3</v>
      </c>
      <c r="CI55" s="52">
        <v>1.27752E-2</v>
      </c>
      <c r="CJ55" s="52">
        <v>1.1169399999999999E-2</v>
      </c>
      <c r="CK55" s="52">
        <v>9.1562999999999992E-3</v>
      </c>
      <c r="CL55" s="52">
        <v>2.3194900000000001E-2</v>
      </c>
      <c r="CM55" s="52">
        <v>5.3607299999999997E-2</v>
      </c>
      <c r="CN55" s="52">
        <v>5.25488E-2</v>
      </c>
      <c r="CO55" s="52">
        <v>8.7239399999999995E-2</v>
      </c>
      <c r="CP55" s="52">
        <v>7.2598200000000002E-2</v>
      </c>
      <c r="CQ55" s="52">
        <v>3.8864900000000001E-2</v>
      </c>
      <c r="CR55" s="52">
        <v>3.8192299999999998E-2</v>
      </c>
      <c r="CS55" s="52">
        <v>3.3432000000000002E-3</v>
      </c>
      <c r="CT55" s="52">
        <v>-1.9719500000000001E-2</v>
      </c>
      <c r="CU55" s="52">
        <v>5.9952E-3</v>
      </c>
      <c r="CV55" s="52">
        <v>3.3568000000000001E-3</v>
      </c>
      <c r="CW55" s="52">
        <v>9.1528000000000009E-3</v>
      </c>
      <c r="CX55" s="52">
        <v>-2.17731E-2</v>
      </c>
      <c r="CY55" s="52">
        <v>-2.0587299999999999E-2</v>
      </c>
      <c r="CZ55" s="52">
        <v>-1.8323900000000001E-2</v>
      </c>
      <c r="DA55" s="52">
        <v>-1.98709E-2</v>
      </c>
      <c r="DB55" s="52">
        <v>-1.8620100000000001E-2</v>
      </c>
      <c r="DC55" s="52">
        <v>-2.3046000000000001E-2</v>
      </c>
      <c r="DD55" s="52">
        <v>-2.25472E-2</v>
      </c>
      <c r="DE55" s="52">
        <v>-1.4223299999999999E-2</v>
      </c>
      <c r="DF55" s="52">
        <v>9.3124999999999996E-3</v>
      </c>
      <c r="DG55" s="52">
        <v>2.0188899999999999E-2</v>
      </c>
      <c r="DH55" s="52">
        <v>1.9780599999999999E-2</v>
      </c>
      <c r="DI55" s="52">
        <v>1.8640400000000001E-2</v>
      </c>
      <c r="DJ55" s="52">
        <v>3.4034099999999998E-2</v>
      </c>
      <c r="DK55" s="52">
        <v>6.6253300000000001E-2</v>
      </c>
      <c r="DL55" s="52">
        <v>6.6425100000000001E-2</v>
      </c>
      <c r="DM55" s="52">
        <v>0.1024887</v>
      </c>
      <c r="DN55" s="52">
        <v>8.9016799999999993E-2</v>
      </c>
      <c r="DO55" s="52">
        <v>5.5850499999999997E-2</v>
      </c>
      <c r="DP55" s="52">
        <v>5.4137699999999997E-2</v>
      </c>
      <c r="DQ55" s="52">
        <v>1.9583900000000001E-2</v>
      </c>
      <c r="DR55" s="52">
        <v>-3.9427000000000004E-3</v>
      </c>
      <c r="DS55" s="52">
        <v>2.11211E-2</v>
      </c>
      <c r="DT55" s="52">
        <v>1.6787199999999999E-2</v>
      </c>
      <c r="DU55" s="52">
        <v>2.0923799999999999E-2</v>
      </c>
      <c r="DV55" s="52">
        <v>-1.1932E-2</v>
      </c>
      <c r="DW55" s="52">
        <v>-8.8649000000000002E-3</v>
      </c>
      <c r="DX55" s="52">
        <v>-7.6106999999999998E-3</v>
      </c>
      <c r="DY55" s="52">
        <v>-9.7096000000000005E-3</v>
      </c>
      <c r="DZ55" s="52">
        <v>-9.8093E-3</v>
      </c>
      <c r="EA55" s="52">
        <v>-1.5644999999999999E-2</v>
      </c>
      <c r="EB55" s="52">
        <v>-1.4419899999999999E-2</v>
      </c>
      <c r="EC55" s="52">
        <v>-5.5139000000000004E-3</v>
      </c>
      <c r="ED55" s="52">
        <v>1.76603E-2</v>
      </c>
      <c r="EE55" s="52">
        <v>3.08931E-2</v>
      </c>
      <c r="EF55" s="52">
        <v>3.2213800000000001E-2</v>
      </c>
      <c r="EG55" s="52">
        <v>3.2333899999999999E-2</v>
      </c>
      <c r="EH55" s="52">
        <v>4.9684199999999998E-2</v>
      </c>
      <c r="EI55" s="52">
        <v>8.4512000000000004E-2</v>
      </c>
      <c r="EJ55" s="52">
        <v>8.6460300000000004E-2</v>
      </c>
      <c r="EK55" s="52">
        <v>0.1245063</v>
      </c>
      <c r="EL55" s="52">
        <v>0.11272260000000001</v>
      </c>
      <c r="EM55" s="52">
        <v>8.0375199999999994E-2</v>
      </c>
      <c r="EN55" s="52">
        <v>7.7160400000000004E-2</v>
      </c>
      <c r="EO55" s="52">
        <v>4.3032800000000003E-2</v>
      </c>
      <c r="EP55" s="52">
        <v>1.88364E-2</v>
      </c>
      <c r="EQ55" s="52">
        <v>4.2960499999999999E-2</v>
      </c>
      <c r="ER55" s="52">
        <v>3.6178500000000002E-2</v>
      </c>
      <c r="ES55" s="52">
        <v>3.79192E-2</v>
      </c>
      <c r="ET55" s="52">
        <v>2.2769000000000001E-3</v>
      </c>
      <c r="EU55" s="52">
        <v>67</v>
      </c>
      <c r="EV55" s="52">
        <v>71</v>
      </c>
      <c r="EW55" s="52">
        <v>65</v>
      </c>
      <c r="EX55" s="52">
        <v>67</v>
      </c>
      <c r="EY55" s="52">
        <v>66</v>
      </c>
      <c r="EZ55" s="52">
        <v>64</v>
      </c>
      <c r="FA55" s="52">
        <v>69</v>
      </c>
      <c r="FB55" s="52">
        <v>74</v>
      </c>
      <c r="FC55" s="52">
        <v>80</v>
      </c>
      <c r="FD55" s="52">
        <v>87</v>
      </c>
      <c r="FE55" s="52">
        <v>93</v>
      </c>
      <c r="FF55" s="52">
        <v>92</v>
      </c>
      <c r="FG55" s="52">
        <v>94</v>
      </c>
      <c r="FH55" s="52">
        <v>91</v>
      </c>
      <c r="FI55" s="52">
        <v>93</v>
      </c>
      <c r="FJ55" s="52">
        <v>91</v>
      </c>
      <c r="FK55" s="52">
        <v>87</v>
      </c>
      <c r="FL55" s="52">
        <v>87</v>
      </c>
      <c r="FM55" s="52">
        <v>84</v>
      </c>
      <c r="FN55" s="52">
        <v>81</v>
      </c>
      <c r="FO55" s="52">
        <v>74</v>
      </c>
      <c r="FP55" s="52">
        <v>72</v>
      </c>
      <c r="FQ55" s="52">
        <v>73</v>
      </c>
      <c r="FR55" s="52">
        <v>68</v>
      </c>
      <c r="FS55" s="52">
        <v>1.2834999999999999E-2</v>
      </c>
      <c r="FT55" s="52">
        <v>1.4034899999999999E-2</v>
      </c>
      <c r="FU55" s="52">
        <v>2.3404899999999999E-2</v>
      </c>
    </row>
    <row r="56" spans="1:177" x14ac:dyDescent="0.2">
      <c r="A56" s="31" t="s">
        <v>0</v>
      </c>
      <c r="B56" s="31" t="s">
        <v>235</v>
      </c>
      <c r="C56" s="31" t="s">
        <v>221</v>
      </c>
      <c r="D56" s="31" t="s">
        <v>215</v>
      </c>
      <c r="E56" s="53" t="s">
        <v>229</v>
      </c>
      <c r="F56" s="53">
        <v>599</v>
      </c>
      <c r="G56" s="52">
        <v>0.61572870000000002</v>
      </c>
      <c r="H56" s="52">
        <v>0.50372329999999998</v>
      </c>
      <c r="I56" s="52">
        <v>0.43969029999999998</v>
      </c>
      <c r="J56" s="52">
        <v>0.42849480000000001</v>
      </c>
      <c r="K56" s="52">
        <v>0.39420119999999997</v>
      </c>
      <c r="L56" s="52">
        <v>0.39074320000000001</v>
      </c>
      <c r="M56" s="52">
        <v>0.43769789999999997</v>
      </c>
      <c r="N56" s="52">
        <v>0.47455039999999998</v>
      </c>
      <c r="O56" s="52">
        <v>0.48208259999999997</v>
      </c>
      <c r="P56" s="52">
        <v>0.60031619999999997</v>
      </c>
      <c r="Q56" s="52">
        <v>0.69809460000000001</v>
      </c>
      <c r="R56" s="52">
        <v>0.78001690000000001</v>
      </c>
      <c r="S56" s="52">
        <v>0.88980570000000003</v>
      </c>
      <c r="T56" s="52">
        <v>0.93717930000000005</v>
      </c>
      <c r="U56" s="52">
        <v>0.9765083</v>
      </c>
      <c r="V56" s="52">
        <v>1.05036</v>
      </c>
      <c r="W56" s="52">
        <v>1.1100239999999999</v>
      </c>
      <c r="X56" s="52">
        <v>1.1435960000000001</v>
      </c>
      <c r="Y56" s="52">
        <v>1.1441079999999999</v>
      </c>
      <c r="Z56" s="52">
        <v>1.075777</v>
      </c>
      <c r="AA56" s="52">
        <v>1.048778</v>
      </c>
      <c r="AB56" s="52">
        <v>0.98735640000000002</v>
      </c>
      <c r="AC56" s="52">
        <v>0.86370650000000004</v>
      </c>
      <c r="AD56" s="52">
        <v>0.68263830000000003</v>
      </c>
      <c r="AE56" s="52">
        <v>-6.8626199999999998E-2</v>
      </c>
      <c r="AF56" s="52">
        <v>-5.6206600000000002E-2</v>
      </c>
      <c r="AG56" s="52">
        <v>-5.1995800000000002E-2</v>
      </c>
      <c r="AH56" s="52">
        <v>-4.6844700000000003E-2</v>
      </c>
      <c r="AI56" s="52">
        <v>-4.6658199999999997E-2</v>
      </c>
      <c r="AJ56" s="52">
        <v>-4.0490400000000003E-2</v>
      </c>
      <c r="AK56" s="52">
        <v>-2.9642600000000002E-2</v>
      </c>
      <c r="AL56" s="52">
        <v>-1.1717200000000001E-2</v>
      </c>
      <c r="AM56" s="52">
        <v>-2.2346299999999999E-2</v>
      </c>
      <c r="AN56" s="52">
        <v>-1.5166999999999999E-3</v>
      </c>
      <c r="AO56" s="52">
        <v>1.03801E-2</v>
      </c>
      <c r="AP56" s="52">
        <v>9.8892000000000008E-3</v>
      </c>
      <c r="AQ56" s="52">
        <v>4.2787600000000002E-2</v>
      </c>
      <c r="AR56" s="52">
        <v>1.3756900000000001E-2</v>
      </c>
      <c r="AS56" s="52">
        <v>5.5571299999999997E-2</v>
      </c>
      <c r="AT56" s="52">
        <v>4.3417900000000002E-2</v>
      </c>
      <c r="AU56" s="52">
        <v>3.2550500000000003E-2</v>
      </c>
      <c r="AV56" s="52">
        <v>4.9660000000000003E-2</v>
      </c>
      <c r="AW56" s="52">
        <v>9.0413000000000004E-3</v>
      </c>
      <c r="AX56" s="52">
        <v>-2.6325000000000001E-2</v>
      </c>
      <c r="AY56" s="52">
        <v>-1.75336E-2</v>
      </c>
      <c r="AZ56" s="52">
        <v>-3.7120899999999998E-2</v>
      </c>
      <c r="BA56" s="52">
        <v>-4.55944E-2</v>
      </c>
      <c r="BB56" s="52">
        <v>-6.8537699999999993E-2</v>
      </c>
      <c r="BC56" s="52">
        <v>-4.8894E-2</v>
      </c>
      <c r="BD56" s="52">
        <v>-3.9263899999999997E-2</v>
      </c>
      <c r="BE56" s="52">
        <v>-3.6393099999999998E-2</v>
      </c>
      <c r="BF56" s="52">
        <v>-3.3225600000000001E-2</v>
      </c>
      <c r="BG56" s="52">
        <v>-3.5791700000000003E-2</v>
      </c>
      <c r="BH56" s="52">
        <v>-2.87911E-2</v>
      </c>
      <c r="BI56" s="52">
        <v>-1.68933E-2</v>
      </c>
      <c r="BJ56" s="52">
        <v>1.1282E-3</v>
      </c>
      <c r="BK56" s="52">
        <v>-7.574E-3</v>
      </c>
      <c r="BL56" s="52">
        <v>1.4756699999999999E-2</v>
      </c>
      <c r="BM56" s="52">
        <v>2.8171399999999999E-2</v>
      </c>
      <c r="BN56" s="52">
        <v>2.8652199999999999E-2</v>
      </c>
      <c r="BO56" s="52">
        <v>6.4288799999999993E-2</v>
      </c>
      <c r="BP56" s="52">
        <v>3.7525200000000002E-2</v>
      </c>
      <c r="BQ56" s="52">
        <v>8.1181900000000001E-2</v>
      </c>
      <c r="BR56" s="52">
        <v>7.0828799999999997E-2</v>
      </c>
      <c r="BS56" s="52">
        <v>6.1733000000000003E-2</v>
      </c>
      <c r="BT56" s="52">
        <v>7.7399999999999997E-2</v>
      </c>
      <c r="BU56" s="52">
        <v>3.7241299999999998E-2</v>
      </c>
      <c r="BV56" s="52">
        <v>8.2359999999999996E-4</v>
      </c>
      <c r="BW56" s="52">
        <v>9.0247999999999995E-3</v>
      </c>
      <c r="BX56" s="52">
        <v>-1.23328E-2</v>
      </c>
      <c r="BY56" s="52">
        <v>-2.1822899999999999E-2</v>
      </c>
      <c r="BZ56" s="52">
        <v>-4.7050399999999999E-2</v>
      </c>
      <c r="CA56" s="52">
        <v>-3.5227599999999998E-2</v>
      </c>
      <c r="CB56" s="52">
        <v>-2.7529499999999998E-2</v>
      </c>
      <c r="CC56" s="52">
        <v>-2.55867E-2</v>
      </c>
      <c r="CD56" s="52">
        <v>-2.3793100000000001E-2</v>
      </c>
      <c r="CE56" s="52">
        <v>-2.8265499999999999E-2</v>
      </c>
      <c r="CF56" s="52">
        <v>-2.06882E-2</v>
      </c>
      <c r="CG56" s="52">
        <v>-8.0631999999999995E-3</v>
      </c>
      <c r="CH56" s="52">
        <v>1.00248E-2</v>
      </c>
      <c r="CI56" s="52">
        <v>2.6572000000000002E-3</v>
      </c>
      <c r="CJ56" s="52">
        <v>2.6027700000000001E-2</v>
      </c>
      <c r="CK56" s="52">
        <v>4.0493500000000002E-2</v>
      </c>
      <c r="CL56" s="52">
        <v>4.1647400000000001E-2</v>
      </c>
      <c r="CM56" s="52">
        <v>7.9180500000000001E-2</v>
      </c>
      <c r="CN56" s="52">
        <v>5.3987100000000003E-2</v>
      </c>
      <c r="CO56" s="52">
        <v>9.8919699999999999E-2</v>
      </c>
      <c r="CP56" s="52">
        <v>8.9813500000000004E-2</v>
      </c>
      <c r="CQ56" s="52">
        <v>8.1944699999999995E-2</v>
      </c>
      <c r="CR56" s="52">
        <v>9.6612699999999996E-2</v>
      </c>
      <c r="CS56" s="52">
        <v>5.6772499999999997E-2</v>
      </c>
      <c r="CT56" s="52">
        <v>1.96267E-2</v>
      </c>
      <c r="CU56" s="52">
        <v>2.7418999999999999E-2</v>
      </c>
      <c r="CV56" s="52">
        <v>4.8354000000000001E-3</v>
      </c>
      <c r="CW56" s="52">
        <v>-5.3588000000000004E-3</v>
      </c>
      <c r="CX56" s="52">
        <v>-3.21684E-2</v>
      </c>
      <c r="CY56" s="52">
        <v>-2.1561199999999999E-2</v>
      </c>
      <c r="CZ56" s="52">
        <v>-1.5795099999999999E-2</v>
      </c>
      <c r="DA56" s="52">
        <v>-1.47803E-2</v>
      </c>
      <c r="DB56" s="52">
        <v>-1.4360599999999999E-2</v>
      </c>
      <c r="DC56" s="52">
        <v>-2.0739299999999999E-2</v>
      </c>
      <c r="DD56" s="52">
        <v>-1.2585300000000001E-2</v>
      </c>
      <c r="DE56" s="52">
        <v>7.6690000000000005E-4</v>
      </c>
      <c r="DF56" s="52">
        <v>1.8921500000000001E-2</v>
      </c>
      <c r="DG56" s="52">
        <v>1.2888500000000001E-2</v>
      </c>
      <c r="DH56" s="52">
        <v>3.7298600000000001E-2</v>
      </c>
      <c r="DI56" s="52">
        <v>5.28157E-2</v>
      </c>
      <c r="DJ56" s="52">
        <v>5.46426E-2</v>
      </c>
      <c r="DK56" s="52">
        <v>9.4072199999999995E-2</v>
      </c>
      <c r="DL56" s="52">
        <v>7.0448899999999995E-2</v>
      </c>
      <c r="DM56" s="52">
        <v>0.1166575</v>
      </c>
      <c r="DN56" s="52">
        <v>0.1087982</v>
      </c>
      <c r="DO56" s="52">
        <v>0.10215630000000001</v>
      </c>
      <c r="DP56" s="52">
        <v>0.11582530000000001</v>
      </c>
      <c r="DQ56" s="52">
        <v>7.6303700000000002E-2</v>
      </c>
      <c r="DR56" s="52">
        <v>3.8429699999999997E-2</v>
      </c>
      <c r="DS56" s="52">
        <v>4.5813199999999998E-2</v>
      </c>
      <c r="DT56" s="52">
        <v>2.2003499999999999E-2</v>
      </c>
      <c r="DU56" s="52">
        <v>1.1105200000000001E-2</v>
      </c>
      <c r="DV56" s="52">
        <v>-1.7286300000000001E-2</v>
      </c>
      <c r="DW56" s="52">
        <v>-1.8291E-3</v>
      </c>
      <c r="DX56" s="52">
        <v>1.1475000000000001E-3</v>
      </c>
      <c r="DY56" s="52">
        <v>8.2240000000000004E-4</v>
      </c>
      <c r="DZ56" s="52">
        <v>-7.4160000000000003E-4</v>
      </c>
      <c r="EA56" s="52">
        <v>-9.8727999999999993E-3</v>
      </c>
      <c r="EB56" s="52">
        <v>-8.8599999999999996E-4</v>
      </c>
      <c r="EC56" s="52">
        <v>1.35161E-2</v>
      </c>
      <c r="ED56" s="52">
        <v>3.1766799999999998E-2</v>
      </c>
      <c r="EE56" s="52">
        <v>2.7660799999999999E-2</v>
      </c>
      <c r="EF56" s="52">
        <v>5.3572000000000002E-2</v>
      </c>
      <c r="EG56" s="52">
        <v>7.0607000000000003E-2</v>
      </c>
      <c r="EH56" s="52">
        <v>7.3405600000000001E-2</v>
      </c>
      <c r="EI56" s="52">
        <v>0.11557340000000001</v>
      </c>
      <c r="EJ56" s="52">
        <v>9.4217300000000004E-2</v>
      </c>
      <c r="EK56" s="52">
        <v>0.14226800000000001</v>
      </c>
      <c r="EL56" s="52">
        <v>0.1362091</v>
      </c>
      <c r="EM56" s="52">
        <v>0.13133880000000001</v>
      </c>
      <c r="EN56" s="52">
        <v>0.14356530000000001</v>
      </c>
      <c r="EO56" s="52">
        <v>0.1045036</v>
      </c>
      <c r="EP56" s="52">
        <v>6.5578300000000006E-2</v>
      </c>
      <c r="EQ56" s="52">
        <v>7.2371500000000005E-2</v>
      </c>
      <c r="ER56" s="52">
        <v>4.6791600000000003E-2</v>
      </c>
      <c r="ES56" s="52">
        <v>3.4876699999999997E-2</v>
      </c>
      <c r="ET56" s="52">
        <v>4.2009999999999999E-3</v>
      </c>
      <c r="EU56" s="52">
        <v>71.777778999999995</v>
      </c>
      <c r="EV56" s="52">
        <v>70.222221000000005</v>
      </c>
      <c r="EW56" s="52">
        <v>70.555556999999993</v>
      </c>
      <c r="EX56" s="52">
        <v>70.666663999999997</v>
      </c>
      <c r="EY56" s="52">
        <v>72</v>
      </c>
      <c r="EZ56" s="52">
        <v>69.222221000000005</v>
      </c>
      <c r="FA56" s="52">
        <v>74.777778999999995</v>
      </c>
      <c r="FB56" s="52">
        <v>80</v>
      </c>
      <c r="FC56" s="52">
        <v>84.777778999999995</v>
      </c>
      <c r="FD56" s="52">
        <v>87.333336000000003</v>
      </c>
      <c r="FE56" s="52">
        <v>89.111114999999998</v>
      </c>
      <c r="FF56" s="52">
        <v>91.777778999999995</v>
      </c>
      <c r="FG56" s="52">
        <v>84.888885000000002</v>
      </c>
      <c r="FH56" s="52">
        <v>83.333336000000003</v>
      </c>
      <c r="FI56" s="52">
        <v>82.777778999999995</v>
      </c>
      <c r="FJ56" s="52">
        <v>81.888885000000002</v>
      </c>
      <c r="FK56" s="52">
        <v>80.555556999999993</v>
      </c>
      <c r="FL56" s="52">
        <v>80.111114999999998</v>
      </c>
      <c r="FM56" s="52">
        <v>77.666663999999997</v>
      </c>
      <c r="FN56" s="52">
        <v>73.888885000000002</v>
      </c>
      <c r="FO56" s="52">
        <v>72</v>
      </c>
      <c r="FP56" s="52">
        <v>71.111114999999998</v>
      </c>
      <c r="FQ56" s="52">
        <v>70.666663999999997</v>
      </c>
      <c r="FR56" s="52">
        <v>69.222221000000005</v>
      </c>
      <c r="FS56" s="52">
        <v>1.55455E-2</v>
      </c>
      <c r="FT56" s="52">
        <v>1.69873E-2</v>
      </c>
      <c r="FU56" s="52">
        <v>2.7107900000000001E-2</v>
      </c>
    </row>
    <row r="57" spans="1:177" x14ac:dyDescent="0.2">
      <c r="A57" s="31" t="s">
        <v>0</v>
      </c>
      <c r="B57" s="31" t="s">
        <v>235</v>
      </c>
      <c r="C57" s="31" t="s">
        <v>221</v>
      </c>
      <c r="D57" s="31" t="s">
        <v>215</v>
      </c>
      <c r="E57" s="53" t="s">
        <v>230</v>
      </c>
      <c r="F57" s="53">
        <v>337</v>
      </c>
      <c r="G57" s="52">
        <v>0.35342679999999999</v>
      </c>
      <c r="H57" s="52">
        <v>0.28863309999999998</v>
      </c>
      <c r="I57" s="52">
        <v>0.25000660000000002</v>
      </c>
      <c r="J57" s="52">
        <v>0.2358691</v>
      </c>
      <c r="K57" s="52">
        <v>0.2277217</v>
      </c>
      <c r="L57" s="52">
        <v>0.2353663</v>
      </c>
      <c r="M57" s="52">
        <v>0.24664220000000001</v>
      </c>
      <c r="N57" s="52">
        <v>0.24543670000000001</v>
      </c>
      <c r="O57" s="52">
        <v>0.23810629999999999</v>
      </c>
      <c r="P57" s="52">
        <v>0.29644740000000003</v>
      </c>
      <c r="Q57" s="52">
        <v>0.32946229999999999</v>
      </c>
      <c r="R57" s="52">
        <v>0.3319049</v>
      </c>
      <c r="S57" s="52">
        <v>0.35861310000000002</v>
      </c>
      <c r="T57" s="52">
        <v>0.35650599999999999</v>
      </c>
      <c r="U57" s="52">
        <v>0.36667709999999998</v>
      </c>
      <c r="V57" s="52">
        <v>0.4216858</v>
      </c>
      <c r="W57" s="52">
        <v>0.44443470000000002</v>
      </c>
      <c r="X57" s="52">
        <v>0.48057719999999998</v>
      </c>
      <c r="Y57" s="52">
        <v>0.48235420000000001</v>
      </c>
      <c r="Z57" s="52">
        <v>0.48413990000000001</v>
      </c>
      <c r="AA57" s="52">
        <v>0.49247039999999997</v>
      </c>
      <c r="AB57" s="52">
        <v>0.50408330000000001</v>
      </c>
      <c r="AC57" s="52">
        <v>0.4527467</v>
      </c>
      <c r="AD57" s="52">
        <v>0.3516127</v>
      </c>
      <c r="AE57" s="52">
        <v>-3.6347299999999999E-2</v>
      </c>
      <c r="AF57" s="52">
        <v>-2.7900299999999999E-2</v>
      </c>
      <c r="AG57" s="52">
        <v>-2.4259599999999999E-2</v>
      </c>
      <c r="AH57" s="52">
        <v>-1.9242499999999999E-2</v>
      </c>
      <c r="AI57" s="52">
        <v>-1.7527999999999998E-2</v>
      </c>
      <c r="AJ57" s="52">
        <v>-9.2826000000000002E-3</v>
      </c>
      <c r="AK57" s="52">
        <v>-4.4292999999999997E-3</v>
      </c>
      <c r="AL57" s="52">
        <v>-1.20655E-2</v>
      </c>
      <c r="AM57" s="52">
        <v>-2.98397E-2</v>
      </c>
      <c r="AN57" s="52">
        <v>-9.3288999999999993E-3</v>
      </c>
      <c r="AO57" s="52">
        <v>4.6953999999999997E-3</v>
      </c>
      <c r="AP57" s="52">
        <v>-9.8791E-3</v>
      </c>
      <c r="AQ57" s="52">
        <v>-1.8411E-3</v>
      </c>
      <c r="AR57" s="52">
        <v>-2.1829100000000001E-2</v>
      </c>
      <c r="AS57" s="52">
        <v>-6.4189E-3</v>
      </c>
      <c r="AT57" s="52">
        <v>1.5809999999999999E-3</v>
      </c>
      <c r="AU57" s="52">
        <v>1.6699100000000001E-2</v>
      </c>
      <c r="AV57" s="52">
        <v>3.0207100000000001E-2</v>
      </c>
      <c r="AW57" s="52">
        <v>2.0283800000000001E-2</v>
      </c>
      <c r="AX57" s="52">
        <v>7.6093999999999997E-3</v>
      </c>
      <c r="AY57" s="52">
        <v>-5.2081000000000002E-3</v>
      </c>
      <c r="AZ57" s="52">
        <v>-2.6154199999999999E-2</v>
      </c>
      <c r="BA57" s="52">
        <v>-4.2678000000000001E-2</v>
      </c>
      <c r="BB57" s="52">
        <v>-4.4224199999999998E-2</v>
      </c>
      <c r="BC57" s="52">
        <v>-1.9368400000000001E-2</v>
      </c>
      <c r="BD57" s="52">
        <v>-1.37748E-2</v>
      </c>
      <c r="BE57" s="52">
        <v>-1.1451299999999999E-2</v>
      </c>
      <c r="BF57" s="52">
        <v>-7.9948999999999992E-3</v>
      </c>
      <c r="BG57" s="52">
        <v>-8.9662000000000006E-3</v>
      </c>
      <c r="BH57" s="52">
        <v>-1.573E-4</v>
      </c>
      <c r="BI57" s="52">
        <v>5.6452000000000004E-3</v>
      </c>
      <c r="BJ57" s="52">
        <v>-1.5057E-3</v>
      </c>
      <c r="BK57" s="52">
        <v>-1.8568899999999999E-2</v>
      </c>
      <c r="BL57" s="52">
        <v>2.5452999999999999E-3</v>
      </c>
      <c r="BM57" s="52">
        <v>1.75067E-2</v>
      </c>
      <c r="BN57" s="52">
        <v>2.3051E-3</v>
      </c>
      <c r="BO57" s="52">
        <v>1.15084E-2</v>
      </c>
      <c r="BP57" s="52">
        <v>-6.8491999999999997E-3</v>
      </c>
      <c r="BQ57" s="52">
        <v>9.1521999999999992E-3</v>
      </c>
      <c r="BR57" s="52">
        <v>1.79822E-2</v>
      </c>
      <c r="BS57" s="52">
        <v>3.4840500000000003E-2</v>
      </c>
      <c r="BT57" s="52">
        <v>4.8085900000000001E-2</v>
      </c>
      <c r="BU57" s="52">
        <v>3.8434200000000002E-2</v>
      </c>
      <c r="BV57" s="52">
        <v>2.46561E-2</v>
      </c>
      <c r="BW57" s="52">
        <v>1.20465E-2</v>
      </c>
      <c r="BX57" s="52">
        <v>-8.7323999999999995E-3</v>
      </c>
      <c r="BY57" s="52">
        <v>-2.4609800000000001E-2</v>
      </c>
      <c r="BZ57" s="52">
        <v>-2.6996699999999998E-2</v>
      </c>
      <c r="CA57" s="52">
        <v>-7.6089E-3</v>
      </c>
      <c r="CB57" s="52">
        <v>-3.9915999999999997E-3</v>
      </c>
      <c r="CC57" s="52">
        <v>-2.5803000000000002E-3</v>
      </c>
      <c r="CD57" s="52">
        <v>-2.0479999999999999E-4</v>
      </c>
      <c r="CE57" s="52">
        <v>-3.0363999999999999E-3</v>
      </c>
      <c r="CF57" s="52">
        <v>6.1628999999999998E-3</v>
      </c>
      <c r="CG57" s="52">
        <v>1.26228E-2</v>
      </c>
      <c r="CH57" s="52">
        <v>5.8079000000000004E-3</v>
      </c>
      <c r="CI57" s="52">
        <v>-1.0762799999999999E-2</v>
      </c>
      <c r="CJ57" s="52">
        <v>1.0769300000000001E-2</v>
      </c>
      <c r="CK57" s="52">
        <v>2.6379699999999999E-2</v>
      </c>
      <c r="CL57" s="52">
        <v>1.0743900000000001E-2</v>
      </c>
      <c r="CM57" s="52">
        <v>2.07543E-2</v>
      </c>
      <c r="CN57" s="52">
        <v>3.5257000000000001E-3</v>
      </c>
      <c r="CO57" s="52">
        <v>1.9936700000000002E-2</v>
      </c>
      <c r="CP57" s="52">
        <v>2.9341699999999998E-2</v>
      </c>
      <c r="CQ57" s="52">
        <v>4.7405200000000002E-2</v>
      </c>
      <c r="CR57" s="52">
        <v>6.04687E-2</v>
      </c>
      <c r="CS57" s="52">
        <v>5.1005000000000002E-2</v>
      </c>
      <c r="CT57" s="52">
        <v>3.6462599999999998E-2</v>
      </c>
      <c r="CU57" s="52">
        <v>2.3996900000000002E-2</v>
      </c>
      <c r="CV57" s="52">
        <v>3.3338999999999999E-3</v>
      </c>
      <c r="CW57" s="52">
        <v>-1.20959E-2</v>
      </c>
      <c r="CX57" s="52">
        <v>-1.5065E-2</v>
      </c>
      <c r="CY57" s="52">
        <v>4.1507000000000002E-3</v>
      </c>
      <c r="CZ57" s="52">
        <v>5.7917000000000003E-3</v>
      </c>
      <c r="DA57" s="52">
        <v>6.2906999999999998E-3</v>
      </c>
      <c r="DB57" s="52">
        <v>7.5852000000000003E-3</v>
      </c>
      <c r="DC57" s="52">
        <v>2.8934999999999998E-3</v>
      </c>
      <c r="DD57" s="52">
        <v>1.2482999999999999E-2</v>
      </c>
      <c r="DE57" s="52">
        <v>1.96005E-2</v>
      </c>
      <c r="DF57" s="52">
        <v>1.3121600000000001E-2</v>
      </c>
      <c r="DG57" s="52">
        <v>-2.9567E-3</v>
      </c>
      <c r="DH57" s="52">
        <v>1.8993300000000001E-2</v>
      </c>
      <c r="DI57" s="52">
        <v>3.5252699999999998E-2</v>
      </c>
      <c r="DJ57" s="52">
        <v>1.91827E-2</v>
      </c>
      <c r="DK57" s="52">
        <v>3.0000200000000001E-2</v>
      </c>
      <c r="DL57" s="52">
        <v>1.39007E-2</v>
      </c>
      <c r="DM57" s="52">
        <v>3.0721200000000001E-2</v>
      </c>
      <c r="DN57" s="52">
        <v>4.0701099999999997E-2</v>
      </c>
      <c r="DO57" s="52">
        <v>5.99699E-2</v>
      </c>
      <c r="DP57" s="52">
        <v>7.28515E-2</v>
      </c>
      <c r="DQ57" s="52">
        <v>6.3575900000000005E-2</v>
      </c>
      <c r="DR57" s="52">
        <v>4.8269100000000002E-2</v>
      </c>
      <c r="DS57" s="52">
        <v>3.5947399999999997E-2</v>
      </c>
      <c r="DT57" s="52">
        <v>1.5400199999999999E-2</v>
      </c>
      <c r="DU57" s="52">
        <v>4.1800000000000002E-4</v>
      </c>
      <c r="DV57" s="52">
        <v>-3.1334000000000002E-3</v>
      </c>
      <c r="DW57" s="52">
        <v>2.1129599999999998E-2</v>
      </c>
      <c r="DX57" s="52">
        <v>1.99171E-2</v>
      </c>
      <c r="DY57" s="52">
        <v>1.9099000000000001E-2</v>
      </c>
      <c r="DZ57" s="52">
        <v>1.88328E-2</v>
      </c>
      <c r="EA57" s="52">
        <v>1.14553E-2</v>
      </c>
      <c r="EB57" s="52">
        <v>2.16084E-2</v>
      </c>
      <c r="EC57" s="52">
        <v>2.9675E-2</v>
      </c>
      <c r="ED57" s="52">
        <v>2.3681299999999999E-2</v>
      </c>
      <c r="EE57" s="52">
        <v>8.3140999999999996E-3</v>
      </c>
      <c r="EF57" s="52">
        <v>3.0867499999999999E-2</v>
      </c>
      <c r="EG57" s="52">
        <v>4.8064000000000003E-2</v>
      </c>
      <c r="EH57" s="52">
        <v>3.1366900000000003E-2</v>
      </c>
      <c r="EI57" s="52">
        <v>4.3349800000000001E-2</v>
      </c>
      <c r="EJ57" s="52">
        <v>2.8880599999999999E-2</v>
      </c>
      <c r="EK57" s="52">
        <v>4.6292300000000002E-2</v>
      </c>
      <c r="EL57" s="52">
        <v>5.7102300000000002E-2</v>
      </c>
      <c r="EM57" s="52">
        <v>7.8111299999999995E-2</v>
      </c>
      <c r="EN57" s="52">
        <v>9.07303E-2</v>
      </c>
      <c r="EO57" s="52">
        <v>8.1726300000000002E-2</v>
      </c>
      <c r="EP57" s="52">
        <v>6.5315899999999996E-2</v>
      </c>
      <c r="EQ57" s="52">
        <v>5.3201999999999999E-2</v>
      </c>
      <c r="ER57" s="52">
        <v>3.28221E-2</v>
      </c>
      <c r="ES57" s="52">
        <v>1.8486200000000001E-2</v>
      </c>
      <c r="ET57" s="52">
        <v>1.40941E-2</v>
      </c>
      <c r="EU57" s="52">
        <v>74</v>
      </c>
      <c r="EV57" s="52">
        <v>72</v>
      </c>
      <c r="EW57" s="52">
        <v>71</v>
      </c>
      <c r="EX57" s="52">
        <v>72</v>
      </c>
      <c r="EY57" s="52">
        <v>72</v>
      </c>
      <c r="EZ57" s="52">
        <v>71</v>
      </c>
      <c r="FA57" s="52">
        <v>73</v>
      </c>
      <c r="FB57" s="52">
        <v>76</v>
      </c>
      <c r="FC57" s="52">
        <v>79</v>
      </c>
      <c r="FD57" s="52">
        <v>82</v>
      </c>
      <c r="FE57" s="52">
        <v>82</v>
      </c>
      <c r="FF57" s="52">
        <v>86</v>
      </c>
      <c r="FG57" s="52">
        <v>76</v>
      </c>
      <c r="FH57" s="52">
        <v>78</v>
      </c>
      <c r="FI57" s="52">
        <v>77</v>
      </c>
      <c r="FJ57" s="52">
        <v>77</v>
      </c>
      <c r="FK57" s="52">
        <v>77</v>
      </c>
      <c r="FL57" s="52">
        <v>77</v>
      </c>
      <c r="FM57" s="52">
        <v>75</v>
      </c>
      <c r="FN57" s="52">
        <v>73</v>
      </c>
      <c r="FO57" s="52">
        <v>72</v>
      </c>
      <c r="FP57" s="52">
        <v>72</v>
      </c>
      <c r="FQ57" s="52">
        <v>72</v>
      </c>
      <c r="FR57" s="52">
        <v>71</v>
      </c>
      <c r="FS57" s="52">
        <v>1.0108900000000001E-2</v>
      </c>
      <c r="FT57" s="52">
        <v>1.10302E-2</v>
      </c>
      <c r="FU57" s="52">
        <v>1.6212399999999998E-2</v>
      </c>
    </row>
    <row r="58" spans="1:177" x14ac:dyDescent="0.2">
      <c r="A58" s="31" t="s">
        <v>0</v>
      </c>
      <c r="B58" s="31" t="s">
        <v>235</v>
      </c>
      <c r="C58" s="31" t="s">
        <v>221</v>
      </c>
      <c r="D58" s="31" t="s">
        <v>215</v>
      </c>
      <c r="E58" s="53" t="s">
        <v>231</v>
      </c>
      <c r="F58" s="53">
        <v>262</v>
      </c>
      <c r="G58" s="52">
        <v>0.264708</v>
      </c>
      <c r="H58" s="52">
        <v>0.2169681</v>
      </c>
      <c r="I58" s="52">
        <v>0.1907807</v>
      </c>
      <c r="J58" s="52">
        <v>0.19250429999999999</v>
      </c>
      <c r="K58" s="52">
        <v>0.16778080000000001</v>
      </c>
      <c r="L58" s="52">
        <v>0.15751870000000001</v>
      </c>
      <c r="M58" s="52">
        <v>0.19141150000000001</v>
      </c>
      <c r="N58" s="52">
        <v>0.228044</v>
      </c>
      <c r="O58" s="52">
        <v>0.24325530000000001</v>
      </c>
      <c r="P58" s="52">
        <v>0.30185960000000001</v>
      </c>
      <c r="Q58" s="52">
        <v>0.36439240000000001</v>
      </c>
      <c r="R58" s="52">
        <v>0.44495030000000002</v>
      </c>
      <c r="S58" s="52">
        <v>0.52955220000000003</v>
      </c>
      <c r="T58" s="52">
        <v>0.58142150000000004</v>
      </c>
      <c r="U58" s="52">
        <v>0.61036919999999995</v>
      </c>
      <c r="V58" s="52">
        <v>0.62791140000000001</v>
      </c>
      <c r="W58" s="52">
        <v>0.66078289999999995</v>
      </c>
      <c r="X58" s="52">
        <v>0.65782940000000001</v>
      </c>
      <c r="Y58" s="52">
        <v>0.65406140000000001</v>
      </c>
      <c r="Z58" s="52">
        <v>0.58765829999999997</v>
      </c>
      <c r="AA58" s="52">
        <v>0.55467089999999997</v>
      </c>
      <c r="AB58" s="52">
        <v>0.48283389999999998</v>
      </c>
      <c r="AC58" s="52">
        <v>0.41076580000000001</v>
      </c>
      <c r="AD58" s="52">
        <v>0.33051439999999999</v>
      </c>
      <c r="AE58" s="52">
        <v>-4.2868900000000001E-2</v>
      </c>
      <c r="AF58" s="52">
        <v>-3.7753599999999998E-2</v>
      </c>
      <c r="AG58" s="52">
        <v>-3.70826E-2</v>
      </c>
      <c r="AH58" s="52">
        <v>-3.6572399999999998E-2</v>
      </c>
      <c r="AI58" s="52">
        <v>-3.49726E-2</v>
      </c>
      <c r="AJ58" s="52">
        <v>-3.6988300000000002E-2</v>
      </c>
      <c r="AK58" s="52">
        <v>-3.3084799999999998E-2</v>
      </c>
      <c r="AL58" s="52">
        <v>-8.9184999999999993E-3</v>
      </c>
      <c r="AM58" s="52">
        <v>-2.9696000000000002E-3</v>
      </c>
      <c r="AN58" s="52">
        <v>-4.5783000000000004E-3</v>
      </c>
      <c r="AO58" s="52">
        <v>-9.0369000000000005E-3</v>
      </c>
      <c r="AP58" s="52">
        <v>6.6309999999999997E-3</v>
      </c>
      <c r="AQ58" s="52">
        <v>3.2388300000000002E-2</v>
      </c>
      <c r="AR58" s="52">
        <v>2.4838800000000001E-2</v>
      </c>
      <c r="AS58" s="52">
        <v>5.02265E-2</v>
      </c>
      <c r="AT58" s="52">
        <v>2.7880499999999999E-2</v>
      </c>
      <c r="AU58" s="52">
        <v>-2.3996E-3</v>
      </c>
      <c r="AV58" s="52">
        <v>7.5219999999999996E-4</v>
      </c>
      <c r="AW58" s="52">
        <v>-3.2451500000000001E-2</v>
      </c>
      <c r="AX58" s="52">
        <v>-5.1279600000000002E-2</v>
      </c>
      <c r="AY58" s="52">
        <v>-2.8390200000000001E-2</v>
      </c>
      <c r="AZ58" s="52">
        <v>-2.6920900000000001E-2</v>
      </c>
      <c r="BA58" s="52">
        <v>-1.8588500000000001E-2</v>
      </c>
      <c r="BB58" s="52">
        <v>-3.8193499999999998E-2</v>
      </c>
      <c r="BC58" s="52">
        <v>-3.2350900000000002E-2</v>
      </c>
      <c r="BD58" s="52">
        <v>-2.8141200000000002E-2</v>
      </c>
      <c r="BE58" s="52">
        <v>-2.7965299999999998E-2</v>
      </c>
      <c r="BF58" s="52">
        <v>-2.8666799999999999E-2</v>
      </c>
      <c r="BG58" s="52">
        <v>-2.8332E-2</v>
      </c>
      <c r="BH58" s="52">
        <v>-2.9696E-2</v>
      </c>
      <c r="BI58" s="52">
        <v>-2.52701E-2</v>
      </c>
      <c r="BJ58" s="52">
        <v>-1.4284E-3</v>
      </c>
      <c r="BK58" s="52">
        <v>6.6349E-3</v>
      </c>
      <c r="BL58" s="52">
        <v>6.5775E-3</v>
      </c>
      <c r="BM58" s="52">
        <v>3.2496999999999999E-3</v>
      </c>
      <c r="BN58" s="52">
        <v>2.0673199999999999E-2</v>
      </c>
      <c r="BO58" s="52">
        <v>4.8771200000000001E-2</v>
      </c>
      <c r="BP58" s="52">
        <v>4.2815600000000002E-2</v>
      </c>
      <c r="BQ58" s="52">
        <v>6.9982100000000005E-2</v>
      </c>
      <c r="BR58" s="52">
        <v>4.9150800000000001E-2</v>
      </c>
      <c r="BS58" s="52">
        <v>1.9605299999999999E-2</v>
      </c>
      <c r="BT58" s="52">
        <v>2.1409500000000001E-2</v>
      </c>
      <c r="BU58" s="52">
        <v>-1.14117E-2</v>
      </c>
      <c r="BV58" s="52">
        <v>-3.0840699999999999E-2</v>
      </c>
      <c r="BW58" s="52">
        <v>-8.7945000000000002E-3</v>
      </c>
      <c r="BX58" s="52">
        <v>-9.5218000000000004E-3</v>
      </c>
      <c r="BY58" s="52">
        <v>-3.3392000000000001E-3</v>
      </c>
      <c r="BZ58" s="52">
        <v>-2.5444399999999999E-2</v>
      </c>
      <c r="CA58" s="52">
        <v>-2.5066100000000001E-2</v>
      </c>
      <c r="CB58" s="52">
        <v>-2.1483599999999999E-2</v>
      </c>
      <c r="CC58" s="52">
        <v>-2.1650599999999999E-2</v>
      </c>
      <c r="CD58" s="52">
        <v>-2.31915E-2</v>
      </c>
      <c r="CE58" s="52">
        <v>-2.3732799999999998E-2</v>
      </c>
      <c r="CF58" s="52">
        <v>-2.4645299999999998E-2</v>
      </c>
      <c r="CG58" s="52">
        <v>-1.9857699999999999E-2</v>
      </c>
      <c r="CH58" s="52">
        <v>3.7593000000000001E-3</v>
      </c>
      <c r="CI58" s="52">
        <v>1.3286900000000001E-2</v>
      </c>
      <c r="CJ58" s="52">
        <v>1.4304000000000001E-2</v>
      </c>
      <c r="CK58" s="52">
        <v>1.17594E-2</v>
      </c>
      <c r="CL58" s="52">
        <v>3.0398700000000001E-2</v>
      </c>
      <c r="CM58" s="52">
        <v>6.0117900000000002E-2</v>
      </c>
      <c r="CN58" s="52">
        <v>5.5266299999999997E-2</v>
      </c>
      <c r="CO58" s="52">
        <v>8.3664699999999995E-2</v>
      </c>
      <c r="CP58" s="52">
        <v>6.3882499999999995E-2</v>
      </c>
      <c r="CQ58" s="52">
        <v>3.4845899999999999E-2</v>
      </c>
      <c r="CR58" s="52">
        <v>3.5716699999999997E-2</v>
      </c>
      <c r="CS58" s="52">
        <v>3.1605000000000001E-3</v>
      </c>
      <c r="CT58" s="52">
        <v>-1.6684899999999999E-2</v>
      </c>
      <c r="CU58" s="52">
        <v>4.7772999999999999E-3</v>
      </c>
      <c r="CV58" s="52">
        <v>2.5287E-3</v>
      </c>
      <c r="CW58" s="52">
        <v>7.2224000000000003E-3</v>
      </c>
      <c r="CX58" s="52">
        <v>-1.6614400000000001E-2</v>
      </c>
      <c r="CY58" s="52">
        <v>-1.77813E-2</v>
      </c>
      <c r="CZ58" s="52">
        <v>-1.48261E-2</v>
      </c>
      <c r="DA58" s="52">
        <v>-1.5336000000000001E-2</v>
      </c>
      <c r="DB58" s="52">
        <v>-1.7716099999999999E-2</v>
      </c>
      <c r="DC58" s="52">
        <v>-1.9133500000000001E-2</v>
      </c>
      <c r="DD58" s="52">
        <v>-1.95946E-2</v>
      </c>
      <c r="DE58" s="52">
        <v>-1.4445400000000001E-2</v>
      </c>
      <c r="DF58" s="52">
        <v>8.9469000000000007E-3</v>
      </c>
      <c r="DG58" s="52">
        <v>1.9938899999999999E-2</v>
      </c>
      <c r="DH58" s="52">
        <v>2.2030500000000001E-2</v>
      </c>
      <c r="DI58" s="52">
        <v>2.0269100000000002E-2</v>
      </c>
      <c r="DJ58" s="52">
        <v>4.0124300000000002E-2</v>
      </c>
      <c r="DK58" s="52">
        <v>7.1464700000000006E-2</v>
      </c>
      <c r="DL58" s="52">
        <v>6.7716999999999999E-2</v>
      </c>
      <c r="DM58" s="52">
        <v>9.7347299999999998E-2</v>
      </c>
      <c r="DN58" s="52">
        <v>7.8614199999999995E-2</v>
      </c>
      <c r="DO58" s="52">
        <v>5.0086499999999999E-2</v>
      </c>
      <c r="DP58" s="52">
        <v>5.0023999999999999E-2</v>
      </c>
      <c r="DQ58" s="52">
        <v>1.7732600000000001E-2</v>
      </c>
      <c r="DR58" s="52">
        <v>-2.529E-3</v>
      </c>
      <c r="DS58" s="52">
        <v>1.83492E-2</v>
      </c>
      <c r="DT58" s="52">
        <v>1.45792E-2</v>
      </c>
      <c r="DU58" s="52">
        <v>1.7784000000000001E-2</v>
      </c>
      <c r="DV58" s="52">
        <v>-7.7844000000000003E-3</v>
      </c>
      <c r="DW58" s="52">
        <v>-7.2633000000000003E-3</v>
      </c>
      <c r="DX58" s="52">
        <v>-5.2135999999999997E-3</v>
      </c>
      <c r="DY58" s="52">
        <v>-6.2186000000000003E-3</v>
      </c>
      <c r="DZ58" s="52">
        <v>-9.8104999999999998E-3</v>
      </c>
      <c r="EA58" s="52">
        <v>-1.2492899999999999E-2</v>
      </c>
      <c r="EB58" s="52">
        <v>-1.23023E-2</v>
      </c>
      <c r="EC58" s="52">
        <v>-6.6306999999999998E-3</v>
      </c>
      <c r="ED58" s="52">
        <v>1.64371E-2</v>
      </c>
      <c r="EE58" s="52">
        <v>2.9543400000000001E-2</v>
      </c>
      <c r="EF58" s="52">
        <v>3.3186300000000002E-2</v>
      </c>
      <c r="EG58" s="52">
        <v>3.25557E-2</v>
      </c>
      <c r="EH58" s="52">
        <v>5.4166499999999999E-2</v>
      </c>
      <c r="EI58" s="52">
        <v>8.7847499999999995E-2</v>
      </c>
      <c r="EJ58" s="52">
        <v>8.5693800000000001E-2</v>
      </c>
      <c r="EK58" s="52">
        <v>0.1171029</v>
      </c>
      <c r="EL58" s="52">
        <v>9.9884500000000001E-2</v>
      </c>
      <c r="EM58" s="52">
        <v>7.2091500000000003E-2</v>
      </c>
      <c r="EN58" s="52">
        <v>7.0681300000000002E-2</v>
      </c>
      <c r="EO58" s="52">
        <v>3.8772399999999999E-2</v>
      </c>
      <c r="EP58" s="52">
        <v>1.79098E-2</v>
      </c>
      <c r="EQ58" s="52">
        <v>3.7944800000000001E-2</v>
      </c>
      <c r="ER58" s="52">
        <v>3.1978300000000001E-2</v>
      </c>
      <c r="ES58" s="52">
        <v>3.3033300000000002E-2</v>
      </c>
      <c r="ET58" s="52">
        <v>4.9646999999999998E-3</v>
      </c>
      <c r="EU58" s="52">
        <v>69</v>
      </c>
      <c r="EV58" s="52">
        <v>68</v>
      </c>
      <c r="EW58" s="52">
        <v>70</v>
      </c>
      <c r="EX58" s="52">
        <v>69</v>
      </c>
      <c r="EY58" s="52">
        <v>72</v>
      </c>
      <c r="EZ58" s="52">
        <v>67</v>
      </c>
      <c r="FA58" s="52">
        <v>77</v>
      </c>
      <c r="FB58" s="52">
        <v>85</v>
      </c>
      <c r="FC58" s="52">
        <v>92</v>
      </c>
      <c r="FD58" s="52">
        <v>94</v>
      </c>
      <c r="FE58" s="52">
        <v>98</v>
      </c>
      <c r="FF58" s="52">
        <v>99</v>
      </c>
      <c r="FG58" s="52">
        <v>96</v>
      </c>
      <c r="FH58" s="52">
        <v>90</v>
      </c>
      <c r="FI58" s="52">
        <v>90</v>
      </c>
      <c r="FJ58" s="52">
        <v>88</v>
      </c>
      <c r="FK58" s="52">
        <v>85</v>
      </c>
      <c r="FL58" s="52">
        <v>84</v>
      </c>
      <c r="FM58" s="52">
        <v>81</v>
      </c>
      <c r="FN58" s="52">
        <v>75</v>
      </c>
      <c r="FO58" s="52">
        <v>72</v>
      </c>
      <c r="FP58" s="52">
        <v>70</v>
      </c>
      <c r="FQ58" s="52">
        <v>69</v>
      </c>
      <c r="FR58" s="52">
        <v>67</v>
      </c>
      <c r="FS58" s="52">
        <v>1.15163E-2</v>
      </c>
      <c r="FT58" s="52">
        <v>1.2593E-2</v>
      </c>
      <c r="FU58" s="52">
        <v>2.10003E-2</v>
      </c>
    </row>
    <row r="59" spans="1:177" x14ac:dyDescent="0.2">
      <c r="A59" s="31" t="s">
        <v>0</v>
      </c>
      <c r="B59" s="31" t="s">
        <v>235</v>
      </c>
      <c r="C59" s="31" t="s">
        <v>221</v>
      </c>
      <c r="D59" s="31" t="s">
        <v>216</v>
      </c>
      <c r="E59" s="53" t="s">
        <v>229</v>
      </c>
      <c r="F59" s="53">
        <v>468</v>
      </c>
      <c r="G59" s="52">
        <v>0.29981429999999998</v>
      </c>
      <c r="H59" s="52">
        <v>0.27283390000000002</v>
      </c>
      <c r="I59" s="52">
        <v>0.25780409999999998</v>
      </c>
      <c r="J59" s="52">
        <v>0.25062079999999998</v>
      </c>
      <c r="K59" s="52">
        <v>0.25563279999999999</v>
      </c>
      <c r="L59" s="52">
        <v>0.29882399999999998</v>
      </c>
      <c r="M59" s="52">
        <v>0.3184766</v>
      </c>
      <c r="N59" s="52">
        <v>0.31941219999999998</v>
      </c>
      <c r="O59" s="52">
        <v>0.34416809999999998</v>
      </c>
      <c r="P59" s="52">
        <v>0.34280339999999998</v>
      </c>
      <c r="Q59" s="52">
        <v>0.32658809999999999</v>
      </c>
      <c r="R59" s="52">
        <v>0.32567439999999998</v>
      </c>
      <c r="S59" s="52">
        <v>0.3189052</v>
      </c>
      <c r="T59" s="52">
        <v>0.2845781</v>
      </c>
      <c r="U59" s="52">
        <v>0.30466379999999998</v>
      </c>
      <c r="V59" s="52">
        <v>0.3158975</v>
      </c>
      <c r="W59" s="52">
        <v>0.3445838</v>
      </c>
      <c r="X59" s="52">
        <v>0.42726960000000003</v>
      </c>
      <c r="Y59" s="52">
        <v>0.55047460000000004</v>
      </c>
      <c r="Z59" s="52">
        <v>0.542578</v>
      </c>
      <c r="AA59" s="52">
        <v>0.51905469999999998</v>
      </c>
      <c r="AB59" s="52">
        <v>0.50481609999999999</v>
      </c>
      <c r="AC59" s="52">
        <v>0.43050630000000001</v>
      </c>
      <c r="AD59" s="52">
        <v>0.35607689999999997</v>
      </c>
      <c r="AE59" s="52">
        <v>-6.4141000000000004E-2</v>
      </c>
      <c r="AF59" s="52">
        <v>-6.5463800000000003E-2</v>
      </c>
      <c r="AG59" s="52">
        <v>-5.8751699999999997E-2</v>
      </c>
      <c r="AH59" s="52">
        <v>-3.5240199999999999E-2</v>
      </c>
      <c r="AI59" s="52">
        <v>-3.6339000000000003E-2</v>
      </c>
      <c r="AJ59" s="52">
        <v>-3.2087499999999998E-2</v>
      </c>
      <c r="AK59" s="52">
        <v>-2.18934E-2</v>
      </c>
      <c r="AL59" s="52">
        <v>-7.6023000000000002E-3</v>
      </c>
      <c r="AM59" s="52">
        <v>-7.1361999999999997E-3</v>
      </c>
      <c r="AN59" s="52">
        <v>-7.2538000000000004E-3</v>
      </c>
      <c r="AO59" s="52">
        <v>-9.48E-5</v>
      </c>
      <c r="AP59" s="52">
        <v>2.5404999999999998E-3</v>
      </c>
      <c r="AQ59" s="52">
        <v>-1.72801E-2</v>
      </c>
      <c r="AR59" s="52">
        <v>-1.72187E-2</v>
      </c>
      <c r="AS59" s="52">
        <v>-5.0346000000000002E-3</v>
      </c>
      <c r="AT59" s="52">
        <v>-1.10017E-2</v>
      </c>
      <c r="AU59" s="52">
        <v>8.3830000000000005E-4</v>
      </c>
      <c r="AV59" s="52">
        <v>9.3866000000000002E-3</v>
      </c>
      <c r="AW59" s="52">
        <v>2.4059999999999999E-4</v>
      </c>
      <c r="AX59" s="52">
        <v>-3.63121E-2</v>
      </c>
      <c r="AY59" s="52">
        <v>-4.8385900000000003E-2</v>
      </c>
      <c r="AZ59" s="52">
        <v>-5.2140400000000003E-2</v>
      </c>
      <c r="BA59" s="52">
        <v>-3.4365800000000002E-2</v>
      </c>
      <c r="BB59" s="52">
        <v>-3.8991100000000001E-2</v>
      </c>
      <c r="BC59" s="52">
        <v>-4.7268200000000003E-2</v>
      </c>
      <c r="BD59" s="52">
        <v>-4.8230099999999998E-2</v>
      </c>
      <c r="BE59" s="52">
        <v>-4.3621899999999998E-2</v>
      </c>
      <c r="BF59" s="52">
        <v>-2.2375200000000001E-2</v>
      </c>
      <c r="BG59" s="52">
        <v>-2.3552400000000001E-2</v>
      </c>
      <c r="BH59" s="52">
        <v>-1.8975599999999999E-2</v>
      </c>
      <c r="BI59" s="52">
        <v>-7.9778000000000002E-3</v>
      </c>
      <c r="BJ59" s="52">
        <v>5.0612000000000001E-3</v>
      </c>
      <c r="BK59" s="52">
        <v>5.6644E-3</v>
      </c>
      <c r="BL59" s="52">
        <v>5.4216000000000004E-3</v>
      </c>
      <c r="BM59" s="52">
        <v>1.26786E-2</v>
      </c>
      <c r="BN59" s="52">
        <v>1.4975499999999999E-2</v>
      </c>
      <c r="BO59" s="52">
        <v>-5.117E-3</v>
      </c>
      <c r="BP59" s="52">
        <v>-6.3172000000000002E-3</v>
      </c>
      <c r="BQ59" s="52">
        <v>8.5856999999999999E-3</v>
      </c>
      <c r="BR59" s="52">
        <v>4.8364999999999997E-3</v>
      </c>
      <c r="BS59" s="52">
        <v>1.6041E-2</v>
      </c>
      <c r="BT59" s="52">
        <v>2.57305E-2</v>
      </c>
      <c r="BU59" s="52">
        <v>1.8098199999999998E-2</v>
      </c>
      <c r="BV59" s="52">
        <v>-1.7617299999999999E-2</v>
      </c>
      <c r="BW59" s="52">
        <v>-3.0556E-2</v>
      </c>
      <c r="BX59" s="52">
        <v>-3.5388799999999998E-2</v>
      </c>
      <c r="BY59" s="52">
        <v>-1.6948100000000001E-2</v>
      </c>
      <c r="BZ59" s="52">
        <v>-2.30023E-2</v>
      </c>
      <c r="CA59" s="52">
        <v>-3.5582099999999998E-2</v>
      </c>
      <c r="CB59" s="52">
        <v>-3.6294199999999999E-2</v>
      </c>
      <c r="CC59" s="52">
        <v>-3.3143100000000002E-2</v>
      </c>
      <c r="CD59" s="52">
        <v>-1.3465E-2</v>
      </c>
      <c r="CE59" s="52">
        <v>-1.4696499999999999E-2</v>
      </c>
      <c r="CF59" s="52">
        <v>-9.8943E-3</v>
      </c>
      <c r="CG59" s="52">
        <v>1.6601000000000001E-3</v>
      </c>
      <c r="CH59" s="52">
        <v>1.3831899999999999E-2</v>
      </c>
      <c r="CI59" s="52">
        <v>1.453E-2</v>
      </c>
      <c r="CJ59" s="52">
        <v>1.42005E-2</v>
      </c>
      <c r="CK59" s="52">
        <v>2.15254E-2</v>
      </c>
      <c r="CL59" s="52">
        <v>2.3587899999999998E-2</v>
      </c>
      <c r="CM59" s="52">
        <v>3.3070999999999999E-3</v>
      </c>
      <c r="CN59" s="52">
        <v>1.2332000000000001E-3</v>
      </c>
      <c r="CO59" s="52">
        <v>1.80191E-2</v>
      </c>
      <c r="CP59" s="52">
        <v>1.5806000000000001E-2</v>
      </c>
      <c r="CQ59" s="52">
        <v>2.6570300000000002E-2</v>
      </c>
      <c r="CR59" s="52">
        <v>3.7050300000000001E-2</v>
      </c>
      <c r="CS59" s="52">
        <v>3.0466300000000002E-2</v>
      </c>
      <c r="CT59" s="52">
        <v>-4.6693000000000004E-3</v>
      </c>
      <c r="CU59" s="52">
        <v>-1.82071E-2</v>
      </c>
      <c r="CV59" s="52">
        <v>-2.3786700000000001E-2</v>
      </c>
      <c r="CW59" s="52">
        <v>-4.8846999999999996E-3</v>
      </c>
      <c r="CX59" s="52">
        <v>-1.19285E-2</v>
      </c>
      <c r="CY59" s="52">
        <v>-2.38961E-2</v>
      </c>
      <c r="CZ59" s="52">
        <v>-2.43582E-2</v>
      </c>
      <c r="DA59" s="52">
        <v>-2.2664299999999998E-2</v>
      </c>
      <c r="DB59" s="52">
        <v>-4.5547000000000001E-3</v>
      </c>
      <c r="DC59" s="52">
        <v>-5.8405999999999996E-3</v>
      </c>
      <c r="DD59" s="52">
        <v>-8.1300000000000003E-4</v>
      </c>
      <c r="DE59" s="52">
        <v>1.1298000000000001E-2</v>
      </c>
      <c r="DF59" s="52">
        <v>2.26026E-2</v>
      </c>
      <c r="DG59" s="52">
        <v>2.3395699999999998E-2</v>
      </c>
      <c r="DH59" s="52">
        <v>2.29795E-2</v>
      </c>
      <c r="DI59" s="52">
        <v>3.0372199999999999E-2</v>
      </c>
      <c r="DJ59" s="52">
        <v>3.2200300000000001E-2</v>
      </c>
      <c r="DK59" s="52">
        <v>1.17313E-2</v>
      </c>
      <c r="DL59" s="52">
        <v>8.7836000000000008E-3</v>
      </c>
      <c r="DM59" s="52">
        <v>2.7452600000000001E-2</v>
      </c>
      <c r="DN59" s="52">
        <v>2.6775500000000001E-2</v>
      </c>
      <c r="DO59" s="52">
        <v>3.7099600000000003E-2</v>
      </c>
      <c r="DP59" s="52">
        <v>4.8370099999999999E-2</v>
      </c>
      <c r="DQ59" s="52">
        <v>4.2834400000000002E-2</v>
      </c>
      <c r="DR59" s="52">
        <v>8.2786999999999999E-3</v>
      </c>
      <c r="DS59" s="52">
        <v>-5.8582E-3</v>
      </c>
      <c r="DT59" s="52">
        <v>-1.21846E-2</v>
      </c>
      <c r="DU59" s="52">
        <v>7.1786999999999997E-3</v>
      </c>
      <c r="DV59" s="52">
        <v>-8.5470000000000001E-4</v>
      </c>
      <c r="DW59" s="52">
        <v>-7.0232000000000003E-3</v>
      </c>
      <c r="DX59" s="52">
        <v>-7.1244999999999998E-3</v>
      </c>
      <c r="DY59" s="52">
        <v>-7.5345999999999998E-3</v>
      </c>
      <c r="DZ59" s="52">
        <v>8.3102999999999996E-3</v>
      </c>
      <c r="EA59" s="52">
        <v>6.9459999999999999E-3</v>
      </c>
      <c r="EB59" s="52">
        <v>1.2298999999999999E-2</v>
      </c>
      <c r="EC59" s="52">
        <v>2.5213599999999999E-2</v>
      </c>
      <c r="ED59" s="52">
        <v>3.5265999999999999E-2</v>
      </c>
      <c r="EE59" s="52">
        <v>3.6196199999999998E-2</v>
      </c>
      <c r="EF59" s="52">
        <v>3.5654900000000003E-2</v>
      </c>
      <c r="EG59" s="52">
        <v>4.3145700000000002E-2</v>
      </c>
      <c r="EH59" s="52">
        <v>4.4635300000000003E-2</v>
      </c>
      <c r="EI59" s="52">
        <v>2.38944E-2</v>
      </c>
      <c r="EJ59" s="52">
        <v>1.96852E-2</v>
      </c>
      <c r="EK59" s="52">
        <v>4.1072900000000002E-2</v>
      </c>
      <c r="EL59" s="52">
        <v>4.2613699999999997E-2</v>
      </c>
      <c r="EM59" s="52">
        <v>5.2302300000000003E-2</v>
      </c>
      <c r="EN59" s="52">
        <v>6.4713999999999994E-2</v>
      </c>
      <c r="EO59" s="52">
        <v>6.06919E-2</v>
      </c>
      <c r="EP59" s="52">
        <v>2.6973500000000001E-2</v>
      </c>
      <c r="EQ59" s="52">
        <v>1.1971600000000001E-2</v>
      </c>
      <c r="ER59" s="52">
        <v>4.5669999999999999E-3</v>
      </c>
      <c r="ES59" s="52">
        <v>2.4596400000000001E-2</v>
      </c>
      <c r="ET59" s="52">
        <v>1.5134099999999999E-2</v>
      </c>
      <c r="EU59" s="52">
        <v>56.423962000000003</v>
      </c>
      <c r="EV59" s="52">
        <v>56.317974</v>
      </c>
      <c r="EW59" s="52">
        <v>55.870967999999998</v>
      </c>
      <c r="EX59" s="52">
        <v>56.764977000000002</v>
      </c>
      <c r="EY59" s="52">
        <v>54.976959000000001</v>
      </c>
      <c r="EZ59" s="52">
        <v>56.317974</v>
      </c>
      <c r="FA59" s="52">
        <v>55.870967999999998</v>
      </c>
      <c r="FB59" s="52">
        <v>55.423962000000003</v>
      </c>
      <c r="FC59" s="52">
        <v>58.658985000000001</v>
      </c>
      <c r="FD59" s="52">
        <v>52.658985000000001</v>
      </c>
      <c r="FE59" s="52">
        <v>54.105991000000003</v>
      </c>
      <c r="FF59" s="52">
        <v>57.658985000000001</v>
      </c>
      <c r="FG59" s="52">
        <v>52.105991000000003</v>
      </c>
      <c r="FH59" s="52">
        <v>59</v>
      </c>
      <c r="FI59" s="52">
        <v>59.552993999999998</v>
      </c>
      <c r="FJ59" s="52">
        <v>60.105991000000003</v>
      </c>
      <c r="FK59" s="52">
        <v>54.658985000000001</v>
      </c>
      <c r="FL59" s="52">
        <v>55.658985000000001</v>
      </c>
      <c r="FM59" s="52">
        <v>53.317974</v>
      </c>
      <c r="FN59" s="52">
        <v>54.211982999999996</v>
      </c>
      <c r="FO59" s="52">
        <v>51.658985000000001</v>
      </c>
      <c r="FP59" s="52">
        <v>51.658985000000001</v>
      </c>
      <c r="FQ59" s="52">
        <v>51.105991000000003</v>
      </c>
      <c r="FR59" s="52">
        <v>50.658985000000001</v>
      </c>
      <c r="FS59" s="52">
        <v>1.2383699999999999E-2</v>
      </c>
      <c r="FT59" s="52">
        <v>1.21508E-2</v>
      </c>
      <c r="FU59" s="52">
        <v>1.9685000000000001E-2</v>
      </c>
    </row>
    <row r="60" spans="1:177" x14ac:dyDescent="0.2">
      <c r="A60" s="31" t="s">
        <v>0</v>
      </c>
      <c r="B60" s="31" t="s">
        <v>235</v>
      </c>
      <c r="C60" s="31" t="s">
        <v>221</v>
      </c>
      <c r="D60" s="31" t="s">
        <v>216</v>
      </c>
      <c r="E60" s="53" t="s">
        <v>230</v>
      </c>
      <c r="F60" s="53">
        <v>271</v>
      </c>
      <c r="G60" s="52">
        <v>0.1591988</v>
      </c>
      <c r="H60" s="52">
        <v>0.1433111</v>
      </c>
      <c r="I60" s="52">
        <v>0.1390921</v>
      </c>
      <c r="J60" s="52">
        <v>0.13763349999999999</v>
      </c>
      <c r="K60" s="52">
        <v>0.1421935</v>
      </c>
      <c r="L60" s="52">
        <v>0.1610066</v>
      </c>
      <c r="M60" s="52">
        <v>0.17590040000000001</v>
      </c>
      <c r="N60" s="52">
        <v>0.1673983</v>
      </c>
      <c r="O60" s="52">
        <v>0.18774689999999999</v>
      </c>
      <c r="P60" s="52">
        <v>0.1781509</v>
      </c>
      <c r="Q60" s="52">
        <v>0.17056209999999999</v>
      </c>
      <c r="R60" s="52">
        <v>0.15447130000000001</v>
      </c>
      <c r="S60" s="52">
        <v>0.1577626</v>
      </c>
      <c r="T60" s="52">
        <v>0.14342849999999999</v>
      </c>
      <c r="U60" s="52">
        <v>0.1539025</v>
      </c>
      <c r="V60" s="52">
        <v>0.1558303</v>
      </c>
      <c r="W60" s="52">
        <v>0.16936709999999999</v>
      </c>
      <c r="X60" s="52">
        <v>0.19869880000000001</v>
      </c>
      <c r="Y60" s="52">
        <v>0.28821049999999998</v>
      </c>
      <c r="Z60" s="52">
        <v>0.28295530000000002</v>
      </c>
      <c r="AA60" s="52">
        <v>0.26509500000000003</v>
      </c>
      <c r="AB60" s="52">
        <v>0.26290079999999999</v>
      </c>
      <c r="AC60" s="52">
        <v>0.22439600000000001</v>
      </c>
      <c r="AD60" s="52">
        <v>0.1890628</v>
      </c>
      <c r="AE60" s="52">
        <v>-6.0915299999999999E-2</v>
      </c>
      <c r="AF60" s="52">
        <v>-6.5027100000000004E-2</v>
      </c>
      <c r="AG60" s="52">
        <v>-5.1750600000000001E-2</v>
      </c>
      <c r="AH60" s="52">
        <v>-2.8198600000000001E-2</v>
      </c>
      <c r="AI60" s="52">
        <v>-3.0325600000000001E-2</v>
      </c>
      <c r="AJ60" s="52">
        <v>-2.7205699999999999E-2</v>
      </c>
      <c r="AK60" s="52">
        <v>-1.4260500000000001E-2</v>
      </c>
      <c r="AL60" s="52">
        <v>-1.91507E-2</v>
      </c>
      <c r="AM60" s="52">
        <v>-7.7526000000000001E-3</v>
      </c>
      <c r="AN60" s="52">
        <v>6.0030000000000001E-4</v>
      </c>
      <c r="AO60" s="52">
        <v>6.2288999999999999E-3</v>
      </c>
      <c r="AP60" s="52">
        <v>-2.6773000000000001E-3</v>
      </c>
      <c r="AQ60" s="52">
        <v>-1.38271E-2</v>
      </c>
      <c r="AR60" s="52">
        <v>-1.46129E-2</v>
      </c>
      <c r="AS60" s="52">
        <v>-1.12634E-2</v>
      </c>
      <c r="AT60" s="52">
        <v>-1.9098299999999999E-2</v>
      </c>
      <c r="AU60" s="52">
        <v>-1.9561200000000001E-2</v>
      </c>
      <c r="AV60" s="52">
        <v>-1.7066000000000001E-2</v>
      </c>
      <c r="AW60" s="52">
        <v>-1.08308E-2</v>
      </c>
      <c r="AX60" s="52">
        <v>-2.1960500000000001E-2</v>
      </c>
      <c r="AY60" s="52">
        <v>-3.6712700000000001E-2</v>
      </c>
      <c r="AZ60" s="52">
        <v>-3.4194000000000002E-2</v>
      </c>
      <c r="BA60" s="52">
        <v>-3.8402499999999999E-2</v>
      </c>
      <c r="BB60" s="52">
        <v>-3.74402E-2</v>
      </c>
      <c r="BC60" s="52">
        <v>-4.5521499999999999E-2</v>
      </c>
      <c r="BD60" s="52">
        <v>-4.8918700000000002E-2</v>
      </c>
      <c r="BE60" s="52">
        <v>-3.7846499999999998E-2</v>
      </c>
      <c r="BF60" s="52">
        <v>-1.7196199999999998E-2</v>
      </c>
      <c r="BG60" s="52">
        <v>-1.95753E-2</v>
      </c>
      <c r="BH60" s="52">
        <v>-1.6249900000000001E-2</v>
      </c>
      <c r="BI60" s="52">
        <v>-2.5671000000000001E-3</v>
      </c>
      <c r="BJ60" s="52">
        <v>-8.3838000000000003E-3</v>
      </c>
      <c r="BK60" s="52">
        <v>4.3597000000000002E-3</v>
      </c>
      <c r="BL60" s="52">
        <v>1.1714799999999999E-2</v>
      </c>
      <c r="BM60" s="52">
        <v>1.7386499999999999E-2</v>
      </c>
      <c r="BN60" s="52">
        <v>8.3984000000000003E-3</v>
      </c>
      <c r="BO60" s="52">
        <v>-3.5392000000000002E-3</v>
      </c>
      <c r="BP60" s="52">
        <v>-6.2386000000000004E-3</v>
      </c>
      <c r="BQ60" s="52">
        <v>-1.4151000000000001E-3</v>
      </c>
      <c r="BR60" s="52">
        <v>-7.5916000000000004E-3</v>
      </c>
      <c r="BS60" s="52">
        <v>-7.9889000000000002E-3</v>
      </c>
      <c r="BT60" s="52">
        <v>-5.1156999999999999E-3</v>
      </c>
      <c r="BU60" s="52">
        <v>2.5674000000000001E-3</v>
      </c>
      <c r="BV60" s="52">
        <v>-8.1136999999999997E-3</v>
      </c>
      <c r="BW60" s="52">
        <v>-2.25607E-2</v>
      </c>
      <c r="BX60" s="52">
        <v>-2.1798999999999999E-2</v>
      </c>
      <c r="BY60" s="52">
        <v>-2.45019E-2</v>
      </c>
      <c r="BZ60" s="52">
        <v>-2.3768899999999999E-2</v>
      </c>
      <c r="CA60" s="52">
        <v>-3.4859800000000003E-2</v>
      </c>
      <c r="CB60" s="52">
        <v>-3.77621E-2</v>
      </c>
      <c r="CC60" s="52">
        <v>-2.8216499999999999E-2</v>
      </c>
      <c r="CD60" s="52">
        <v>-9.5759E-3</v>
      </c>
      <c r="CE60" s="52">
        <v>-1.21297E-2</v>
      </c>
      <c r="CF60" s="52">
        <v>-8.6619999999999996E-3</v>
      </c>
      <c r="CG60" s="52">
        <v>5.5316999999999996E-3</v>
      </c>
      <c r="CH60" s="52">
        <v>-9.2659999999999997E-4</v>
      </c>
      <c r="CI60" s="52">
        <v>1.27487E-2</v>
      </c>
      <c r="CJ60" s="52">
        <v>1.9412700000000001E-2</v>
      </c>
      <c r="CK60" s="52">
        <v>2.51142E-2</v>
      </c>
      <c r="CL60" s="52">
        <v>1.6069300000000002E-2</v>
      </c>
      <c r="CM60" s="52">
        <v>3.5861999999999999E-3</v>
      </c>
      <c r="CN60" s="52">
        <v>-4.3859999999999998E-4</v>
      </c>
      <c r="CO60" s="52">
        <v>5.4057999999999997E-3</v>
      </c>
      <c r="CP60" s="52">
        <v>3.7800000000000003E-4</v>
      </c>
      <c r="CQ60" s="52">
        <v>2.5899999999999999E-5</v>
      </c>
      <c r="CR60" s="52">
        <v>3.1610000000000002E-3</v>
      </c>
      <c r="CS60" s="52">
        <v>1.18469E-2</v>
      </c>
      <c r="CT60" s="52">
        <v>1.4766E-3</v>
      </c>
      <c r="CU60" s="52">
        <v>-1.2759100000000001E-2</v>
      </c>
      <c r="CV60" s="52">
        <v>-1.32143E-2</v>
      </c>
      <c r="CW60" s="52">
        <v>-1.4874399999999999E-2</v>
      </c>
      <c r="CX60" s="52">
        <v>-1.43001E-2</v>
      </c>
      <c r="CY60" s="52">
        <v>-2.41981E-2</v>
      </c>
      <c r="CZ60" s="52">
        <v>-2.6605400000000001E-2</v>
      </c>
      <c r="DA60" s="52">
        <v>-1.8586600000000002E-2</v>
      </c>
      <c r="DB60" s="52">
        <v>-1.9556E-3</v>
      </c>
      <c r="DC60" s="52">
        <v>-4.6841000000000001E-3</v>
      </c>
      <c r="DD60" s="52">
        <v>-1.0740000000000001E-3</v>
      </c>
      <c r="DE60" s="52">
        <v>1.36305E-2</v>
      </c>
      <c r="DF60" s="52">
        <v>6.5306000000000001E-3</v>
      </c>
      <c r="DG60" s="52">
        <v>2.1137599999999999E-2</v>
      </c>
      <c r="DH60" s="52">
        <v>2.7110499999999999E-2</v>
      </c>
      <c r="DI60" s="52">
        <v>3.28419E-2</v>
      </c>
      <c r="DJ60" s="52">
        <v>2.3740299999999999E-2</v>
      </c>
      <c r="DK60" s="52">
        <v>1.07116E-2</v>
      </c>
      <c r="DL60" s="52">
        <v>5.3613999999999997E-3</v>
      </c>
      <c r="DM60" s="52">
        <v>1.2226799999999999E-2</v>
      </c>
      <c r="DN60" s="52">
        <v>8.3475000000000008E-3</v>
      </c>
      <c r="DO60" s="52">
        <v>8.0408000000000007E-3</v>
      </c>
      <c r="DP60" s="52">
        <v>1.14377E-2</v>
      </c>
      <c r="DQ60" s="52">
        <v>2.11264E-2</v>
      </c>
      <c r="DR60" s="52">
        <v>1.1066899999999999E-2</v>
      </c>
      <c r="DS60" s="52">
        <v>-2.9575000000000001E-3</v>
      </c>
      <c r="DT60" s="52">
        <v>-4.6296000000000002E-3</v>
      </c>
      <c r="DU60" s="52">
        <v>-5.2468999999999997E-3</v>
      </c>
      <c r="DV60" s="52">
        <v>-4.8313999999999996E-3</v>
      </c>
      <c r="DW60" s="52">
        <v>-8.8042999999999993E-3</v>
      </c>
      <c r="DX60" s="52">
        <v>-1.0496999999999999E-2</v>
      </c>
      <c r="DY60" s="52">
        <v>-4.6825E-3</v>
      </c>
      <c r="DZ60" s="52">
        <v>9.0468000000000007E-3</v>
      </c>
      <c r="EA60" s="52">
        <v>6.0660999999999996E-3</v>
      </c>
      <c r="EB60" s="52">
        <v>9.8817999999999996E-3</v>
      </c>
      <c r="EC60" s="52">
        <v>2.53239E-2</v>
      </c>
      <c r="ED60" s="52">
        <v>1.72976E-2</v>
      </c>
      <c r="EE60" s="52">
        <v>3.3249899999999999E-2</v>
      </c>
      <c r="EF60" s="52">
        <v>3.8225000000000002E-2</v>
      </c>
      <c r="EG60" s="52">
        <v>4.3999499999999997E-2</v>
      </c>
      <c r="EH60" s="52">
        <v>3.4815899999999997E-2</v>
      </c>
      <c r="EI60" s="52">
        <v>2.0999500000000001E-2</v>
      </c>
      <c r="EJ60" s="52">
        <v>1.37357E-2</v>
      </c>
      <c r="EK60" s="52">
        <v>2.20751E-2</v>
      </c>
      <c r="EL60" s="52">
        <v>1.9854199999999999E-2</v>
      </c>
      <c r="EM60" s="52">
        <v>1.9613100000000001E-2</v>
      </c>
      <c r="EN60" s="52">
        <v>2.3387999999999999E-2</v>
      </c>
      <c r="EO60" s="52">
        <v>3.4524600000000003E-2</v>
      </c>
      <c r="EP60" s="52">
        <v>2.49137E-2</v>
      </c>
      <c r="EQ60" s="52">
        <v>1.1194600000000001E-2</v>
      </c>
      <c r="ER60" s="52">
        <v>7.7653000000000002E-3</v>
      </c>
      <c r="ES60" s="52">
        <v>8.6535999999999991E-3</v>
      </c>
      <c r="ET60" s="52">
        <v>8.8400000000000006E-3</v>
      </c>
      <c r="EU60" s="52">
        <v>60</v>
      </c>
      <c r="EV60" s="52">
        <v>59</v>
      </c>
      <c r="EW60" s="52">
        <v>59</v>
      </c>
      <c r="EX60" s="52">
        <v>59</v>
      </c>
      <c r="EY60" s="52">
        <v>59</v>
      </c>
      <c r="EZ60" s="52">
        <v>59</v>
      </c>
      <c r="FA60" s="52">
        <v>59</v>
      </c>
      <c r="FB60" s="52">
        <v>59</v>
      </c>
      <c r="FC60" s="52">
        <v>60</v>
      </c>
      <c r="FD60" s="52">
        <v>54</v>
      </c>
      <c r="FE60" s="52">
        <v>55</v>
      </c>
      <c r="FF60" s="52">
        <v>59</v>
      </c>
      <c r="FG60" s="52">
        <v>53</v>
      </c>
      <c r="FH60" s="52">
        <v>59</v>
      </c>
      <c r="FI60" s="52">
        <v>60</v>
      </c>
      <c r="FJ60" s="52">
        <v>61</v>
      </c>
      <c r="FK60" s="52">
        <v>56</v>
      </c>
      <c r="FL60" s="52">
        <v>57</v>
      </c>
      <c r="FM60" s="52">
        <v>56</v>
      </c>
      <c r="FN60" s="52">
        <v>56</v>
      </c>
      <c r="FO60" s="52">
        <v>53</v>
      </c>
      <c r="FP60" s="52">
        <v>53</v>
      </c>
      <c r="FQ60" s="52">
        <v>52</v>
      </c>
      <c r="FR60" s="52">
        <v>52</v>
      </c>
      <c r="FS60" s="52">
        <v>1.0912399999999999E-2</v>
      </c>
      <c r="FT60" s="52">
        <v>1.09859E-2</v>
      </c>
      <c r="FU60" s="52">
        <v>1.57284E-2</v>
      </c>
    </row>
    <row r="61" spans="1:177" x14ac:dyDescent="0.2">
      <c r="A61" s="31" t="s">
        <v>0</v>
      </c>
      <c r="B61" s="31" t="s">
        <v>235</v>
      </c>
      <c r="C61" s="31" t="s">
        <v>221</v>
      </c>
      <c r="D61" s="31" t="s">
        <v>216</v>
      </c>
      <c r="E61" s="53" t="s">
        <v>231</v>
      </c>
      <c r="F61" s="53">
        <v>197</v>
      </c>
      <c r="G61" s="52">
        <v>0.13702130000000001</v>
      </c>
      <c r="H61" s="52">
        <v>0.12606819999999999</v>
      </c>
      <c r="I61" s="52">
        <v>0.1166802</v>
      </c>
      <c r="J61" s="52">
        <v>0.1115734</v>
      </c>
      <c r="K61" s="52">
        <v>0.1121438</v>
      </c>
      <c r="L61" s="52">
        <v>0.13616220000000001</v>
      </c>
      <c r="M61" s="52">
        <v>0.14165639999999999</v>
      </c>
      <c r="N61" s="52">
        <v>0.1491442</v>
      </c>
      <c r="O61" s="52">
        <v>0.15507580000000001</v>
      </c>
      <c r="P61" s="52">
        <v>0.16133829999999999</v>
      </c>
      <c r="Q61" s="52">
        <v>0.15399160000000001</v>
      </c>
      <c r="R61" s="52">
        <v>0.16670969999999999</v>
      </c>
      <c r="S61" s="52">
        <v>0.15749260000000001</v>
      </c>
      <c r="T61" s="52">
        <v>0.13789879999999999</v>
      </c>
      <c r="U61" s="52">
        <v>0.14738370000000001</v>
      </c>
      <c r="V61" s="52">
        <v>0.15617510000000001</v>
      </c>
      <c r="W61" s="52">
        <v>0.17057919999999999</v>
      </c>
      <c r="X61" s="52">
        <v>0.22334560000000001</v>
      </c>
      <c r="Y61" s="52">
        <v>0.25819300000000001</v>
      </c>
      <c r="Z61" s="52">
        <v>0.25602839999999999</v>
      </c>
      <c r="AA61" s="52">
        <v>0.24917149999999999</v>
      </c>
      <c r="AB61" s="52">
        <v>0.23816010000000001</v>
      </c>
      <c r="AC61" s="52">
        <v>0.20245769999999999</v>
      </c>
      <c r="AD61" s="52">
        <v>0.16406419999999999</v>
      </c>
      <c r="AE61" s="52">
        <v>-1.8439299999999999E-2</v>
      </c>
      <c r="AF61" s="52">
        <v>-1.5758899999999999E-2</v>
      </c>
      <c r="AG61" s="52">
        <v>-1.94071E-2</v>
      </c>
      <c r="AH61" s="52">
        <v>-1.7135899999999999E-2</v>
      </c>
      <c r="AI61" s="52">
        <v>-1.6256799999999998E-2</v>
      </c>
      <c r="AJ61" s="52">
        <v>-1.50873E-2</v>
      </c>
      <c r="AK61" s="52">
        <v>-1.7141E-2</v>
      </c>
      <c r="AL61" s="52">
        <v>7.6579999999999997E-4</v>
      </c>
      <c r="AM61" s="52">
        <v>-7.9555000000000008E-3</v>
      </c>
      <c r="AN61" s="52">
        <v>-1.68641E-2</v>
      </c>
      <c r="AO61" s="52">
        <v>-1.4132199999999999E-2</v>
      </c>
      <c r="AP61" s="52">
        <v>-4.4121000000000004E-3</v>
      </c>
      <c r="AQ61" s="52">
        <v>-1.2815099999999999E-2</v>
      </c>
      <c r="AR61" s="52">
        <v>-1.1332E-2</v>
      </c>
      <c r="AS61" s="52">
        <v>-4.3775000000000003E-3</v>
      </c>
      <c r="AT61" s="52">
        <v>-4.3914000000000002E-3</v>
      </c>
      <c r="AU61" s="52">
        <v>7.1003999999999998E-3</v>
      </c>
      <c r="AV61" s="52">
        <v>1.3261500000000001E-2</v>
      </c>
      <c r="AW61" s="52">
        <v>-2.6908000000000001E-3</v>
      </c>
      <c r="AX61" s="52">
        <v>-2.68661E-2</v>
      </c>
      <c r="AY61" s="52">
        <v>-2.5675900000000001E-2</v>
      </c>
      <c r="AZ61" s="52">
        <v>-3.0178300000000002E-2</v>
      </c>
      <c r="BA61" s="52">
        <v>-1.05202E-2</v>
      </c>
      <c r="BB61" s="52">
        <v>-1.4843200000000001E-2</v>
      </c>
      <c r="BC61" s="52">
        <v>-1.00862E-2</v>
      </c>
      <c r="BD61" s="52">
        <v>-7.7451999999999998E-3</v>
      </c>
      <c r="BE61" s="52">
        <v>-1.19828E-2</v>
      </c>
      <c r="BF61" s="52">
        <v>-9.8051000000000006E-3</v>
      </c>
      <c r="BG61" s="52">
        <v>-8.8023000000000007E-3</v>
      </c>
      <c r="BH61" s="52">
        <v>-7.3382999999999999E-3</v>
      </c>
      <c r="BI61" s="52">
        <v>-9.0662999999999994E-3</v>
      </c>
      <c r="BJ61" s="52">
        <v>7.8504000000000004E-3</v>
      </c>
      <c r="BK61" s="52">
        <v>-2.0528999999999999E-3</v>
      </c>
      <c r="BL61" s="52">
        <v>-1.00616E-2</v>
      </c>
      <c r="BM61" s="52">
        <v>-7.2487000000000003E-3</v>
      </c>
      <c r="BN61" s="52">
        <v>2.1548000000000001E-3</v>
      </c>
      <c r="BO61" s="52">
        <v>-5.8652000000000001E-3</v>
      </c>
      <c r="BP61" s="52">
        <v>-4.3677000000000004E-3</v>
      </c>
      <c r="BQ61" s="52">
        <v>4.7057999999999996E-3</v>
      </c>
      <c r="BR61" s="52">
        <v>6.1083999999999999E-3</v>
      </c>
      <c r="BS61" s="52">
        <v>1.6729000000000001E-2</v>
      </c>
      <c r="BT61" s="52">
        <v>2.4171399999999999E-2</v>
      </c>
      <c r="BU61" s="52">
        <v>8.9666999999999993E-3</v>
      </c>
      <c r="BV61" s="52">
        <v>-1.4641400000000001E-2</v>
      </c>
      <c r="BW61" s="52">
        <v>-1.45758E-2</v>
      </c>
      <c r="BX61" s="52">
        <v>-1.9030100000000001E-2</v>
      </c>
      <c r="BY61" s="52">
        <v>2.0359999999999999E-4</v>
      </c>
      <c r="BZ61" s="52">
        <v>-5.8363E-3</v>
      </c>
      <c r="CA61" s="52">
        <v>-4.3007999999999996E-3</v>
      </c>
      <c r="CB61" s="52">
        <v>-2.1949999999999999E-3</v>
      </c>
      <c r="CC61" s="52">
        <v>-6.8408000000000002E-3</v>
      </c>
      <c r="CD61" s="52">
        <v>-4.7276999999999996E-3</v>
      </c>
      <c r="CE61" s="52">
        <v>-3.6394000000000001E-3</v>
      </c>
      <c r="CF61" s="52">
        <v>-1.9713E-3</v>
      </c>
      <c r="CG61" s="52">
        <v>-3.4737000000000001E-3</v>
      </c>
      <c r="CH61" s="52">
        <v>1.27572E-2</v>
      </c>
      <c r="CI61" s="52">
        <v>2.0352E-3</v>
      </c>
      <c r="CJ61" s="52">
        <v>-5.3501E-3</v>
      </c>
      <c r="CK61" s="52">
        <v>-2.4813000000000001E-3</v>
      </c>
      <c r="CL61" s="52">
        <v>6.7029999999999998E-3</v>
      </c>
      <c r="CM61" s="52">
        <v>-1.0518000000000001E-3</v>
      </c>
      <c r="CN61" s="52">
        <v>4.5580000000000002E-4</v>
      </c>
      <c r="CO61" s="52">
        <v>1.0996799999999999E-2</v>
      </c>
      <c r="CP61" s="52">
        <v>1.3380599999999999E-2</v>
      </c>
      <c r="CQ61" s="52">
        <v>2.33978E-2</v>
      </c>
      <c r="CR61" s="52">
        <v>3.1727499999999999E-2</v>
      </c>
      <c r="CS61" s="52">
        <v>1.7040599999999999E-2</v>
      </c>
      <c r="CT61" s="52">
        <v>-6.1745000000000003E-3</v>
      </c>
      <c r="CU61" s="52">
        <v>-6.8878999999999998E-3</v>
      </c>
      <c r="CV61" s="52">
        <v>-1.13089E-2</v>
      </c>
      <c r="CW61" s="52">
        <v>7.6308000000000001E-3</v>
      </c>
      <c r="CX61" s="52">
        <v>4.0190000000000001E-4</v>
      </c>
      <c r="CY61" s="52">
        <v>1.4844999999999999E-3</v>
      </c>
      <c r="CZ61" s="52">
        <v>3.3552E-3</v>
      </c>
      <c r="DA61" s="52">
        <v>-1.6987E-3</v>
      </c>
      <c r="DB61" s="52">
        <v>3.4959999999999999E-4</v>
      </c>
      <c r="DC61" s="52">
        <v>1.5236E-3</v>
      </c>
      <c r="DD61" s="52">
        <v>3.3955999999999999E-3</v>
      </c>
      <c r="DE61" s="52">
        <v>2.1189E-3</v>
      </c>
      <c r="DF61" s="52">
        <v>1.7663999999999999E-2</v>
      </c>
      <c r="DG61" s="52">
        <v>6.1232999999999999E-3</v>
      </c>
      <c r="DH61" s="52">
        <v>-6.3869999999999997E-4</v>
      </c>
      <c r="DI61" s="52">
        <v>2.2862E-3</v>
      </c>
      <c r="DJ61" s="52">
        <v>1.1251300000000001E-2</v>
      </c>
      <c r="DK61" s="52">
        <v>3.7617000000000002E-3</v>
      </c>
      <c r="DL61" s="52">
        <v>5.2792000000000004E-3</v>
      </c>
      <c r="DM61" s="52">
        <v>1.7287799999999999E-2</v>
      </c>
      <c r="DN61" s="52">
        <v>2.0652799999999999E-2</v>
      </c>
      <c r="DO61" s="52">
        <v>3.0066599999999999E-2</v>
      </c>
      <c r="DP61" s="52">
        <v>3.9283699999999998E-2</v>
      </c>
      <c r="DQ61" s="52">
        <v>2.5114500000000001E-2</v>
      </c>
      <c r="DR61" s="52">
        <v>2.2923000000000002E-3</v>
      </c>
      <c r="DS61" s="52">
        <v>7.9989999999999998E-4</v>
      </c>
      <c r="DT61" s="52">
        <v>-3.5875999999999998E-3</v>
      </c>
      <c r="DU61" s="52">
        <v>1.50581E-2</v>
      </c>
      <c r="DV61" s="52">
        <v>6.6400000000000001E-3</v>
      </c>
      <c r="DW61" s="52">
        <v>9.8376000000000002E-3</v>
      </c>
      <c r="DX61" s="52">
        <v>1.1368899999999999E-2</v>
      </c>
      <c r="DY61" s="52">
        <v>5.7256E-3</v>
      </c>
      <c r="DZ61" s="52">
        <v>7.6804999999999998E-3</v>
      </c>
      <c r="EA61" s="52">
        <v>8.9780999999999993E-3</v>
      </c>
      <c r="EB61" s="52">
        <v>1.1144599999999999E-2</v>
      </c>
      <c r="EC61" s="52">
        <v>1.01937E-2</v>
      </c>
      <c r="ED61" s="52">
        <v>2.4748599999999999E-2</v>
      </c>
      <c r="EE61" s="52">
        <v>1.2025900000000001E-2</v>
      </c>
      <c r="EF61" s="52">
        <v>6.1637999999999997E-3</v>
      </c>
      <c r="EG61" s="52">
        <v>9.1696E-3</v>
      </c>
      <c r="EH61" s="52">
        <v>1.7818199999999999E-2</v>
      </c>
      <c r="EI61" s="52">
        <v>1.0711500000000001E-2</v>
      </c>
      <c r="EJ61" s="52">
        <v>1.2243499999999999E-2</v>
      </c>
      <c r="EK61" s="52">
        <v>2.6371100000000001E-2</v>
      </c>
      <c r="EL61" s="52">
        <v>3.1152599999999999E-2</v>
      </c>
      <c r="EM61" s="52">
        <v>3.96952E-2</v>
      </c>
      <c r="EN61" s="52">
        <v>5.0193599999999998E-2</v>
      </c>
      <c r="EO61" s="52">
        <v>3.6771999999999999E-2</v>
      </c>
      <c r="EP61" s="52">
        <v>1.4517E-2</v>
      </c>
      <c r="EQ61" s="52">
        <v>1.1900000000000001E-2</v>
      </c>
      <c r="ER61" s="52">
        <v>7.5605999999999998E-3</v>
      </c>
      <c r="ES61" s="52">
        <v>2.5781800000000001E-2</v>
      </c>
      <c r="ET61" s="52">
        <v>1.5646899999999998E-2</v>
      </c>
      <c r="EU61" s="52">
        <v>52</v>
      </c>
      <c r="EV61" s="52">
        <v>53</v>
      </c>
      <c r="EW61" s="52">
        <v>52</v>
      </c>
      <c r="EX61" s="52">
        <v>54</v>
      </c>
      <c r="EY61" s="52">
        <v>50</v>
      </c>
      <c r="EZ61" s="52">
        <v>53</v>
      </c>
      <c r="FA61" s="52">
        <v>52</v>
      </c>
      <c r="FB61" s="52">
        <v>51</v>
      </c>
      <c r="FC61" s="52">
        <v>57</v>
      </c>
      <c r="FD61" s="52">
        <v>51</v>
      </c>
      <c r="FE61" s="52">
        <v>53</v>
      </c>
      <c r="FF61" s="52">
        <v>56</v>
      </c>
      <c r="FG61" s="52">
        <v>51</v>
      </c>
      <c r="FH61" s="52">
        <v>59</v>
      </c>
      <c r="FI61" s="52">
        <v>59</v>
      </c>
      <c r="FJ61" s="52">
        <v>59</v>
      </c>
      <c r="FK61" s="52">
        <v>53</v>
      </c>
      <c r="FL61" s="52">
        <v>54</v>
      </c>
      <c r="FM61" s="52">
        <v>50</v>
      </c>
      <c r="FN61" s="52">
        <v>52</v>
      </c>
      <c r="FO61" s="52">
        <v>50</v>
      </c>
      <c r="FP61" s="52">
        <v>50</v>
      </c>
      <c r="FQ61" s="52">
        <v>50</v>
      </c>
      <c r="FR61" s="52">
        <v>49</v>
      </c>
      <c r="FS61" s="52">
        <v>6.6943999999999997E-3</v>
      </c>
      <c r="FT61" s="52">
        <v>6.2199999999999998E-3</v>
      </c>
      <c r="FU61" s="52">
        <v>1.20331E-2</v>
      </c>
    </row>
    <row r="62" spans="1:177" x14ac:dyDescent="0.2">
      <c r="A62" s="31" t="s">
        <v>0</v>
      </c>
      <c r="B62" s="31" t="s">
        <v>235</v>
      </c>
      <c r="C62" s="31" t="s">
        <v>221</v>
      </c>
      <c r="D62" s="31" t="s">
        <v>217</v>
      </c>
      <c r="E62" s="53" t="s">
        <v>229</v>
      </c>
      <c r="F62" s="53">
        <v>549</v>
      </c>
      <c r="G62" s="52">
        <v>0.33882600000000002</v>
      </c>
      <c r="H62" s="52">
        <v>0.30300579999999999</v>
      </c>
      <c r="I62" s="52">
        <v>0.29827239999999999</v>
      </c>
      <c r="J62" s="52">
        <v>0.2875701</v>
      </c>
      <c r="K62" s="52">
        <v>0.2724338</v>
      </c>
      <c r="L62" s="52">
        <v>0.2898155</v>
      </c>
      <c r="M62" s="52">
        <v>0.31107859999999998</v>
      </c>
      <c r="N62" s="52">
        <v>0.33118989999999998</v>
      </c>
      <c r="O62" s="52">
        <v>0.33021060000000002</v>
      </c>
      <c r="P62" s="52">
        <v>0.32885550000000002</v>
      </c>
      <c r="Q62" s="52">
        <v>0.3095736</v>
      </c>
      <c r="R62" s="52">
        <v>0.29613020000000001</v>
      </c>
      <c r="S62" s="52">
        <v>0.31324069999999998</v>
      </c>
      <c r="T62" s="52">
        <v>0.29541990000000001</v>
      </c>
      <c r="U62" s="52">
        <v>0.33987250000000002</v>
      </c>
      <c r="V62" s="52">
        <v>0.3351693</v>
      </c>
      <c r="W62" s="52">
        <v>0.31975910000000002</v>
      </c>
      <c r="X62" s="52">
        <v>0.37118220000000002</v>
      </c>
      <c r="Y62" s="52">
        <v>0.41036869999999998</v>
      </c>
      <c r="Z62" s="52">
        <v>0.50971739999999999</v>
      </c>
      <c r="AA62" s="52">
        <v>0.58052219999999999</v>
      </c>
      <c r="AB62" s="52">
        <v>0.54526149999999995</v>
      </c>
      <c r="AC62" s="52">
        <v>0.45465270000000002</v>
      </c>
      <c r="AD62" s="52">
        <v>0.39031700000000003</v>
      </c>
      <c r="AE62" s="52">
        <v>-4.9995900000000003E-2</v>
      </c>
      <c r="AF62" s="52">
        <v>-4.2843199999999998E-2</v>
      </c>
      <c r="AG62" s="52">
        <v>-4.1561899999999999E-2</v>
      </c>
      <c r="AH62" s="52">
        <v>-3.7095299999999998E-2</v>
      </c>
      <c r="AI62" s="52">
        <v>-3.6391800000000002E-2</v>
      </c>
      <c r="AJ62" s="52">
        <v>-3.3493799999999997E-2</v>
      </c>
      <c r="AK62" s="52">
        <v>-2.5508699999999999E-2</v>
      </c>
      <c r="AL62" s="52">
        <v>-1.2930799999999999E-2</v>
      </c>
      <c r="AM62" s="52">
        <v>-2.1096400000000001E-2</v>
      </c>
      <c r="AN62" s="52">
        <v>-1.0987200000000001E-2</v>
      </c>
      <c r="AO62" s="52">
        <v>-9.6427000000000006E-3</v>
      </c>
      <c r="AP62" s="52">
        <v>-1.3296000000000001E-2</v>
      </c>
      <c r="AQ62" s="52">
        <v>-5.4809999999999998E-3</v>
      </c>
      <c r="AR62" s="52">
        <v>-1.9854199999999999E-2</v>
      </c>
      <c r="AS62" s="52">
        <v>-5.3011000000000004E-3</v>
      </c>
      <c r="AT62" s="52">
        <v>-1.38634E-2</v>
      </c>
      <c r="AU62" s="52">
        <v>-2.16657E-2</v>
      </c>
      <c r="AV62" s="52">
        <v>-1.1675400000000001E-2</v>
      </c>
      <c r="AW62" s="52">
        <v>-2.33837E-2</v>
      </c>
      <c r="AX62" s="52">
        <v>-3.2816600000000001E-2</v>
      </c>
      <c r="AY62" s="52">
        <v>-2.6023299999999999E-2</v>
      </c>
      <c r="AZ62" s="52">
        <v>-3.5783799999999998E-2</v>
      </c>
      <c r="BA62" s="52">
        <v>-3.9697900000000001E-2</v>
      </c>
      <c r="BB62" s="52">
        <v>-5.1726599999999998E-2</v>
      </c>
      <c r="BC62" s="52">
        <v>-3.1910800000000003E-2</v>
      </c>
      <c r="BD62" s="52">
        <v>-2.73148E-2</v>
      </c>
      <c r="BE62" s="52">
        <v>-2.72616E-2</v>
      </c>
      <c r="BF62" s="52">
        <v>-2.4613099999999999E-2</v>
      </c>
      <c r="BG62" s="52">
        <v>-2.6432299999999999E-2</v>
      </c>
      <c r="BH62" s="52">
        <v>-2.2771E-2</v>
      </c>
      <c r="BI62" s="52">
        <v>-1.38237E-2</v>
      </c>
      <c r="BJ62" s="52">
        <v>-1.1577E-3</v>
      </c>
      <c r="BK62" s="52">
        <v>-7.5570999999999998E-3</v>
      </c>
      <c r="BL62" s="52">
        <v>3.9278999999999998E-3</v>
      </c>
      <c r="BM62" s="52">
        <v>6.6633999999999999E-3</v>
      </c>
      <c r="BN62" s="52">
        <v>3.9007999999999998E-3</v>
      </c>
      <c r="BO62" s="52">
        <v>1.42255E-2</v>
      </c>
      <c r="BP62" s="52">
        <v>1.9302E-3</v>
      </c>
      <c r="BQ62" s="52">
        <v>1.8171699999999999E-2</v>
      </c>
      <c r="BR62" s="52">
        <v>1.1259399999999999E-2</v>
      </c>
      <c r="BS62" s="52">
        <v>5.0807999999999999E-3</v>
      </c>
      <c r="BT62" s="52">
        <v>1.37491E-2</v>
      </c>
      <c r="BU62" s="52">
        <v>2.4623000000000002E-3</v>
      </c>
      <c r="BV62" s="52">
        <v>-7.9340999999999995E-3</v>
      </c>
      <c r="BW62" s="52">
        <v>-1.6818E-3</v>
      </c>
      <c r="BX62" s="52">
        <v>-1.30648E-2</v>
      </c>
      <c r="BY62" s="52">
        <v>-1.7910599999999999E-2</v>
      </c>
      <c r="BZ62" s="52">
        <v>-3.2032900000000003E-2</v>
      </c>
      <c r="CA62" s="52">
        <v>-1.9385199999999998E-2</v>
      </c>
      <c r="CB62" s="52">
        <v>-1.6559899999999999E-2</v>
      </c>
      <c r="CC62" s="52">
        <v>-1.73572E-2</v>
      </c>
      <c r="CD62" s="52">
        <v>-1.59679E-2</v>
      </c>
      <c r="CE62" s="52">
        <v>-1.95344E-2</v>
      </c>
      <c r="CF62" s="52">
        <v>-1.5344500000000001E-2</v>
      </c>
      <c r="CG62" s="52">
        <v>-5.7307E-3</v>
      </c>
      <c r="CH62" s="52">
        <v>6.9963999999999998E-3</v>
      </c>
      <c r="CI62" s="52">
        <v>1.8201000000000001E-3</v>
      </c>
      <c r="CJ62" s="52">
        <v>1.4258E-2</v>
      </c>
      <c r="CK62" s="52">
        <v>1.7957000000000001E-2</v>
      </c>
      <c r="CL62" s="52">
        <v>1.58113E-2</v>
      </c>
      <c r="CM62" s="52">
        <v>2.7874099999999999E-2</v>
      </c>
      <c r="CN62" s="52">
        <v>1.7017899999999999E-2</v>
      </c>
      <c r="CO62" s="52">
        <v>3.4428800000000002E-2</v>
      </c>
      <c r="CP62" s="52">
        <v>2.8659400000000002E-2</v>
      </c>
      <c r="CQ62" s="52">
        <v>2.3605399999999999E-2</v>
      </c>
      <c r="CR62" s="52">
        <v>3.1357999999999997E-2</v>
      </c>
      <c r="CS62" s="52">
        <v>2.0363200000000001E-2</v>
      </c>
      <c r="CT62" s="52">
        <v>9.2993999999999993E-3</v>
      </c>
      <c r="CU62" s="52">
        <v>1.5177E-2</v>
      </c>
      <c r="CV62" s="52">
        <v>2.6703E-3</v>
      </c>
      <c r="CW62" s="52">
        <v>-2.8208999999999999E-3</v>
      </c>
      <c r="CX62" s="52">
        <v>-1.8393099999999999E-2</v>
      </c>
      <c r="CY62" s="52">
        <v>-6.8596000000000004E-3</v>
      </c>
      <c r="CZ62" s="52">
        <v>-5.8050000000000003E-3</v>
      </c>
      <c r="DA62" s="52">
        <v>-7.4529000000000001E-3</v>
      </c>
      <c r="DB62" s="52">
        <v>-7.3228E-3</v>
      </c>
      <c r="DC62" s="52">
        <v>-1.2636400000000001E-2</v>
      </c>
      <c r="DD62" s="52">
        <v>-7.9179999999999997E-3</v>
      </c>
      <c r="DE62" s="52">
        <v>2.3624000000000002E-3</v>
      </c>
      <c r="DF62" s="52">
        <v>1.51504E-2</v>
      </c>
      <c r="DG62" s="52">
        <v>1.11973E-2</v>
      </c>
      <c r="DH62" s="52">
        <v>2.4588200000000001E-2</v>
      </c>
      <c r="DI62" s="52">
        <v>2.9250700000000001E-2</v>
      </c>
      <c r="DJ62" s="52">
        <v>2.7721699999999998E-2</v>
      </c>
      <c r="DK62" s="52">
        <v>4.1522799999999999E-2</v>
      </c>
      <c r="DL62" s="52">
        <v>3.2105700000000001E-2</v>
      </c>
      <c r="DM62" s="52">
        <v>5.0686000000000002E-2</v>
      </c>
      <c r="DN62" s="52">
        <v>4.6059500000000003E-2</v>
      </c>
      <c r="DO62" s="52">
        <v>4.2130000000000001E-2</v>
      </c>
      <c r="DP62" s="52">
        <v>4.8966900000000001E-2</v>
      </c>
      <c r="DQ62" s="52">
        <v>3.8263999999999999E-2</v>
      </c>
      <c r="DR62" s="52">
        <v>2.6532900000000002E-2</v>
      </c>
      <c r="DS62" s="52">
        <v>3.2035800000000003E-2</v>
      </c>
      <c r="DT62" s="52">
        <v>1.8405399999999999E-2</v>
      </c>
      <c r="DU62" s="52">
        <v>1.2268899999999999E-2</v>
      </c>
      <c r="DV62" s="52">
        <v>-4.7533000000000002E-3</v>
      </c>
      <c r="DW62" s="52">
        <v>1.1225499999999999E-2</v>
      </c>
      <c r="DX62" s="52">
        <v>9.7234000000000001E-3</v>
      </c>
      <c r="DY62" s="52">
        <v>6.8475000000000003E-3</v>
      </c>
      <c r="DZ62" s="52">
        <v>5.1593999999999998E-3</v>
      </c>
      <c r="EA62" s="52">
        <v>-2.6768999999999999E-3</v>
      </c>
      <c r="EB62" s="52">
        <v>2.8046999999999998E-3</v>
      </c>
      <c r="EC62" s="52">
        <v>1.40474E-2</v>
      </c>
      <c r="ED62" s="52">
        <v>2.69235E-2</v>
      </c>
      <c r="EE62" s="52">
        <v>2.4736500000000002E-2</v>
      </c>
      <c r="EF62" s="52">
        <v>3.9503200000000002E-2</v>
      </c>
      <c r="EG62" s="52">
        <v>4.5556800000000001E-2</v>
      </c>
      <c r="EH62" s="52">
        <v>4.49185E-2</v>
      </c>
      <c r="EI62" s="52">
        <v>6.1229199999999998E-2</v>
      </c>
      <c r="EJ62" s="52">
        <v>5.389E-2</v>
      </c>
      <c r="EK62" s="52">
        <v>7.4158799999999997E-2</v>
      </c>
      <c r="EL62" s="52">
        <v>7.1182300000000004E-2</v>
      </c>
      <c r="EM62" s="52">
        <v>6.8876499999999993E-2</v>
      </c>
      <c r="EN62" s="52">
        <v>7.4391399999999996E-2</v>
      </c>
      <c r="EO62" s="52">
        <v>6.4110100000000003E-2</v>
      </c>
      <c r="EP62" s="52">
        <v>5.1415299999999997E-2</v>
      </c>
      <c r="EQ62" s="52">
        <v>5.6377200000000002E-2</v>
      </c>
      <c r="ER62" s="52">
        <v>4.1124300000000003E-2</v>
      </c>
      <c r="ES62" s="52">
        <v>3.4056099999999999E-2</v>
      </c>
      <c r="ET62" s="52">
        <v>1.49404E-2</v>
      </c>
      <c r="EU62" s="52">
        <v>57.913223000000002</v>
      </c>
      <c r="EV62" s="52">
        <v>57.078513999999998</v>
      </c>
      <c r="EW62" s="52">
        <v>57.495868999999999</v>
      </c>
      <c r="EX62" s="52">
        <v>56.913223000000002</v>
      </c>
      <c r="EY62" s="52">
        <v>56.747931999999999</v>
      </c>
      <c r="EZ62" s="52">
        <v>56.330578000000003</v>
      </c>
      <c r="FA62" s="52">
        <v>59</v>
      </c>
      <c r="FB62" s="52">
        <v>61.834708999999997</v>
      </c>
      <c r="FC62" s="52">
        <v>64.834709000000004</v>
      </c>
      <c r="FD62" s="52">
        <v>68.252067999999994</v>
      </c>
      <c r="FE62" s="52">
        <v>70.252067999999994</v>
      </c>
      <c r="FF62" s="52">
        <v>71.086776999999998</v>
      </c>
      <c r="FG62" s="52">
        <v>71.669417999999993</v>
      </c>
      <c r="FH62" s="52">
        <v>70.252067999999994</v>
      </c>
      <c r="FI62" s="52">
        <v>70.252067999999994</v>
      </c>
      <c r="FJ62" s="52">
        <v>69.252067999999994</v>
      </c>
      <c r="FK62" s="52">
        <v>68.417357999999993</v>
      </c>
      <c r="FL62" s="52">
        <v>66.834709000000004</v>
      </c>
      <c r="FM62" s="52">
        <v>66</v>
      </c>
      <c r="FN62" s="52">
        <v>63.582644999999999</v>
      </c>
      <c r="FO62" s="52">
        <v>62.582644999999999</v>
      </c>
      <c r="FP62" s="52">
        <v>62.582644999999999</v>
      </c>
      <c r="FQ62" s="52">
        <v>62.582644999999999</v>
      </c>
      <c r="FR62" s="52">
        <v>61.330578000000003</v>
      </c>
      <c r="FS62" s="52">
        <v>1.4247900000000001E-2</v>
      </c>
      <c r="FT62" s="52">
        <v>1.5569400000000001E-2</v>
      </c>
      <c r="FU62" s="52">
        <v>2.4845099999999998E-2</v>
      </c>
    </row>
    <row r="63" spans="1:177" x14ac:dyDescent="0.2">
      <c r="A63" s="31" t="s">
        <v>0</v>
      </c>
      <c r="B63" s="31" t="s">
        <v>235</v>
      </c>
      <c r="C63" s="31" t="s">
        <v>221</v>
      </c>
      <c r="D63" s="31" t="s">
        <v>217</v>
      </c>
      <c r="E63" s="53" t="s">
        <v>230</v>
      </c>
      <c r="F63" s="53">
        <v>309</v>
      </c>
      <c r="G63" s="52">
        <v>0.2173407</v>
      </c>
      <c r="H63" s="52">
        <v>0.19761310000000001</v>
      </c>
      <c r="I63" s="52">
        <v>0.1960652</v>
      </c>
      <c r="J63" s="52">
        <v>0.18572079999999999</v>
      </c>
      <c r="K63" s="52">
        <v>0.18151149999999999</v>
      </c>
      <c r="L63" s="52">
        <v>0.17636499999999999</v>
      </c>
      <c r="M63" s="52">
        <v>0.17863200000000001</v>
      </c>
      <c r="N63" s="52">
        <v>0.1765157</v>
      </c>
      <c r="O63" s="52">
        <v>0.16060830000000001</v>
      </c>
      <c r="P63" s="52">
        <v>0.1619275</v>
      </c>
      <c r="Q63" s="52">
        <v>0.15589330000000001</v>
      </c>
      <c r="R63" s="52">
        <v>0.13930799999999999</v>
      </c>
      <c r="S63" s="52">
        <v>0.1555819</v>
      </c>
      <c r="T63" s="52">
        <v>0.1482521</v>
      </c>
      <c r="U63" s="52">
        <v>0.1812628</v>
      </c>
      <c r="V63" s="52">
        <v>0.1774309</v>
      </c>
      <c r="W63" s="52">
        <v>0.165551</v>
      </c>
      <c r="X63" s="52">
        <v>0.18917239999999999</v>
      </c>
      <c r="Y63" s="52">
        <v>0.2275036</v>
      </c>
      <c r="Z63" s="52">
        <v>0.28803590000000001</v>
      </c>
      <c r="AA63" s="52">
        <v>0.3252082</v>
      </c>
      <c r="AB63" s="52">
        <v>0.29933199999999999</v>
      </c>
      <c r="AC63" s="52">
        <v>0.25930530000000002</v>
      </c>
      <c r="AD63" s="52">
        <v>0.2340072</v>
      </c>
      <c r="AE63" s="52">
        <v>-3.10298E-2</v>
      </c>
      <c r="AF63" s="52">
        <v>-2.4655099999999999E-2</v>
      </c>
      <c r="AG63" s="52">
        <v>-2.19016E-2</v>
      </c>
      <c r="AH63" s="52">
        <v>-1.76172E-2</v>
      </c>
      <c r="AI63" s="52">
        <v>-1.5707800000000001E-2</v>
      </c>
      <c r="AJ63" s="52">
        <v>-9.5441999999999992E-3</v>
      </c>
      <c r="AK63" s="52">
        <v>-6.4932000000000002E-3</v>
      </c>
      <c r="AL63" s="52">
        <v>-1.2211400000000001E-2</v>
      </c>
      <c r="AM63" s="52">
        <v>-2.4751599999999999E-2</v>
      </c>
      <c r="AN63" s="52">
        <v>-1.2545799999999999E-2</v>
      </c>
      <c r="AO63" s="52">
        <v>-7.4003999999999997E-3</v>
      </c>
      <c r="AP63" s="52">
        <v>-1.4400100000000001E-2</v>
      </c>
      <c r="AQ63" s="52">
        <v>-1.1714E-2</v>
      </c>
      <c r="AR63" s="52">
        <v>-2.1781999999999999E-2</v>
      </c>
      <c r="AS63" s="52">
        <v>-1.43103E-2</v>
      </c>
      <c r="AT63" s="52">
        <v>-1.3108099999999999E-2</v>
      </c>
      <c r="AU63" s="52">
        <v>-1.0496500000000001E-2</v>
      </c>
      <c r="AV63" s="52">
        <v>-3.9446999999999998E-3</v>
      </c>
      <c r="AW63" s="52">
        <v>-4.1120999999999996E-3</v>
      </c>
      <c r="AX63" s="52">
        <v>-4.7626999999999999E-3</v>
      </c>
      <c r="AY63" s="52">
        <v>-1.09319E-2</v>
      </c>
      <c r="AZ63" s="52">
        <v>-2.5058299999999999E-2</v>
      </c>
      <c r="BA63" s="52">
        <v>-3.4968899999999997E-2</v>
      </c>
      <c r="BB63" s="52">
        <v>-3.6762499999999997E-2</v>
      </c>
      <c r="BC63" s="52">
        <v>-1.5461600000000001E-2</v>
      </c>
      <c r="BD63" s="52">
        <v>-1.17032E-2</v>
      </c>
      <c r="BE63" s="52">
        <v>-1.01575E-2</v>
      </c>
      <c r="BF63" s="52">
        <v>-7.3041E-3</v>
      </c>
      <c r="BG63" s="52">
        <v>-7.8574000000000005E-3</v>
      </c>
      <c r="BH63" s="52">
        <v>-1.1770999999999999E-3</v>
      </c>
      <c r="BI63" s="52">
        <v>2.7442999999999999E-3</v>
      </c>
      <c r="BJ63" s="52">
        <v>-2.529E-3</v>
      </c>
      <c r="BK63" s="52">
        <v>-1.4417299999999999E-2</v>
      </c>
      <c r="BL63" s="52">
        <v>-1.6582000000000001E-3</v>
      </c>
      <c r="BM63" s="52">
        <v>4.3464000000000003E-3</v>
      </c>
      <c r="BN63" s="52">
        <v>-3.2282000000000001E-3</v>
      </c>
      <c r="BO63" s="52">
        <v>5.264E-4</v>
      </c>
      <c r="BP63" s="52">
        <v>-8.0467999999999998E-3</v>
      </c>
      <c r="BQ63" s="52">
        <v>-3.3000000000000003E-5</v>
      </c>
      <c r="BR63" s="52">
        <v>1.9303E-3</v>
      </c>
      <c r="BS63" s="52">
        <v>6.1376E-3</v>
      </c>
      <c r="BT63" s="52">
        <v>1.24487E-2</v>
      </c>
      <c r="BU63" s="52">
        <v>1.25302E-2</v>
      </c>
      <c r="BV63" s="52">
        <v>1.08676E-2</v>
      </c>
      <c r="BW63" s="52">
        <v>4.8891000000000004E-3</v>
      </c>
      <c r="BX63" s="52">
        <v>-9.0840000000000001E-3</v>
      </c>
      <c r="BY63" s="52">
        <v>-1.8402000000000002E-2</v>
      </c>
      <c r="BZ63" s="52">
        <v>-2.0966499999999999E-2</v>
      </c>
      <c r="CA63" s="52">
        <v>-4.6791000000000003E-3</v>
      </c>
      <c r="CB63" s="52">
        <v>-2.7328000000000001E-3</v>
      </c>
      <c r="CC63" s="52">
        <v>-2.0235000000000001E-3</v>
      </c>
      <c r="CD63" s="52">
        <v>-1.6129999999999999E-4</v>
      </c>
      <c r="CE63" s="52">
        <v>-2.4202E-3</v>
      </c>
      <c r="CF63" s="52">
        <v>4.6179999999999997E-3</v>
      </c>
      <c r="CG63" s="52">
        <v>9.1421999999999996E-3</v>
      </c>
      <c r="CH63" s="52">
        <v>4.1770000000000002E-3</v>
      </c>
      <c r="CI63" s="52">
        <v>-7.2598000000000003E-3</v>
      </c>
      <c r="CJ63" s="52">
        <v>5.8824999999999997E-3</v>
      </c>
      <c r="CK63" s="52">
        <v>1.2482200000000001E-2</v>
      </c>
      <c r="CL63" s="52">
        <v>4.5094999999999996E-3</v>
      </c>
      <c r="CM63" s="52">
        <v>9.0040999999999993E-3</v>
      </c>
      <c r="CN63" s="52">
        <v>1.4662E-3</v>
      </c>
      <c r="CO63" s="52">
        <v>9.8554999999999997E-3</v>
      </c>
      <c r="CP63" s="52">
        <v>1.2345999999999999E-2</v>
      </c>
      <c r="CQ63" s="52">
        <v>1.7658400000000001E-2</v>
      </c>
      <c r="CR63" s="52">
        <v>2.38026E-2</v>
      </c>
      <c r="CS63" s="52">
        <v>2.40567E-2</v>
      </c>
      <c r="CT63" s="52">
        <v>2.1693199999999999E-2</v>
      </c>
      <c r="CU63" s="52">
        <v>1.5846599999999999E-2</v>
      </c>
      <c r="CV63" s="52">
        <v>1.9797999999999999E-3</v>
      </c>
      <c r="CW63" s="52">
        <v>-6.9277999999999996E-3</v>
      </c>
      <c r="CX63" s="52">
        <v>-1.00261E-2</v>
      </c>
      <c r="CY63" s="52">
        <v>6.1034000000000001E-3</v>
      </c>
      <c r="CZ63" s="52">
        <v>6.2376000000000003E-3</v>
      </c>
      <c r="DA63" s="52">
        <v>6.1104000000000002E-3</v>
      </c>
      <c r="DB63" s="52">
        <v>6.9814999999999999E-3</v>
      </c>
      <c r="DC63" s="52">
        <v>3.0170000000000002E-3</v>
      </c>
      <c r="DD63" s="52">
        <v>1.0413E-2</v>
      </c>
      <c r="DE63" s="52">
        <v>1.5540099999999999E-2</v>
      </c>
      <c r="DF63" s="52">
        <v>1.0883E-2</v>
      </c>
      <c r="DG63" s="52">
        <v>-1.022E-4</v>
      </c>
      <c r="DH63" s="52">
        <v>1.34232E-2</v>
      </c>
      <c r="DI63" s="52">
        <v>2.0618000000000001E-2</v>
      </c>
      <c r="DJ63" s="52">
        <v>1.22471E-2</v>
      </c>
      <c r="DK63" s="52">
        <v>1.7481799999999999E-2</v>
      </c>
      <c r="DL63" s="52">
        <v>1.09792E-2</v>
      </c>
      <c r="DM63" s="52">
        <v>1.9744000000000001E-2</v>
      </c>
      <c r="DN63" s="52">
        <v>2.27616E-2</v>
      </c>
      <c r="DO63" s="52">
        <v>2.9179099999999999E-2</v>
      </c>
      <c r="DP63" s="52">
        <v>3.5156600000000003E-2</v>
      </c>
      <c r="DQ63" s="52">
        <v>3.5583099999999999E-2</v>
      </c>
      <c r="DR63" s="52">
        <v>3.25188E-2</v>
      </c>
      <c r="DS63" s="52">
        <v>2.68042E-2</v>
      </c>
      <c r="DT63" s="52">
        <v>1.30435E-2</v>
      </c>
      <c r="DU63" s="52">
        <v>4.5463999999999999E-3</v>
      </c>
      <c r="DV63" s="52">
        <v>9.142E-4</v>
      </c>
      <c r="DW63" s="52">
        <v>2.1671599999999999E-2</v>
      </c>
      <c r="DX63" s="52">
        <v>1.9189399999999999E-2</v>
      </c>
      <c r="DY63" s="52">
        <v>1.7854499999999999E-2</v>
      </c>
      <c r="DZ63" s="52">
        <v>1.72946E-2</v>
      </c>
      <c r="EA63" s="52">
        <v>1.0867399999999999E-2</v>
      </c>
      <c r="EB63" s="52">
        <v>1.87802E-2</v>
      </c>
      <c r="EC63" s="52">
        <v>2.47776E-2</v>
      </c>
      <c r="ED63" s="52">
        <v>2.0565400000000001E-2</v>
      </c>
      <c r="EE63" s="52">
        <v>1.0232099999999999E-2</v>
      </c>
      <c r="EF63" s="52">
        <v>2.43108E-2</v>
      </c>
      <c r="EG63" s="52">
        <v>3.2364799999999999E-2</v>
      </c>
      <c r="EH63" s="52">
        <v>2.3418999999999999E-2</v>
      </c>
      <c r="EI63" s="52">
        <v>2.9722200000000001E-2</v>
      </c>
      <c r="EJ63" s="52">
        <v>2.4714400000000001E-2</v>
      </c>
      <c r="EK63" s="52">
        <v>3.4021299999999997E-2</v>
      </c>
      <c r="EL63" s="52">
        <v>3.7800100000000003E-2</v>
      </c>
      <c r="EM63" s="52">
        <v>4.5813199999999998E-2</v>
      </c>
      <c r="EN63" s="52">
        <v>5.1549900000000003E-2</v>
      </c>
      <c r="EO63" s="52">
        <v>5.2225399999999998E-2</v>
      </c>
      <c r="EP63" s="52">
        <v>4.8149200000000003E-2</v>
      </c>
      <c r="EQ63" s="52">
        <v>4.2625099999999999E-2</v>
      </c>
      <c r="ER63" s="52">
        <v>2.9017899999999999E-2</v>
      </c>
      <c r="ES63" s="52">
        <v>2.1113300000000002E-2</v>
      </c>
      <c r="ET63" s="52">
        <v>1.6710300000000001E-2</v>
      </c>
      <c r="EU63" s="52">
        <v>60</v>
      </c>
      <c r="EV63" s="52">
        <v>60</v>
      </c>
      <c r="EW63" s="52">
        <v>60</v>
      </c>
      <c r="EX63" s="52">
        <v>59</v>
      </c>
      <c r="EY63" s="52">
        <v>58</v>
      </c>
      <c r="EZ63" s="52">
        <v>58</v>
      </c>
      <c r="FA63" s="52">
        <v>59</v>
      </c>
      <c r="FB63" s="52">
        <v>61</v>
      </c>
      <c r="FC63" s="52">
        <v>64</v>
      </c>
      <c r="FD63" s="52">
        <v>67</v>
      </c>
      <c r="FE63" s="52">
        <v>69</v>
      </c>
      <c r="FF63" s="52">
        <v>69</v>
      </c>
      <c r="FG63" s="52">
        <v>70</v>
      </c>
      <c r="FH63" s="52">
        <v>69</v>
      </c>
      <c r="FI63" s="52">
        <v>69</v>
      </c>
      <c r="FJ63" s="52">
        <v>68</v>
      </c>
      <c r="FK63" s="52">
        <v>68</v>
      </c>
      <c r="FL63" s="52">
        <v>66</v>
      </c>
      <c r="FM63" s="52">
        <v>66</v>
      </c>
      <c r="FN63" s="52">
        <v>64</v>
      </c>
      <c r="FO63" s="52">
        <v>63</v>
      </c>
      <c r="FP63" s="52">
        <v>63</v>
      </c>
      <c r="FQ63" s="52">
        <v>63</v>
      </c>
      <c r="FR63" s="52">
        <v>63</v>
      </c>
      <c r="FS63" s="52">
        <v>9.2689999999999995E-3</v>
      </c>
      <c r="FT63" s="52">
        <v>1.01137E-2</v>
      </c>
      <c r="FU63" s="52">
        <v>1.48653E-2</v>
      </c>
    </row>
    <row r="64" spans="1:177" x14ac:dyDescent="0.2">
      <c r="A64" s="31" t="s">
        <v>0</v>
      </c>
      <c r="B64" s="31" t="s">
        <v>235</v>
      </c>
      <c r="C64" s="31" t="s">
        <v>221</v>
      </c>
      <c r="D64" s="31" t="s">
        <v>217</v>
      </c>
      <c r="E64" s="53" t="s">
        <v>231</v>
      </c>
      <c r="F64" s="53">
        <v>240</v>
      </c>
      <c r="G64" s="52">
        <v>0.1228392</v>
      </c>
      <c r="H64" s="52">
        <v>0.1069074</v>
      </c>
      <c r="I64" s="52">
        <v>0.10401390000000001</v>
      </c>
      <c r="J64" s="52">
        <v>0.1038741</v>
      </c>
      <c r="K64" s="52">
        <v>9.32008E-2</v>
      </c>
      <c r="L64" s="52">
        <v>0.1153641</v>
      </c>
      <c r="M64" s="52">
        <v>0.1341465</v>
      </c>
      <c r="N64" s="52">
        <v>0.1552685</v>
      </c>
      <c r="O64" s="52">
        <v>0.17130960000000001</v>
      </c>
      <c r="P64" s="52">
        <v>0.1682999</v>
      </c>
      <c r="Q64" s="52">
        <v>0.15495300000000001</v>
      </c>
      <c r="R64" s="52">
        <v>0.15827040000000001</v>
      </c>
      <c r="S64" s="52">
        <v>0.1578978</v>
      </c>
      <c r="T64" s="52">
        <v>0.14636389999999999</v>
      </c>
      <c r="U64" s="52">
        <v>0.15537709999999999</v>
      </c>
      <c r="V64" s="52">
        <v>0.15814039999999999</v>
      </c>
      <c r="W64" s="52">
        <v>0.15818740000000001</v>
      </c>
      <c r="X64" s="52">
        <v>0.18677869999999999</v>
      </c>
      <c r="Y64" s="52">
        <v>0.1888253</v>
      </c>
      <c r="Z64" s="52">
        <v>0.2288683</v>
      </c>
      <c r="AA64" s="52">
        <v>0.2589591</v>
      </c>
      <c r="AB64" s="52">
        <v>0.2472115</v>
      </c>
      <c r="AC64" s="52">
        <v>0.19391249999999999</v>
      </c>
      <c r="AD64" s="52">
        <v>0.1556717</v>
      </c>
      <c r="AE64" s="52">
        <v>-2.794E-2</v>
      </c>
      <c r="AF64" s="52">
        <v>-2.5489499999999998E-2</v>
      </c>
      <c r="AG64" s="52">
        <v>-2.5940100000000001E-2</v>
      </c>
      <c r="AH64" s="52">
        <v>-2.47713E-2</v>
      </c>
      <c r="AI64" s="52">
        <v>-2.3479400000000001E-2</v>
      </c>
      <c r="AJ64" s="52">
        <v>-2.9356400000000001E-2</v>
      </c>
      <c r="AK64" s="52">
        <v>-2.6033199999999999E-2</v>
      </c>
      <c r="AL64" s="52">
        <v>-9.0536999999999996E-3</v>
      </c>
      <c r="AM64" s="52">
        <v>-5.5342999999999998E-3</v>
      </c>
      <c r="AN64" s="52">
        <v>-9.3217000000000005E-3</v>
      </c>
      <c r="AO64" s="52">
        <v>-1.4049499999999999E-2</v>
      </c>
      <c r="AP64" s="52">
        <v>-1.0959E-2</v>
      </c>
      <c r="AQ64" s="52">
        <v>-7.4757000000000001E-3</v>
      </c>
      <c r="AR64" s="52">
        <v>-1.39601E-2</v>
      </c>
      <c r="AS64" s="52">
        <v>-9.3325000000000005E-3</v>
      </c>
      <c r="AT64" s="52">
        <v>-1.6889999999999999E-2</v>
      </c>
      <c r="AU64" s="52">
        <v>-2.5776199999999999E-2</v>
      </c>
      <c r="AV64" s="52">
        <v>-2.1887500000000001E-2</v>
      </c>
      <c r="AW64" s="52">
        <v>-3.17092E-2</v>
      </c>
      <c r="AX64" s="52">
        <v>-3.8187800000000001E-2</v>
      </c>
      <c r="AY64" s="52">
        <v>-2.8152E-2</v>
      </c>
      <c r="AZ64" s="52">
        <v>-2.5682099999999999E-2</v>
      </c>
      <c r="BA64" s="52">
        <v>-2.0233999999999999E-2</v>
      </c>
      <c r="BB64" s="52">
        <v>-2.7592499999999999E-2</v>
      </c>
      <c r="BC64" s="52">
        <v>-1.8305100000000001E-2</v>
      </c>
      <c r="BD64" s="52">
        <v>-1.66842E-2</v>
      </c>
      <c r="BE64" s="52">
        <v>-1.7588300000000001E-2</v>
      </c>
      <c r="BF64" s="52">
        <v>-1.7529599999999999E-2</v>
      </c>
      <c r="BG64" s="52">
        <v>-1.7396399999999999E-2</v>
      </c>
      <c r="BH64" s="52">
        <v>-2.2676399999999999E-2</v>
      </c>
      <c r="BI64" s="52">
        <v>-1.8874800000000001E-2</v>
      </c>
      <c r="BJ64" s="52">
        <v>-2.1925E-3</v>
      </c>
      <c r="BK64" s="52">
        <v>3.2637E-3</v>
      </c>
      <c r="BL64" s="52">
        <v>8.9740000000000002E-4</v>
      </c>
      <c r="BM64" s="52">
        <v>-2.7945999999999999E-3</v>
      </c>
      <c r="BN64" s="52">
        <v>1.9040000000000001E-3</v>
      </c>
      <c r="BO64" s="52">
        <v>7.5316000000000003E-3</v>
      </c>
      <c r="BP64" s="52">
        <v>2.5071999999999998E-3</v>
      </c>
      <c r="BQ64" s="52">
        <v>8.7641999999999998E-3</v>
      </c>
      <c r="BR64" s="52">
        <v>2.5942000000000001E-3</v>
      </c>
      <c r="BS64" s="52">
        <v>-5.6188999999999996E-3</v>
      </c>
      <c r="BT64" s="52">
        <v>-2.9646999999999998E-3</v>
      </c>
      <c r="BU64" s="52">
        <v>-1.24361E-2</v>
      </c>
      <c r="BV64" s="52">
        <v>-1.9465300000000001E-2</v>
      </c>
      <c r="BW64" s="52">
        <v>-1.02018E-2</v>
      </c>
      <c r="BX64" s="52">
        <v>-9.7439999999999992E-3</v>
      </c>
      <c r="BY64" s="52">
        <v>-6.2652000000000003E-3</v>
      </c>
      <c r="BZ64" s="52">
        <v>-1.5913900000000002E-2</v>
      </c>
      <c r="CA64" s="52">
        <v>-1.1632099999999999E-2</v>
      </c>
      <c r="CB64" s="52">
        <v>-1.05857E-2</v>
      </c>
      <c r="CC64" s="52">
        <v>-1.1803900000000001E-2</v>
      </c>
      <c r="CD64" s="52">
        <v>-1.2514000000000001E-2</v>
      </c>
      <c r="CE64" s="52">
        <v>-1.31833E-2</v>
      </c>
      <c r="CF64" s="52">
        <v>-1.8049800000000001E-2</v>
      </c>
      <c r="CG64" s="52">
        <v>-1.3916899999999999E-2</v>
      </c>
      <c r="CH64" s="52">
        <v>2.5596E-3</v>
      </c>
      <c r="CI64" s="52">
        <v>9.3571000000000001E-3</v>
      </c>
      <c r="CJ64" s="52">
        <v>7.9751000000000006E-3</v>
      </c>
      <c r="CK64" s="52">
        <v>5.0004999999999997E-3</v>
      </c>
      <c r="CL64" s="52">
        <v>1.08129E-2</v>
      </c>
      <c r="CM64" s="52">
        <v>1.79255E-2</v>
      </c>
      <c r="CN64" s="52">
        <v>1.39124E-2</v>
      </c>
      <c r="CO64" s="52">
        <v>2.1297900000000002E-2</v>
      </c>
      <c r="CP64" s="52">
        <v>1.60889E-2</v>
      </c>
      <c r="CQ64" s="52">
        <v>8.3418999999999993E-3</v>
      </c>
      <c r="CR64" s="52">
        <v>1.01411E-2</v>
      </c>
      <c r="CS64" s="52">
        <v>9.1239999999999995E-4</v>
      </c>
      <c r="CT64" s="52">
        <v>-6.4980999999999997E-3</v>
      </c>
      <c r="CU64" s="52">
        <v>2.2304E-3</v>
      </c>
      <c r="CV64" s="52">
        <v>1.2947E-3</v>
      </c>
      <c r="CW64" s="52">
        <v>3.4095000000000002E-3</v>
      </c>
      <c r="CX64" s="52">
        <v>-7.8253999999999997E-3</v>
      </c>
      <c r="CY64" s="52">
        <v>-4.9589999999999999E-3</v>
      </c>
      <c r="CZ64" s="52">
        <v>-4.4872000000000002E-3</v>
      </c>
      <c r="DA64" s="52">
        <v>-6.0194999999999997E-3</v>
      </c>
      <c r="DB64" s="52">
        <v>-7.4983999999999997E-3</v>
      </c>
      <c r="DC64" s="52">
        <v>-8.9703000000000005E-3</v>
      </c>
      <c r="DD64" s="52">
        <v>-1.3423300000000001E-2</v>
      </c>
      <c r="DE64" s="52">
        <v>-8.9589000000000005E-3</v>
      </c>
      <c r="DF64" s="52">
        <v>7.3115999999999997E-3</v>
      </c>
      <c r="DG64" s="52">
        <v>1.54506E-2</v>
      </c>
      <c r="DH64" s="52">
        <v>1.50528E-2</v>
      </c>
      <c r="DI64" s="52">
        <v>1.27957E-2</v>
      </c>
      <c r="DJ64" s="52">
        <v>1.9721900000000001E-2</v>
      </c>
      <c r="DK64" s="52">
        <v>2.8319500000000001E-2</v>
      </c>
      <c r="DL64" s="52">
        <v>2.5317599999999999E-2</v>
      </c>
      <c r="DM64" s="52">
        <v>3.3831600000000003E-2</v>
      </c>
      <c r="DN64" s="52">
        <v>2.9583600000000002E-2</v>
      </c>
      <c r="DO64" s="52">
        <v>2.2302700000000002E-2</v>
      </c>
      <c r="DP64" s="52">
        <v>2.3247E-2</v>
      </c>
      <c r="DQ64" s="52">
        <v>1.42609E-2</v>
      </c>
      <c r="DR64" s="52">
        <v>6.4691000000000002E-3</v>
      </c>
      <c r="DS64" s="52">
        <v>1.46626E-2</v>
      </c>
      <c r="DT64" s="52">
        <v>1.23334E-2</v>
      </c>
      <c r="DU64" s="52">
        <v>1.30843E-2</v>
      </c>
      <c r="DV64" s="52">
        <v>2.632E-4</v>
      </c>
      <c r="DW64" s="52">
        <v>4.6759000000000002E-3</v>
      </c>
      <c r="DX64" s="52">
        <v>4.3181000000000001E-3</v>
      </c>
      <c r="DY64" s="52">
        <v>2.3322E-3</v>
      </c>
      <c r="DZ64" s="52">
        <v>-2.566E-4</v>
      </c>
      <c r="EA64" s="52">
        <v>-2.8873000000000002E-3</v>
      </c>
      <c r="EB64" s="52">
        <v>-6.7432000000000004E-3</v>
      </c>
      <c r="EC64" s="52">
        <v>-1.8005E-3</v>
      </c>
      <c r="ED64" s="52">
        <v>1.4172799999999999E-2</v>
      </c>
      <c r="EE64" s="52">
        <v>2.4248499999999999E-2</v>
      </c>
      <c r="EF64" s="52">
        <v>2.52719E-2</v>
      </c>
      <c r="EG64" s="52">
        <v>2.4050599999999998E-2</v>
      </c>
      <c r="EH64" s="52">
        <v>3.25849E-2</v>
      </c>
      <c r="EI64" s="52">
        <v>4.3326700000000003E-2</v>
      </c>
      <c r="EJ64" s="52">
        <v>4.1785000000000003E-2</v>
      </c>
      <c r="EK64" s="52">
        <v>5.1928299999999997E-2</v>
      </c>
      <c r="EL64" s="52">
        <v>4.9067800000000002E-2</v>
      </c>
      <c r="EM64" s="52">
        <v>4.2459999999999998E-2</v>
      </c>
      <c r="EN64" s="52">
        <v>4.2169699999999997E-2</v>
      </c>
      <c r="EO64" s="52">
        <v>3.3534000000000001E-2</v>
      </c>
      <c r="EP64" s="52">
        <v>2.5191700000000001E-2</v>
      </c>
      <c r="EQ64" s="52">
        <v>3.2612799999999997E-2</v>
      </c>
      <c r="ER64" s="52">
        <v>2.8271399999999999E-2</v>
      </c>
      <c r="ES64" s="52">
        <v>2.70531E-2</v>
      </c>
      <c r="ET64" s="52">
        <v>1.1941800000000001E-2</v>
      </c>
      <c r="EU64" s="52">
        <v>55</v>
      </c>
      <c r="EV64" s="52">
        <v>53</v>
      </c>
      <c r="EW64" s="52">
        <v>54</v>
      </c>
      <c r="EX64" s="52">
        <v>54</v>
      </c>
      <c r="EY64" s="52">
        <v>55</v>
      </c>
      <c r="EZ64" s="52">
        <v>54</v>
      </c>
      <c r="FA64" s="52">
        <v>59</v>
      </c>
      <c r="FB64" s="52">
        <v>63</v>
      </c>
      <c r="FC64" s="52">
        <v>66</v>
      </c>
      <c r="FD64" s="52">
        <v>70</v>
      </c>
      <c r="FE64" s="52">
        <v>72</v>
      </c>
      <c r="FF64" s="52">
        <v>74</v>
      </c>
      <c r="FG64" s="52">
        <v>74</v>
      </c>
      <c r="FH64" s="52">
        <v>72</v>
      </c>
      <c r="FI64" s="52">
        <v>72</v>
      </c>
      <c r="FJ64" s="52">
        <v>71</v>
      </c>
      <c r="FK64" s="52">
        <v>69</v>
      </c>
      <c r="FL64" s="52">
        <v>68</v>
      </c>
      <c r="FM64" s="52">
        <v>66</v>
      </c>
      <c r="FN64" s="52">
        <v>63</v>
      </c>
      <c r="FO64" s="52">
        <v>62</v>
      </c>
      <c r="FP64" s="52">
        <v>62</v>
      </c>
      <c r="FQ64" s="52">
        <v>62</v>
      </c>
      <c r="FR64" s="52">
        <v>59</v>
      </c>
      <c r="FS64" s="52">
        <v>1.0549299999999999E-2</v>
      </c>
      <c r="FT64" s="52">
        <v>1.1535500000000001E-2</v>
      </c>
      <c r="FU64" s="52">
        <v>1.9236900000000001E-2</v>
      </c>
    </row>
    <row r="65" spans="1:177" x14ac:dyDescent="0.2">
      <c r="A65" s="31" t="s">
        <v>0</v>
      </c>
      <c r="B65" s="31" t="s">
        <v>235</v>
      </c>
      <c r="C65" s="31" t="s">
        <v>221</v>
      </c>
      <c r="D65" s="31" t="s">
        <v>218</v>
      </c>
      <c r="E65" s="53" t="s">
        <v>229</v>
      </c>
      <c r="F65" s="53">
        <v>254</v>
      </c>
      <c r="G65" s="52">
        <v>0.1841544</v>
      </c>
      <c r="H65" s="52">
        <v>0.16705700000000001</v>
      </c>
      <c r="I65" s="52">
        <v>0.14327119999999999</v>
      </c>
      <c r="J65" s="52">
        <v>0.1573369</v>
      </c>
      <c r="K65" s="52">
        <v>0.15594459999999999</v>
      </c>
      <c r="L65" s="52">
        <v>0.18813089999999999</v>
      </c>
      <c r="M65" s="52">
        <v>0.2358393</v>
      </c>
      <c r="N65" s="52">
        <v>0.21167649999999999</v>
      </c>
      <c r="O65" s="52">
        <v>0.18325669999999999</v>
      </c>
      <c r="P65" s="52">
        <v>0.18752830000000001</v>
      </c>
      <c r="Q65" s="52">
        <v>0.1710113</v>
      </c>
      <c r="R65" s="52">
        <v>0.15920049999999999</v>
      </c>
      <c r="S65" s="52">
        <v>0.15177389999999999</v>
      </c>
      <c r="T65" s="52">
        <v>0.14464679999999999</v>
      </c>
      <c r="U65" s="52">
        <v>0.15731429999999999</v>
      </c>
      <c r="V65" s="52">
        <v>0.16031119999999999</v>
      </c>
      <c r="W65" s="52">
        <v>0.19659950000000001</v>
      </c>
      <c r="X65" s="52">
        <v>0.24710770000000001</v>
      </c>
      <c r="Y65" s="52">
        <v>0.30587900000000001</v>
      </c>
      <c r="Z65" s="52">
        <v>0.32454709999999998</v>
      </c>
      <c r="AA65" s="52">
        <v>0.30927149999999998</v>
      </c>
      <c r="AB65" s="52">
        <v>0.28083710000000001</v>
      </c>
      <c r="AC65" s="52">
        <v>0.2702734</v>
      </c>
      <c r="AD65" s="52">
        <v>0.214388</v>
      </c>
      <c r="AE65" s="52">
        <v>-3.73555E-2</v>
      </c>
      <c r="AF65" s="52">
        <v>-3.8054400000000002E-2</v>
      </c>
      <c r="AG65" s="52">
        <v>-3.2317499999999999E-2</v>
      </c>
      <c r="AH65" s="52">
        <v>-2.0271299999999999E-2</v>
      </c>
      <c r="AI65" s="52">
        <v>-2.0711500000000001E-2</v>
      </c>
      <c r="AJ65" s="52">
        <v>-1.8274200000000001E-2</v>
      </c>
      <c r="AK65" s="52">
        <v>-1.1554E-2</v>
      </c>
      <c r="AL65" s="52">
        <v>-2.4666000000000002E-3</v>
      </c>
      <c r="AM65" s="52">
        <v>-4.0223000000000004E-3</v>
      </c>
      <c r="AN65" s="52">
        <v>-3.8757000000000002E-3</v>
      </c>
      <c r="AO65" s="52">
        <v>-4.6270000000000003E-4</v>
      </c>
      <c r="AP65" s="52">
        <v>1.0739999999999999E-4</v>
      </c>
      <c r="AQ65" s="52">
        <v>-9.5995000000000004E-3</v>
      </c>
      <c r="AR65" s="52">
        <v>-9.3877000000000006E-3</v>
      </c>
      <c r="AS65" s="52">
        <v>-3.2077999999999998E-3</v>
      </c>
      <c r="AT65" s="52">
        <v>-6.5282999999999999E-3</v>
      </c>
      <c r="AU65" s="52">
        <v>1.1938000000000001E-3</v>
      </c>
      <c r="AV65" s="52">
        <v>6.4136999999999996E-3</v>
      </c>
      <c r="AW65" s="52">
        <v>5.2450000000000001E-4</v>
      </c>
      <c r="AX65" s="52">
        <v>-1.9966600000000001E-2</v>
      </c>
      <c r="AY65" s="52">
        <v>-2.7227500000000002E-2</v>
      </c>
      <c r="AZ65" s="52">
        <v>-2.8621400000000002E-2</v>
      </c>
      <c r="BA65" s="52">
        <v>-1.9067000000000001E-2</v>
      </c>
      <c r="BB65" s="52">
        <v>-2.1869799999999998E-2</v>
      </c>
      <c r="BC65" s="52">
        <v>-2.8198000000000001E-2</v>
      </c>
      <c r="BD65" s="52">
        <v>-2.87011E-2</v>
      </c>
      <c r="BE65" s="52">
        <v>-2.4105999999999999E-2</v>
      </c>
      <c r="BF65" s="52">
        <v>-1.3289E-2</v>
      </c>
      <c r="BG65" s="52">
        <v>-1.3771800000000001E-2</v>
      </c>
      <c r="BH65" s="52">
        <v>-1.11579E-2</v>
      </c>
      <c r="BI65" s="52">
        <v>-4.0014999999999998E-3</v>
      </c>
      <c r="BJ65" s="52">
        <v>4.4063000000000001E-3</v>
      </c>
      <c r="BK65" s="52">
        <v>2.9250000000000001E-3</v>
      </c>
      <c r="BL65" s="52">
        <v>3.0037000000000002E-3</v>
      </c>
      <c r="BM65" s="52">
        <v>6.4698999999999998E-3</v>
      </c>
      <c r="BN65" s="52">
        <v>6.8563000000000001E-3</v>
      </c>
      <c r="BO65" s="52">
        <v>-2.9981000000000001E-3</v>
      </c>
      <c r="BP65" s="52">
        <v>-3.4710000000000001E-3</v>
      </c>
      <c r="BQ65" s="52">
        <v>4.1843999999999996E-3</v>
      </c>
      <c r="BR65" s="52">
        <v>2.0677E-3</v>
      </c>
      <c r="BS65" s="52">
        <v>9.4447999999999997E-3</v>
      </c>
      <c r="BT65" s="52">
        <v>1.52841E-2</v>
      </c>
      <c r="BU65" s="52">
        <v>1.02165E-2</v>
      </c>
      <c r="BV65" s="52">
        <v>-9.8203000000000006E-3</v>
      </c>
      <c r="BW65" s="52">
        <v>-1.75506E-2</v>
      </c>
      <c r="BX65" s="52">
        <v>-1.9529700000000001E-2</v>
      </c>
      <c r="BY65" s="52">
        <v>-9.6138999999999999E-3</v>
      </c>
      <c r="BZ65" s="52">
        <v>-1.31921E-2</v>
      </c>
      <c r="CA65" s="52">
        <v>-2.1855599999999999E-2</v>
      </c>
      <c r="CB65" s="52">
        <v>-2.2223E-2</v>
      </c>
      <c r="CC65" s="52">
        <v>-1.8418799999999999E-2</v>
      </c>
      <c r="CD65" s="52">
        <v>-8.4530999999999999E-3</v>
      </c>
      <c r="CE65" s="52">
        <v>-8.9654000000000001E-3</v>
      </c>
      <c r="CF65" s="52">
        <v>-6.2290999999999996E-3</v>
      </c>
      <c r="CG65" s="52">
        <v>1.2293E-3</v>
      </c>
      <c r="CH65" s="52">
        <v>9.1664999999999993E-3</v>
      </c>
      <c r="CI65" s="52">
        <v>7.7367E-3</v>
      </c>
      <c r="CJ65" s="52">
        <v>7.7682999999999997E-3</v>
      </c>
      <c r="CK65" s="52">
        <v>1.1271400000000001E-2</v>
      </c>
      <c r="CL65" s="52">
        <v>1.15306E-2</v>
      </c>
      <c r="CM65" s="52">
        <v>1.5739E-3</v>
      </c>
      <c r="CN65" s="52">
        <v>6.2679999999999995E-4</v>
      </c>
      <c r="CO65" s="52">
        <v>9.3042999999999997E-3</v>
      </c>
      <c r="CP65" s="52">
        <v>8.0211999999999992E-3</v>
      </c>
      <c r="CQ65" s="52">
        <v>1.5159499999999999E-2</v>
      </c>
      <c r="CR65" s="52">
        <v>2.1427700000000001E-2</v>
      </c>
      <c r="CS65" s="52">
        <v>1.6929E-2</v>
      </c>
      <c r="CT65" s="52">
        <v>-2.7929000000000001E-3</v>
      </c>
      <c r="CU65" s="52">
        <v>-1.0848399999999999E-2</v>
      </c>
      <c r="CV65" s="52">
        <v>-1.3232900000000001E-2</v>
      </c>
      <c r="CW65" s="52">
        <v>-3.0666000000000001E-3</v>
      </c>
      <c r="CX65" s="52">
        <v>-7.182E-3</v>
      </c>
      <c r="CY65" s="52">
        <v>-1.55131E-2</v>
      </c>
      <c r="CZ65" s="52">
        <v>-1.5744999999999999E-2</v>
      </c>
      <c r="DA65" s="52">
        <v>-1.2731599999999999E-2</v>
      </c>
      <c r="DB65" s="52">
        <v>-3.6172000000000001E-3</v>
      </c>
      <c r="DC65" s="52">
        <v>-4.1590000000000004E-3</v>
      </c>
      <c r="DD65" s="52">
        <v>-1.3004E-3</v>
      </c>
      <c r="DE65" s="52">
        <v>6.4600999999999999E-3</v>
      </c>
      <c r="DF65" s="52">
        <v>1.3926600000000001E-2</v>
      </c>
      <c r="DG65" s="52">
        <v>1.2548399999999999E-2</v>
      </c>
      <c r="DH65" s="52">
        <v>1.25329E-2</v>
      </c>
      <c r="DI65" s="52">
        <v>1.6072800000000002E-2</v>
      </c>
      <c r="DJ65" s="52">
        <v>1.6204799999999998E-2</v>
      </c>
      <c r="DK65" s="52">
        <v>6.1460000000000004E-3</v>
      </c>
      <c r="DL65" s="52">
        <v>4.7247000000000001E-3</v>
      </c>
      <c r="DM65" s="52">
        <v>1.44241E-2</v>
      </c>
      <c r="DN65" s="52">
        <v>1.39747E-2</v>
      </c>
      <c r="DO65" s="52">
        <v>2.08741E-2</v>
      </c>
      <c r="DP65" s="52">
        <v>2.75713E-2</v>
      </c>
      <c r="DQ65" s="52">
        <v>2.3641599999999999E-2</v>
      </c>
      <c r="DR65" s="52">
        <v>4.2344000000000001E-3</v>
      </c>
      <c r="DS65" s="52">
        <v>-4.1463000000000003E-3</v>
      </c>
      <c r="DT65" s="52">
        <v>-6.9360000000000003E-3</v>
      </c>
      <c r="DU65" s="52">
        <v>3.4805999999999999E-3</v>
      </c>
      <c r="DV65" s="52">
        <v>-1.1718E-3</v>
      </c>
      <c r="DW65" s="52">
        <v>-6.3556000000000003E-3</v>
      </c>
      <c r="DX65" s="52">
        <v>-6.3915999999999999E-3</v>
      </c>
      <c r="DY65" s="52">
        <v>-4.5202000000000003E-3</v>
      </c>
      <c r="DZ65" s="52">
        <v>3.3649999999999999E-3</v>
      </c>
      <c r="EA65" s="52">
        <v>2.7807000000000001E-3</v>
      </c>
      <c r="EB65" s="52">
        <v>5.8158999999999997E-3</v>
      </c>
      <c r="EC65" s="52">
        <v>1.40126E-2</v>
      </c>
      <c r="ED65" s="52">
        <v>2.0799499999999999E-2</v>
      </c>
      <c r="EE65" s="52">
        <v>1.9495700000000001E-2</v>
      </c>
      <c r="EF65" s="52">
        <v>1.94123E-2</v>
      </c>
      <c r="EG65" s="52">
        <v>2.3005399999999999E-2</v>
      </c>
      <c r="EH65" s="52">
        <v>2.29537E-2</v>
      </c>
      <c r="EI65" s="52">
        <v>1.2747400000000001E-2</v>
      </c>
      <c r="EJ65" s="52">
        <v>1.0641400000000001E-2</v>
      </c>
      <c r="EK65" s="52">
        <v>2.18163E-2</v>
      </c>
      <c r="EL65" s="52">
        <v>2.2570699999999999E-2</v>
      </c>
      <c r="EM65" s="52">
        <v>2.9125100000000001E-2</v>
      </c>
      <c r="EN65" s="52">
        <v>3.6441800000000003E-2</v>
      </c>
      <c r="EO65" s="52">
        <v>3.3333599999999998E-2</v>
      </c>
      <c r="EP65" s="52">
        <v>1.43807E-2</v>
      </c>
      <c r="EQ65" s="52">
        <v>5.5306000000000001E-3</v>
      </c>
      <c r="ER65" s="52">
        <v>2.1557E-3</v>
      </c>
      <c r="ES65" s="52">
        <v>1.2933800000000001E-2</v>
      </c>
      <c r="ET65" s="52">
        <v>7.5058E-3</v>
      </c>
      <c r="EU65" s="52">
        <v>50.976379000000001</v>
      </c>
      <c r="EV65" s="52">
        <v>49.968502000000001</v>
      </c>
      <c r="EW65" s="52">
        <v>50.480316000000002</v>
      </c>
      <c r="EX65" s="52">
        <v>50.976379000000001</v>
      </c>
      <c r="EY65" s="52">
        <v>48.488190000000003</v>
      </c>
      <c r="EZ65" s="52">
        <v>47.984253000000002</v>
      </c>
      <c r="FA65" s="52">
        <v>46.480316000000002</v>
      </c>
      <c r="FB65" s="52">
        <v>46.488190000000003</v>
      </c>
      <c r="FC65" s="52">
        <v>54.007874000000001</v>
      </c>
      <c r="FD65" s="52">
        <v>60.511809999999997</v>
      </c>
      <c r="FE65" s="52">
        <v>63.511809999999997</v>
      </c>
      <c r="FF65" s="52">
        <v>65.519683999999998</v>
      </c>
      <c r="FG65" s="52">
        <v>67.015747000000005</v>
      </c>
      <c r="FH65" s="52">
        <v>68.015747000000005</v>
      </c>
      <c r="FI65" s="52">
        <v>66.511809999999997</v>
      </c>
      <c r="FJ65" s="52">
        <v>65.503936999999993</v>
      </c>
      <c r="FK65" s="52">
        <v>64</v>
      </c>
      <c r="FL65" s="52">
        <v>62.496062999999999</v>
      </c>
      <c r="FM65" s="52">
        <v>60.488190000000003</v>
      </c>
      <c r="FN65" s="52">
        <v>55.464565</v>
      </c>
      <c r="FO65" s="52">
        <v>54.968502000000001</v>
      </c>
      <c r="FP65" s="52">
        <v>52.968502000000001</v>
      </c>
      <c r="FQ65" s="52">
        <v>52.976379000000001</v>
      </c>
      <c r="FR65" s="52">
        <v>51.480316000000002</v>
      </c>
      <c r="FS65" s="52">
        <v>6.7210999999999998E-3</v>
      </c>
      <c r="FT65" s="52">
        <v>6.5945999999999999E-3</v>
      </c>
      <c r="FU65" s="52">
        <v>1.06838E-2</v>
      </c>
    </row>
    <row r="66" spans="1:177" x14ac:dyDescent="0.2">
      <c r="A66" s="31" t="s">
        <v>0</v>
      </c>
      <c r="B66" s="31" t="s">
        <v>235</v>
      </c>
      <c r="C66" s="31" t="s">
        <v>221</v>
      </c>
      <c r="D66" s="31" t="s">
        <v>218</v>
      </c>
      <c r="E66" s="53" t="s">
        <v>230</v>
      </c>
      <c r="F66" s="53">
        <v>136</v>
      </c>
      <c r="G66" s="52">
        <v>8.3544400000000005E-2</v>
      </c>
      <c r="H66" s="52">
        <v>7.7217300000000003E-2</v>
      </c>
      <c r="I66" s="52">
        <v>6.2840099999999996E-2</v>
      </c>
      <c r="J66" s="52">
        <v>7.4949799999999997E-2</v>
      </c>
      <c r="K66" s="52">
        <v>7.6608399999999993E-2</v>
      </c>
      <c r="L66" s="52">
        <v>9.7089700000000001E-2</v>
      </c>
      <c r="M66" s="52">
        <v>0.12712090000000001</v>
      </c>
      <c r="N66" s="52">
        <v>0.1197404</v>
      </c>
      <c r="O66" s="52">
        <v>0.10068779999999999</v>
      </c>
      <c r="P66" s="52">
        <v>0.1004948</v>
      </c>
      <c r="Q66" s="52">
        <v>9.2715199999999998E-2</v>
      </c>
      <c r="R66" s="52">
        <v>8.0509200000000003E-2</v>
      </c>
      <c r="S66" s="52">
        <v>8.1532099999999996E-2</v>
      </c>
      <c r="T66" s="52">
        <v>7.4195300000000006E-2</v>
      </c>
      <c r="U66" s="52">
        <v>7.7657199999999996E-2</v>
      </c>
      <c r="V66" s="52">
        <v>7.2406700000000004E-2</v>
      </c>
      <c r="W66" s="52">
        <v>8.5596000000000005E-2</v>
      </c>
      <c r="X66" s="52">
        <v>0.1134435</v>
      </c>
      <c r="Y66" s="52">
        <v>0.14958550000000001</v>
      </c>
      <c r="Z66" s="52">
        <v>0.1596726</v>
      </c>
      <c r="AA66" s="52">
        <v>0.16343959999999999</v>
      </c>
      <c r="AB66" s="52">
        <v>0.1390593</v>
      </c>
      <c r="AC66" s="52">
        <v>0.12591569999999999</v>
      </c>
      <c r="AD66" s="52">
        <v>0.1033169</v>
      </c>
      <c r="AE66" s="52">
        <v>-3.1369599999999997E-2</v>
      </c>
      <c r="AF66" s="52">
        <v>-3.4029299999999998E-2</v>
      </c>
      <c r="AG66" s="52">
        <v>-2.4558300000000002E-2</v>
      </c>
      <c r="AH66" s="52">
        <v>-1.4560399999999999E-2</v>
      </c>
      <c r="AI66" s="52">
        <v>-1.5666599999999999E-2</v>
      </c>
      <c r="AJ66" s="52">
        <v>-1.45294E-2</v>
      </c>
      <c r="AK66" s="52">
        <v>-5.9350000000000002E-3</v>
      </c>
      <c r="AL66" s="52">
        <v>-9.8084999999999995E-3</v>
      </c>
      <c r="AM66" s="52">
        <v>-3.4513999999999999E-3</v>
      </c>
      <c r="AN66" s="52">
        <v>1.5097999999999999E-3</v>
      </c>
      <c r="AO66" s="52">
        <v>4.1742000000000003E-3</v>
      </c>
      <c r="AP66" s="52">
        <v>-1.0326999999999999E-3</v>
      </c>
      <c r="AQ66" s="52">
        <v>-6.8853999999999999E-3</v>
      </c>
      <c r="AR66" s="52">
        <v>-7.3401999999999998E-3</v>
      </c>
      <c r="AS66" s="52">
        <v>-5.6376999999999998E-3</v>
      </c>
      <c r="AT66" s="52">
        <v>-9.5984E-3</v>
      </c>
      <c r="AU66" s="52">
        <v>-9.8166E-3</v>
      </c>
      <c r="AV66" s="52">
        <v>-8.3461000000000004E-3</v>
      </c>
      <c r="AW66" s="52">
        <v>-5.2319999999999997E-3</v>
      </c>
      <c r="AX66" s="52">
        <v>-1.09286E-2</v>
      </c>
      <c r="AY66" s="52">
        <v>-1.98874E-2</v>
      </c>
      <c r="AZ66" s="52">
        <v>-1.7518200000000001E-2</v>
      </c>
      <c r="BA66" s="52">
        <v>-2.0153899999999999E-2</v>
      </c>
      <c r="BB66" s="52">
        <v>-1.9427300000000002E-2</v>
      </c>
      <c r="BC66" s="52">
        <v>-2.3644200000000001E-2</v>
      </c>
      <c r="BD66" s="52">
        <v>-2.59454E-2</v>
      </c>
      <c r="BE66" s="52">
        <v>-1.7580599999999998E-2</v>
      </c>
      <c r="BF66" s="52">
        <v>-9.0389000000000008E-3</v>
      </c>
      <c r="BG66" s="52">
        <v>-1.0271600000000001E-2</v>
      </c>
      <c r="BH66" s="52">
        <v>-9.0313000000000008E-3</v>
      </c>
      <c r="BI66" s="52">
        <v>-6.6699999999999995E-5</v>
      </c>
      <c r="BJ66" s="52">
        <v>-4.4051000000000003E-3</v>
      </c>
      <c r="BK66" s="52">
        <v>2.6270999999999998E-3</v>
      </c>
      <c r="BL66" s="52">
        <v>7.0875E-3</v>
      </c>
      <c r="BM66" s="52">
        <v>9.7736000000000003E-3</v>
      </c>
      <c r="BN66" s="52">
        <v>4.5256000000000003E-3</v>
      </c>
      <c r="BO66" s="52">
        <v>-1.7225000000000001E-3</v>
      </c>
      <c r="BP66" s="52">
        <v>-3.1375999999999999E-3</v>
      </c>
      <c r="BQ66" s="52">
        <v>-6.9530000000000004E-4</v>
      </c>
      <c r="BR66" s="52">
        <v>-3.8238E-3</v>
      </c>
      <c r="BS66" s="52">
        <v>-4.0090999999999998E-3</v>
      </c>
      <c r="BT66" s="52">
        <v>-2.3489000000000001E-3</v>
      </c>
      <c r="BU66" s="52">
        <v>1.4917999999999999E-3</v>
      </c>
      <c r="BV66" s="52">
        <v>-3.9795999999999998E-3</v>
      </c>
      <c r="BW66" s="52">
        <v>-1.2785299999999999E-2</v>
      </c>
      <c r="BX66" s="52">
        <v>-1.12978E-2</v>
      </c>
      <c r="BY66" s="52">
        <v>-1.3178E-2</v>
      </c>
      <c r="BZ66" s="52">
        <v>-1.25664E-2</v>
      </c>
      <c r="CA66" s="52">
        <v>-1.82937E-2</v>
      </c>
      <c r="CB66" s="52">
        <v>-2.03465E-2</v>
      </c>
      <c r="CC66" s="52">
        <v>-1.27479E-2</v>
      </c>
      <c r="CD66" s="52">
        <v>-5.2147000000000001E-3</v>
      </c>
      <c r="CE66" s="52">
        <v>-6.5351000000000003E-3</v>
      </c>
      <c r="CF66" s="52">
        <v>-5.2233000000000002E-3</v>
      </c>
      <c r="CG66" s="52">
        <v>3.9976999999999999E-3</v>
      </c>
      <c r="CH66" s="52">
        <v>-6.6279999999999996E-4</v>
      </c>
      <c r="CI66" s="52">
        <v>6.8370000000000002E-3</v>
      </c>
      <c r="CJ66" s="52">
        <v>1.0950700000000001E-2</v>
      </c>
      <c r="CK66" s="52">
        <v>1.3651699999999999E-2</v>
      </c>
      <c r="CL66" s="52">
        <v>8.3751999999999993E-3</v>
      </c>
      <c r="CM66" s="52">
        <v>1.8534000000000001E-3</v>
      </c>
      <c r="CN66" s="52">
        <v>-2.2690000000000001E-4</v>
      </c>
      <c r="CO66" s="52">
        <v>2.7277E-3</v>
      </c>
      <c r="CP66" s="52">
        <v>1.7560000000000001E-4</v>
      </c>
      <c r="CQ66" s="52">
        <v>1.31E-5</v>
      </c>
      <c r="CR66" s="52">
        <v>1.8047E-3</v>
      </c>
      <c r="CS66" s="52">
        <v>6.1487E-3</v>
      </c>
      <c r="CT66" s="52">
        <v>8.3319999999999998E-4</v>
      </c>
      <c r="CU66" s="52">
        <v>-7.8664000000000008E-3</v>
      </c>
      <c r="CV66" s="52">
        <v>-6.9896000000000003E-3</v>
      </c>
      <c r="CW66" s="52">
        <v>-8.3464999999999998E-3</v>
      </c>
      <c r="CX66" s="52">
        <v>-7.8145999999999997E-3</v>
      </c>
      <c r="CY66" s="52">
        <v>-1.29432E-2</v>
      </c>
      <c r="CZ66" s="52">
        <v>-1.47476E-2</v>
      </c>
      <c r="DA66" s="52">
        <v>-7.9150999999999996E-3</v>
      </c>
      <c r="DB66" s="52">
        <v>-1.3905E-3</v>
      </c>
      <c r="DC66" s="52">
        <v>-2.7985000000000002E-3</v>
      </c>
      <c r="DD66" s="52">
        <v>-1.4153E-3</v>
      </c>
      <c r="DE66" s="52">
        <v>8.0619999999999997E-3</v>
      </c>
      <c r="DF66" s="52">
        <v>3.0796E-3</v>
      </c>
      <c r="DG66" s="52">
        <v>1.1047E-2</v>
      </c>
      <c r="DH66" s="52">
        <v>1.48138E-2</v>
      </c>
      <c r="DI66" s="52">
        <v>1.7529800000000002E-2</v>
      </c>
      <c r="DJ66" s="52">
        <v>1.2224799999999999E-2</v>
      </c>
      <c r="DK66" s="52">
        <v>5.4292000000000003E-3</v>
      </c>
      <c r="DL66" s="52">
        <v>2.6838000000000001E-3</v>
      </c>
      <c r="DM66" s="52">
        <v>6.1507999999999997E-3</v>
      </c>
      <c r="DN66" s="52">
        <v>4.1751000000000002E-3</v>
      </c>
      <c r="DO66" s="52">
        <v>4.0353000000000003E-3</v>
      </c>
      <c r="DP66" s="52">
        <v>5.9584E-3</v>
      </c>
      <c r="DQ66" s="52">
        <v>1.08056E-2</v>
      </c>
      <c r="DR66" s="52">
        <v>5.6461000000000003E-3</v>
      </c>
      <c r="DS66" s="52">
        <v>-2.9475E-3</v>
      </c>
      <c r="DT66" s="52">
        <v>-2.6814E-3</v>
      </c>
      <c r="DU66" s="52">
        <v>-3.5149999999999999E-3</v>
      </c>
      <c r="DV66" s="52">
        <v>-3.0626999999999998E-3</v>
      </c>
      <c r="DW66" s="52">
        <v>-5.2179000000000001E-3</v>
      </c>
      <c r="DX66" s="52">
        <v>-6.6636999999999998E-3</v>
      </c>
      <c r="DY66" s="52">
        <v>-9.3740000000000002E-4</v>
      </c>
      <c r="DZ66" s="52">
        <v>4.1311000000000004E-3</v>
      </c>
      <c r="EA66" s="52">
        <v>2.5964E-3</v>
      </c>
      <c r="EB66" s="52">
        <v>4.0828000000000001E-3</v>
      </c>
      <c r="EC66" s="52">
        <v>1.39303E-2</v>
      </c>
      <c r="ED66" s="52">
        <v>8.4828999999999998E-3</v>
      </c>
      <c r="EE66" s="52">
        <v>1.7125499999999998E-2</v>
      </c>
      <c r="EF66" s="52">
        <v>2.03915E-2</v>
      </c>
      <c r="EG66" s="52">
        <v>2.3129199999999999E-2</v>
      </c>
      <c r="EH66" s="52">
        <v>1.77831E-2</v>
      </c>
      <c r="EI66" s="52">
        <v>1.05922E-2</v>
      </c>
      <c r="EJ66" s="52">
        <v>6.8864E-3</v>
      </c>
      <c r="EK66" s="52">
        <v>1.10931E-2</v>
      </c>
      <c r="EL66" s="52">
        <v>9.9497000000000006E-3</v>
      </c>
      <c r="EM66" s="52">
        <v>9.8428000000000005E-3</v>
      </c>
      <c r="EN66" s="52">
        <v>1.1955500000000001E-2</v>
      </c>
      <c r="EO66" s="52">
        <v>1.7529400000000001E-2</v>
      </c>
      <c r="EP66" s="52">
        <v>1.2595E-2</v>
      </c>
      <c r="EQ66" s="52">
        <v>4.1545999999999996E-3</v>
      </c>
      <c r="ER66" s="52">
        <v>3.5389000000000002E-3</v>
      </c>
      <c r="ES66" s="52">
        <v>3.4608999999999998E-3</v>
      </c>
      <c r="ET66" s="52">
        <v>3.7981999999999998E-3</v>
      </c>
      <c r="EU66" s="52">
        <v>54</v>
      </c>
      <c r="EV66" s="52">
        <v>54</v>
      </c>
      <c r="EW66" s="52">
        <v>53</v>
      </c>
      <c r="EX66" s="52">
        <v>54</v>
      </c>
      <c r="EY66" s="52">
        <v>50</v>
      </c>
      <c r="EZ66" s="52">
        <v>50</v>
      </c>
      <c r="FA66" s="52">
        <v>49</v>
      </c>
      <c r="FB66" s="52">
        <v>48</v>
      </c>
      <c r="FC66" s="52">
        <v>53</v>
      </c>
      <c r="FD66" s="52">
        <v>59</v>
      </c>
      <c r="FE66" s="52">
        <v>62</v>
      </c>
      <c r="FF66" s="52">
        <v>63</v>
      </c>
      <c r="FG66" s="52">
        <v>65</v>
      </c>
      <c r="FH66" s="52">
        <v>66</v>
      </c>
      <c r="FI66" s="52">
        <v>65</v>
      </c>
      <c r="FJ66" s="52">
        <v>65</v>
      </c>
      <c r="FK66" s="52">
        <v>64</v>
      </c>
      <c r="FL66" s="52">
        <v>63</v>
      </c>
      <c r="FM66" s="52">
        <v>62</v>
      </c>
      <c r="FN66" s="52">
        <v>60</v>
      </c>
      <c r="FO66" s="52">
        <v>59</v>
      </c>
      <c r="FP66" s="52">
        <v>57</v>
      </c>
      <c r="FQ66" s="52">
        <v>56</v>
      </c>
      <c r="FR66" s="52">
        <v>54</v>
      </c>
      <c r="FS66" s="52">
        <v>5.4762999999999999E-3</v>
      </c>
      <c r="FT66" s="52">
        <v>5.5132000000000002E-3</v>
      </c>
      <c r="FU66" s="52">
        <v>7.8931999999999995E-3</v>
      </c>
    </row>
    <row r="67" spans="1:177" x14ac:dyDescent="0.2">
      <c r="A67" s="31" t="s">
        <v>0</v>
      </c>
      <c r="B67" s="31" t="s">
        <v>235</v>
      </c>
      <c r="C67" s="31" t="s">
        <v>221</v>
      </c>
      <c r="D67" s="31" t="s">
        <v>218</v>
      </c>
      <c r="E67" s="53" t="s">
        <v>231</v>
      </c>
      <c r="F67" s="53">
        <v>118</v>
      </c>
      <c r="G67" s="52">
        <v>9.9803900000000001E-2</v>
      </c>
      <c r="H67" s="52">
        <v>8.9604100000000006E-2</v>
      </c>
      <c r="I67" s="52">
        <v>7.9819399999999999E-2</v>
      </c>
      <c r="J67" s="52">
        <v>8.0940300000000007E-2</v>
      </c>
      <c r="K67" s="52">
        <v>7.8467899999999993E-2</v>
      </c>
      <c r="L67" s="52">
        <v>9.0481099999999995E-2</v>
      </c>
      <c r="M67" s="52">
        <v>0.10846310000000001</v>
      </c>
      <c r="N67" s="52">
        <v>9.1697200000000006E-2</v>
      </c>
      <c r="O67" s="52">
        <v>8.2736299999999999E-2</v>
      </c>
      <c r="P67" s="52">
        <v>8.63733E-2</v>
      </c>
      <c r="Q67" s="52">
        <v>7.8468599999999999E-2</v>
      </c>
      <c r="R67" s="52">
        <v>7.7646400000000004E-2</v>
      </c>
      <c r="S67" s="52">
        <v>6.99457E-2</v>
      </c>
      <c r="T67" s="52">
        <v>6.9434700000000002E-2</v>
      </c>
      <c r="U67" s="52">
        <v>7.8291799999999995E-2</v>
      </c>
      <c r="V67" s="52">
        <v>8.6075100000000002E-2</v>
      </c>
      <c r="W67" s="52">
        <v>0.1091399</v>
      </c>
      <c r="X67" s="52">
        <v>0.13135959999999999</v>
      </c>
      <c r="Y67" s="52">
        <v>0.154034</v>
      </c>
      <c r="Z67" s="52">
        <v>0.1621919</v>
      </c>
      <c r="AA67" s="52">
        <v>0.14479719999999999</v>
      </c>
      <c r="AB67" s="52">
        <v>0.13972229999999999</v>
      </c>
      <c r="AC67" s="52">
        <v>0.1426914</v>
      </c>
      <c r="AD67" s="52">
        <v>0.1096121</v>
      </c>
      <c r="AE67" s="52">
        <v>-1.16014E-2</v>
      </c>
      <c r="AF67" s="52">
        <v>-9.6846999999999992E-3</v>
      </c>
      <c r="AG67" s="52">
        <v>-1.2206699999999999E-2</v>
      </c>
      <c r="AH67" s="52">
        <v>-1.0862E-2</v>
      </c>
      <c r="AI67" s="52">
        <v>-1.01041E-2</v>
      </c>
      <c r="AJ67" s="52">
        <v>-9.1661999999999993E-3</v>
      </c>
      <c r="AK67" s="52">
        <v>-1.08463E-2</v>
      </c>
      <c r="AL67" s="52">
        <v>6.6069999999999996E-4</v>
      </c>
      <c r="AM67" s="52">
        <v>-4.8985000000000001E-3</v>
      </c>
      <c r="AN67" s="52">
        <v>-9.7608999999999994E-3</v>
      </c>
      <c r="AO67" s="52">
        <v>-8.2430999999999997E-3</v>
      </c>
      <c r="AP67" s="52">
        <v>-3.5358E-3</v>
      </c>
      <c r="AQ67" s="52">
        <v>-7.5131E-3</v>
      </c>
      <c r="AR67" s="52">
        <v>-6.8311999999999999E-3</v>
      </c>
      <c r="AS67" s="52">
        <v>-3.3674E-3</v>
      </c>
      <c r="AT67" s="52">
        <v>-3.2705E-3</v>
      </c>
      <c r="AU67" s="52">
        <v>5.2084999999999996E-3</v>
      </c>
      <c r="AV67" s="52">
        <v>7.5995000000000004E-3</v>
      </c>
      <c r="AW67" s="52">
        <v>-1.6527E-3</v>
      </c>
      <c r="AX67" s="52">
        <v>-1.6305400000000001E-2</v>
      </c>
      <c r="AY67" s="52">
        <v>-1.52564E-2</v>
      </c>
      <c r="AZ67" s="52">
        <v>-1.7937100000000001E-2</v>
      </c>
      <c r="BA67" s="52">
        <v>-5.4939999999999998E-3</v>
      </c>
      <c r="BB67" s="52">
        <v>-8.8631000000000005E-3</v>
      </c>
      <c r="BC67" s="52">
        <v>-6.5979999999999997E-3</v>
      </c>
      <c r="BD67" s="52">
        <v>-4.8846000000000002E-3</v>
      </c>
      <c r="BE67" s="52">
        <v>-7.7596999999999996E-3</v>
      </c>
      <c r="BF67" s="52">
        <v>-6.4708999999999999E-3</v>
      </c>
      <c r="BG67" s="52">
        <v>-5.6389999999999999E-3</v>
      </c>
      <c r="BH67" s="52">
        <v>-4.5247000000000004E-3</v>
      </c>
      <c r="BI67" s="52">
        <v>-6.0096000000000004E-3</v>
      </c>
      <c r="BJ67" s="52">
        <v>4.9043000000000003E-3</v>
      </c>
      <c r="BK67" s="52">
        <v>-1.3629E-3</v>
      </c>
      <c r="BL67" s="52">
        <v>-5.6863E-3</v>
      </c>
      <c r="BM67" s="52">
        <v>-4.1200000000000004E-3</v>
      </c>
      <c r="BN67" s="52">
        <v>3.9770000000000002E-4</v>
      </c>
      <c r="BO67" s="52">
        <v>-3.3503000000000001E-3</v>
      </c>
      <c r="BP67" s="52">
        <v>-2.6597000000000001E-3</v>
      </c>
      <c r="BQ67" s="52">
        <v>2.0734E-3</v>
      </c>
      <c r="BR67" s="52">
        <v>3.0187E-3</v>
      </c>
      <c r="BS67" s="52">
        <v>1.09759E-2</v>
      </c>
      <c r="BT67" s="52">
        <v>1.41344E-2</v>
      </c>
      <c r="BU67" s="52">
        <v>5.3299999999999997E-3</v>
      </c>
      <c r="BV67" s="52">
        <v>-8.9829999999999997E-3</v>
      </c>
      <c r="BW67" s="52">
        <v>-8.6076E-3</v>
      </c>
      <c r="BX67" s="52">
        <v>-1.12595E-2</v>
      </c>
      <c r="BY67" s="52">
        <v>9.2940000000000004E-4</v>
      </c>
      <c r="BZ67" s="52">
        <v>-3.4681E-3</v>
      </c>
      <c r="CA67" s="52">
        <v>-3.1327E-3</v>
      </c>
      <c r="CB67" s="52">
        <v>-1.5601E-3</v>
      </c>
      <c r="CC67" s="52">
        <v>-4.6797000000000002E-3</v>
      </c>
      <c r="CD67" s="52">
        <v>-3.4296999999999999E-3</v>
      </c>
      <c r="CE67" s="52">
        <v>-2.5465000000000002E-3</v>
      </c>
      <c r="CF67" s="52">
        <v>-1.31E-3</v>
      </c>
      <c r="CG67" s="52">
        <v>-2.6597000000000001E-3</v>
      </c>
      <c r="CH67" s="52">
        <v>7.8434000000000004E-3</v>
      </c>
      <c r="CI67" s="52">
        <v>1.0858E-3</v>
      </c>
      <c r="CJ67" s="52">
        <v>-2.8641999999999999E-3</v>
      </c>
      <c r="CK67" s="52">
        <v>-1.2643999999999999E-3</v>
      </c>
      <c r="CL67" s="52">
        <v>3.1220000000000002E-3</v>
      </c>
      <c r="CM67" s="52">
        <v>-4.6710000000000002E-4</v>
      </c>
      <c r="CN67" s="52">
        <v>2.2949999999999999E-4</v>
      </c>
      <c r="CO67" s="52">
        <v>5.8415999999999997E-3</v>
      </c>
      <c r="CP67" s="52">
        <v>7.3746000000000003E-3</v>
      </c>
      <c r="CQ67" s="52">
        <v>1.49704E-2</v>
      </c>
      <c r="CR67" s="52">
        <v>1.8660400000000001E-2</v>
      </c>
      <c r="CS67" s="52">
        <v>1.01662E-2</v>
      </c>
      <c r="CT67" s="52">
        <v>-3.9115E-3</v>
      </c>
      <c r="CU67" s="52">
        <v>-4.0026999999999997E-3</v>
      </c>
      <c r="CV67" s="52">
        <v>-6.6346E-3</v>
      </c>
      <c r="CW67" s="52">
        <v>5.3781999999999996E-3</v>
      </c>
      <c r="CX67" s="52">
        <v>2.6850000000000002E-4</v>
      </c>
      <c r="CY67" s="52">
        <v>3.3270000000000001E-4</v>
      </c>
      <c r="CZ67" s="52">
        <v>1.7644E-3</v>
      </c>
      <c r="DA67" s="52">
        <v>-1.5996999999999999E-3</v>
      </c>
      <c r="DB67" s="52">
        <v>-3.8840000000000001E-4</v>
      </c>
      <c r="DC67" s="52">
        <v>5.4609999999999999E-4</v>
      </c>
      <c r="DD67" s="52">
        <v>1.9047000000000001E-3</v>
      </c>
      <c r="DE67" s="52">
        <v>6.9010000000000002E-4</v>
      </c>
      <c r="DF67" s="52">
        <v>1.07825E-2</v>
      </c>
      <c r="DG67" s="52">
        <v>3.5346000000000002E-3</v>
      </c>
      <c r="DH67" s="52">
        <v>-4.2200000000000003E-5</v>
      </c>
      <c r="DI67" s="52">
        <v>1.5912999999999999E-3</v>
      </c>
      <c r="DJ67" s="52">
        <v>5.8462999999999996E-3</v>
      </c>
      <c r="DK67" s="52">
        <v>2.4161E-3</v>
      </c>
      <c r="DL67" s="52">
        <v>3.1186999999999999E-3</v>
      </c>
      <c r="DM67" s="52">
        <v>9.6098999999999993E-3</v>
      </c>
      <c r="DN67" s="52">
        <v>1.1730600000000001E-2</v>
      </c>
      <c r="DO67" s="52">
        <v>1.89649E-2</v>
      </c>
      <c r="DP67" s="52">
        <v>2.3186399999999999E-2</v>
      </c>
      <c r="DQ67" s="52">
        <v>1.50023E-2</v>
      </c>
      <c r="DR67" s="52">
        <v>1.16E-3</v>
      </c>
      <c r="DS67" s="52">
        <v>6.022E-4</v>
      </c>
      <c r="DT67" s="52">
        <v>-2.0097000000000001E-3</v>
      </c>
      <c r="DU67" s="52">
        <v>9.8270000000000007E-3</v>
      </c>
      <c r="DV67" s="52">
        <v>4.0049999999999999E-3</v>
      </c>
      <c r="DW67" s="52">
        <v>5.3360999999999999E-3</v>
      </c>
      <c r="DX67" s="52">
        <v>6.5645E-3</v>
      </c>
      <c r="DY67" s="52">
        <v>2.8473999999999999E-3</v>
      </c>
      <c r="DZ67" s="52">
        <v>4.0026999999999997E-3</v>
      </c>
      <c r="EA67" s="52">
        <v>5.0112000000000004E-3</v>
      </c>
      <c r="EB67" s="52">
        <v>6.5462999999999997E-3</v>
      </c>
      <c r="EC67" s="52">
        <v>5.5268000000000001E-3</v>
      </c>
      <c r="ED67" s="52">
        <v>1.5026100000000001E-2</v>
      </c>
      <c r="EE67" s="52">
        <v>7.0701000000000002E-3</v>
      </c>
      <c r="EF67" s="52">
        <v>4.0324999999999996E-3</v>
      </c>
      <c r="EG67" s="52">
        <v>5.7143000000000003E-3</v>
      </c>
      <c r="EH67" s="52">
        <v>9.7798E-3</v>
      </c>
      <c r="EI67" s="52">
        <v>6.5789000000000004E-3</v>
      </c>
      <c r="EJ67" s="52">
        <v>7.2902000000000002E-3</v>
      </c>
      <c r="EK67" s="52">
        <v>1.5050600000000001E-2</v>
      </c>
      <c r="EL67" s="52">
        <v>1.8019799999999999E-2</v>
      </c>
      <c r="EM67" s="52">
        <v>2.4732299999999999E-2</v>
      </c>
      <c r="EN67" s="52">
        <v>2.9721299999999999E-2</v>
      </c>
      <c r="EO67" s="52">
        <v>2.1985000000000001E-2</v>
      </c>
      <c r="EP67" s="52">
        <v>8.4823999999999993E-3</v>
      </c>
      <c r="EQ67" s="52">
        <v>7.2509999999999996E-3</v>
      </c>
      <c r="ER67" s="52">
        <v>4.6679E-3</v>
      </c>
      <c r="ES67" s="52">
        <v>1.6250400000000002E-2</v>
      </c>
      <c r="ET67" s="52">
        <v>9.4000000000000004E-3</v>
      </c>
      <c r="EU67" s="52">
        <v>48</v>
      </c>
      <c r="EV67" s="52">
        <v>46</v>
      </c>
      <c r="EW67" s="52">
        <v>48</v>
      </c>
      <c r="EX67" s="52">
        <v>48</v>
      </c>
      <c r="EY67" s="52">
        <v>47</v>
      </c>
      <c r="EZ67" s="52">
        <v>46</v>
      </c>
      <c r="FA67" s="52">
        <v>44</v>
      </c>
      <c r="FB67" s="52">
        <v>45</v>
      </c>
      <c r="FC67" s="52">
        <v>55</v>
      </c>
      <c r="FD67" s="52">
        <v>62</v>
      </c>
      <c r="FE67" s="52">
        <v>65</v>
      </c>
      <c r="FF67" s="52">
        <v>68</v>
      </c>
      <c r="FG67" s="52">
        <v>69</v>
      </c>
      <c r="FH67" s="52">
        <v>70</v>
      </c>
      <c r="FI67" s="52">
        <v>68</v>
      </c>
      <c r="FJ67" s="52">
        <v>66</v>
      </c>
      <c r="FK67" s="52">
        <v>64</v>
      </c>
      <c r="FL67" s="52">
        <v>62</v>
      </c>
      <c r="FM67" s="52">
        <v>59</v>
      </c>
      <c r="FN67" s="52">
        <v>51</v>
      </c>
      <c r="FO67" s="52">
        <v>51</v>
      </c>
      <c r="FP67" s="52">
        <v>49</v>
      </c>
      <c r="FQ67" s="52">
        <v>50</v>
      </c>
      <c r="FR67" s="52">
        <v>49</v>
      </c>
      <c r="FS67" s="52">
        <v>4.0099000000000003E-3</v>
      </c>
      <c r="FT67" s="52">
        <v>3.7257000000000002E-3</v>
      </c>
      <c r="FU67" s="52">
        <v>7.2075999999999998E-3</v>
      </c>
    </row>
    <row r="68" spans="1:177" x14ac:dyDescent="0.2">
      <c r="A68" s="31" t="s">
        <v>0</v>
      </c>
      <c r="B68" s="31" t="s">
        <v>235</v>
      </c>
      <c r="C68" s="31" t="s">
        <v>221</v>
      </c>
      <c r="D68" s="31" t="s">
        <v>219</v>
      </c>
      <c r="E68" s="53" t="s">
        <v>229</v>
      </c>
      <c r="F68" s="53">
        <v>204</v>
      </c>
      <c r="G68" s="52">
        <v>0.13671230000000001</v>
      </c>
      <c r="H68" s="52">
        <v>0.11233369999999999</v>
      </c>
      <c r="I68" s="52">
        <v>0.1027285</v>
      </c>
      <c r="J68" s="52">
        <v>9.9219100000000005E-2</v>
      </c>
      <c r="K68" s="52">
        <v>9.5413499999999998E-2</v>
      </c>
      <c r="L68" s="52">
        <v>0.1039427</v>
      </c>
      <c r="M68" s="52">
        <v>0.1268212</v>
      </c>
      <c r="N68" s="52">
        <v>0.13111120000000001</v>
      </c>
      <c r="O68" s="52">
        <v>0.16846359999999999</v>
      </c>
      <c r="P68" s="52">
        <v>0.1502848</v>
      </c>
      <c r="Q68" s="52">
        <v>0.15083530000000001</v>
      </c>
      <c r="R68" s="52">
        <v>0.17647289999999999</v>
      </c>
      <c r="S68" s="52">
        <v>0.19285659999999999</v>
      </c>
      <c r="T68" s="52">
        <v>0.2086499</v>
      </c>
      <c r="U68" s="52">
        <v>0.24228810000000001</v>
      </c>
      <c r="V68" s="52">
        <v>0.29797180000000001</v>
      </c>
      <c r="W68" s="52">
        <v>0.29302859999999997</v>
      </c>
      <c r="X68" s="52">
        <v>0.33212000000000003</v>
      </c>
      <c r="Y68" s="52">
        <v>0.41285500000000003</v>
      </c>
      <c r="Z68" s="52">
        <v>0.4752439</v>
      </c>
      <c r="AA68" s="52">
        <v>0.47574729999999998</v>
      </c>
      <c r="AB68" s="52">
        <v>0.38638119999999998</v>
      </c>
      <c r="AC68" s="52">
        <v>0.32925320000000002</v>
      </c>
      <c r="AD68" s="52">
        <v>0.26902130000000002</v>
      </c>
      <c r="AE68" s="52">
        <v>-1.91962E-2</v>
      </c>
      <c r="AF68" s="52">
        <v>-1.5905699999999998E-2</v>
      </c>
      <c r="AG68" s="52">
        <v>-1.49721E-2</v>
      </c>
      <c r="AH68" s="52">
        <v>-1.336E-2</v>
      </c>
      <c r="AI68" s="52">
        <v>-1.31054E-2</v>
      </c>
      <c r="AJ68" s="52">
        <v>-1.2247299999999999E-2</v>
      </c>
      <c r="AK68" s="52">
        <v>-9.6854999999999997E-3</v>
      </c>
      <c r="AL68" s="52">
        <v>-4.6349E-3</v>
      </c>
      <c r="AM68" s="52">
        <v>-7.5868000000000003E-3</v>
      </c>
      <c r="AN68" s="52">
        <v>-2.8649000000000001E-3</v>
      </c>
      <c r="AO68" s="52">
        <v>-1.5062999999999999E-3</v>
      </c>
      <c r="AP68" s="52">
        <v>-1.3933999999999999E-3</v>
      </c>
      <c r="AQ68" s="52">
        <v>4.7673999999999998E-3</v>
      </c>
      <c r="AR68" s="52">
        <v>-1.6815999999999999E-3</v>
      </c>
      <c r="AS68" s="52">
        <v>9.7806000000000004E-3</v>
      </c>
      <c r="AT68" s="52">
        <v>9.6778999999999997E-3</v>
      </c>
      <c r="AU68" s="52">
        <v>4.81E-3</v>
      </c>
      <c r="AV68" s="52">
        <v>1.2067400000000001E-2</v>
      </c>
      <c r="AW68" s="52">
        <v>4.2309000000000001E-3</v>
      </c>
      <c r="AX68" s="52">
        <v>-6.9791999999999996E-3</v>
      </c>
      <c r="AY68" s="52">
        <v>-2.8716000000000002E-3</v>
      </c>
      <c r="AZ68" s="52">
        <v>-1.23967E-2</v>
      </c>
      <c r="BA68" s="52">
        <v>-1.5745700000000001E-2</v>
      </c>
      <c r="BB68" s="52">
        <v>-2.50634E-2</v>
      </c>
      <c r="BC68" s="52">
        <v>-1.2475999999999999E-2</v>
      </c>
      <c r="BD68" s="52">
        <v>-1.01356E-2</v>
      </c>
      <c r="BE68" s="52">
        <v>-9.6582999999999999E-3</v>
      </c>
      <c r="BF68" s="52">
        <v>-8.7218E-3</v>
      </c>
      <c r="BG68" s="52">
        <v>-9.4046000000000008E-3</v>
      </c>
      <c r="BH68" s="52">
        <v>-8.2629000000000001E-3</v>
      </c>
      <c r="BI68" s="52">
        <v>-5.3435000000000002E-3</v>
      </c>
      <c r="BJ68" s="52">
        <v>-2.6019999999999998E-4</v>
      </c>
      <c r="BK68" s="52">
        <v>-2.5558999999999998E-3</v>
      </c>
      <c r="BL68" s="52">
        <v>2.6773000000000001E-3</v>
      </c>
      <c r="BM68" s="52">
        <v>4.5528000000000001E-3</v>
      </c>
      <c r="BN68" s="52">
        <v>4.9966999999999998E-3</v>
      </c>
      <c r="BO68" s="52">
        <v>1.209E-2</v>
      </c>
      <c r="BP68" s="52">
        <v>6.4130999999999997E-3</v>
      </c>
      <c r="BQ68" s="52">
        <v>1.85027E-2</v>
      </c>
      <c r="BR68" s="52">
        <v>1.9013200000000001E-2</v>
      </c>
      <c r="BS68" s="52">
        <v>1.4748600000000001E-2</v>
      </c>
      <c r="BT68" s="52">
        <v>2.1514800000000001E-2</v>
      </c>
      <c r="BU68" s="52">
        <v>1.38348E-2</v>
      </c>
      <c r="BV68" s="52">
        <v>2.2667E-3</v>
      </c>
      <c r="BW68" s="52">
        <v>6.1732999999999996E-3</v>
      </c>
      <c r="BX68" s="52">
        <v>-3.9547000000000002E-3</v>
      </c>
      <c r="BY68" s="52">
        <v>-7.6499000000000003E-3</v>
      </c>
      <c r="BZ68" s="52">
        <v>-1.77456E-2</v>
      </c>
      <c r="CA68" s="52">
        <v>-7.8216999999999991E-3</v>
      </c>
      <c r="CB68" s="52">
        <v>-6.1393000000000003E-3</v>
      </c>
      <c r="CC68" s="52">
        <v>-5.9779999999999998E-3</v>
      </c>
      <c r="CD68" s="52">
        <v>-5.5094000000000002E-3</v>
      </c>
      <c r="CE68" s="52">
        <v>-6.8415000000000004E-3</v>
      </c>
      <c r="CF68" s="52">
        <v>-5.5033E-3</v>
      </c>
      <c r="CG68" s="52">
        <v>-2.3362999999999999E-3</v>
      </c>
      <c r="CH68" s="52">
        <v>2.7696999999999999E-3</v>
      </c>
      <c r="CI68" s="52">
        <v>9.2849999999999996E-4</v>
      </c>
      <c r="CJ68" s="52">
        <v>6.5158000000000004E-3</v>
      </c>
      <c r="CK68" s="52">
        <v>8.7492999999999998E-3</v>
      </c>
      <c r="CL68" s="52">
        <v>9.4223999999999992E-3</v>
      </c>
      <c r="CM68" s="52">
        <v>1.7161599999999999E-2</v>
      </c>
      <c r="CN68" s="52">
        <v>1.2019500000000001E-2</v>
      </c>
      <c r="CO68" s="52">
        <v>2.4543599999999999E-2</v>
      </c>
      <c r="CP68" s="52">
        <v>2.5478799999999999E-2</v>
      </c>
      <c r="CQ68" s="52">
        <v>2.1632100000000001E-2</v>
      </c>
      <c r="CR68" s="52">
        <v>2.8058E-2</v>
      </c>
      <c r="CS68" s="52">
        <v>2.0486500000000001E-2</v>
      </c>
      <c r="CT68" s="52">
        <v>8.6704E-3</v>
      </c>
      <c r="CU68" s="52">
        <v>1.2437800000000001E-2</v>
      </c>
      <c r="CV68" s="52">
        <v>1.8921999999999999E-3</v>
      </c>
      <c r="CW68" s="52">
        <v>-2.0428E-3</v>
      </c>
      <c r="CX68" s="52">
        <v>-1.26772E-2</v>
      </c>
      <c r="CY68" s="52">
        <v>-3.1673999999999999E-3</v>
      </c>
      <c r="CZ68" s="52">
        <v>-2.1429000000000001E-3</v>
      </c>
      <c r="DA68" s="52">
        <v>-2.2977000000000002E-3</v>
      </c>
      <c r="DB68" s="52">
        <v>-2.297E-3</v>
      </c>
      <c r="DC68" s="52">
        <v>-4.2782999999999996E-3</v>
      </c>
      <c r="DD68" s="52">
        <v>-2.7437E-3</v>
      </c>
      <c r="DE68" s="52">
        <v>6.7089999999999999E-4</v>
      </c>
      <c r="DF68" s="52">
        <v>5.7996000000000002E-3</v>
      </c>
      <c r="DG68" s="52">
        <v>4.4130000000000003E-3</v>
      </c>
      <c r="DH68" s="52">
        <v>1.03543E-2</v>
      </c>
      <c r="DI68" s="52">
        <v>1.29459E-2</v>
      </c>
      <c r="DJ68" s="52">
        <v>1.38482E-2</v>
      </c>
      <c r="DK68" s="52">
        <v>2.2233200000000002E-2</v>
      </c>
      <c r="DL68" s="52">
        <v>1.76258E-2</v>
      </c>
      <c r="DM68" s="52">
        <v>3.0584500000000001E-2</v>
      </c>
      <c r="DN68" s="52">
        <v>3.1944399999999998E-2</v>
      </c>
      <c r="DO68" s="52">
        <v>2.8515499999999999E-2</v>
      </c>
      <c r="DP68" s="52">
        <v>3.4601199999999999E-2</v>
      </c>
      <c r="DQ68" s="52">
        <v>2.7138200000000001E-2</v>
      </c>
      <c r="DR68" s="52">
        <v>1.50741E-2</v>
      </c>
      <c r="DS68" s="52">
        <v>1.8702300000000002E-2</v>
      </c>
      <c r="DT68" s="52">
        <v>7.7390999999999996E-3</v>
      </c>
      <c r="DU68" s="52">
        <v>3.5642999999999998E-3</v>
      </c>
      <c r="DV68" s="52">
        <v>-7.6089E-3</v>
      </c>
      <c r="DW68" s="52">
        <v>3.5528000000000001E-3</v>
      </c>
      <c r="DX68" s="52">
        <v>3.6272000000000001E-3</v>
      </c>
      <c r="DY68" s="52">
        <v>3.0160999999999999E-3</v>
      </c>
      <c r="DZ68" s="52">
        <v>2.3413000000000002E-3</v>
      </c>
      <c r="EA68" s="52">
        <v>-5.775E-4</v>
      </c>
      <c r="EB68" s="52">
        <v>1.2407E-3</v>
      </c>
      <c r="EC68" s="52">
        <v>5.0128999999999998E-3</v>
      </c>
      <c r="ED68" s="52">
        <v>1.0174300000000001E-2</v>
      </c>
      <c r="EE68" s="52">
        <v>9.4438999999999999E-3</v>
      </c>
      <c r="EF68" s="52">
        <v>1.58966E-2</v>
      </c>
      <c r="EG68" s="52">
        <v>1.9005000000000001E-2</v>
      </c>
      <c r="EH68" s="52">
        <v>2.0238200000000001E-2</v>
      </c>
      <c r="EI68" s="52">
        <v>2.95559E-2</v>
      </c>
      <c r="EJ68" s="52">
        <v>2.57206E-2</v>
      </c>
      <c r="EK68" s="52">
        <v>3.93067E-2</v>
      </c>
      <c r="EL68" s="52">
        <v>4.12796E-2</v>
      </c>
      <c r="EM68" s="52">
        <v>3.8454099999999998E-2</v>
      </c>
      <c r="EN68" s="52">
        <v>4.4048499999999997E-2</v>
      </c>
      <c r="EO68" s="52">
        <v>3.6742200000000003E-2</v>
      </c>
      <c r="EP68" s="52">
        <v>2.4320100000000001E-2</v>
      </c>
      <c r="EQ68" s="52">
        <v>2.77472E-2</v>
      </c>
      <c r="ER68" s="52">
        <v>1.61811E-2</v>
      </c>
      <c r="ES68" s="52">
        <v>1.16601E-2</v>
      </c>
      <c r="ET68" s="52">
        <v>-2.9100000000000003E-4</v>
      </c>
      <c r="EU68" s="52">
        <v>69.375</v>
      </c>
      <c r="EV68" s="52">
        <v>70.425003000000004</v>
      </c>
      <c r="EW68" s="52">
        <v>69.949996999999996</v>
      </c>
      <c r="EX68" s="52">
        <v>68.949996999999996</v>
      </c>
      <c r="EY68" s="52">
        <v>68.949996999999996</v>
      </c>
      <c r="EZ68" s="52">
        <v>68.425003000000004</v>
      </c>
      <c r="FA68" s="52">
        <v>69.474997999999999</v>
      </c>
      <c r="FB68" s="52">
        <v>75.099997999999999</v>
      </c>
      <c r="FC68" s="52">
        <v>81.724997999999999</v>
      </c>
      <c r="FD68" s="52">
        <v>83.199996999999996</v>
      </c>
      <c r="FE68" s="52">
        <v>89.199996999999996</v>
      </c>
      <c r="FF68" s="52">
        <v>94.25</v>
      </c>
      <c r="FG68" s="52">
        <v>94.25</v>
      </c>
      <c r="FH68" s="52">
        <v>95.25</v>
      </c>
      <c r="FI68" s="52">
        <v>98.199996999999996</v>
      </c>
      <c r="FJ68" s="52">
        <v>98.675003000000004</v>
      </c>
      <c r="FK68" s="52">
        <v>96.724997999999999</v>
      </c>
      <c r="FL68" s="52">
        <v>94.574996999999996</v>
      </c>
      <c r="FM68" s="52">
        <v>92.425003000000004</v>
      </c>
      <c r="FN68" s="52">
        <v>91.050003000000004</v>
      </c>
      <c r="FO68" s="52">
        <v>86</v>
      </c>
      <c r="FP68" s="52">
        <v>83.425003000000004</v>
      </c>
      <c r="FQ68" s="52">
        <v>81.900002000000001</v>
      </c>
      <c r="FR68" s="52">
        <v>80.474997999999999</v>
      </c>
      <c r="FS68" s="52">
        <v>5.2943E-3</v>
      </c>
      <c r="FT68" s="52">
        <v>5.7853000000000002E-3</v>
      </c>
      <c r="FU68" s="52">
        <v>9.2321E-3</v>
      </c>
    </row>
    <row r="69" spans="1:177" x14ac:dyDescent="0.2">
      <c r="A69" s="31" t="s">
        <v>0</v>
      </c>
      <c r="B69" s="31" t="s">
        <v>235</v>
      </c>
      <c r="C69" s="31" t="s">
        <v>221</v>
      </c>
      <c r="D69" s="31" t="s">
        <v>219</v>
      </c>
      <c r="E69" s="53" t="s">
        <v>230</v>
      </c>
      <c r="F69" s="53">
        <v>111</v>
      </c>
      <c r="G69" s="52">
        <v>7.9436699999999999E-2</v>
      </c>
      <c r="H69" s="52">
        <v>5.3590499999999999E-2</v>
      </c>
      <c r="I69" s="52">
        <v>5.0885300000000001E-2</v>
      </c>
      <c r="J69" s="52">
        <v>5.3875800000000001E-2</v>
      </c>
      <c r="K69" s="52">
        <v>6.09385E-2</v>
      </c>
      <c r="L69" s="52">
        <v>6.9530599999999998E-2</v>
      </c>
      <c r="M69" s="52">
        <v>7.8073600000000007E-2</v>
      </c>
      <c r="N69" s="52">
        <v>7.1864300000000006E-2</v>
      </c>
      <c r="O69" s="52">
        <v>8.0907300000000001E-2</v>
      </c>
      <c r="P69" s="52">
        <v>8.8540400000000005E-2</v>
      </c>
      <c r="Q69" s="52">
        <v>0.1018317</v>
      </c>
      <c r="R69" s="52">
        <v>0.1051136</v>
      </c>
      <c r="S69" s="52">
        <v>0.1106565</v>
      </c>
      <c r="T69" s="52">
        <v>0.1024615</v>
      </c>
      <c r="U69" s="52">
        <v>0.123622</v>
      </c>
      <c r="V69" s="52">
        <v>0.14451140000000001</v>
      </c>
      <c r="W69" s="52">
        <v>0.14920220000000001</v>
      </c>
      <c r="X69" s="52">
        <v>0.16667390000000001</v>
      </c>
      <c r="Y69" s="52">
        <v>0.1856979</v>
      </c>
      <c r="Z69" s="52">
        <v>0.23445859999999999</v>
      </c>
      <c r="AA69" s="52">
        <v>0.2102802</v>
      </c>
      <c r="AB69" s="52">
        <v>0.17557729999999999</v>
      </c>
      <c r="AC69" s="52">
        <v>0.1456093</v>
      </c>
      <c r="AD69" s="52">
        <v>0.1189602</v>
      </c>
      <c r="AE69" s="52">
        <v>-1.1176E-2</v>
      </c>
      <c r="AF69" s="52">
        <v>-8.6160999999999998E-3</v>
      </c>
      <c r="AG69" s="52">
        <v>-7.6658000000000004E-3</v>
      </c>
      <c r="AH69" s="52">
        <v>-6.3172999999999997E-3</v>
      </c>
      <c r="AI69" s="52">
        <v>-5.5856999999999999E-3</v>
      </c>
      <c r="AJ69" s="52">
        <v>-3.2667999999999998E-3</v>
      </c>
      <c r="AK69" s="52">
        <v>-1.6209E-3</v>
      </c>
      <c r="AL69" s="52">
        <v>-4.1865000000000001E-3</v>
      </c>
      <c r="AM69" s="52">
        <v>-9.9406000000000008E-3</v>
      </c>
      <c r="AN69" s="52">
        <v>-3.4034E-3</v>
      </c>
      <c r="AO69" s="52">
        <v>1.0112999999999999E-3</v>
      </c>
      <c r="AP69" s="52">
        <v>-3.3901999999999999E-3</v>
      </c>
      <c r="AQ69" s="52">
        <v>-1.0383E-3</v>
      </c>
      <c r="AR69" s="52">
        <v>-7.3379999999999999E-3</v>
      </c>
      <c r="AS69" s="52">
        <v>-1.9594999999999999E-3</v>
      </c>
      <c r="AT69" s="52">
        <v>9.1169999999999999E-4</v>
      </c>
      <c r="AU69" s="52">
        <v>5.8006999999999998E-3</v>
      </c>
      <c r="AV69" s="52">
        <v>1.10043E-2</v>
      </c>
      <c r="AW69" s="52">
        <v>9.5172E-3</v>
      </c>
      <c r="AX69" s="52">
        <v>8.1545000000000003E-3</v>
      </c>
      <c r="AY69" s="52">
        <v>6.2699999999999995E-4</v>
      </c>
      <c r="AZ69" s="52">
        <v>-8.5515000000000001E-3</v>
      </c>
      <c r="BA69" s="52">
        <v>-1.39632E-2</v>
      </c>
      <c r="BB69" s="52">
        <v>-1.4701199999999999E-2</v>
      </c>
      <c r="BC69" s="52">
        <v>-5.5834999999999999E-3</v>
      </c>
      <c r="BD69" s="52">
        <v>-3.9635E-3</v>
      </c>
      <c r="BE69" s="52">
        <v>-3.4470999999999998E-3</v>
      </c>
      <c r="BF69" s="52">
        <v>-2.6126999999999999E-3</v>
      </c>
      <c r="BG69" s="52">
        <v>-2.7656999999999998E-3</v>
      </c>
      <c r="BH69" s="52">
        <v>-2.611E-4</v>
      </c>
      <c r="BI69" s="52">
        <v>1.6975E-3</v>
      </c>
      <c r="BJ69" s="52">
        <v>-7.0839999999999998E-4</v>
      </c>
      <c r="BK69" s="52">
        <v>-6.2283E-3</v>
      </c>
      <c r="BL69" s="52">
        <v>5.0770000000000003E-4</v>
      </c>
      <c r="BM69" s="52">
        <v>5.2310000000000004E-3</v>
      </c>
      <c r="BN69" s="52">
        <v>6.2299999999999996E-4</v>
      </c>
      <c r="BO69" s="52">
        <v>3.3587000000000001E-3</v>
      </c>
      <c r="BP69" s="52">
        <v>-2.4039999999999999E-3</v>
      </c>
      <c r="BQ69" s="52">
        <v>3.1692999999999999E-3</v>
      </c>
      <c r="BR69" s="52">
        <v>6.3137999999999996E-3</v>
      </c>
      <c r="BS69" s="52">
        <v>1.1776E-2</v>
      </c>
      <c r="BT69" s="52">
        <v>1.6893100000000001E-2</v>
      </c>
      <c r="BU69" s="52">
        <v>1.5495500000000001E-2</v>
      </c>
      <c r="BV69" s="52">
        <v>1.37693E-2</v>
      </c>
      <c r="BW69" s="52">
        <v>6.3102999999999996E-3</v>
      </c>
      <c r="BX69" s="52">
        <v>-2.8130999999999998E-3</v>
      </c>
      <c r="BY69" s="52">
        <v>-8.012E-3</v>
      </c>
      <c r="BZ69" s="52">
        <v>-9.0268999999999992E-3</v>
      </c>
      <c r="CA69" s="52">
        <v>-1.7102E-3</v>
      </c>
      <c r="CB69" s="52">
        <v>-7.4109999999999996E-4</v>
      </c>
      <c r="CC69" s="52">
        <v>-5.2519999999999997E-4</v>
      </c>
      <c r="CD69" s="52">
        <v>-4.6799999999999999E-5</v>
      </c>
      <c r="CE69" s="52">
        <v>-8.1249999999999996E-4</v>
      </c>
      <c r="CF69" s="52">
        <v>1.8205999999999999E-3</v>
      </c>
      <c r="CG69" s="52">
        <v>3.9956999999999996E-3</v>
      </c>
      <c r="CH69" s="52">
        <v>1.7006E-3</v>
      </c>
      <c r="CI69" s="52">
        <v>-3.6570999999999999E-3</v>
      </c>
      <c r="CJ69" s="52">
        <v>3.2165000000000002E-3</v>
      </c>
      <c r="CK69" s="52">
        <v>8.1536000000000004E-3</v>
      </c>
      <c r="CL69" s="52">
        <v>3.4026E-3</v>
      </c>
      <c r="CM69" s="52">
        <v>6.4041000000000002E-3</v>
      </c>
      <c r="CN69" s="52">
        <v>1.0133E-3</v>
      </c>
      <c r="CO69" s="52">
        <v>6.7215E-3</v>
      </c>
      <c r="CP69" s="52">
        <v>1.0055400000000001E-2</v>
      </c>
      <c r="CQ69" s="52">
        <v>1.5914500000000002E-2</v>
      </c>
      <c r="CR69" s="52">
        <v>2.0971699999999999E-2</v>
      </c>
      <c r="CS69" s="52">
        <v>1.9636000000000001E-2</v>
      </c>
      <c r="CT69" s="52">
        <v>1.7658099999999999E-2</v>
      </c>
      <c r="CU69" s="52">
        <v>1.02465E-2</v>
      </c>
      <c r="CV69" s="52">
        <v>1.1612E-3</v>
      </c>
      <c r="CW69" s="52">
        <v>-3.8901999999999999E-3</v>
      </c>
      <c r="CX69" s="52">
        <v>-5.0968999999999997E-3</v>
      </c>
      <c r="CY69" s="52">
        <v>2.1630999999999998E-3</v>
      </c>
      <c r="CZ69" s="52">
        <v>2.4813000000000001E-3</v>
      </c>
      <c r="DA69" s="52">
        <v>2.3966999999999999E-3</v>
      </c>
      <c r="DB69" s="52">
        <v>2.5190999999999998E-3</v>
      </c>
      <c r="DC69" s="52">
        <v>1.1406000000000001E-3</v>
      </c>
      <c r="DD69" s="52">
        <v>3.9023E-3</v>
      </c>
      <c r="DE69" s="52">
        <v>6.2940000000000001E-3</v>
      </c>
      <c r="DF69" s="52">
        <v>4.1095000000000003E-3</v>
      </c>
      <c r="DG69" s="52">
        <v>-1.0859999999999999E-3</v>
      </c>
      <c r="DH69" s="52">
        <v>5.9252999999999997E-3</v>
      </c>
      <c r="DI69" s="52">
        <v>1.10761E-2</v>
      </c>
      <c r="DJ69" s="52">
        <v>6.1821000000000003E-3</v>
      </c>
      <c r="DK69" s="52">
        <v>9.4494999999999996E-3</v>
      </c>
      <c r="DL69" s="52">
        <v>4.4305999999999998E-3</v>
      </c>
      <c r="DM69" s="52">
        <v>1.0273600000000001E-2</v>
      </c>
      <c r="DN69" s="52">
        <v>1.3796900000000001E-2</v>
      </c>
      <c r="DO69" s="52">
        <v>2.0053000000000001E-2</v>
      </c>
      <c r="DP69" s="52">
        <v>2.50504E-2</v>
      </c>
      <c r="DQ69" s="52">
        <v>2.3776599999999998E-2</v>
      </c>
      <c r="DR69" s="52">
        <v>2.1546900000000001E-2</v>
      </c>
      <c r="DS69" s="52">
        <v>1.4182699999999999E-2</v>
      </c>
      <c r="DT69" s="52">
        <v>5.1355999999999997E-3</v>
      </c>
      <c r="DU69" s="52">
        <v>2.3159999999999999E-4</v>
      </c>
      <c r="DV69" s="52">
        <v>-1.1669E-3</v>
      </c>
      <c r="DW69" s="52">
        <v>7.7555999999999996E-3</v>
      </c>
      <c r="DX69" s="52">
        <v>7.1339000000000003E-3</v>
      </c>
      <c r="DY69" s="52">
        <v>6.6154999999999999E-3</v>
      </c>
      <c r="DZ69" s="52">
        <v>6.2237999999999998E-3</v>
      </c>
      <c r="EA69" s="52">
        <v>3.9607000000000002E-3</v>
      </c>
      <c r="EB69" s="52">
        <v>6.9080000000000001E-3</v>
      </c>
      <c r="EC69" s="52">
        <v>9.6123000000000007E-3</v>
      </c>
      <c r="ED69" s="52">
        <v>7.5877000000000002E-3</v>
      </c>
      <c r="EE69" s="52">
        <v>2.6264000000000001E-3</v>
      </c>
      <c r="EF69" s="52">
        <v>9.8364000000000004E-3</v>
      </c>
      <c r="EG69" s="52">
        <v>1.5295899999999999E-2</v>
      </c>
      <c r="EH69" s="52">
        <v>1.0195299999999999E-2</v>
      </c>
      <c r="EI69" s="52">
        <v>1.3846499999999999E-2</v>
      </c>
      <c r="EJ69" s="52">
        <v>9.3646000000000007E-3</v>
      </c>
      <c r="EK69" s="52">
        <v>1.54024E-2</v>
      </c>
      <c r="EL69" s="52">
        <v>1.91991E-2</v>
      </c>
      <c r="EM69" s="52">
        <v>2.60284E-2</v>
      </c>
      <c r="EN69" s="52">
        <v>3.09392E-2</v>
      </c>
      <c r="EO69" s="52">
        <v>2.9754900000000001E-2</v>
      </c>
      <c r="EP69" s="52">
        <v>2.71617E-2</v>
      </c>
      <c r="EQ69" s="52">
        <v>1.9865899999999999E-2</v>
      </c>
      <c r="ER69" s="52">
        <v>1.0874E-2</v>
      </c>
      <c r="ES69" s="52">
        <v>6.1827999999999996E-3</v>
      </c>
      <c r="ET69" s="52">
        <v>4.5073999999999999E-3</v>
      </c>
      <c r="EU69" s="52">
        <v>72</v>
      </c>
      <c r="EV69" s="52">
        <v>72</v>
      </c>
      <c r="EW69" s="52">
        <v>71</v>
      </c>
      <c r="EX69" s="52">
        <v>70</v>
      </c>
      <c r="EY69" s="52">
        <v>70</v>
      </c>
      <c r="EZ69" s="52">
        <v>70</v>
      </c>
      <c r="FA69" s="52">
        <v>70</v>
      </c>
      <c r="FB69" s="52">
        <v>73</v>
      </c>
      <c r="FC69" s="52">
        <v>77</v>
      </c>
      <c r="FD69" s="52">
        <v>79</v>
      </c>
      <c r="FE69" s="52">
        <v>85</v>
      </c>
      <c r="FF69" s="52">
        <v>89</v>
      </c>
      <c r="FG69" s="52">
        <v>89</v>
      </c>
      <c r="FH69" s="52">
        <v>90</v>
      </c>
      <c r="FI69" s="52">
        <v>94</v>
      </c>
      <c r="FJ69" s="52">
        <v>95</v>
      </c>
      <c r="FK69" s="52">
        <v>92</v>
      </c>
      <c r="FL69" s="52">
        <v>93</v>
      </c>
      <c r="FM69" s="52">
        <v>94</v>
      </c>
      <c r="FN69" s="52">
        <v>90</v>
      </c>
      <c r="FO69" s="52">
        <v>86</v>
      </c>
      <c r="FP69" s="52">
        <v>85</v>
      </c>
      <c r="FQ69" s="52">
        <v>84</v>
      </c>
      <c r="FR69" s="52">
        <v>81</v>
      </c>
      <c r="FS69" s="52">
        <v>3.3295999999999998E-3</v>
      </c>
      <c r="FT69" s="52">
        <v>3.6330999999999998E-3</v>
      </c>
      <c r="FU69" s="52">
        <v>5.3400000000000001E-3</v>
      </c>
    </row>
    <row r="70" spans="1:177" x14ac:dyDescent="0.2">
      <c r="A70" s="62" t="s">
        <v>0</v>
      </c>
      <c r="B70" s="62" t="s">
        <v>235</v>
      </c>
      <c r="C70" s="62" t="s">
        <v>221</v>
      </c>
      <c r="D70" s="62" t="s">
        <v>219</v>
      </c>
      <c r="E70" s="63" t="s">
        <v>231</v>
      </c>
      <c r="F70" s="63">
        <v>93</v>
      </c>
      <c r="G70" s="64">
        <v>5.8457299999999997E-2</v>
      </c>
      <c r="H70" s="64">
        <v>5.6132000000000001E-2</v>
      </c>
      <c r="I70" s="64">
        <v>4.9774899999999997E-2</v>
      </c>
      <c r="J70" s="64">
        <v>4.4681999999999999E-2</v>
      </c>
      <c r="K70" s="64">
        <v>3.6780300000000002E-2</v>
      </c>
      <c r="L70" s="64">
        <v>3.7796400000000001E-2</v>
      </c>
      <c r="M70" s="64">
        <v>5.0735799999999998E-2</v>
      </c>
      <c r="N70" s="64">
        <v>5.9234299999999997E-2</v>
      </c>
      <c r="O70" s="64">
        <v>8.6076600000000003E-2</v>
      </c>
      <c r="P70" s="64">
        <v>6.3154799999999997E-2</v>
      </c>
      <c r="Q70" s="64">
        <v>5.4114200000000001E-2</v>
      </c>
      <c r="R70" s="64">
        <v>7.2939599999999993E-2</v>
      </c>
      <c r="S70" s="64">
        <v>8.2953799999999994E-2</v>
      </c>
      <c r="T70" s="64">
        <v>0.1036984</v>
      </c>
      <c r="U70" s="64">
        <v>0.1164201</v>
      </c>
      <c r="V70" s="64">
        <v>0.14995069999999999</v>
      </c>
      <c r="W70" s="64">
        <v>0.14212330000000001</v>
      </c>
      <c r="X70" s="64">
        <v>0.1624003</v>
      </c>
      <c r="Y70" s="64">
        <v>0.21587310000000001</v>
      </c>
      <c r="Z70" s="64">
        <v>0.23415540000000001</v>
      </c>
      <c r="AA70" s="64">
        <v>0.2528571</v>
      </c>
      <c r="AB70" s="64">
        <v>0.2027167</v>
      </c>
      <c r="AC70" s="64">
        <v>0.1774733</v>
      </c>
      <c r="AD70" s="64">
        <v>0.14336470000000001</v>
      </c>
      <c r="AE70" s="64">
        <v>-1.18548E-2</v>
      </c>
      <c r="AF70" s="64">
        <v>-1.1333299999999999E-2</v>
      </c>
      <c r="AG70" s="64">
        <v>-1.11264E-2</v>
      </c>
      <c r="AH70" s="64">
        <v>-1.01327E-2</v>
      </c>
      <c r="AI70" s="64">
        <v>-9.1923000000000005E-3</v>
      </c>
      <c r="AJ70" s="64">
        <v>-1.0294899999999999E-2</v>
      </c>
      <c r="AK70" s="64">
        <v>-9.9585999999999997E-3</v>
      </c>
      <c r="AL70" s="64">
        <v>-3.5236999999999998E-3</v>
      </c>
      <c r="AM70" s="64">
        <v>-1.0688E-3</v>
      </c>
      <c r="AN70" s="64">
        <v>-3.7098000000000001E-3</v>
      </c>
      <c r="AO70" s="64">
        <v>-5.6356000000000002E-3</v>
      </c>
      <c r="AP70" s="64">
        <v>-3.4534000000000001E-3</v>
      </c>
      <c r="AQ70" s="64">
        <v>-4.2549999999999999E-4</v>
      </c>
      <c r="AR70" s="64">
        <v>-9.4370000000000001E-4</v>
      </c>
      <c r="AS70" s="64">
        <v>4.0886999999999998E-3</v>
      </c>
      <c r="AT70" s="64">
        <v>2.4764000000000001E-3</v>
      </c>
      <c r="AU70" s="64">
        <v>-5.7260000000000002E-3</v>
      </c>
      <c r="AV70" s="64">
        <v>-3.5936000000000002E-3</v>
      </c>
      <c r="AW70" s="64">
        <v>-1.15978E-2</v>
      </c>
      <c r="AX70" s="64">
        <v>-1.8928E-2</v>
      </c>
      <c r="AY70" s="64">
        <v>-9.5954000000000005E-3</v>
      </c>
      <c r="AZ70" s="64">
        <v>-9.3918000000000005E-3</v>
      </c>
      <c r="BA70" s="64">
        <v>-6.0413999999999997E-3</v>
      </c>
      <c r="BB70" s="64">
        <v>-1.48665E-2</v>
      </c>
      <c r="BC70" s="64">
        <v>-8.1212999999999997E-3</v>
      </c>
      <c r="BD70" s="64">
        <v>-7.9211999999999998E-3</v>
      </c>
      <c r="BE70" s="64">
        <v>-7.8901000000000006E-3</v>
      </c>
      <c r="BF70" s="64">
        <v>-7.3264999999999997E-3</v>
      </c>
      <c r="BG70" s="64">
        <v>-6.8351999999999996E-3</v>
      </c>
      <c r="BH70" s="64">
        <v>-7.7064000000000004E-3</v>
      </c>
      <c r="BI70" s="64">
        <v>-7.1846999999999996E-3</v>
      </c>
      <c r="BJ70" s="64">
        <v>-8.6499999999999999E-4</v>
      </c>
      <c r="BK70" s="64">
        <v>2.3403999999999999E-3</v>
      </c>
      <c r="BL70" s="64">
        <v>2.5010000000000001E-4</v>
      </c>
      <c r="BM70" s="64">
        <v>-1.2742999999999999E-3</v>
      </c>
      <c r="BN70" s="64">
        <v>1.531E-3</v>
      </c>
      <c r="BO70" s="64">
        <v>5.3898000000000001E-3</v>
      </c>
      <c r="BP70" s="64">
        <v>5.4374000000000002E-3</v>
      </c>
      <c r="BQ70" s="64">
        <v>1.11012E-2</v>
      </c>
      <c r="BR70" s="64">
        <v>1.0026500000000001E-2</v>
      </c>
      <c r="BS70" s="64">
        <v>2.0849000000000002E-3</v>
      </c>
      <c r="BT70" s="64">
        <v>3.7390000000000001E-3</v>
      </c>
      <c r="BU70" s="64">
        <v>-4.1294000000000001E-3</v>
      </c>
      <c r="BV70" s="64">
        <v>-1.1672999999999999E-2</v>
      </c>
      <c r="BW70" s="64">
        <v>-2.6397E-3</v>
      </c>
      <c r="BX70" s="64">
        <v>-3.2158E-3</v>
      </c>
      <c r="BY70" s="64">
        <v>-6.2850000000000004E-4</v>
      </c>
      <c r="BZ70" s="64">
        <v>-1.0340999999999999E-2</v>
      </c>
      <c r="CA70" s="64">
        <v>-5.5354999999999996E-3</v>
      </c>
      <c r="CB70" s="64">
        <v>-5.5579999999999996E-3</v>
      </c>
      <c r="CC70" s="64">
        <v>-5.6487000000000004E-3</v>
      </c>
      <c r="CD70" s="64">
        <v>-5.3829999999999998E-3</v>
      </c>
      <c r="CE70" s="64">
        <v>-5.2025999999999999E-3</v>
      </c>
      <c r="CF70" s="64">
        <v>-5.9135999999999998E-3</v>
      </c>
      <c r="CG70" s="64">
        <v>-5.2634999999999999E-3</v>
      </c>
      <c r="CH70" s="64">
        <v>9.7650000000000005E-4</v>
      </c>
      <c r="CI70" s="64">
        <v>4.7016000000000002E-3</v>
      </c>
      <c r="CJ70" s="64">
        <v>2.9927E-3</v>
      </c>
      <c r="CK70" s="64">
        <v>1.7462999999999999E-3</v>
      </c>
      <c r="CL70" s="64">
        <v>4.9832000000000001E-3</v>
      </c>
      <c r="CM70" s="64">
        <v>9.4173999999999994E-3</v>
      </c>
      <c r="CN70" s="64">
        <v>9.8569E-3</v>
      </c>
      <c r="CO70" s="64">
        <v>1.5958E-2</v>
      </c>
      <c r="CP70" s="64">
        <v>1.5255700000000001E-2</v>
      </c>
      <c r="CQ70" s="64">
        <v>7.4948000000000002E-3</v>
      </c>
      <c r="CR70" s="64">
        <v>8.8175000000000007E-3</v>
      </c>
      <c r="CS70" s="64">
        <v>1.0430999999999999E-3</v>
      </c>
      <c r="CT70" s="64">
        <v>-6.6481999999999999E-3</v>
      </c>
      <c r="CU70" s="64">
        <v>2.1778000000000001E-3</v>
      </c>
      <c r="CV70" s="64">
        <v>1.0617000000000001E-3</v>
      </c>
      <c r="CW70" s="64">
        <v>3.1205E-3</v>
      </c>
      <c r="CX70" s="64">
        <v>-7.2066999999999999E-3</v>
      </c>
      <c r="CY70" s="64">
        <v>-2.9497E-3</v>
      </c>
      <c r="CZ70" s="64">
        <v>-3.1949000000000001E-3</v>
      </c>
      <c r="DA70" s="64">
        <v>-3.4072E-3</v>
      </c>
      <c r="DB70" s="64">
        <v>-3.4394E-3</v>
      </c>
      <c r="DC70" s="64">
        <v>-3.5699999999999998E-3</v>
      </c>
      <c r="DD70" s="64">
        <v>-4.1208E-3</v>
      </c>
      <c r="DE70" s="64">
        <v>-3.3422999999999999E-3</v>
      </c>
      <c r="DF70" s="64">
        <v>2.8178999999999999E-3</v>
      </c>
      <c r="DG70" s="64">
        <v>7.0628000000000002E-3</v>
      </c>
      <c r="DH70" s="64">
        <v>5.7352999999999996E-3</v>
      </c>
      <c r="DI70" s="64">
        <v>4.7669000000000001E-3</v>
      </c>
      <c r="DJ70" s="64">
        <v>8.4353999999999991E-3</v>
      </c>
      <c r="DK70" s="64">
        <v>1.34451E-2</v>
      </c>
      <c r="DL70" s="64">
        <v>1.42764E-2</v>
      </c>
      <c r="DM70" s="64">
        <v>2.0814800000000001E-2</v>
      </c>
      <c r="DN70" s="64">
        <v>2.04849E-2</v>
      </c>
      <c r="DO70" s="64">
        <v>1.29046E-2</v>
      </c>
      <c r="DP70" s="64">
        <v>1.3896E-2</v>
      </c>
      <c r="DQ70" s="64">
        <v>6.2155999999999999E-3</v>
      </c>
      <c r="DR70" s="64">
        <v>-1.6234000000000001E-3</v>
      </c>
      <c r="DS70" s="64">
        <v>6.9953000000000003E-3</v>
      </c>
      <c r="DT70" s="64">
        <v>5.3391999999999997E-3</v>
      </c>
      <c r="DU70" s="64">
        <v>6.8694000000000003E-3</v>
      </c>
      <c r="DV70" s="64">
        <v>-4.0724000000000003E-3</v>
      </c>
      <c r="DW70" s="64">
        <v>7.8379999999999997E-4</v>
      </c>
      <c r="DX70" s="64">
        <v>2.1719999999999999E-4</v>
      </c>
      <c r="DY70" s="64">
        <v>-1.7090000000000001E-4</v>
      </c>
      <c r="DZ70" s="64">
        <v>-6.332E-4</v>
      </c>
      <c r="EA70" s="64">
        <v>-1.2129E-3</v>
      </c>
      <c r="EB70" s="64">
        <v>-1.5322999999999999E-3</v>
      </c>
      <c r="EC70" s="64">
        <v>-5.6840000000000005E-4</v>
      </c>
      <c r="ED70" s="64">
        <v>5.4765999999999999E-3</v>
      </c>
      <c r="EE70" s="64">
        <v>1.0472E-2</v>
      </c>
      <c r="EF70" s="64">
        <v>9.6951999999999993E-3</v>
      </c>
      <c r="EG70" s="64">
        <v>9.1281999999999995E-3</v>
      </c>
      <c r="EH70" s="64">
        <v>1.3419800000000001E-2</v>
      </c>
      <c r="EI70" s="64">
        <v>1.92604E-2</v>
      </c>
      <c r="EJ70" s="64">
        <v>2.0657499999999999E-2</v>
      </c>
      <c r="EK70" s="64">
        <v>2.78272E-2</v>
      </c>
      <c r="EL70" s="64">
        <v>2.8035000000000001E-2</v>
      </c>
      <c r="EM70" s="64">
        <v>2.0715500000000001E-2</v>
      </c>
      <c r="EN70" s="64">
        <v>2.12286E-2</v>
      </c>
      <c r="EO70" s="64">
        <v>1.3684E-2</v>
      </c>
      <c r="EP70" s="64">
        <v>5.6315999999999996E-3</v>
      </c>
      <c r="EQ70" s="64">
        <v>1.3951E-2</v>
      </c>
      <c r="ER70" s="64">
        <v>1.15152E-2</v>
      </c>
      <c r="ES70" s="64">
        <v>1.2282299999999999E-2</v>
      </c>
      <c r="ET70" s="64">
        <v>4.5300000000000001E-4</v>
      </c>
      <c r="EU70" s="64">
        <v>67</v>
      </c>
      <c r="EV70" s="64">
        <v>69</v>
      </c>
      <c r="EW70" s="64">
        <v>69</v>
      </c>
      <c r="EX70" s="64">
        <v>68</v>
      </c>
      <c r="EY70" s="64">
        <v>68</v>
      </c>
      <c r="EZ70" s="64">
        <v>67</v>
      </c>
      <c r="FA70" s="64">
        <v>69</v>
      </c>
      <c r="FB70" s="64">
        <v>77</v>
      </c>
      <c r="FC70" s="64">
        <v>86</v>
      </c>
      <c r="FD70" s="64">
        <v>87</v>
      </c>
      <c r="FE70" s="64">
        <v>93</v>
      </c>
      <c r="FF70" s="64">
        <v>99</v>
      </c>
      <c r="FG70" s="64">
        <v>99</v>
      </c>
      <c r="FH70" s="64">
        <v>100</v>
      </c>
      <c r="FI70" s="64">
        <v>102</v>
      </c>
      <c r="FJ70" s="64">
        <v>102</v>
      </c>
      <c r="FK70" s="64">
        <v>101</v>
      </c>
      <c r="FL70" s="64">
        <v>96</v>
      </c>
      <c r="FM70" s="64">
        <v>91</v>
      </c>
      <c r="FN70" s="64">
        <v>92</v>
      </c>
      <c r="FO70" s="64">
        <v>86</v>
      </c>
      <c r="FP70" s="64">
        <v>82</v>
      </c>
      <c r="FQ70" s="64">
        <v>80</v>
      </c>
      <c r="FR70" s="64">
        <v>80</v>
      </c>
      <c r="FS70" s="64">
        <v>4.0879000000000002E-3</v>
      </c>
      <c r="FT70" s="64">
        <v>4.47E-3</v>
      </c>
      <c r="FU70" s="64">
        <v>7.4542999999999996E-3</v>
      </c>
    </row>
    <row r="71" spans="1:177" x14ac:dyDescent="0.2">
      <c r="A71" s="31" t="s">
        <v>0</v>
      </c>
      <c r="B71" s="31" t="s">
        <v>235</v>
      </c>
      <c r="C71" s="31" t="s">
        <v>221</v>
      </c>
      <c r="D71" s="31" t="s">
        <v>220</v>
      </c>
      <c r="E71" s="53" t="s">
        <v>229</v>
      </c>
      <c r="F71" s="53">
        <v>819</v>
      </c>
      <c r="G71" s="52">
        <v>0.64642359999999999</v>
      </c>
      <c r="H71" s="52">
        <v>0.57710150000000004</v>
      </c>
      <c r="I71" s="52">
        <v>0.50977209999999995</v>
      </c>
      <c r="J71" s="52">
        <v>0.48489169999999998</v>
      </c>
      <c r="K71" s="52">
        <v>0.46433609999999997</v>
      </c>
      <c r="L71" s="52">
        <v>0.4901701</v>
      </c>
      <c r="M71" s="52">
        <v>0.54461090000000001</v>
      </c>
      <c r="N71" s="52">
        <v>0.56806369999999995</v>
      </c>
      <c r="O71" s="52">
        <v>0.60444010000000004</v>
      </c>
      <c r="P71" s="52">
        <v>0.61880919999999995</v>
      </c>
      <c r="Q71" s="52">
        <v>0.70081450000000001</v>
      </c>
      <c r="R71" s="52">
        <v>0.81845250000000003</v>
      </c>
      <c r="S71" s="52">
        <v>0.98334730000000004</v>
      </c>
      <c r="T71" s="52">
        <v>1.034335</v>
      </c>
      <c r="U71" s="52">
        <v>1.1687689999999999</v>
      </c>
      <c r="V71" s="52">
        <v>1.2293289999999999</v>
      </c>
      <c r="W71" s="52">
        <v>1.3556459999999999</v>
      </c>
      <c r="X71" s="52">
        <v>1.448186</v>
      </c>
      <c r="Y71" s="52">
        <v>1.518899</v>
      </c>
      <c r="Z71" s="52">
        <v>1.6256999999999999</v>
      </c>
      <c r="AA71" s="52">
        <v>1.5895490000000001</v>
      </c>
      <c r="AB71" s="52">
        <v>1.5156499999999999</v>
      </c>
      <c r="AC71" s="52">
        <v>1.334668</v>
      </c>
      <c r="AD71" s="52">
        <v>1.0681849999999999</v>
      </c>
      <c r="AE71" s="52">
        <v>-8.2648899999999997E-2</v>
      </c>
      <c r="AF71" s="52">
        <v>-7.0749300000000001E-2</v>
      </c>
      <c r="AG71" s="52">
        <v>-6.5773600000000002E-2</v>
      </c>
      <c r="AH71" s="52">
        <v>-5.8442599999999997E-2</v>
      </c>
      <c r="AI71" s="52">
        <v>-5.8442399999999999E-2</v>
      </c>
      <c r="AJ71" s="52">
        <v>-5.3027600000000001E-2</v>
      </c>
      <c r="AK71" s="52">
        <v>-3.9537799999999998E-2</v>
      </c>
      <c r="AL71" s="52">
        <v>-1.7727199999999999E-2</v>
      </c>
      <c r="AM71" s="52">
        <v>-3.0855199999999999E-2</v>
      </c>
      <c r="AN71" s="52">
        <v>-1.08314E-2</v>
      </c>
      <c r="AO71" s="52">
        <v>-5.2220000000000001E-4</v>
      </c>
      <c r="AP71" s="52">
        <v>2.7730000000000002E-4</v>
      </c>
      <c r="AQ71" s="52">
        <v>3.7745099999999997E-2</v>
      </c>
      <c r="AR71" s="52">
        <v>4.5777999999999999E-3</v>
      </c>
      <c r="AS71" s="52">
        <v>5.9126199999999997E-2</v>
      </c>
      <c r="AT71" s="52">
        <v>4.1680799999999997E-2</v>
      </c>
      <c r="AU71" s="52">
        <v>3.2541399999999998E-2</v>
      </c>
      <c r="AV71" s="52">
        <v>5.8147499999999998E-2</v>
      </c>
      <c r="AW71" s="52">
        <v>1.0108499999999999E-2</v>
      </c>
      <c r="AX71" s="52">
        <v>-3.3169200000000003E-2</v>
      </c>
      <c r="AY71" s="52">
        <v>-1.9905900000000001E-2</v>
      </c>
      <c r="AZ71" s="52">
        <v>-4.9943399999999999E-2</v>
      </c>
      <c r="BA71" s="52">
        <v>-6.3294100000000006E-2</v>
      </c>
      <c r="BB71" s="52">
        <v>-0.10006370000000001</v>
      </c>
      <c r="BC71" s="52">
        <v>-5.5669499999999997E-2</v>
      </c>
      <c r="BD71" s="52">
        <v>-4.7584000000000001E-2</v>
      </c>
      <c r="BE71" s="52">
        <v>-4.4440300000000002E-2</v>
      </c>
      <c r="BF71" s="52">
        <v>-3.9821500000000003E-2</v>
      </c>
      <c r="BG71" s="52">
        <v>-4.3584699999999997E-2</v>
      </c>
      <c r="BH71" s="52">
        <v>-3.7031399999999999E-2</v>
      </c>
      <c r="BI71" s="52">
        <v>-2.2106000000000001E-2</v>
      </c>
      <c r="BJ71" s="52">
        <v>-1.64E-4</v>
      </c>
      <c r="BK71" s="52">
        <v>-1.06573E-2</v>
      </c>
      <c r="BL71" s="52">
        <v>1.1418899999999999E-2</v>
      </c>
      <c r="BM71" s="52">
        <v>2.3803399999999999E-2</v>
      </c>
      <c r="BN71" s="52">
        <v>2.5931599999999999E-2</v>
      </c>
      <c r="BO71" s="52">
        <v>6.7143300000000003E-2</v>
      </c>
      <c r="BP71" s="52">
        <v>3.7075700000000003E-2</v>
      </c>
      <c r="BQ71" s="52">
        <v>9.4143000000000004E-2</v>
      </c>
      <c r="BR71" s="52">
        <v>7.9159199999999999E-2</v>
      </c>
      <c r="BS71" s="52">
        <v>7.2442000000000006E-2</v>
      </c>
      <c r="BT71" s="52">
        <v>9.6075800000000003E-2</v>
      </c>
      <c r="BU71" s="52">
        <v>4.8665699999999999E-2</v>
      </c>
      <c r="BV71" s="52">
        <v>3.9506000000000003E-3</v>
      </c>
      <c r="BW71" s="52">
        <v>1.64067E-2</v>
      </c>
      <c r="BX71" s="52">
        <v>-1.6051099999999999E-2</v>
      </c>
      <c r="BY71" s="52">
        <v>-3.0791800000000001E-2</v>
      </c>
      <c r="BZ71" s="52">
        <v>-7.0684499999999997E-2</v>
      </c>
      <c r="CA71" s="52">
        <v>-3.6983700000000001E-2</v>
      </c>
      <c r="CB71" s="52">
        <v>-3.15398E-2</v>
      </c>
      <c r="CC71" s="52">
        <v>-2.9664900000000001E-2</v>
      </c>
      <c r="CD71" s="52">
        <v>-2.6924699999999999E-2</v>
      </c>
      <c r="CE71" s="52">
        <v>-3.3294400000000002E-2</v>
      </c>
      <c r="CF71" s="52">
        <v>-2.59525E-2</v>
      </c>
      <c r="CG71" s="52">
        <v>-1.00328E-2</v>
      </c>
      <c r="CH71" s="52">
        <v>1.2000200000000001E-2</v>
      </c>
      <c r="CI71" s="52">
        <v>3.3316999999999999E-3</v>
      </c>
      <c r="CJ71" s="52">
        <v>2.68294E-2</v>
      </c>
      <c r="CK71" s="52">
        <v>4.0651300000000001E-2</v>
      </c>
      <c r="CL71" s="52">
        <v>4.3699599999999998E-2</v>
      </c>
      <c r="CM71" s="52">
        <v>8.7504399999999996E-2</v>
      </c>
      <c r="CN71" s="52">
        <v>5.9583700000000003E-2</v>
      </c>
      <c r="CO71" s="52">
        <v>0.1183955</v>
      </c>
      <c r="CP71" s="52">
        <v>0.1051166</v>
      </c>
      <c r="CQ71" s="52">
        <v>0.100077</v>
      </c>
      <c r="CR71" s="52">
        <v>0.1223448</v>
      </c>
      <c r="CS71" s="52">
        <v>7.5370300000000001E-2</v>
      </c>
      <c r="CT71" s="52">
        <v>2.9659600000000001E-2</v>
      </c>
      <c r="CU71" s="52">
        <v>4.1556700000000002E-2</v>
      </c>
      <c r="CV71" s="52">
        <v>7.4225000000000003E-3</v>
      </c>
      <c r="CW71" s="52">
        <v>-8.2809000000000008E-3</v>
      </c>
      <c r="CX71" s="52">
        <v>-5.0336600000000002E-2</v>
      </c>
      <c r="CY71" s="52">
        <v>-1.8297999999999998E-2</v>
      </c>
      <c r="CZ71" s="52">
        <v>-1.54956E-2</v>
      </c>
      <c r="DA71" s="52">
        <v>-1.4889599999999999E-2</v>
      </c>
      <c r="DB71" s="52">
        <v>-1.40278E-2</v>
      </c>
      <c r="DC71" s="52">
        <v>-2.3004E-2</v>
      </c>
      <c r="DD71" s="52">
        <v>-1.48735E-2</v>
      </c>
      <c r="DE71" s="52">
        <v>2.0403999999999999E-3</v>
      </c>
      <c r="DF71" s="52">
        <v>2.4164499999999998E-2</v>
      </c>
      <c r="DG71" s="52">
        <v>1.7320599999999998E-2</v>
      </c>
      <c r="DH71" s="52">
        <v>4.224E-2</v>
      </c>
      <c r="DI71" s="52">
        <v>5.7499099999999997E-2</v>
      </c>
      <c r="DJ71" s="52">
        <v>6.14677E-2</v>
      </c>
      <c r="DK71" s="52">
        <v>0.1078655</v>
      </c>
      <c r="DL71" s="52">
        <v>8.2091700000000004E-2</v>
      </c>
      <c r="DM71" s="52">
        <v>0.142648</v>
      </c>
      <c r="DN71" s="52">
        <v>0.131074</v>
      </c>
      <c r="DO71" s="52">
        <v>0.12771199999999999</v>
      </c>
      <c r="DP71" s="52">
        <v>0.14861389999999999</v>
      </c>
      <c r="DQ71" s="52">
        <v>0.1020749</v>
      </c>
      <c r="DR71" s="52">
        <v>5.5368599999999997E-2</v>
      </c>
      <c r="DS71" s="52">
        <v>6.6706799999999997E-2</v>
      </c>
      <c r="DT71" s="52">
        <v>3.0896199999999999E-2</v>
      </c>
      <c r="DU71" s="52">
        <v>1.4230100000000001E-2</v>
      </c>
      <c r="DV71" s="52">
        <v>-2.99887E-2</v>
      </c>
      <c r="DW71" s="52">
        <v>8.6814000000000006E-3</v>
      </c>
      <c r="DX71" s="52">
        <v>7.6696999999999998E-3</v>
      </c>
      <c r="DY71" s="52">
        <v>6.4437000000000001E-3</v>
      </c>
      <c r="DZ71" s="52">
        <v>4.5932000000000004E-3</v>
      </c>
      <c r="EA71" s="52">
        <v>-8.1463999999999998E-3</v>
      </c>
      <c r="EB71" s="52">
        <v>1.1226999999999999E-3</v>
      </c>
      <c r="EC71" s="52">
        <v>1.9472199999999999E-2</v>
      </c>
      <c r="ED71" s="52">
        <v>4.1727599999999997E-2</v>
      </c>
      <c r="EE71" s="52">
        <v>3.7518500000000003E-2</v>
      </c>
      <c r="EF71" s="52">
        <v>6.44903E-2</v>
      </c>
      <c r="EG71" s="52">
        <v>8.18247E-2</v>
      </c>
      <c r="EH71" s="52">
        <v>8.7121900000000002E-2</v>
      </c>
      <c r="EI71" s="52">
        <v>0.13726369999999999</v>
      </c>
      <c r="EJ71" s="52">
        <v>0.1145896</v>
      </c>
      <c r="EK71" s="52">
        <v>0.17766480000000001</v>
      </c>
      <c r="EL71" s="52">
        <v>0.16855239999999999</v>
      </c>
      <c r="EM71" s="52">
        <v>0.1676126</v>
      </c>
      <c r="EN71" s="52">
        <v>0.18654219999999999</v>
      </c>
      <c r="EO71" s="52">
        <v>0.14063200000000001</v>
      </c>
      <c r="EP71" s="52">
        <v>9.2488299999999996E-2</v>
      </c>
      <c r="EQ71" s="52">
        <v>0.1030194</v>
      </c>
      <c r="ER71" s="52">
        <v>6.4788399999999996E-2</v>
      </c>
      <c r="ES71" s="52">
        <v>4.6732299999999997E-2</v>
      </c>
      <c r="ET71" s="52">
        <v>-6.0959999999999996E-4</v>
      </c>
      <c r="EU71" s="52">
        <v>73.200576999999996</v>
      </c>
      <c r="EV71" s="52">
        <v>74.349570999999997</v>
      </c>
      <c r="EW71" s="52">
        <v>75.148994000000002</v>
      </c>
      <c r="EX71" s="52">
        <v>72.249283000000005</v>
      </c>
      <c r="EY71" s="52">
        <v>75.848136999999994</v>
      </c>
      <c r="EZ71" s="52">
        <v>73.598854000000003</v>
      </c>
      <c r="FA71" s="52">
        <v>73.899711999999994</v>
      </c>
      <c r="FB71" s="52">
        <v>76.699141999999995</v>
      </c>
      <c r="FC71" s="52">
        <v>81.747849000000002</v>
      </c>
      <c r="FD71" s="52">
        <v>88.048714000000004</v>
      </c>
      <c r="FE71" s="52">
        <v>97.598854000000003</v>
      </c>
      <c r="FF71" s="52">
        <v>98.498565999999997</v>
      </c>
      <c r="FG71" s="52">
        <v>97.249283000000005</v>
      </c>
      <c r="FH71" s="52">
        <v>100.79942</v>
      </c>
      <c r="FI71" s="52">
        <v>101.34957</v>
      </c>
      <c r="FJ71" s="52">
        <v>98.899711999999994</v>
      </c>
      <c r="FK71" s="52">
        <v>100.34957</v>
      </c>
      <c r="FL71" s="52">
        <v>98.449860000000001</v>
      </c>
      <c r="FM71" s="52">
        <v>91.899711999999994</v>
      </c>
      <c r="FN71" s="52">
        <v>85.699141999999995</v>
      </c>
      <c r="FO71" s="52">
        <v>85.899711999999994</v>
      </c>
      <c r="FP71" s="52">
        <v>85.899711999999994</v>
      </c>
      <c r="FQ71" s="52">
        <v>87.300858000000005</v>
      </c>
      <c r="FR71" s="52">
        <v>86.750716999999995</v>
      </c>
      <c r="FS71" s="52">
        <v>2.1255E-2</v>
      </c>
      <c r="FT71" s="52">
        <v>2.3226400000000001E-2</v>
      </c>
      <c r="FU71" s="52">
        <v>3.7064100000000003E-2</v>
      </c>
    </row>
    <row r="72" spans="1:177" x14ac:dyDescent="0.2">
      <c r="A72" s="31" t="s">
        <v>0</v>
      </c>
      <c r="B72" s="31" t="s">
        <v>235</v>
      </c>
      <c r="C72" s="31" t="s">
        <v>221</v>
      </c>
      <c r="D72" s="31" t="s">
        <v>220</v>
      </c>
      <c r="E72" s="53" t="s">
        <v>230</v>
      </c>
      <c r="F72" s="53">
        <v>467</v>
      </c>
      <c r="G72" s="52">
        <v>0.37242890000000001</v>
      </c>
      <c r="H72" s="52">
        <v>0.3280188</v>
      </c>
      <c r="I72" s="52">
        <v>0.30623899999999998</v>
      </c>
      <c r="J72" s="52">
        <v>0.28169440000000001</v>
      </c>
      <c r="K72" s="52">
        <v>0.2706324</v>
      </c>
      <c r="L72" s="52">
        <v>0.27986630000000001</v>
      </c>
      <c r="M72" s="52">
        <v>0.31942340000000002</v>
      </c>
      <c r="N72" s="52">
        <v>0.32773550000000001</v>
      </c>
      <c r="O72" s="52">
        <v>0.33912870000000001</v>
      </c>
      <c r="P72" s="52">
        <v>0.34457409999999999</v>
      </c>
      <c r="Q72" s="52">
        <v>0.4069238</v>
      </c>
      <c r="R72" s="52">
        <v>0.45460800000000001</v>
      </c>
      <c r="S72" s="52">
        <v>0.53357390000000005</v>
      </c>
      <c r="T72" s="52">
        <v>0.50519700000000001</v>
      </c>
      <c r="U72" s="52">
        <v>0.57295750000000001</v>
      </c>
      <c r="V72" s="52">
        <v>0.62055689999999997</v>
      </c>
      <c r="W72" s="52">
        <v>0.70789020000000002</v>
      </c>
      <c r="X72" s="52">
        <v>0.77218160000000002</v>
      </c>
      <c r="Y72" s="52">
        <v>0.83049399999999995</v>
      </c>
      <c r="Z72" s="52">
        <v>0.91441850000000002</v>
      </c>
      <c r="AA72" s="52">
        <v>0.86997930000000001</v>
      </c>
      <c r="AB72" s="52">
        <v>0.80702079999999998</v>
      </c>
      <c r="AC72" s="52">
        <v>0.71441929999999998</v>
      </c>
      <c r="AD72" s="52">
        <v>0.57491519999999996</v>
      </c>
      <c r="AE72" s="52">
        <v>-4.7842500000000003E-2</v>
      </c>
      <c r="AF72" s="52">
        <v>-3.7667899999999997E-2</v>
      </c>
      <c r="AG72" s="52">
        <v>-3.32029E-2</v>
      </c>
      <c r="AH72" s="52">
        <v>-2.6626199999999999E-2</v>
      </c>
      <c r="AI72" s="52">
        <v>-2.36904E-2</v>
      </c>
      <c r="AJ72" s="52">
        <v>-1.4075600000000001E-2</v>
      </c>
      <c r="AK72" s="52">
        <v>-7.2824999999999999E-3</v>
      </c>
      <c r="AL72" s="52">
        <v>-1.7012800000000002E-2</v>
      </c>
      <c r="AM72" s="52">
        <v>-4.1765099999999999E-2</v>
      </c>
      <c r="AN72" s="52">
        <v>-1.5333599999999999E-2</v>
      </c>
      <c r="AO72" s="52">
        <v>2.5328E-3</v>
      </c>
      <c r="AP72" s="52">
        <v>-1.3862599999999999E-2</v>
      </c>
      <c r="AQ72" s="52">
        <v>-4.3189999999999998E-4</v>
      </c>
      <c r="AR72" s="52">
        <v>-3.01394E-2</v>
      </c>
      <c r="AS72" s="52">
        <v>-5.3701E-3</v>
      </c>
      <c r="AT72" s="52">
        <v>4.7099999999999998E-3</v>
      </c>
      <c r="AU72" s="52">
        <v>3.29553E-2</v>
      </c>
      <c r="AV72" s="52">
        <v>5.5224599999999999E-2</v>
      </c>
      <c r="AW72" s="52">
        <v>4.5245899999999999E-2</v>
      </c>
      <c r="AX72" s="52">
        <v>2.88851E-2</v>
      </c>
      <c r="AY72" s="52">
        <v>1.921E-3</v>
      </c>
      <c r="AZ72" s="52">
        <v>-3.5525899999999999E-2</v>
      </c>
      <c r="BA72" s="52">
        <v>-6.1466199999999999E-2</v>
      </c>
      <c r="BB72" s="52">
        <v>-6.5040000000000001E-2</v>
      </c>
      <c r="BC72" s="52">
        <v>-2.43138E-2</v>
      </c>
      <c r="BD72" s="52">
        <v>-1.8093499999999998E-2</v>
      </c>
      <c r="BE72" s="52">
        <v>-1.5453700000000001E-2</v>
      </c>
      <c r="BF72" s="52">
        <v>-1.1039800000000001E-2</v>
      </c>
      <c r="BG72" s="52">
        <v>-1.18259E-2</v>
      </c>
      <c r="BH72" s="52">
        <v>-1.4300999999999999E-3</v>
      </c>
      <c r="BI72" s="52">
        <v>6.6784000000000001E-3</v>
      </c>
      <c r="BJ72" s="52">
        <v>-2.3795000000000001E-3</v>
      </c>
      <c r="BK72" s="52">
        <v>-2.61465E-2</v>
      </c>
      <c r="BL72" s="52">
        <v>1.1211000000000001E-3</v>
      </c>
      <c r="BM72" s="52">
        <v>2.0286100000000001E-2</v>
      </c>
      <c r="BN72" s="52">
        <v>3.0217999999999998E-3</v>
      </c>
      <c r="BO72" s="52">
        <v>1.8067400000000001E-2</v>
      </c>
      <c r="BP72" s="52">
        <v>-9.3810000000000004E-3</v>
      </c>
      <c r="BQ72" s="52">
        <v>1.6207699999999998E-2</v>
      </c>
      <c r="BR72" s="52">
        <v>2.74381E-2</v>
      </c>
      <c r="BS72" s="52">
        <v>5.8094899999999998E-2</v>
      </c>
      <c r="BT72" s="52">
        <v>8.0000299999999996E-2</v>
      </c>
      <c r="BU72" s="52">
        <v>7.0397899999999999E-2</v>
      </c>
      <c r="BV72" s="52">
        <v>5.2507699999999997E-2</v>
      </c>
      <c r="BW72" s="52">
        <v>2.5831699999999999E-2</v>
      </c>
      <c r="BX72" s="52">
        <v>-1.13835E-2</v>
      </c>
      <c r="BY72" s="52">
        <v>-3.6428099999999998E-2</v>
      </c>
      <c r="BZ72" s="52">
        <v>-4.1166899999999999E-2</v>
      </c>
      <c r="CA72" s="52">
        <v>-8.0180000000000008E-3</v>
      </c>
      <c r="CB72" s="52">
        <v>-4.5363000000000001E-3</v>
      </c>
      <c r="CC72" s="52">
        <v>-3.1606999999999998E-3</v>
      </c>
      <c r="CD72" s="52">
        <v>-2.4459999999999998E-4</v>
      </c>
      <c r="CE72" s="52">
        <v>-3.6085000000000002E-3</v>
      </c>
      <c r="CF72" s="52">
        <v>7.3280999999999997E-3</v>
      </c>
      <c r="CG72" s="52">
        <v>1.63477E-2</v>
      </c>
      <c r="CH72" s="52">
        <v>7.7554E-3</v>
      </c>
      <c r="CI72" s="52">
        <v>-1.5329199999999999E-2</v>
      </c>
      <c r="CJ72" s="52">
        <v>1.25176E-2</v>
      </c>
      <c r="CK72" s="52">
        <v>3.2581899999999997E-2</v>
      </c>
      <c r="CL72" s="52">
        <v>1.4715900000000001E-2</v>
      </c>
      <c r="CM72" s="52">
        <v>3.0879899999999998E-2</v>
      </c>
      <c r="CN72" s="52">
        <v>4.9962000000000001E-3</v>
      </c>
      <c r="CO72" s="52">
        <v>3.11524E-2</v>
      </c>
      <c r="CP72" s="52">
        <v>4.31794E-2</v>
      </c>
      <c r="CQ72" s="52">
        <v>7.5506400000000001E-2</v>
      </c>
      <c r="CR72" s="52">
        <v>9.7159899999999993E-2</v>
      </c>
      <c r="CS72" s="52">
        <v>8.7817999999999993E-2</v>
      </c>
      <c r="CT72" s="52">
        <v>6.8868700000000005E-2</v>
      </c>
      <c r="CU72" s="52">
        <v>4.2392100000000002E-2</v>
      </c>
      <c r="CV72" s="52">
        <v>5.3375000000000002E-3</v>
      </c>
      <c r="CW72" s="52">
        <v>-1.90869E-2</v>
      </c>
      <c r="CX72" s="52">
        <v>-2.4632500000000002E-2</v>
      </c>
      <c r="CY72" s="52">
        <v>8.2778999999999995E-3</v>
      </c>
      <c r="CZ72" s="52">
        <v>9.0209000000000001E-3</v>
      </c>
      <c r="DA72" s="52">
        <v>9.1324000000000006E-3</v>
      </c>
      <c r="DB72" s="52">
        <v>1.0550500000000001E-2</v>
      </c>
      <c r="DC72" s="52">
        <v>4.6087999999999997E-3</v>
      </c>
      <c r="DD72" s="52">
        <v>1.6086300000000001E-2</v>
      </c>
      <c r="DE72" s="52">
        <v>2.6016999999999998E-2</v>
      </c>
      <c r="DF72" s="52">
        <v>1.7890400000000001E-2</v>
      </c>
      <c r="DG72" s="52">
        <v>-4.5117999999999998E-3</v>
      </c>
      <c r="DH72" s="52">
        <v>2.3914100000000001E-2</v>
      </c>
      <c r="DI72" s="52">
        <v>4.4877800000000002E-2</v>
      </c>
      <c r="DJ72" s="52">
        <v>2.64099E-2</v>
      </c>
      <c r="DK72" s="52">
        <v>4.3692500000000002E-2</v>
      </c>
      <c r="DL72" s="52">
        <v>1.9373399999999999E-2</v>
      </c>
      <c r="DM72" s="52">
        <v>4.6097100000000002E-2</v>
      </c>
      <c r="DN72" s="52">
        <v>5.8920800000000002E-2</v>
      </c>
      <c r="DO72" s="52">
        <v>9.2918000000000001E-2</v>
      </c>
      <c r="DP72" s="52">
        <v>0.1143194</v>
      </c>
      <c r="DQ72" s="52">
        <v>0.1052382</v>
      </c>
      <c r="DR72" s="52">
        <v>8.5229700000000005E-2</v>
      </c>
      <c r="DS72" s="52">
        <v>5.8952499999999998E-2</v>
      </c>
      <c r="DT72" s="52">
        <v>2.2058500000000002E-2</v>
      </c>
      <c r="DU72" s="52">
        <v>-1.7455999999999999E-3</v>
      </c>
      <c r="DV72" s="52">
        <v>-8.0981000000000004E-3</v>
      </c>
      <c r="DW72" s="52">
        <v>3.1806500000000001E-2</v>
      </c>
      <c r="DX72" s="52">
        <v>2.85954E-2</v>
      </c>
      <c r="DY72" s="52">
        <v>2.6881599999999999E-2</v>
      </c>
      <c r="DZ72" s="52">
        <v>2.6136900000000001E-2</v>
      </c>
      <c r="EA72" s="52">
        <v>1.64733E-2</v>
      </c>
      <c r="EB72" s="52">
        <v>2.8731799999999998E-2</v>
      </c>
      <c r="EC72" s="52">
        <v>3.9977899999999997E-2</v>
      </c>
      <c r="ED72" s="52">
        <v>3.25236E-2</v>
      </c>
      <c r="EE72" s="52">
        <v>1.11068E-2</v>
      </c>
      <c r="EF72" s="52">
        <v>4.0368800000000003E-2</v>
      </c>
      <c r="EG72" s="52">
        <v>6.2631099999999995E-2</v>
      </c>
      <c r="EH72" s="52">
        <v>4.3294300000000001E-2</v>
      </c>
      <c r="EI72" s="52">
        <v>6.2191799999999998E-2</v>
      </c>
      <c r="EJ72" s="52">
        <v>4.0131899999999998E-2</v>
      </c>
      <c r="EK72" s="52">
        <v>6.7674899999999996E-2</v>
      </c>
      <c r="EL72" s="52">
        <v>8.1648899999999996E-2</v>
      </c>
      <c r="EM72" s="52">
        <v>0.1180576</v>
      </c>
      <c r="EN72" s="52">
        <v>0.1390951</v>
      </c>
      <c r="EO72" s="52">
        <v>0.13039020000000001</v>
      </c>
      <c r="EP72" s="52">
        <v>0.1088523</v>
      </c>
      <c r="EQ72" s="52">
        <v>8.2863199999999998E-2</v>
      </c>
      <c r="ER72" s="52">
        <v>4.6200900000000003E-2</v>
      </c>
      <c r="ES72" s="52">
        <v>2.3292400000000001E-2</v>
      </c>
      <c r="ET72" s="52">
        <v>1.5774900000000001E-2</v>
      </c>
      <c r="EU72" s="52">
        <v>75</v>
      </c>
      <c r="EV72" s="52">
        <v>73</v>
      </c>
      <c r="EW72" s="52">
        <v>72</v>
      </c>
      <c r="EX72" s="52">
        <v>70</v>
      </c>
      <c r="EY72" s="52">
        <v>70</v>
      </c>
      <c r="EZ72" s="52">
        <v>70</v>
      </c>
      <c r="FA72" s="52">
        <v>73</v>
      </c>
      <c r="FB72" s="52">
        <v>74</v>
      </c>
      <c r="FC72" s="52">
        <v>75</v>
      </c>
      <c r="FD72" s="52">
        <v>84</v>
      </c>
      <c r="FE72" s="52">
        <v>94</v>
      </c>
      <c r="FF72" s="52">
        <v>94</v>
      </c>
      <c r="FG72" s="52">
        <v>95</v>
      </c>
      <c r="FH72" s="52">
        <v>99</v>
      </c>
      <c r="FI72" s="52">
        <v>100</v>
      </c>
      <c r="FJ72" s="52">
        <v>98</v>
      </c>
      <c r="FK72" s="52">
        <v>99</v>
      </c>
      <c r="FL72" s="52">
        <v>98</v>
      </c>
      <c r="FM72" s="52">
        <v>91</v>
      </c>
      <c r="FN72" s="52">
        <v>83</v>
      </c>
      <c r="FO72" s="52">
        <v>85</v>
      </c>
      <c r="FP72" s="52">
        <v>85</v>
      </c>
      <c r="FQ72" s="52">
        <v>90</v>
      </c>
      <c r="FR72" s="52">
        <v>89</v>
      </c>
      <c r="FS72" s="52">
        <v>1.4008400000000001E-2</v>
      </c>
      <c r="FT72" s="52">
        <v>1.5285099999999999E-2</v>
      </c>
      <c r="FU72" s="52">
        <v>2.2466400000000001E-2</v>
      </c>
    </row>
    <row r="73" spans="1:177" x14ac:dyDescent="0.2">
      <c r="A73" s="31" t="s">
        <v>0</v>
      </c>
      <c r="B73" s="31" t="s">
        <v>235</v>
      </c>
      <c r="C73" s="31" t="s">
        <v>221</v>
      </c>
      <c r="D73" s="31" t="s">
        <v>220</v>
      </c>
      <c r="E73" s="53" t="s">
        <v>231</v>
      </c>
      <c r="F73" s="53">
        <v>352</v>
      </c>
      <c r="G73" s="52">
        <v>0.2760937</v>
      </c>
      <c r="H73" s="52">
        <v>0.25018020000000002</v>
      </c>
      <c r="I73" s="52">
        <v>0.2067194</v>
      </c>
      <c r="J73" s="52">
        <v>0.2044697</v>
      </c>
      <c r="K73" s="52">
        <v>0.1950549</v>
      </c>
      <c r="L73" s="52">
        <v>0.2091576</v>
      </c>
      <c r="M73" s="52">
        <v>0.226988</v>
      </c>
      <c r="N73" s="52">
        <v>0.2402717</v>
      </c>
      <c r="O73" s="52">
        <v>0.26186949999999998</v>
      </c>
      <c r="P73" s="52">
        <v>0.27240160000000002</v>
      </c>
      <c r="Q73" s="52">
        <v>0.2951841</v>
      </c>
      <c r="R73" s="52">
        <v>0.35925820000000003</v>
      </c>
      <c r="S73" s="52">
        <v>0.44278079999999997</v>
      </c>
      <c r="T73" s="52">
        <v>0.51958919999999997</v>
      </c>
      <c r="U73" s="52">
        <v>0.58417390000000002</v>
      </c>
      <c r="V73" s="52">
        <v>0.60322690000000001</v>
      </c>
      <c r="W73" s="52">
        <v>0.65097910000000003</v>
      </c>
      <c r="X73" s="52">
        <v>0.68148620000000004</v>
      </c>
      <c r="Y73" s="52">
        <v>0.69793340000000004</v>
      </c>
      <c r="Z73" s="52">
        <v>0.72486360000000005</v>
      </c>
      <c r="AA73" s="52">
        <v>0.72231710000000005</v>
      </c>
      <c r="AB73" s="52">
        <v>0.70567800000000003</v>
      </c>
      <c r="AC73" s="52">
        <v>0.6177821</v>
      </c>
      <c r="AD73" s="52">
        <v>0.49128650000000001</v>
      </c>
      <c r="AE73" s="52">
        <v>-5.0062599999999999E-2</v>
      </c>
      <c r="AF73" s="52">
        <v>-4.6631100000000002E-2</v>
      </c>
      <c r="AG73" s="52">
        <v>-4.4192500000000003E-2</v>
      </c>
      <c r="AH73" s="52">
        <v>-4.26104E-2</v>
      </c>
      <c r="AI73" s="52">
        <v>-4.26915E-2</v>
      </c>
      <c r="AJ73" s="52">
        <v>-4.9307700000000003E-2</v>
      </c>
      <c r="AK73" s="52">
        <v>-4.13192E-2</v>
      </c>
      <c r="AL73" s="52">
        <v>-1.3072E-2</v>
      </c>
      <c r="AM73" s="52">
        <v>-7.5370999999999997E-3</v>
      </c>
      <c r="AN73" s="52">
        <v>-1.2460499999999999E-2</v>
      </c>
      <c r="AO73" s="52">
        <v>-1.8414099999999999E-2</v>
      </c>
      <c r="AP73" s="52">
        <v>-7.3879000000000002E-3</v>
      </c>
      <c r="AQ73" s="52">
        <v>1.30121E-2</v>
      </c>
      <c r="AR73" s="52">
        <v>8.5091999999999998E-3</v>
      </c>
      <c r="AS73" s="52">
        <v>3.51495E-2</v>
      </c>
      <c r="AT73" s="52">
        <v>1.3002100000000001E-2</v>
      </c>
      <c r="AU73" s="52">
        <v>-1.57109E-2</v>
      </c>
      <c r="AV73" s="52">
        <v>-9.9740999999999996E-3</v>
      </c>
      <c r="AW73" s="52">
        <v>-4.4472699999999997E-2</v>
      </c>
      <c r="AX73" s="52">
        <v>-6.7058800000000002E-2</v>
      </c>
      <c r="AY73" s="52">
        <v>-3.8339600000000001E-2</v>
      </c>
      <c r="AZ73" s="52">
        <v>-3.5870100000000002E-2</v>
      </c>
      <c r="BA73" s="52">
        <v>-2.38149E-2</v>
      </c>
      <c r="BB73" s="52">
        <v>-5.3688E-2</v>
      </c>
      <c r="BC73" s="52">
        <v>-3.5931400000000002E-2</v>
      </c>
      <c r="BD73" s="52">
        <v>-3.3716700000000002E-2</v>
      </c>
      <c r="BE73" s="52">
        <v>-3.1943199999999998E-2</v>
      </c>
      <c r="BF73" s="52">
        <v>-3.1989200000000002E-2</v>
      </c>
      <c r="BG73" s="52">
        <v>-3.3769800000000003E-2</v>
      </c>
      <c r="BH73" s="52">
        <v>-3.9510299999999998E-2</v>
      </c>
      <c r="BI73" s="52">
        <v>-3.0820199999999999E-2</v>
      </c>
      <c r="BJ73" s="52">
        <v>-3.0087999999999998E-3</v>
      </c>
      <c r="BK73" s="52">
        <v>5.3666E-3</v>
      </c>
      <c r="BL73" s="52">
        <v>2.5274999999999998E-3</v>
      </c>
      <c r="BM73" s="52">
        <v>-1.9069E-3</v>
      </c>
      <c r="BN73" s="52">
        <v>1.1477899999999999E-2</v>
      </c>
      <c r="BO73" s="52">
        <v>3.5022699999999997E-2</v>
      </c>
      <c r="BP73" s="52">
        <v>3.2661200000000001E-2</v>
      </c>
      <c r="BQ73" s="52">
        <v>6.1691299999999998E-2</v>
      </c>
      <c r="BR73" s="52">
        <v>4.1578900000000002E-2</v>
      </c>
      <c r="BS73" s="52">
        <v>1.3853000000000001E-2</v>
      </c>
      <c r="BT73" s="52">
        <v>1.7779300000000001E-2</v>
      </c>
      <c r="BU73" s="52">
        <v>-1.6205399999999998E-2</v>
      </c>
      <c r="BV73" s="52">
        <v>-3.9599000000000002E-2</v>
      </c>
      <c r="BW73" s="52">
        <v>-1.20126E-2</v>
      </c>
      <c r="BX73" s="52">
        <v>-1.24942E-2</v>
      </c>
      <c r="BY73" s="52">
        <v>-3.3273E-3</v>
      </c>
      <c r="BZ73" s="52">
        <v>-3.6559399999999999E-2</v>
      </c>
      <c r="CA73" s="52">
        <v>-2.6144299999999999E-2</v>
      </c>
      <c r="CB73" s="52">
        <v>-2.4772200000000001E-2</v>
      </c>
      <c r="CC73" s="52">
        <v>-2.3459399999999998E-2</v>
      </c>
      <c r="CD73" s="52">
        <v>-2.4632999999999999E-2</v>
      </c>
      <c r="CE73" s="52">
        <v>-2.7590699999999999E-2</v>
      </c>
      <c r="CF73" s="52">
        <v>-3.2724700000000002E-2</v>
      </c>
      <c r="CG73" s="52">
        <v>-2.3548599999999999E-2</v>
      </c>
      <c r="CH73" s="52">
        <v>3.9608000000000004E-3</v>
      </c>
      <c r="CI73" s="52">
        <v>1.43036E-2</v>
      </c>
      <c r="CJ73" s="52">
        <v>1.29081E-2</v>
      </c>
      <c r="CK73" s="52">
        <v>9.5259999999999997E-3</v>
      </c>
      <c r="CL73" s="52">
        <v>2.4544300000000002E-2</v>
      </c>
      <c r="CM73" s="52">
        <v>5.0267100000000002E-2</v>
      </c>
      <c r="CN73" s="52">
        <v>4.9388899999999999E-2</v>
      </c>
      <c r="CO73" s="52">
        <v>8.0074000000000006E-2</v>
      </c>
      <c r="CP73" s="52">
        <v>6.1371099999999998E-2</v>
      </c>
      <c r="CQ73" s="52">
        <v>3.4328900000000002E-2</v>
      </c>
      <c r="CR73" s="52">
        <v>3.7001199999999998E-2</v>
      </c>
      <c r="CS73" s="52">
        <v>3.3723999999999998E-3</v>
      </c>
      <c r="CT73" s="52">
        <v>-2.0580399999999999E-2</v>
      </c>
      <c r="CU73" s="52">
        <v>6.2212999999999999E-3</v>
      </c>
      <c r="CV73" s="52">
        <v>3.6958E-3</v>
      </c>
      <c r="CW73" s="52">
        <v>1.08623E-2</v>
      </c>
      <c r="CX73" s="52">
        <v>-2.4696200000000001E-2</v>
      </c>
      <c r="CY73" s="52">
        <v>-1.6357099999999999E-2</v>
      </c>
      <c r="CZ73" s="52">
        <v>-1.58277E-2</v>
      </c>
      <c r="DA73" s="52">
        <v>-1.49756E-2</v>
      </c>
      <c r="DB73" s="52">
        <v>-1.7276799999999998E-2</v>
      </c>
      <c r="DC73" s="52">
        <v>-2.14115E-2</v>
      </c>
      <c r="DD73" s="52">
        <v>-2.59391E-2</v>
      </c>
      <c r="DE73" s="52">
        <v>-1.6277E-2</v>
      </c>
      <c r="DF73" s="52">
        <v>1.0930499999999999E-2</v>
      </c>
      <c r="DG73" s="52">
        <v>2.32407E-2</v>
      </c>
      <c r="DH73" s="52">
        <v>2.3288699999999999E-2</v>
      </c>
      <c r="DI73" s="52">
        <v>2.09588E-2</v>
      </c>
      <c r="DJ73" s="52">
        <v>3.7610699999999997E-2</v>
      </c>
      <c r="DK73" s="52">
        <v>6.5511600000000003E-2</v>
      </c>
      <c r="DL73" s="52">
        <v>6.6116499999999995E-2</v>
      </c>
      <c r="DM73" s="52">
        <v>9.8456799999999997E-2</v>
      </c>
      <c r="DN73" s="52">
        <v>8.1163299999999994E-2</v>
      </c>
      <c r="DO73" s="52">
        <v>5.4804800000000001E-2</v>
      </c>
      <c r="DP73" s="52">
        <v>5.6223099999999998E-2</v>
      </c>
      <c r="DQ73" s="52">
        <v>2.29502E-2</v>
      </c>
      <c r="DR73" s="52">
        <v>-1.5619E-3</v>
      </c>
      <c r="DS73" s="52">
        <v>2.4455299999999999E-2</v>
      </c>
      <c r="DT73" s="52">
        <v>1.9885900000000001E-2</v>
      </c>
      <c r="DU73" s="52">
        <v>2.5052000000000001E-2</v>
      </c>
      <c r="DV73" s="52">
        <v>-1.2833000000000001E-2</v>
      </c>
      <c r="DW73" s="52">
        <v>-2.2260000000000001E-3</v>
      </c>
      <c r="DX73" s="52">
        <v>-2.9133000000000002E-3</v>
      </c>
      <c r="DY73" s="52">
        <v>-2.7263000000000001E-3</v>
      </c>
      <c r="DZ73" s="52">
        <v>-6.6555E-3</v>
      </c>
      <c r="EA73" s="52">
        <v>-1.2489800000000001E-2</v>
      </c>
      <c r="EB73" s="52">
        <v>-1.6141699999999998E-2</v>
      </c>
      <c r="EC73" s="52">
        <v>-5.7778999999999999E-3</v>
      </c>
      <c r="ED73" s="52">
        <v>2.0993600000000001E-2</v>
      </c>
      <c r="EE73" s="52">
        <v>3.61444E-2</v>
      </c>
      <c r="EF73" s="52">
        <v>3.8276699999999997E-2</v>
      </c>
      <c r="EG73" s="52">
        <v>3.7465999999999999E-2</v>
      </c>
      <c r="EH73" s="52">
        <v>5.6476499999999999E-2</v>
      </c>
      <c r="EI73" s="52">
        <v>8.7522199999999994E-2</v>
      </c>
      <c r="EJ73" s="52">
        <v>9.0268600000000004E-2</v>
      </c>
      <c r="EK73" s="52">
        <v>0.1249986</v>
      </c>
      <c r="EL73" s="52">
        <v>0.1097402</v>
      </c>
      <c r="EM73" s="52">
        <v>8.4368799999999994E-2</v>
      </c>
      <c r="EN73" s="52">
        <v>8.3976499999999996E-2</v>
      </c>
      <c r="EO73" s="52">
        <v>5.1217400000000003E-2</v>
      </c>
      <c r="EP73" s="52">
        <v>2.5897900000000001E-2</v>
      </c>
      <c r="EQ73" s="52">
        <v>5.07822E-2</v>
      </c>
      <c r="ER73" s="52">
        <v>4.32617E-2</v>
      </c>
      <c r="ES73" s="52">
        <v>4.5539499999999997E-2</v>
      </c>
      <c r="ET73" s="52">
        <v>4.2956000000000001E-3</v>
      </c>
      <c r="EU73" s="52">
        <v>71</v>
      </c>
      <c r="EV73" s="52">
        <v>76</v>
      </c>
      <c r="EW73" s="52">
        <v>79</v>
      </c>
      <c r="EX73" s="52">
        <v>75</v>
      </c>
      <c r="EY73" s="52">
        <v>83</v>
      </c>
      <c r="EZ73" s="52">
        <v>78</v>
      </c>
      <c r="FA73" s="52">
        <v>75</v>
      </c>
      <c r="FB73" s="52">
        <v>80</v>
      </c>
      <c r="FC73" s="52">
        <v>90</v>
      </c>
      <c r="FD73" s="52">
        <v>93</v>
      </c>
      <c r="FE73" s="52">
        <v>102</v>
      </c>
      <c r="FF73" s="52">
        <v>104</v>
      </c>
      <c r="FG73" s="52">
        <v>100</v>
      </c>
      <c r="FH73" s="52">
        <v>103</v>
      </c>
      <c r="FI73" s="52">
        <v>103</v>
      </c>
      <c r="FJ73" s="52">
        <v>100</v>
      </c>
      <c r="FK73" s="52">
        <v>102</v>
      </c>
      <c r="FL73" s="52">
        <v>99</v>
      </c>
      <c r="FM73" s="52">
        <v>93</v>
      </c>
      <c r="FN73" s="52">
        <v>89</v>
      </c>
      <c r="FO73" s="52">
        <v>87</v>
      </c>
      <c r="FP73" s="52">
        <v>87</v>
      </c>
      <c r="FQ73" s="52">
        <v>84</v>
      </c>
      <c r="FR73" s="52">
        <v>84</v>
      </c>
      <c r="FS73" s="52">
        <v>1.54723E-2</v>
      </c>
      <c r="FT73" s="52">
        <v>1.6918800000000001E-2</v>
      </c>
      <c r="FU73" s="52">
        <v>2.8214099999999999E-2</v>
      </c>
    </row>
    <row r="74" spans="1:177" x14ac:dyDescent="0.2">
      <c r="A74" s="31" t="s">
        <v>0</v>
      </c>
      <c r="B74" s="31" t="s">
        <v>236</v>
      </c>
      <c r="C74" s="31" t="s">
        <v>208</v>
      </c>
      <c r="D74" s="31" t="s">
        <v>209</v>
      </c>
      <c r="E74" s="53" t="s">
        <v>229</v>
      </c>
      <c r="F74" s="53">
        <v>2047</v>
      </c>
      <c r="G74" s="52">
        <v>1.2498959999999999</v>
      </c>
      <c r="H74" s="52">
        <v>1.119248</v>
      </c>
      <c r="I74" s="52">
        <v>1.0495429999999999</v>
      </c>
      <c r="J74" s="52">
        <v>1.012956</v>
      </c>
      <c r="K74" s="52">
        <v>1.0153160000000001</v>
      </c>
      <c r="L74" s="52">
        <v>1.098015</v>
      </c>
      <c r="M74" s="52">
        <v>1.3096429999999999</v>
      </c>
      <c r="N74" s="52">
        <v>1.370449</v>
      </c>
      <c r="O74" s="52">
        <v>1.2928519999999999</v>
      </c>
      <c r="P74" s="52">
        <v>1.2666470000000001</v>
      </c>
      <c r="Q74" s="52">
        <v>1.217784</v>
      </c>
      <c r="R74" s="52">
        <v>1.2184539999999999</v>
      </c>
      <c r="S74" s="52">
        <v>1.234585</v>
      </c>
      <c r="T74" s="52">
        <v>1.2217549999999999</v>
      </c>
      <c r="U74" s="52">
        <v>1.219293</v>
      </c>
      <c r="V74" s="52">
        <v>1.2688120000000001</v>
      </c>
      <c r="W74" s="52">
        <v>1.3615219999999999</v>
      </c>
      <c r="X74" s="52">
        <v>1.5085930000000001</v>
      </c>
      <c r="Y74" s="52">
        <v>1.6667270000000001</v>
      </c>
      <c r="Z74" s="52">
        <v>1.8982570000000001</v>
      </c>
      <c r="AA74" s="52">
        <v>2.058719</v>
      </c>
      <c r="AB74" s="52">
        <v>1.946966</v>
      </c>
      <c r="AC74" s="52">
        <v>1.7211780000000001</v>
      </c>
      <c r="AD74" s="52">
        <v>1.4641310000000001</v>
      </c>
      <c r="AE74" s="52">
        <v>-8.7234500000000006E-2</v>
      </c>
      <c r="AF74" s="52">
        <v>-9.9666500000000005E-2</v>
      </c>
      <c r="AG74" s="52">
        <v>-8.5854700000000006E-2</v>
      </c>
      <c r="AH74" s="52">
        <v>-7.0759199999999994E-2</v>
      </c>
      <c r="AI74" s="52">
        <v>-6.5002699999999997E-2</v>
      </c>
      <c r="AJ74" s="52">
        <v>-7.1606600000000006E-2</v>
      </c>
      <c r="AK74" s="52">
        <v>-2.9736700000000001E-2</v>
      </c>
      <c r="AL74" s="52">
        <v>9.8981E-3</v>
      </c>
      <c r="AM74" s="52">
        <v>1.33119E-2</v>
      </c>
      <c r="AN74" s="52">
        <v>2.2552200000000001E-2</v>
      </c>
      <c r="AO74" s="52">
        <v>-2.4267E-3</v>
      </c>
      <c r="AP74" s="52">
        <v>2.98245E-2</v>
      </c>
      <c r="AQ74" s="52">
        <v>4.3115599999999997E-2</v>
      </c>
      <c r="AR74" s="52">
        <v>3.6318000000000003E-2</v>
      </c>
      <c r="AS74" s="52">
        <v>2.6303699999999999E-2</v>
      </c>
      <c r="AT74" s="52">
        <v>3.6844099999999998E-2</v>
      </c>
      <c r="AU74" s="52">
        <v>2.7387499999999999E-2</v>
      </c>
      <c r="AV74" s="52">
        <v>2.8197400000000001E-2</v>
      </c>
      <c r="AW74" s="52">
        <v>-1.5828000000000001E-3</v>
      </c>
      <c r="AX74" s="52">
        <v>-3.97582E-2</v>
      </c>
      <c r="AY74" s="52">
        <v>-2.37892E-2</v>
      </c>
      <c r="AZ74" s="52">
        <v>-2.1691499999999999E-2</v>
      </c>
      <c r="BA74" s="52">
        <v>-3.5648399999999997E-2</v>
      </c>
      <c r="BB74" s="52">
        <v>-4.0404900000000001E-2</v>
      </c>
      <c r="BC74" s="52">
        <v>-6.4985600000000004E-2</v>
      </c>
      <c r="BD74" s="52">
        <v>-7.8353099999999995E-2</v>
      </c>
      <c r="BE74" s="52">
        <v>-6.5354599999999999E-2</v>
      </c>
      <c r="BF74" s="52">
        <v>-5.1527999999999997E-2</v>
      </c>
      <c r="BG74" s="52">
        <v>-4.6150299999999998E-2</v>
      </c>
      <c r="BH74" s="52">
        <v>-5.2869899999999997E-2</v>
      </c>
      <c r="BI74" s="52">
        <v>-1.0207300000000001E-2</v>
      </c>
      <c r="BJ74" s="52">
        <v>3.0413099999999998E-2</v>
      </c>
      <c r="BK74" s="52">
        <v>3.01435E-2</v>
      </c>
      <c r="BL74" s="52">
        <v>3.9916199999999999E-2</v>
      </c>
      <c r="BM74" s="52">
        <v>1.50755E-2</v>
      </c>
      <c r="BN74" s="52">
        <v>4.6427900000000001E-2</v>
      </c>
      <c r="BO74" s="52">
        <v>5.9777499999999997E-2</v>
      </c>
      <c r="BP74" s="52">
        <v>5.2521999999999999E-2</v>
      </c>
      <c r="BQ74" s="52">
        <v>4.2604400000000001E-2</v>
      </c>
      <c r="BR74" s="52">
        <v>5.30997E-2</v>
      </c>
      <c r="BS74" s="52">
        <v>4.4014999999999999E-2</v>
      </c>
      <c r="BT74" s="52">
        <v>4.5441799999999997E-2</v>
      </c>
      <c r="BU74" s="52">
        <v>1.6253099999999999E-2</v>
      </c>
      <c r="BV74" s="52">
        <v>-1.8871700000000002E-2</v>
      </c>
      <c r="BW74" s="52">
        <v>-2.4359E-3</v>
      </c>
      <c r="BX74" s="52">
        <v>-5.9889999999999997E-4</v>
      </c>
      <c r="BY74" s="52">
        <v>-1.4291699999999999E-2</v>
      </c>
      <c r="BZ74" s="52">
        <v>-1.9720999999999999E-2</v>
      </c>
      <c r="CA74" s="52">
        <v>-4.9576000000000002E-2</v>
      </c>
      <c r="CB74" s="52">
        <v>-6.3591400000000006E-2</v>
      </c>
      <c r="CC74" s="52">
        <v>-5.1156199999999999E-2</v>
      </c>
      <c r="CD74" s="52">
        <v>-3.8208499999999999E-2</v>
      </c>
      <c r="CE74" s="52">
        <v>-3.3093299999999999E-2</v>
      </c>
      <c r="CF74" s="52">
        <v>-3.9892999999999998E-2</v>
      </c>
      <c r="CG74" s="52">
        <v>3.3186999999999999E-3</v>
      </c>
      <c r="CH74" s="52">
        <v>4.46217E-2</v>
      </c>
      <c r="CI74" s="52">
        <v>4.1800999999999998E-2</v>
      </c>
      <c r="CJ74" s="52">
        <v>5.19424E-2</v>
      </c>
      <c r="CK74" s="52">
        <v>2.7197499999999999E-2</v>
      </c>
      <c r="CL74" s="52">
        <v>5.7927399999999997E-2</v>
      </c>
      <c r="CM74" s="52">
        <v>7.1317599999999995E-2</v>
      </c>
      <c r="CN74" s="52">
        <v>6.3744800000000004E-2</v>
      </c>
      <c r="CO74" s="52">
        <v>5.3894299999999999E-2</v>
      </c>
      <c r="CP74" s="52">
        <v>6.4358299999999993E-2</v>
      </c>
      <c r="CQ74" s="52">
        <v>5.5531200000000003E-2</v>
      </c>
      <c r="CR74" s="52">
        <v>5.7385199999999997E-2</v>
      </c>
      <c r="CS74" s="52">
        <v>2.8606199999999998E-2</v>
      </c>
      <c r="CT74" s="52">
        <v>-4.4057000000000002E-3</v>
      </c>
      <c r="CU74" s="52">
        <v>1.23534E-2</v>
      </c>
      <c r="CV74" s="52">
        <v>1.4009799999999999E-2</v>
      </c>
      <c r="CW74" s="52">
        <v>4.9989999999999995E-4</v>
      </c>
      <c r="CX74" s="52">
        <v>-5.3952999999999996E-3</v>
      </c>
      <c r="CY74" s="52">
        <v>-3.41664E-2</v>
      </c>
      <c r="CZ74" s="52">
        <v>-4.88298E-2</v>
      </c>
      <c r="DA74" s="52">
        <v>-3.6957900000000002E-2</v>
      </c>
      <c r="DB74" s="52">
        <v>-2.4888899999999999E-2</v>
      </c>
      <c r="DC74" s="52">
        <v>-2.0036200000000001E-2</v>
      </c>
      <c r="DD74" s="52">
        <v>-2.6915999999999999E-2</v>
      </c>
      <c r="DE74" s="52">
        <v>1.6844700000000001E-2</v>
      </c>
      <c r="DF74" s="52">
        <v>5.8830300000000002E-2</v>
      </c>
      <c r="DG74" s="52">
        <v>5.3458499999999999E-2</v>
      </c>
      <c r="DH74" s="52">
        <v>6.39686E-2</v>
      </c>
      <c r="DI74" s="52">
        <v>3.93195E-2</v>
      </c>
      <c r="DJ74" s="52">
        <v>6.94269E-2</v>
      </c>
      <c r="DK74" s="52">
        <v>8.2857600000000003E-2</v>
      </c>
      <c r="DL74" s="52">
        <v>7.4967599999999995E-2</v>
      </c>
      <c r="DM74" s="52">
        <v>6.5184099999999995E-2</v>
      </c>
      <c r="DN74" s="52">
        <v>7.5616900000000001E-2</v>
      </c>
      <c r="DO74" s="52">
        <v>6.7047499999999996E-2</v>
      </c>
      <c r="DP74" s="52">
        <v>6.9328500000000001E-2</v>
      </c>
      <c r="DQ74" s="52">
        <v>4.0959299999999997E-2</v>
      </c>
      <c r="DR74" s="52">
        <v>1.0060299999999999E-2</v>
      </c>
      <c r="DS74" s="52">
        <v>2.7142599999999999E-2</v>
      </c>
      <c r="DT74" s="52">
        <v>2.8618500000000002E-2</v>
      </c>
      <c r="DU74" s="52">
        <v>1.52915E-2</v>
      </c>
      <c r="DV74" s="52">
        <v>8.9303000000000004E-3</v>
      </c>
      <c r="DW74" s="52">
        <v>-1.19174E-2</v>
      </c>
      <c r="DX74" s="52">
        <v>-2.75163E-2</v>
      </c>
      <c r="DY74" s="52">
        <v>-1.6457699999999999E-2</v>
      </c>
      <c r="DZ74" s="52">
        <v>-5.6576999999999999E-3</v>
      </c>
      <c r="EA74" s="52">
        <v>-1.1838E-3</v>
      </c>
      <c r="EB74" s="52">
        <v>-8.1793999999999999E-3</v>
      </c>
      <c r="EC74" s="52">
        <v>3.6373999999999997E-2</v>
      </c>
      <c r="ED74" s="52">
        <v>7.9345200000000005E-2</v>
      </c>
      <c r="EE74" s="52">
        <v>7.0290000000000005E-2</v>
      </c>
      <c r="EF74" s="52">
        <v>8.1332500000000002E-2</v>
      </c>
      <c r="EG74" s="52">
        <v>5.6821700000000003E-2</v>
      </c>
      <c r="EH74" s="52">
        <v>8.6030300000000004E-2</v>
      </c>
      <c r="EI74" s="52">
        <v>9.9519499999999997E-2</v>
      </c>
      <c r="EJ74" s="52">
        <v>9.1171500000000003E-2</v>
      </c>
      <c r="EK74" s="52">
        <v>8.1484799999999996E-2</v>
      </c>
      <c r="EL74" s="52">
        <v>9.1872499999999996E-2</v>
      </c>
      <c r="EM74" s="52">
        <v>8.3674999999999999E-2</v>
      </c>
      <c r="EN74" s="52">
        <v>8.6572899999999994E-2</v>
      </c>
      <c r="EO74" s="52">
        <v>5.8795199999999999E-2</v>
      </c>
      <c r="EP74" s="52">
        <v>3.09468E-2</v>
      </c>
      <c r="EQ74" s="52">
        <v>4.8495999999999997E-2</v>
      </c>
      <c r="ER74" s="52">
        <v>4.9711199999999997E-2</v>
      </c>
      <c r="ES74" s="52">
        <v>3.6648199999999999E-2</v>
      </c>
      <c r="ET74" s="52">
        <v>2.96142E-2</v>
      </c>
      <c r="EU74" s="52">
        <v>61.196136000000003</v>
      </c>
      <c r="EV74" s="52">
        <v>60.266212000000003</v>
      </c>
      <c r="EW74" s="52">
        <v>59.870949000000003</v>
      </c>
      <c r="EX74" s="52">
        <v>59.675925999999997</v>
      </c>
      <c r="EY74" s="52">
        <v>59.259349999999998</v>
      </c>
      <c r="EZ74" s="52">
        <v>58.659573000000002</v>
      </c>
      <c r="FA74" s="52">
        <v>59.403736000000002</v>
      </c>
      <c r="FB74" s="52">
        <v>62.428528</v>
      </c>
      <c r="FC74" s="52">
        <v>64.773323000000005</v>
      </c>
      <c r="FD74" s="52">
        <v>67.562636999999995</v>
      </c>
      <c r="FE74" s="52">
        <v>69.412109000000001</v>
      </c>
      <c r="FF74" s="52">
        <v>70.933304000000007</v>
      </c>
      <c r="FG74" s="52">
        <v>71.270515000000003</v>
      </c>
      <c r="FH74" s="52">
        <v>71.392899</v>
      </c>
      <c r="FI74" s="52">
        <v>71.359206999999998</v>
      </c>
      <c r="FJ74" s="52">
        <v>70.880309999999994</v>
      </c>
      <c r="FK74" s="52">
        <v>70.321181999999993</v>
      </c>
      <c r="FL74" s="52">
        <v>69.088165000000004</v>
      </c>
      <c r="FM74" s="52">
        <v>67.034148999999999</v>
      </c>
      <c r="FN74" s="52">
        <v>65.028503000000001</v>
      </c>
      <c r="FO74" s="52">
        <v>64.384688999999995</v>
      </c>
      <c r="FP74" s="52">
        <v>63.343711999999996</v>
      </c>
      <c r="FQ74" s="52">
        <v>62.491115999999998</v>
      </c>
      <c r="FR74" s="52">
        <v>61.683514000000002</v>
      </c>
      <c r="FS74" s="52">
        <v>1.6950900000000001E-2</v>
      </c>
      <c r="FT74" s="52">
        <v>1.6738200000000002E-2</v>
      </c>
      <c r="FU74" s="52">
        <v>2.1454600000000001E-2</v>
      </c>
    </row>
    <row r="75" spans="1:177" x14ac:dyDescent="0.2">
      <c r="A75" s="31" t="s">
        <v>0</v>
      </c>
      <c r="B75" s="31" t="s">
        <v>236</v>
      </c>
      <c r="C75" s="31" t="s">
        <v>208</v>
      </c>
      <c r="D75" s="31" t="s">
        <v>209</v>
      </c>
      <c r="E75" s="53" t="s">
        <v>230</v>
      </c>
      <c r="F75" s="53">
        <v>1188</v>
      </c>
      <c r="G75" s="52">
        <v>0.71246030000000005</v>
      </c>
      <c r="H75" s="52">
        <v>0.63047430000000004</v>
      </c>
      <c r="I75" s="52">
        <v>0.58629430000000005</v>
      </c>
      <c r="J75" s="52">
        <v>0.56645299999999998</v>
      </c>
      <c r="K75" s="52">
        <v>0.56592750000000003</v>
      </c>
      <c r="L75" s="52">
        <v>0.59719319999999998</v>
      </c>
      <c r="M75" s="52">
        <v>0.70645309999999994</v>
      </c>
      <c r="N75" s="52">
        <v>0.75205390000000005</v>
      </c>
      <c r="O75" s="52">
        <v>0.71943210000000002</v>
      </c>
      <c r="P75" s="52">
        <v>0.71481189999999994</v>
      </c>
      <c r="Q75" s="52">
        <v>0.68845710000000004</v>
      </c>
      <c r="R75" s="52">
        <v>0.69715539999999998</v>
      </c>
      <c r="S75" s="52">
        <v>0.7032062</v>
      </c>
      <c r="T75" s="52">
        <v>0.69549530000000004</v>
      </c>
      <c r="U75" s="52">
        <v>0.6905715</v>
      </c>
      <c r="V75" s="52">
        <v>0.71839629999999999</v>
      </c>
      <c r="W75" s="52">
        <v>0.76571880000000003</v>
      </c>
      <c r="X75" s="52">
        <v>0.82865089999999997</v>
      </c>
      <c r="Y75" s="52">
        <v>0.93972</v>
      </c>
      <c r="Z75" s="52">
        <v>1.079493</v>
      </c>
      <c r="AA75" s="52">
        <v>1.185675</v>
      </c>
      <c r="AB75" s="52">
        <v>1.125588</v>
      </c>
      <c r="AC75" s="52">
        <v>0.98979379999999995</v>
      </c>
      <c r="AD75" s="52">
        <v>0.83728729999999996</v>
      </c>
      <c r="AE75" s="52">
        <v>-8.2663600000000004E-2</v>
      </c>
      <c r="AF75" s="52">
        <v>-8.8118600000000005E-2</v>
      </c>
      <c r="AG75" s="52">
        <v>-8.46219E-2</v>
      </c>
      <c r="AH75" s="52">
        <v>-7.5431999999999999E-2</v>
      </c>
      <c r="AI75" s="52">
        <v>-6.7446199999999998E-2</v>
      </c>
      <c r="AJ75" s="52">
        <v>-6.2554799999999994E-2</v>
      </c>
      <c r="AK75" s="52">
        <v>-2.4881299999999999E-2</v>
      </c>
      <c r="AL75" s="52">
        <v>-4.3937000000000004E-3</v>
      </c>
      <c r="AM75" s="52">
        <v>3.6029999999999998E-4</v>
      </c>
      <c r="AN75" s="52">
        <v>1.17416E-2</v>
      </c>
      <c r="AO75" s="52">
        <v>-8.2532999999999999E-3</v>
      </c>
      <c r="AP75" s="52">
        <v>1.7893099999999999E-2</v>
      </c>
      <c r="AQ75" s="52">
        <v>2.7193599999999998E-2</v>
      </c>
      <c r="AR75" s="52">
        <v>2.8032499999999998E-2</v>
      </c>
      <c r="AS75" s="52">
        <v>1.98026E-2</v>
      </c>
      <c r="AT75" s="52">
        <v>3.2453999999999997E-2</v>
      </c>
      <c r="AU75" s="52">
        <v>2.6903699999999999E-2</v>
      </c>
      <c r="AV75" s="52">
        <v>6.7961000000000002E-3</v>
      </c>
      <c r="AW75" s="52">
        <v>-4.7109999999999999E-3</v>
      </c>
      <c r="AX75" s="52">
        <v>-3.8966199999999999E-2</v>
      </c>
      <c r="AY75" s="52">
        <v>-2.1250100000000001E-2</v>
      </c>
      <c r="AZ75" s="52">
        <v>-2.1209599999999999E-2</v>
      </c>
      <c r="BA75" s="52">
        <v>-3.5405199999999998E-2</v>
      </c>
      <c r="BB75" s="52">
        <v>-4.5742900000000003E-2</v>
      </c>
      <c r="BC75" s="52">
        <v>-6.5458600000000006E-2</v>
      </c>
      <c r="BD75" s="52">
        <v>-7.1670899999999996E-2</v>
      </c>
      <c r="BE75" s="52">
        <v>-6.8834300000000001E-2</v>
      </c>
      <c r="BF75" s="52">
        <v>-6.0759000000000001E-2</v>
      </c>
      <c r="BG75" s="52">
        <v>-5.3219299999999997E-2</v>
      </c>
      <c r="BH75" s="52">
        <v>-4.8314000000000003E-2</v>
      </c>
      <c r="BI75" s="52">
        <v>-1.1140300000000001E-2</v>
      </c>
      <c r="BJ75" s="52">
        <v>1.0460300000000001E-2</v>
      </c>
      <c r="BK75" s="52">
        <v>1.1864700000000001E-2</v>
      </c>
      <c r="BL75" s="52">
        <v>2.42472E-2</v>
      </c>
      <c r="BM75" s="52">
        <v>3.8953999999999998E-3</v>
      </c>
      <c r="BN75" s="52">
        <v>2.9877799999999999E-2</v>
      </c>
      <c r="BO75" s="52">
        <v>3.9597800000000002E-2</v>
      </c>
      <c r="BP75" s="52">
        <v>3.9654799999999997E-2</v>
      </c>
      <c r="BQ75" s="52">
        <v>3.1215400000000001E-2</v>
      </c>
      <c r="BR75" s="52">
        <v>4.3899599999999997E-2</v>
      </c>
      <c r="BS75" s="52">
        <v>3.87734E-2</v>
      </c>
      <c r="BT75" s="52">
        <v>1.8328000000000001E-2</v>
      </c>
      <c r="BU75" s="52">
        <v>7.3740000000000003E-3</v>
      </c>
      <c r="BV75" s="52">
        <v>-2.3349399999999999E-2</v>
      </c>
      <c r="BW75" s="52">
        <v>-4.9154000000000003E-3</v>
      </c>
      <c r="BX75" s="52">
        <v>-5.2766999999999996E-3</v>
      </c>
      <c r="BY75" s="52">
        <v>-1.9216799999999999E-2</v>
      </c>
      <c r="BZ75" s="52">
        <v>-2.9756000000000001E-2</v>
      </c>
      <c r="CA75" s="52">
        <v>-5.3542600000000003E-2</v>
      </c>
      <c r="CB75" s="52">
        <v>-6.0279300000000001E-2</v>
      </c>
      <c r="CC75" s="52">
        <v>-5.7899800000000001E-2</v>
      </c>
      <c r="CD75" s="52">
        <v>-5.0596500000000003E-2</v>
      </c>
      <c r="CE75" s="52">
        <v>-4.3365899999999999E-2</v>
      </c>
      <c r="CF75" s="52">
        <v>-3.84508E-2</v>
      </c>
      <c r="CG75" s="52">
        <v>-1.6233E-3</v>
      </c>
      <c r="CH75" s="52">
        <v>2.0748200000000001E-2</v>
      </c>
      <c r="CI75" s="52">
        <v>1.9832700000000002E-2</v>
      </c>
      <c r="CJ75" s="52">
        <v>3.29085E-2</v>
      </c>
      <c r="CK75" s="52">
        <v>1.23096E-2</v>
      </c>
      <c r="CL75" s="52">
        <v>3.8178400000000001E-2</v>
      </c>
      <c r="CM75" s="52">
        <v>4.81889E-2</v>
      </c>
      <c r="CN75" s="52">
        <v>4.7704400000000001E-2</v>
      </c>
      <c r="CO75" s="52">
        <v>3.9119800000000003E-2</v>
      </c>
      <c r="CP75" s="52">
        <v>5.1826900000000002E-2</v>
      </c>
      <c r="CQ75" s="52">
        <v>4.6994300000000003E-2</v>
      </c>
      <c r="CR75" s="52">
        <v>2.6315000000000002E-2</v>
      </c>
      <c r="CS75" s="52">
        <v>1.57441E-2</v>
      </c>
      <c r="CT75" s="52">
        <v>-1.25332E-2</v>
      </c>
      <c r="CU75" s="52">
        <v>6.3981000000000003E-3</v>
      </c>
      <c r="CV75" s="52">
        <v>5.7584000000000003E-3</v>
      </c>
      <c r="CW75" s="52">
        <v>-8.0047999999999994E-3</v>
      </c>
      <c r="CX75" s="52">
        <v>-1.8683499999999999E-2</v>
      </c>
      <c r="CY75" s="52">
        <v>-4.1626499999999997E-2</v>
      </c>
      <c r="CZ75" s="52">
        <v>-4.8887699999999999E-2</v>
      </c>
      <c r="DA75" s="52">
        <v>-4.6965300000000001E-2</v>
      </c>
      <c r="DB75" s="52">
        <v>-4.0433999999999998E-2</v>
      </c>
      <c r="DC75" s="52">
        <v>-3.3512399999999998E-2</v>
      </c>
      <c r="DD75" s="52">
        <v>-2.8587700000000001E-2</v>
      </c>
      <c r="DE75" s="52">
        <v>7.8937E-3</v>
      </c>
      <c r="DF75" s="52">
        <v>3.10361E-2</v>
      </c>
      <c r="DG75" s="52">
        <v>2.7800700000000001E-2</v>
      </c>
      <c r="DH75" s="52">
        <v>4.1569799999999997E-2</v>
      </c>
      <c r="DI75" s="52">
        <v>2.07239E-2</v>
      </c>
      <c r="DJ75" s="52">
        <v>4.6478999999999999E-2</v>
      </c>
      <c r="DK75" s="52">
        <v>5.6779900000000001E-2</v>
      </c>
      <c r="DL75" s="52">
        <v>5.5753999999999998E-2</v>
      </c>
      <c r="DM75" s="52">
        <v>4.7024200000000002E-2</v>
      </c>
      <c r="DN75" s="52">
        <v>5.9754099999999997E-2</v>
      </c>
      <c r="DO75" s="52">
        <v>5.5215199999999999E-2</v>
      </c>
      <c r="DP75" s="52">
        <v>3.4301999999999999E-2</v>
      </c>
      <c r="DQ75" s="52">
        <v>2.4114099999999999E-2</v>
      </c>
      <c r="DR75" s="52">
        <v>-1.717E-3</v>
      </c>
      <c r="DS75" s="52">
        <v>1.7711500000000002E-2</v>
      </c>
      <c r="DT75" s="52">
        <v>1.6793499999999999E-2</v>
      </c>
      <c r="DU75" s="52">
        <v>3.2071999999999999E-3</v>
      </c>
      <c r="DV75" s="52">
        <v>-7.6109999999999997E-3</v>
      </c>
      <c r="DW75" s="52">
        <v>-2.4421499999999999E-2</v>
      </c>
      <c r="DX75" s="52">
        <v>-3.2440099999999999E-2</v>
      </c>
      <c r="DY75" s="52">
        <v>-3.1177699999999999E-2</v>
      </c>
      <c r="DZ75" s="52">
        <v>-2.5760999999999999E-2</v>
      </c>
      <c r="EA75" s="52">
        <v>-1.9285500000000001E-2</v>
      </c>
      <c r="EB75" s="52">
        <v>-1.4346899999999999E-2</v>
      </c>
      <c r="EC75" s="52">
        <v>2.16347E-2</v>
      </c>
      <c r="ED75" s="52">
        <v>4.5890199999999999E-2</v>
      </c>
      <c r="EE75" s="52">
        <v>3.9305199999999998E-2</v>
      </c>
      <c r="EF75" s="52">
        <v>5.40753E-2</v>
      </c>
      <c r="EG75" s="52">
        <v>3.2872600000000002E-2</v>
      </c>
      <c r="EH75" s="52">
        <v>5.8463800000000003E-2</v>
      </c>
      <c r="EI75" s="52">
        <v>6.9184099999999998E-2</v>
      </c>
      <c r="EJ75" s="52">
        <v>6.7376400000000003E-2</v>
      </c>
      <c r="EK75" s="52">
        <v>5.8437000000000003E-2</v>
      </c>
      <c r="EL75" s="52">
        <v>7.1199700000000005E-2</v>
      </c>
      <c r="EM75" s="52">
        <v>6.7084900000000003E-2</v>
      </c>
      <c r="EN75" s="52">
        <v>4.5833899999999997E-2</v>
      </c>
      <c r="EO75" s="52">
        <v>3.6199200000000001E-2</v>
      </c>
      <c r="EP75" s="52">
        <v>1.38999E-2</v>
      </c>
      <c r="EQ75" s="52">
        <v>3.4046199999999999E-2</v>
      </c>
      <c r="ER75" s="52">
        <v>3.2726499999999999E-2</v>
      </c>
      <c r="ES75" s="52">
        <v>1.93955E-2</v>
      </c>
      <c r="ET75" s="52">
        <v>8.3759000000000004E-3</v>
      </c>
      <c r="EU75" s="52">
        <v>62.901561999999998</v>
      </c>
      <c r="EV75" s="52">
        <v>61.955185</v>
      </c>
      <c r="EW75" s="52">
        <v>61.424903999999998</v>
      </c>
      <c r="EX75" s="52">
        <v>61.048316999999997</v>
      </c>
      <c r="EY75" s="52">
        <v>60.612971999999999</v>
      </c>
      <c r="EZ75" s="52">
        <v>59.953999000000003</v>
      </c>
      <c r="FA75" s="52">
        <v>60.386859999999999</v>
      </c>
      <c r="FB75" s="52">
        <v>61.823166000000001</v>
      </c>
      <c r="FC75" s="52">
        <v>63.667439000000002</v>
      </c>
      <c r="FD75" s="52">
        <v>66.083931000000007</v>
      </c>
      <c r="FE75" s="52">
        <v>67.697463999999997</v>
      </c>
      <c r="FF75" s="52">
        <v>68.845855999999998</v>
      </c>
      <c r="FG75" s="52">
        <v>69.323081999999999</v>
      </c>
      <c r="FH75" s="52">
        <v>69.699104000000005</v>
      </c>
      <c r="FI75" s="52">
        <v>69.985213999999999</v>
      </c>
      <c r="FJ75" s="52">
        <v>69.704857000000004</v>
      </c>
      <c r="FK75" s="52">
        <v>69.422477999999998</v>
      </c>
      <c r="FL75" s="52">
        <v>68.463791000000001</v>
      </c>
      <c r="FM75" s="52">
        <v>66.894454999999994</v>
      </c>
      <c r="FN75" s="52">
        <v>65.562056999999996</v>
      </c>
      <c r="FO75" s="52">
        <v>65.132248000000004</v>
      </c>
      <c r="FP75" s="52">
        <v>64.566406000000001</v>
      </c>
      <c r="FQ75" s="52">
        <v>63.896259000000001</v>
      </c>
      <c r="FR75" s="52">
        <v>63.087318000000003</v>
      </c>
      <c r="FS75" s="52">
        <v>1.11445E-2</v>
      </c>
      <c r="FT75" s="52">
        <v>1.1076900000000001E-2</v>
      </c>
      <c r="FU75" s="52">
        <v>1.42437E-2</v>
      </c>
    </row>
    <row r="76" spans="1:177" x14ac:dyDescent="0.2">
      <c r="A76" s="31" t="s">
        <v>0</v>
      </c>
      <c r="B76" s="31" t="s">
        <v>236</v>
      </c>
      <c r="C76" s="31" t="s">
        <v>208</v>
      </c>
      <c r="D76" s="31" t="s">
        <v>209</v>
      </c>
      <c r="E76" s="53" t="s">
        <v>231</v>
      </c>
      <c r="F76" s="53">
        <v>859</v>
      </c>
      <c r="G76" s="52">
        <v>0.53773870000000001</v>
      </c>
      <c r="H76" s="52">
        <v>0.4890526</v>
      </c>
      <c r="I76" s="52">
        <v>0.46358100000000002</v>
      </c>
      <c r="J76" s="52">
        <v>0.44683329999999999</v>
      </c>
      <c r="K76" s="52">
        <v>0.44974740000000002</v>
      </c>
      <c r="L76" s="52">
        <v>0.50122219999999995</v>
      </c>
      <c r="M76" s="52">
        <v>0.60354269999999999</v>
      </c>
      <c r="N76" s="52">
        <v>0.61857430000000002</v>
      </c>
      <c r="O76" s="52">
        <v>0.57375069999999995</v>
      </c>
      <c r="P76" s="52">
        <v>0.55226180000000002</v>
      </c>
      <c r="Q76" s="52">
        <v>0.52969259999999996</v>
      </c>
      <c r="R76" s="52">
        <v>0.52176560000000005</v>
      </c>
      <c r="S76" s="52">
        <v>0.53191409999999995</v>
      </c>
      <c r="T76" s="52">
        <v>0.52695559999999997</v>
      </c>
      <c r="U76" s="52">
        <v>0.5294837</v>
      </c>
      <c r="V76" s="52">
        <v>0.55127510000000002</v>
      </c>
      <c r="W76" s="52">
        <v>0.59664550000000005</v>
      </c>
      <c r="X76" s="52">
        <v>0.68079129999999999</v>
      </c>
      <c r="Y76" s="52">
        <v>0.72769839999999997</v>
      </c>
      <c r="Z76" s="52">
        <v>0.81917169999999995</v>
      </c>
      <c r="AA76" s="52">
        <v>0.87327220000000005</v>
      </c>
      <c r="AB76" s="52">
        <v>0.82162990000000002</v>
      </c>
      <c r="AC76" s="52">
        <v>0.73162289999999996</v>
      </c>
      <c r="AD76" s="52">
        <v>0.62719199999999997</v>
      </c>
      <c r="AE76" s="52">
        <v>-1.93633E-2</v>
      </c>
      <c r="AF76" s="52">
        <v>-2.5825299999999999E-2</v>
      </c>
      <c r="AG76" s="52">
        <v>-1.48389E-2</v>
      </c>
      <c r="AH76" s="52">
        <v>-8.0815000000000001E-3</v>
      </c>
      <c r="AI76" s="52">
        <v>-1.0123099999999999E-2</v>
      </c>
      <c r="AJ76" s="52">
        <v>-2.1739399999999999E-2</v>
      </c>
      <c r="AK76" s="52">
        <v>-1.84882E-2</v>
      </c>
      <c r="AL76" s="52">
        <v>-1.1680000000000001E-4</v>
      </c>
      <c r="AM76" s="52">
        <v>1.3814999999999999E-3</v>
      </c>
      <c r="AN76" s="52">
        <v>-1.0380999999999999E-3</v>
      </c>
      <c r="AO76" s="52">
        <v>-6.1358999999999997E-3</v>
      </c>
      <c r="AP76" s="52">
        <v>7.1889999999999996E-4</v>
      </c>
      <c r="AQ76" s="52">
        <v>4.7475E-3</v>
      </c>
      <c r="AR76" s="52">
        <v>-2.4713000000000001E-3</v>
      </c>
      <c r="AS76" s="52">
        <v>-4.2297000000000003E-3</v>
      </c>
      <c r="AT76" s="52">
        <v>-6.2680000000000001E-3</v>
      </c>
      <c r="AU76" s="52">
        <v>-1.0496699999999999E-2</v>
      </c>
      <c r="AV76" s="52">
        <v>1.0071699999999999E-2</v>
      </c>
      <c r="AW76" s="52">
        <v>-8.7437999999999995E-3</v>
      </c>
      <c r="AX76" s="52">
        <v>-1.48939E-2</v>
      </c>
      <c r="AY76" s="52">
        <v>-1.7118700000000001E-2</v>
      </c>
      <c r="AZ76" s="52">
        <v>-1.4876800000000001E-2</v>
      </c>
      <c r="BA76" s="52">
        <v>-1.48056E-2</v>
      </c>
      <c r="BB76" s="52">
        <v>-8.4603999999999999E-3</v>
      </c>
      <c r="BC76" s="52">
        <v>-5.3596E-3</v>
      </c>
      <c r="BD76" s="52">
        <v>-1.2344600000000001E-2</v>
      </c>
      <c r="BE76" s="52">
        <v>-1.8726000000000001E-3</v>
      </c>
      <c r="BF76" s="52">
        <v>4.2313000000000003E-3</v>
      </c>
      <c r="BG76" s="52">
        <v>2.1416999999999999E-3</v>
      </c>
      <c r="BH76" s="52">
        <v>-9.5963999999999997E-3</v>
      </c>
      <c r="BI76" s="52">
        <v>-4.6103000000000003E-3</v>
      </c>
      <c r="BJ76" s="52">
        <v>1.4031E-2</v>
      </c>
      <c r="BK76" s="52">
        <v>1.36484E-2</v>
      </c>
      <c r="BL76" s="52">
        <v>1.09928E-2</v>
      </c>
      <c r="BM76" s="52">
        <v>6.4501000000000003E-3</v>
      </c>
      <c r="BN76" s="52">
        <v>1.21876E-2</v>
      </c>
      <c r="BO76" s="52">
        <v>1.5854300000000002E-2</v>
      </c>
      <c r="BP76" s="52">
        <v>8.7930000000000005E-3</v>
      </c>
      <c r="BQ76" s="52">
        <v>7.3623999999999998E-3</v>
      </c>
      <c r="BR76" s="52">
        <v>5.2341000000000002E-3</v>
      </c>
      <c r="BS76" s="52">
        <v>1.1107999999999999E-3</v>
      </c>
      <c r="BT76" s="52">
        <v>2.2841500000000001E-2</v>
      </c>
      <c r="BU76" s="52">
        <v>4.3375999999999996E-3</v>
      </c>
      <c r="BV76" s="52">
        <v>-1.0943999999999999E-3</v>
      </c>
      <c r="BW76" s="52">
        <v>-3.3804E-3</v>
      </c>
      <c r="BX76" s="52">
        <v>-1.0705999999999999E-3</v>
      </c>
      <c r="BY76" s="52">
        <v>-8.9550000000000003E-4</v>
      </c>
      <c r="BZ76" s="52">
        <v>4.6055000000000002E-3</v>
      </c>
      <c r="CA76" s="52">
        <v>4.3391999999999997E-3</v>
      </c>
      <c r="CB76" s="52">
        <v>-3.0079E-3</v>
      </c>
      <c r="CC76" s="52">
        <v>7.1078000000000001E-3</v>
      </c>
      <c r="CD76" s="52">
        <v>1.2759100000000001E-2</v>
      </c>
      <c r="CE76" s="52">
        <v>1.06363E-2</v>
      </c>
      <c r="CF76" s="52">
        <v>-1.1862000000000001E-3</v>
      </c>
      <c r="CG76" s="52">
        <v>5.0016000000000001E-3</v>
      </c>
      <c r="CH76" s="52">
        <v>2.3829699999999999E-2</v>
      </c>
      <c r="CI76" s="52">
        <v>2.2144400000000002E-2</v>
      </c>
      <c r="CJ76" s="52">
        <v>1.93253E-2</v>
      </c>
      <c r="CK76" s="52">
        <v>1.5167099999999999E-2</v>
      </c>
      <c r="CL76" s="52">
        <v>2.0130800000000001E-2</v>
      </c>
      <c r="CM76" s="52">
        <v>2.35468E-2</v>
      </c>
      <c r="CN76" s="52">
        <v>1.6594500000000002E-2</v>
      </c>
      <c r="CO76" s="52">
        <v>1.5391200000000001E-2</v>
      </c>
      <c r="CP76" s="52">
        <v>1.32005E-2</v>
      </c>
      <c r="CQ76" s="52">
        <v>9.1500999999999996E-3</v>
      </c>
      <c r="CR76" s="52">
        <v>3.1685900000000003E-2</v>
      </c>
      <c r="CS76" s="52">
        <v>1.33977E-2</v>
      </c>
      <c r="CT76" s="52">
        <v>8.4630999999999994E-3</v>
      </c>
      <c r="CU76" s="52">
        <v>6.1348000000000001E-3</v>
      </c>
      <c r="CV76" s="52">
        <v>8.4916000000000002E-3</v>
      </c>
      <c r="CW76" s="52">
        <v>8.7385999999999991E-3</v>
      </c>
      <c r="CX76" s="52">
        <v>1.36548E-2</v>
      </c>
      <c r="CY76" s="52">
        <v>1.40381E-2</v>
      </c>
      <c r="CZ76" s="52">
        <v>6.3287999999999999E-3</v>
      </c>
      <c r="DA76" s="52">
        <v>1.60882E-2</v>
      </c>
      <c r="DB76" s="52">
        <v>2.1286900000000001E-2</v>
      </c>
      <c r="DC76" s="52">
        <v>1.9130899999999999E-2</v>
      </c>
      <c r="DD76" s="52">
        <v>7.2240000000000004E-3</v>
      </c>
      <c r="DE76" s="52">
        <v>1.46134E-2</v>
      </c>
      <c r="DF76" s="52">
        <v>3.3628499999999999E-2</v>
      </c>
      <c r="DG76" s="52">
        <v>3.0640400000000002E-2</v>
      </c>
      <c r="DH76" s="52">
        <v>2.7657899999999999E-2</v>
      </c>
      <c r="DI76" s="52">
        <v>2.3884099999999998E-2</v>
      </c>
      <c r="DJ76" s="52">
        <v>2.8073899999999999E-2</v>
      </c>
      <c r="DK76" s="52">
        <v>3.1239300000000001E-2</v>
      </c>
      <c r="DL76" s="52">
        <v>2.43961E-2</v>
      </c>
      <c r="DM76" s="52">
        <v>2.34199E-2</v>
      </c>
      <c r="DN76" s="52">
        <v>2.1166899999999999E-2</v>
      </c>
      <c r="DO76" s="52">
        <v>1.7189400000000001E-2</v>
      </c>
      <c r="DP76" s="52">
        <v>4.0530200000000002E-2</v>
      </c>
      <c r="DQ76" s="52">
        <v>2.24578E-2</v>
      </c>
      <c r="DR76" s="52">
        <v>1.8020600000000001E-2</v>
      </c>
      <c r="DS76" s="52">
        <v>1.5649900000000001E-2</v>
      </c>
      <c r="DT76" s="52">
        <v>1.8053799999999998E-2</v>
      </c>
      <c r="DU76" s="52">
        <v>1.8372599999999999E-2</v>
      </c>
      <c r="DV76" s="52">
        <v>2.2704200000000001E-2</v>
      </c>
      <c r="DW76" s="52">
        <v>2.8041799999999999E-2</v>
      </c>
      <c r="DX76" s="52">
        <v>1.98096E-2</v>
      </c>
      <c r="DY76" s="52">
        <v>2.9054400000000001E-2</v>
      </c>
      <c r="DZ76" s="52">
        <v>3.3599700000000003E-2</v>
      </c>
      <c r="EA76" s="52">
        <v>3.1395699999999999E-2</v>
      </c>
      <c r="EB76" s="52">
        <v>1.9366999999999999E-2</v>
      </c>
      <c r="EC76" s="52">
        <v>2.84914E-2</v>
      </c>
      <c r="ED76" s="52">
        <v>4.7776300000000001E-2</v>
      </c>
      <c r="EE76" s="52">
        <v>4.2907300000000002E-2</v>
      </c>
      <c r="EF76" s="52">
        <v>3.9688800000000003E-2</v>
      </c>
      <c r="EG76" s="52">
        <v>3.6470099999999998E-2</v>
      </c>
      <c r="EH76" s="52">
        <v>3.9542599999999997E-2</v>
      </c>
      <c r="EI76" s="52">
        <v>4.2346099999999998E-2</v>
      </c>
      <c r="EJ76" s="52">
        <v>3.5660400000000002E-2</v>
      </c>
      <c r="EK76" s="52">
        <v>3.5012000000000001E-2</v>
      </c>
      <c r="EL76" s="52">
        <v>3.2668999999999997E-2</v>
      </c>
      <c r="EM76" s="52">
        <v>2.87969E-2</v>
      </c>
      <c r="EN76" s="52">
        <v>5.33E-2</v>
      </c>
      <c r="EO76" s="52">
        <v>3.55392E-2</v>
      </c>
      <c r="EP76" s="52">
        <v>3.1820099999999997E-2</v>
      </c>
      <c r="EQ76" s="52">
        <v>2.9388299999999999E-2</v>
      </c>
      <c r="ER76" s="52">
        <v>3.1860100000000002E-2</v>
      </c>
      <c r="ES76" s="52">
        <v>3.2282699999999998E-2</v>
      </c>
      <c r="ET76" s="52">
        <v>3.5770000000000003E-2</v>
      </c>
      <c r="EU76" s="52">
        <v>58.823726999999998</v>
      </c>
      <c r="EV76" s="52">
        <v>57.916694999999997</v>
      </c>
      <c r="EW76" s="52">
        <v>57.709248000000002</v>
      </c>
      <c r="EX76" s="52">
        <v>57.766804</v>
      </c>
      <c r="EY76" s="52">
        <v>57.376334999999997</v>
      </c>
      <c r="EZ76" s="52">
        <v>56.858905999999998</v>
      </c>
      <c r="FA76" s="52">
        <v>58.036118000000002</v>
      </c>
      <c r="FB76" s="52">
        <v>63.270648999999999</v>
      </c>
      <c r="FC76" s="52">
        <v>66.311713999999995</v>
      </c>
      <c r="FD76" s="52">
        <v>69.619658999999999</v>
      </c>
      <c r="FE76" s="52">
        <v>71.797348</v>
      </c>
      <c r="FF76" s="52">
        <v>73.837158000000002</v>
      </c>
      <c r="FG76" s="52">
        <v>73.979584000000003</v>
      </c>
      <c r="FH76" s="52">
        <v>73.749138000000002</v>
      </c>
      <c r="FI76" s="52">
        <v>73.270568999999995</v>
      </c>
      <c r="FJ76" s="52">
        <v>72.515465000000006</v>
      </c>
      <c r="FK76" s="52">
        <v>71.571372999999994</v>
      </c>
      <c r="FL76" s="52">
        <v>69.956733999999997</v>
      </c>
      <c r="FM76" s="52">
        <v>67.228485000000006</v>
      </c>
      <c r="FN76" s="52">
        <v>64.286277999999996</v>
      </c>
      <c r="FO76" s="52">
        <v>63.344771999999999</v>
      </c>
      <c r="FP76" s="52">
        <v>61.642822000000002</v>
      </c>
      <c r="FQ76" s="52">
        <v>60.536430000000003</v>
      </c>
      <c r="FR76" s="52">
        <v>59.730685999999999</v>
      </c>
      <c r="FS76" s="52">
        <v>1.27105E-2</v>
      </c>
      <c r="FT76" s="52">
        <v>1.2514600000000001E-2</v>
      </c>
      <c r="FU76" s="52">
        <v>1.5971099999999998E-2</v>
      </c>
    </row>
    <row r="77" spans="1:177" x14ac:dyDescent="0.2">
      <c r="A77" s="31" t="s">
        <v>0</v>
      </c>
      <c r="B77" s="31" t="s">
        <v>236</v>
      </c>
      <c r="C77" s="31" t="s">
        <v>208</v>
      </c>
      <c r="D77" s="31" t="s">
        <v>210</v>
      </c>
      <c r="E77" s="53" t="s">
        <v>229</v>
      </c>
      <c r="F77" s="53">
        <v>2851</v>
      </c>
      <c r="G77" s="52">
        <v>2.4233120000000001</v>
      </c>
      <c r="H77" s="52">
        <v>2.1412179999999998</v>
      </c>
      <c r="I77" s="52">
        <v>1.959754</v>
      </c>
      <c r="J77" s="52">
        <v>1.845985</v>
      </c>
      <c r="K77" s="52">
        <v>1.797215</v>
      </c>
      <c r="L77" s="52">
        <v>1.8727849999999999</v>
      </c>
      <c r="M77" s="52">
        <v>1.9784900000000001</v>
      </c>
      <c r="N77" s="52">
        <v>1.9972110000000001</v>
      </c>
      <c r="O77" s="52">
        <v>1.9821709999999999</v>
      </c>
      <c r="P77" s="52">
        <v>2.0165829999999998</v>
      </c>
      <c r="Q77" s="52">
        <v>2.0991849999999999</v>
      </c>
      <c r="R77" s="52">
        <v>2.2300420000000001</v>
      </c>
      <c r="S77" s="52">
        <v>2.3873470000000001</v>
      </c>
      <c r="T77" s="52">
        <v>2.5669900000000001</v>
      </c>
      <c r="U77" s="52">
        <v>2.6989550000000002</v>
      </c>
      <c r="V77" s="52">
        <v>2.8968029999999998</v>
      </c>
      <c r="W77" s="52">
        <v>3.1342140000000001</v>
      </c>
      <c r="X77" s="52">
        <v>3.3678910000000002</v>
      </c>
      <c r="Y77" s="52">
        <v>3.5209450000000002</v>
      </c>
      <c r="Z77" s="52">
        <v>3.581547</v>
      </c>
      <c r="AA77" s="52">
        <v>3.7485740000000001</v>
      </c>
      <c r="AB77" s="52">
        <v>3.6053670000000002</v>
      </c>
      <c r="AC77" s="52">
        <v>3.2245849999999998</v>
      </c>
      <c r="AD77" s="52">
        <v>2.7712400000000001</v>
      </c>
      <c r="AE77" s="52">
        <v>-0.15047630000000001</v>
      </c>
      <c r="AF77" s="52">
        <v>-0.19526669999999999</v>
      </c>
      <c r="AG77" s="52">
        <v>-0.18974849999999999</v>
      </c>
      <c r="AH77" s="52">
        <v>-0.15897459999999999</v>
      </c>
      <c r="AI77" s="52">
        <v>-0.1148404</v>
      </c>
      <c r="AJ77" s="52">
        <v>-6.8586499999999995E-2</v>
      </c>
      <c r="AK77" s="52">
        <v>-6.2440500000000003E-2</v>
      </c>
      <c r="AL77" s="52">
        <v>-8.7695400000000007E-2</v>
      </c>
      <c r="AM77" s="52">
        <v>-3.8091300000000002E-2</v>
      </c>
      <c r="AN77" s="52">
        <v>-2.2918000000000001E-2</v>
      </c>
      <c r="AO77" s="52">
        <v>1.08123E-2</v>
      </c>
      <c r="AP77" s="52">
        <v>7.7378500000000003E-2</v>
      </c>
      <c r="AQ77" s="52">
        <v>9.0291499999999997E-2</v>
      </c>
      <c r="AR77" s="52">
        <v>0.11387269999999999</v>
      </c>
      <c r="AS77" s="52">
        <v>0.11255850000000001</v>
      </c>
      <c r="AT77" s="52">
        <v>0.1189303</v>
      </c>
      <c r="AU77" s="52">
        <v>0.14643819999999999</v>
      </c>
      <c r="AV77" s="52">
        <v>0.13411670000000001</v>
      </c>
      <c r="AW77" s="52">
        <v>7.6989100000000005E-2</v>
      </c>
      <c r="AX77" s="52">
        <v>3.5583900000000002E-2</v>
      </c>
      <c r="AY77" s="52">
        <v>-6.6950000000000004E-3</v>
      </c>
      <c r="AZ77" s="52">
        <v>-1.12818E-2</v>
      </c>
      <c r="BA77" s="52">
        <v>-8.1625900000000001E-2</v>
      </c>
      <c r="BB77" s="52">
        <v>-0.118176</v>
      </c>
      <c r="BC77" s="52">
        <v>-0.1147821</v>
      </c>
      <c r="BD77" s="52">
        <v>-0.15637139999999999</v>
      </c>
      <c r="BE77" s="52">
        <v>-0.15376889999999999</v>
      </c>
      <c r="BF77" s="52">
        <v>-0.12721859999999999</v>
      </c>
      <c r="BG77" s="52">
        <v>-8.47271E-2</v>
      </c>
      <c r="BH77" s="52">
        <v>-3.9384099999999998E-2</v>
      </c>
      <c r="BI77" s="52">
        <v>-3.1435999999999999E-2</v>
      </c>
      <c r="BJ77" s="52">
        <v>-5.7201399999999999E-2</v>
      </c>
      <c r="BK77" s="52">
        <v>-1.15578E-2</v>
      </c>
      <c r="BL77" s="52">
        <v>4.6480000000000002E-3</v>
      </c>
      <c r="BM77" s="52">
        <v>3.7057399999999997E-2</v>
      </c>
      <c r="BN77" s="52">
        <v>0.1054828</v>
      </c>
      <c r="BO77" s="52">
        <v>0.1213452</v>
      </c>
      <c r="BP77" s="52">
        <v>0.14775070000000001</v>
      </c>
      <c r="BQ77" s="52">
        <v>0.1478478</v>
      </c>
      <c r="BR77" s="52">
        <v>0.15637090000000001</v>
      </c>
      <c r="BS77" s="52">
        <v>0.18525849999999999</v>
      </c>
      <c r="BT77" s="52">
        <v>0.173294</v>
      </c>
      <c r="BU77" s="52">
        <v>0.1158309</v>
      </c>
      <c r="BV77" s="52">
        <v>7.2785100000000005E-2</v>
      </c>
      <c r="BW77" s="52">
        <v>3.3246600000000001E-2</v>
      </c>
      <c r="BX77" s="52">
        <v>2.7144399999999999E-2</v>
      </c>
      <c r="BY77" s="52">
        <v>-4.3454600000000003E-2</v>
      </c>
      <c r="BZ77" s="52">
        <v>-8.1404900000000002E-2</v>
      </c>
      <c r="CA77" s="52">
        <v>-9.0060399999999999E-2</v>
      </c>
      <c r="CB77" s="52">
        <v>-0.12943260000000001</v>
      </c>
      <c r="CC77" s="52">
        <v>-0.12884950000000001</v>
      </c>
      <c r="CD77" s="52">
        <v>-0.1052244</v>
      </c>
      <c r="CE77" s="52">
        <v>-6.3870800000000005E-2</v>
      </c>
      <c r="CF77" s="52">
        <v>-1.9158700000000001E-2</v>
      </c>
      <c r="CG77" s="52">
        <v>-9.9624999999999991E-3</v>
      </c>
      <c r="CH77" s="52">
        <v>-3.60814E-2</v>
      </c>
      <c r="CI77" s="52">
        <v>6.8192000000000001E-3</v>
      </c>
      <c r="CJ77" s="52">
        <v>2.37401E-2</v>
      </c>
      <c r="CK77" s="52">
        <v>5.5234600000000002E-2</v>
      </c>
      <c r="CL77" s="52">
        <v>0.1249478</v>
      </c>
      <c r="CM77" s="52">
        <v>0.1428529</v>
      </c>
      <c r="CN77" s="52">
        <v>0.17121439999999999</v>
      </c>
      <c r="CO77" s="52">
        <v>0.172289</v>
      </c>
      <c r="CP77" s="52">
        <v>0.18230209999999999</v>
      </c>
      <c r="CQ77" s="52">
        <v>0.21214530000000001</v>
      </c>
      <c r="CR77" s="52">
        <v>0.200428</v>
      </c>
      <c r="CS77" s="52">
        <v>0.14273250000000001</v>
      </c>
      <c r="CT77" s="52">
        <v>9.8550499999999999E-2</v>
      </c>
      <c r="CU77" s="52">
        <v>6.0909900000000003E-2</v>
      </c>
      <c r="CV77" s="52">
        <v>5.3758199999999999E-2</v>
      </c>
      <c r="CW77" s="52">
        <v>-1.7017399999999998E-2</v>
      </c>
      <c r="CX77" s="52">
        <v>-5.5937399999999998E-2</v>
      </c>
      <c r="CY77" s="52">
        <v>-6.5338599999999997E-2</v>
      </c>
      <c r="CZ77" s="52">
        <v>-0.1024938</v>
      </c>
      <c r="DA77" s="52">
        <v>-0.1039301</v>
      </c>
      <c r="DB77" s="52">
        <v>-8.3230299999999993E-2</v>
      </c>
      <c r="DC77" s="52">
        <v>-4.3014400000000001E-2</v>
      </c>
      <c r="DD77" s="52">
        <v>1.0667999999999999E-3</v>
      </c>
      <c r="DE77" s="52">
        <v>1.15111E-2</v>
      </c>
      <c r="DF77" s="52">
        <v>-1.49614E-2</v>
      </c>
      <c r="DG77" s="52">
        <v>2.5196099999999999E-2</v>
      </c>
      <c r="DH77" s="52">
        <v>4.2832200000000001E-2</v>
      </c>
      <c r="DI77" s="52">
        <v>7.3411900000000002E-2</v>
      </c>
      <c r="DJ77" s="52">
        <v>0.14441280000000001</v>
      </c>
      <c r="DK77" s="52">
        <v>0.1643606</v>
      </c>
      <c r="DL77" s="52">
        <v>0.1946782</v>
      </c>
      <c r="DM77" s="52">
        <v>0.1967303</v>
      </c>
      <c r="DN77" s="52">
        <v>0.20823340000000001</v>
      </c>
      <c r="DO77" s="52">
        <v>0.2390322</v>
      </c>
      <c r="DP77" s="52">
        <v>0.22756209999999999</v>
      </c>
      <c r="DQ77" s="52">
        <v>0.16963420000000001</v>
      </c>
      <c r="DR77" s="52">
        <v>0.124316</v>
      </c>
      <c r="DS77" s="52">
        <v>8.8573299999999994E-2</v>
      </c>
      <c r="DT77" s="52">
        <v>8.0372100000000002E-2</v>
      </c>
      <c r="DU77" s="52">
        <v>9.4199000000000001E-3</v>
      </c>
      <c r="DV77" s="52">
        <v>-3.0469799999999998E-2</v>
      </c>
      <c r="DW77" s="52">
        <v>-2.9644400000000001E-2</v>
      </c>
      <c r="DX77" s="52">
        <v>-6.3598500000000002E-2</v>
      </c>
      <c r="DY77" s="52">
        <v>-6.7950499999999997E-2</v>
      </c>
      <c r="DZ77" s="52">
        <v>-5.1474300000000001E-2</v>
      </c>
      <c r="EA77" s="52">
        <v>-1.29011E-2</v>
      </c>
      <c r="EB77" s="52">
        <v>3.02691E-2</v>
      </c>
      <c r="EC77" s="52">
        <v>4.2515499999999998E-2</v>
      </c>
      <c r="ED77" s="52">
        <v>1.5532600000000001E-2</v>
      </c>
      <c r="EE77" s="52">
        <v>5.1729600000000001E-2</v>
      </c>
      <c r="EF77" s="52">
        <v>7.0398199999999994E-2</v>
      </c>
      <c r="EG77" s="52">
        <v>9.9656999999999996E-2</v>
      </c>
      <c r="EH77" s="52">
        <v>0.17251710000000001</v>
      </c>
      <c r="EI77" s="52">
        <v>0.19541430000000001</v>
      </c>
      <c r="EJ77" s="52">
        <v>0.22855619999999999</v>
      </c>
      <c r="EK77" s="52">
        <v>0.23201959999999999</v>
      </c>
      <c r="EL77" s="52">
        <v>0.245674</v>
      </c>
      <c r="EM77" s="52">
        <v>0.2778525</v>
      </c>
      <c r="EN77" s="52">
        <v>0.26673930000000001</v>
      </c>
      <c r="EO77" s="52">
        <v>0.20847599999999999</v>
      </c>
      <c r="EP77" s="52">
        <v>0.1615171</v>
      </c>
      <c r="EQ77" s="52">
        <v>0.12851489999999999</v>
      </c>
      <c r="ER77" s="52">
        <v>0.11879820000000001</v>
      </c>
      <c r="ES77" s="52">
        <v>4.7591099999999997E-2</v>
      </c>
      <c r="ET77" s="52">
        <v>6.3013000000000001E-3</v>
      </c>
      <c r="EU77" s="52">
        <v>68.304848000000007</v>
      </c>
      <c r="EV77" s="52">
        <v>68.285683000000006</v>
      </c>
      <c r="EW77" s="52">
        <v>68.318152999999995</v>
      </c>
      <c r="EX77" s="52">
        <v>68.187965000000005</v>
      </c>
      <c r="EY77" s="52">
        <v>67.887512000000001</v>
      </c>
      <c r="EZ77" s="52">
        <v>67.958343999999997</v>
      </c>
      <c r="FA77" s="52">
        <v>68.205916999999999</v>
      </c>
      <c r="FB77" s="52">
        <v>69.236823999999999</v>
      </c>
      <c r="FC77" s="52">
        <v>71.353508000000005</v>
      </c>
      <c r="FD77" s="52">
        <v>74.019065999999995</v>
      </c>
      <c r="FE77" s="52">
        <v>76.471016000000006</v>
      </c>
      <c r="FF77" s="52">
        <v>77.686088999999996</v>
      </c>
      <c r="FG77" s="52">
        <v>78.503662000000006</v>
      </c>
      <c r="FH77" s="52">
        <v>78.649322999999995</v>
      </c>
      <c r="FI77" s="52">
        <v>78.272796999999997</v>
      </c>
      <c r="FJ77" s="52">
        <v>77.746245999999999</v>
      </c>
      <c r="FK77" s="52">
        <v>76.570244000000002</v>
      </c>
      <c r="FL77" s="52">
        <v>75.333449999999999</v>
      </c>
      <c r="FM77" s="52">
        <v>73.112838999999994</v>
      </c>
      <c r="FN77" s="52">
        <v>70.873283000000001</v>
      </c>
      <c r="FO77" s="52">
        <v>69.880829000000006</v>
      </c>
      <c r="FP77" s="52">
        <v>69.150893999999994</v>
      </c>
      <c r="FQ77" s="52">
        <v>68.742767000000001</v>
      </c>
      <c r="FR77" s="52">
        <v>68.571808000000004</v>
      </c>
      <c r="FS77" s="52">
        <v>3.17297E-2</v>
      </c>
      <c r="FT77" s="52">
        <v>3.2169799999999998E-2</v>
      </c>
      <c r="FU77" s="52">
        <v>4.09751E-2</v>
      </c>
    </row>
    <row r="78" spans="1:177" x14ac:dyDescent="0.2">
      <c r="A78" s="31" t="s">
        <v>0</v>
      </c>
      <c r="B78" s="31" t="s">
        <v>236</v>
      </c>
      <c r="C78" s="31" t="s">
        <v>208</v>
      </c>
      <c r="D78" s="31" t="s">
        <v>210</v>
      </c>
      <c r="E78" s="53" t="s">
        <v>230</v>
      </c>
      <c r="F78" s="53">
        <v>1666</v>
      </c>
      <c r="G78" s="52">
        <v>1.347785</v>
      </c>
      <c r="H78" s="52">
        <v>1.192645</v>
      </c>
      <c r="I78" s="52">
        <v>1.092957</v>
      </c>
      <c r="J78" s="52">
        <v>1.030818</v>
      </c>
      <c r="K78" s="52">
        <v>0.99411050000000001</v>
      </c>
      <c r="L78" s="52">
        <v>1.0238050000000001</v>
      </c>
      <c r="M78" s="52">
        <v>1.080913</v>
      </c>
      <c r="N78" s="52">
        <v>1.1189830000000001</v>
      </c>
      <c r="O78" s="52">
        <v>1.113645</v>
      </c>
      <c r="P78" s="52">
        <v>1.1344829999999999</v>
      </c>
      <c r="Q78" s="52">
        <v>1.15666</v>
      </c>
      <c r="R78" s="52">
        <v>1.21451</v>
      </c>
      <c r="S78" s="52">
        <v>1.262805</v>
      </c>
      <c r="T78" s="52">
        <v>1.315177</v>
      </c>
      <c r="U78" s="52">
        <v>1.361478</v>
      </c>
      <c r="V78" s="52">
        <v>1.436712</v>
      </c>
      <c r="W78" s="52">
        <v>1.536303</v>
      </c>
      <c r="X78" s="52">
        <v>1.6570199999999999</v>
      </c>
      <c r="Y78" s="52">
        <v>1.757822</v>
      </c>
      <c r="Z78" s="52">
        <v>1.867596</v>
      </c>
      <c r="AA78" s="52">
        <v>2.0104769999999998</v>
      </c>
      <c r="AB78" s="52">
        <v>1.961757</v>
      </c>
      <c r="AC78" s="52">
        <v>1.773161</v>
      </c>
      <c r="AD78" s="52">
        <v>1.527636</v>
      </c>
      <c r="AE78" s="52">
        <v>-0.1093494</v>
      </c>
      <c r="AF78" s="52">
        <v>-0.15182789999999999</v>
      </c>
      <c r="AG78" s="52">
        <v>-0.14412340000000001</v>
      </c>
      <c r="AH78" s="52">
        <v>-0.1088286</v>
      </c>
      <c r="AI78" s="52">
        <v>-8.0195799999999998E-2</v>
      </c>
      <c r="AJ78" s="52">
        <v>-4.5929499999999998E-2</v>
      </c>
      <c r="AK78" s="52">
        <v>-2.8221799999999998E-2</v>
      </c>
      <c r="AL78" s="52">
        <v>-3.7164200000000001E-2</v>
      </c>
      <c r="AM78" s="52">
        <v>-1.13317E-2</v>
      </c>
      <c r="AN78" s="52">
        <v>-2.1142999999999999E-3</v>
      </c>
      <c r="AO78" s="52">
        <v>4.9423000000000002E-3</v>
      </c>
      <c r="AP78" s="52">
        <v>4.7088600000000001E-2</v>
      </c>
      <c r="AQ78" s="52">
        <v>3.7326699999999997E-2</v>
      </c>
      <c r="AR78" s="52">
        <v>3.4710499999999998E-2</v>
      </c>
      <c r="AS78" s="52">
        <v>4.71081E-2</v>
      </c>
      <c r="AT78" s="52">
        <v>4.4032799999999997E-2</v>
      </c>
      <c r="AU78" s="52">
        <v>5.1826799999999999E-2</v>
      </c>
      <c r="AV78" s="52">
        <v>4.5598699999999999E-2</v>
      </c>
      <c r="AW78" s="52">
        <v>-5.4174000000000002E-3</v>
      </c>
      <c r="AX78" s="52">
        <v>-3.5834E-3</v>
      </c>
      <c r="AY78" s="52">
        <v>-1.49011E-2</v>
      </c>
      <c r="AZ78" s="52">
        <v>-2.5557300000000002E-2</v>
      </c>
      <c r="BA78" s="52">
        <v>-5.3252899999999999E-2</v>
      </c>
      <c r="BB78" s="52">
        <v>-8.2753599999999997E-2</v>
      </c>
      <c r="BC78" s="52">
        <v>-8.0436800000000003E-2</v>
      </c>
      <c r="BD78" s="52">
        <v>-0.1183688</v>
      </c>
      <c r="BE78" s="52">
        <v>-0.1138378</v>
      </c>
      <c r="BF78" s="52">
        <v>-8.3381200000000003E-2</v>
      </c>
      <c r="BG78" s="52">
        <v>-5.6386400000000003E-2</v>
      </c>
      <c r="BH78" s="52">
        <v>-2.23708E-2</v>
      </c>
      <c r="BI78" s="52">
        <v>-3.8149999999999998E-3</v>
      </c>
      <c r="BJ78" s="52">
        <v>-1.3236100000000001E-2</v>
      </c>
      <c r="BK78" s="52">
        <v>6.3249999999999999E-3</v>
      </c>
      <c r="BL78" s="52">
        <v>1.6510899999999998E-2</v>
      </c>
      <c r="BM78" s="52">
        <v>2.4377099999999999E-2</v>
      </c>
      <c r="BN78" s="52">
        <v>6.7929699999999996E-2</v>
      </c>
      <c r="BO78" s="52">
        <v>6.0195499999999999E-2</v>
      </c>
      <c r="BP78" s="52">
        <v>5.9556100000000001E-2</v>
      </c>
      <c r="BQ78" s="52">
        <v>7.2463E-2</v>
      </c>
      <c r="BR78" s="52">
        <v>7.1225200000000002E-2</v>
      </c>
      <c r="BS78" s="52">
        <v>8.0331600000000003E-2</v>
      </c>
      <c r="BT78" s="52">
        <v>7.4226700000000007E-2</v>
      </c>
      <c r="BU78" s="52">
        <v>2.2470299999999999E-2</v>
      </c>
      <c r="BV78" s="52">
        <v>2.35718E-2</v>
      </c>
      <c r="BW78" s="52">
        <v>1.5987299999999999E-2</v>
      </c>
      <c r="BX78" s="52">
        <v>5.0403999999999996E-3</v>
      </c>
      <c r="BY78" s="52">
        <v>-2.3030599999999998E-2</v>
      </c>
      <c r="BZ78" s="52">
        <v>-5.36214E-2</v>
      </c>
      <c r="CA78" s="52">
        <v>-6.0411899999999998E-2</v>
      </c>
      <c r="CB78" s="52">
        <v>-9.5195199999999994E-2</v>
      </c>
      <c r="CC78" s="52">
        <v>-9.2862E-2</v>
      </c>
      <c r="CD78" s="52">
        <v>-6.5756400000000007E-2</v>
      </c>
      <c r="CE78" s="52">
        <v>-3.9896099999999997E-2</v>
      </c>
      <c r="CF78" s="52">
        <v>-6.0540999999999998E-3</v>
      </c>
      <c r="CG78" s="52">
        <v>1.3089E-2</v>
      </c>
      <c r="CH78" s="52">
        <v>3.3364000000000002E-3</v>
      </c>
      <c r="CI78" s="52">
        <v>1.8553900000000002E-2</v>
      </c>
      <c r="CJ78" s="52">
        <v>2.9410700000000001E-2</v>
      </c>
      <c r="CK78" s="52">
        <v>3.7837700000000002E-2</v>
      </c>
      <c r="CL78" s="52">
        <v>8.2364199999999999E-2</v>
      </c>
      <c r="CM78" s="52">
        <v>7.6034400000000002E-2</v>
      </c>
      <c r="CN78" s="52">
        <v>7.6764200000000005E-2</v>
      </c>
      <c r="CO78" s="52">
        <v>9.0023800000000001E-2</v>
      </c>
      <c r="CP78" s="52">
        <v>9.0058600000000003E-2</v>
      </c>
      <c r="CQ78" s="52">
        <v>0.100074</v>
      </c>
      <c r="CR78" s="52">
        <v>9.4054299999999993E-2</v>
      </c>
      <c r="CS78" s="52">
        <v>4.1785200000000002E-2</v>
      </c>
      <c r="CT78" s="52">
        <v>4.2379399999999998E-2</v>
      </c>
      <c r="CU78" s="52">
        <v>3.73806E-2</v>
      </c>
      <c r="CV78" s="52">
        <v>2.62323E-2</v>
      </c>
      <c r="CW78" s="52">
        <v>-2.0988000000000001E-3</v>
      </c>
      <c r="CX78" s="52">
        <v>-3.3444599999999998E-2</v>
      </c>
      <c r="CY78" s="52">
        <v>-4.0387100000000002E-2</v>
      </c>
      <c r="CZ78" s="52">
        <v>-7.2021600000000005E-2</v>
      </c>
      <c r="DA78" s="52">
        <v>-7.18863E-2</v>
      </c>
      <c r="DB78" s="52">
        <v>-4.8131599999999997E-2</v>
      </c>
      <c r="DC78" s="52">
        <v>-2.3405800000000001E-2</v>
      </c>
      <c r="DD78" s="52">
        <v>1.02626E-2</v>
      </c>
      <c r="DE78" s="52">
        <v>2.9993100000000002E-2</v>
      </c>
      <c r="DF78" s="52">
        <v>1.9909E-2</v>
      </c>
      <c r="DG78" s="52">
        <v>3.0782899999999998E-2</v>
      </c>
      <c r="DH78" s="52">
        <v>4.2310500000000001E-2</v>
      </c>
      <c r="DI78" s="52">
        <v>5.1298200000000002E-2</v>
      </c>
      <c r="DJ78" s="52">
        <v>9.6798700000000001E-2</v>
      </c>
      <c r="DK78" s="52">
        <v>9.1873300000000005E-2</v>
      </c>
      <c r="DL78" s="52">
        <v>9.3972200000000006E-2</v>
      </c>
      <c r="DM78" s="52">
        <v>0.1075845</v>
      </c>
      <c r="DN78" s="52">
        <v>0.1088919</v>
      </c>
      <c r="DO78" s="52">
        <v>0.1198163</v>
      </c>
      <c r="DP78" s="52">
        <v>0.113882</v>
      </c>
      <c r="DQ78" s="52">
        <v>6.1100099999999997E-2</v>
      </c>
      <c r="DR78" s="52">
        <v>6.1186999999999998E-2</v>
      </c>
      <c r="DS78" s="52">
        <v>5.8773800000000001E-2</v>
      </c>
      <c r="DT78" s="52">
        <v>4.74242E-2</v>
      </c>
      <c r="DU78" s="52">
        <v>1.8832999999999999E-2</v>
      </c>
      <c r="DV78" s="52">
        <v>-1.32677E-2</v>
      </c>
      <c r="DW78" s="52">
        <v>-1.14745E-2</v>
      </c>
      <c r="DX78" s="52">
        <v>-3.85625E-2</v>
      </c>
      <c r="DY78" s="52">
        <v>-4.1600699999999997E-2</v>
      </c>
      <c r="DZ78" s="52">
        <v>-2.2684200000000002E-2</v>
      </c>
      <c r="EA78" s="52">
        <v>4.035E-4</v>
      </c>
      <c r="EB78" s="52">
        <v>3.3821299999999999E-2</v>
      </c>
      <c r="EC78" s="52">
        <v>5.4399900000000001E-2</v>
      </c>
      <c r="ED78" s="52">
        <v>4.3837099999999997E-2</v>
      </c>
      <c r="EE78" s="52">
        <v>4.8439599999999999E-2</v>
      </c>
      <c r="EF78" s="52">
        <v>6.0935700000000002E-2</v>
      </c>
      <c r="EG78" s="52">
        <v>7.0733000000000004E-2</v>
      </c>
      <c r="EH78" s="52">
        <v>0.11763990000000001</v>
      </c>
      <c r="EI78" s="52">
        <v>0.1147421</v>
      </c>
      <c r="EJ78" s="52">
        <v>0.1188178</v>
      </c>
      <c r="EK78" s="52">
        <v>0.13293940000000001</v>
      </c>
      <c r="EL78" s="52">
        <v>0.13608429999999999</v>
      </c>
      <c r="EM78" s="52">
        <v>0.14832119999999999</v>
      </c>
      <c r="EN78" s="52">
        <v>0.14250989999999999</v>
      </c>
      <c r="EO78" s="52">
        <v>8.8987700000000003E-2</v>
      </c>
      <c r="EP78" s="52">
        <v>8.8342199999999996E-2</v>
      </c>
      <c r="EQ78" s="52">
        <v>8.9662199999999997E-2</v>
      </c>
      <c r="ER78" s="52">
        <v>7.8021999999999994E-2</v>
      </c>
      <c r="ES78" s="52">
        <v>4.90552E-2</v>
      </c>
      <c r="ET78" s="52">
        <v>1.58645E-2</v>
      </c>
      <c r="EU78" s="52">
        <v>69.111915999999994</v>
      </c>
      <c r="EV78" s="52">
        <v>68.977821000000006</v>
      </c>
      <c r="EW78" s="52">
        <v>68.931931000000006</v>
      </c>
      <c r="EX78" s="52">
        <v>68.712897999999996</v>
      </c>
      <c r="EY78" s="52">
        <v>68.357383999999996</v>
      </c>
      <c r="EZ78" s="52">
        <v>68.442062000000007</v>
      </c>
      <c r="FA78" s="52">
        <v>68.436881999999997</v>
      </c>
      <c r="FB78" s="52">
        <v>68.965714000000006</v>
      </c>
      <c r="FC78" s="52">
        <v>70.358611999999994</v>
      </c>
      <c r="FD78" s="52">
        <v>72.239936999999998</v>
      </c>
      <c r="FE78" s="52">
        <v>73.608245999999994</v>
      </c>
      <c r="FF78" s="52">
        <v>74.816826000000006</v>
      </c>
      <c r="FG78" s="52">
        <v>75.560822000000002</v>
      </c>
      <c r="FH78" s="52">
        <v>76.069091999999998</v>
      </c>
      <c r="FI78" s="52">
        <v>76.076187000000004</v>
      </c>
      <c r="FJ78" s="52">
        <v>75.641211999999996</v>
      </c>
      <c r="FK78" s="52">
        <v>74.893012999999996</v>
      </c>
      <c r="FL78" s="52">
        <v>74.073211999999998</v>
      </c>
      <c r="FM78" s="52">
        <v>72.415512000000007</v>
      </c>
      <c r="FN78" s="52">
        <v>70.937965000000005</v>
      </c>
      <c r="FO78" s="52">
        <v>70.413382999999996</v>
      </c>
      <c r="FP78" s="52">
        <v>70.105842999999993</v>
      </c>
      <c r="FQ78" s="52">
        <v>69.669601</v>
      </c>
      <c r="FR78" s="52">
        <v>69.451415999999995</v>
      </c>
      <c r="FS78" s="52">
        <v>2.42793E-2</v>
      </c>
      <c r="FT78" s="52">
        <v>2.38785E-2</v>
      </c>
      <c r="FU78" s="52">
        <v>3.03024E-2</v>
      </c>
    </row>
    <row r="79" spans="1:177" x14ac:dyDescent="0.2">
      <c r="A79" s="31" t="s">
        <v>0</v>
      </c>
      <c r="B79" s="31" t="s">
        <v>236</v>
      </c>
      <c r="C79" s="31" t="s">
        <v>208</v>
      </c>
      <c r="D79" s="31" t="s">
        <v>210</v>
      </c>
      <c r="E79" s="53" t="s">
        <v>231</v>
      </c>
      <c r="F79" s="53">
        <v>1185</v>
      </c>
      <c r="G79" s="52">
        <v>1.076408</v>
      </c>
      <c r="H79" s="52">
        <v>0.94943659999999996</v>
      </c>
      <c r="I79" s="52">
        <v>0.86756290000000003</v>
      </c>
      <c r="J79" s="52">
        <v>0.81576789999999999</v>
      </c>
      <c r="K79" s="52">
        <v>0.80360589999999998</v>
      </c>
      <c r="L79" s="52">
        <v>0.84943310000000005</v>
      </c>
      <c r="M79" s="52">
        <v>0.8980669</v>
      </c>
      <c r="N79" s="52">
        <v>0.87858369999999997</v>
      </c>
      <c r="O79" s="52">
        <v>0.86910270000000001</v>
      </c>
      <c r="P79" s="52">
        <v>0.88301960000000002</v>
      </c>
      <c r="Q79" s="52">
        <v>0.94374959999999997</v>
      </c>
      <c r="R79" s="52">
        <v>1.0172699999999999</v>
      </c>
      <c r="S79" s="52">
        <v>1.1266160000000001</v>
      </c>
      <c r="T79" s="52">
        <v>1.253798</v>
      </c>
      <c r="U79" s="52">
        <v>1.3394379999999999</v>
      </c>
      <c r="V79" s="52">
        <v>1.461684</v>
      </c>
      <c r="W79" s="52">
        <v>1.5994550000000001</v>
      </c>
      <c r="X79" s="52">
        <v>1.7124919999999999</v>
      </c>
      <c r="Y79" s="52">
        <v>1.764688</v>
      </c>
      <c r="Z79" s="52">
        <v>1.7161709999999999</v>
      </c>
      <c r="AA79" s="52">
        <v>1.7405379999999999</v>
      </c>
      <c r="AB79" s="52">
        <v>1.6459410000000001</v>
      </c>
      <c r="AC79" s="52">
        <v>1.453362</v>
      </c>
      <c r="AD79" s="52">
        <v>1.2452700000000001</v>
      </c>
      <c r="AE79" s="52">
        <v>-6.4215400000000006E-2</v>
      </c>
      <c r="AF79" s="52">
        <v>-6.6916000000000003E-2</v>
      </c>
      <c r="AG79" s="52">
        <v>-6.8070900000000004E-2</v>
      </c>
      <c r="AH79" s="52">
        <v>-7.1037199999999995E-2</v>
      </c>
      <c r="AI79" s="52">
        <v>-5.4693699999999998E-2</v>
      </c>
      <c r="AJ79" s="52">
        <v>-4.1846700000000001E-2</v>
      </c>
      <c r="AK79" s="52">
        <v>-5.4909699999999999E-2</v>
      </c>
      <c r="AL79" s="52">
        <v>-7.1031999999999998E-2</v>
      </c>
      <c r="AM79" s="52">
        <v>-4.4732800000000003E-2</v>
      </c>
      <c r="AN79" s="52">
        <v>-3.9206600000000001E-2</v>
      </c>
      <c r="AO79" s="52">
        <v>-1.12534E-2</v>
      </c>
      <c r="AP79" s="52">
        <v>1.2429000000000001E-2</v>
      </c>
      <c r="AQ79" s="52">
        <v>3.3402000000000001E-2</v>
      </c>
      <c r="AR79" s="52">
        <v>5.7504899999999998E-2</v>
      </c>
      <c r="AS79" s="52">
        <v>4.2750400000000001E-2</v>
      </c>
      <c r="AT79" s="52">
        <v>5.0333500000000003E-2</v>
      </c>
      <c r="AU79" s="52">
        <v>6.9042300000000001E-2</v>
      </c>
      <c r="AV79" s="52">
        <v>6.2767900000000001E-2</v>
      </c>
      <c r="AW79" s="52">
        <v>5.6812700000000001E-2</v>
      </c>
      <c r="AX79" s="52">
        <v>1.53936E-2</v>
      </c>
      <c r="AY79" s="52">
        <v>-1.6825E-2</v>
      </c>
      <c r="AZ79" s="52">
        <v>-9.4204000000000006E-3</v>
      </c>
      <c r="BA79" s="52">
        <v>-5.2415499999999997E-2</v>
      </c>
      <c r="BB79" s="52">
        <v>-5.8780600000000002E-2</v>
      </c>
      <c r="BC79" s="52">
        <v>-4.3263999999999997E-2</v>
      </c>
      <c r="BD79" s="52">
        <v>-4.7093599999999999E-2</v>
      </c>
      <c r="BE79" s="52">
        <v>-4.86585E-2</v>
      </c>
      <c r="BF79" s="52">
        <v>-5.20247E-2</v>
      </c>
      <c r="BG79" s="52">
        <v>-3.6241099999999998E-2</v>
      </c>
      <c r="BH79" s="52">
        <v>-2.4587500000000002E-2</v>
      </c>
      <c r="BI79" s="52">
        <v>-3.5785299999999999E-2</v>
      </c>
      <c r="BJ79" s="52">
        <v>-5.2134100000000003E-2</v>
      </c>
      <c r="BK79" s="52">
        <v>-2.48886E-2</v>
      </c>
      <c r="BL79" s="52">
        <v>-1.8841799999999999E-2</v>
      </c>
      <c r="BM79" s="52">
        <v>6.4079000000000002E-3</v>
      </c>
      <c r="BN79" s="52">
        <v>3.1284600000000003E-2</v>
      </c>
      <c r="BO79" s="52">
        <v>5.4387499999999998E-2</v>
      </c>
      <c r="BP79" s="52">
        <v>8.0527600000000005E-2</v>
      </c>
      <c r="BQ79" s="52">
        <v>6.7282900000000007E-2</v>
      </c>
      <c r="BR79" s="52">
        <v>7.6068899999999995E-2</v>
      </c>
      <c r="BS79" s="52">
        <v>9.5413399999999995E-2</v>
      </c>
      <c r="BT79" s="52">
        <v>8.9527800000000005E-2</v>
      </c>
      <c r="BU79" s="52">
        <v>8.3848500000000006E-2</v>
      </c>
      <c r="BV79" s="52">
        <v>4.0825300000000002E-2</v>
      </c>
      <c r="BW79" s="52">
        <v>8.4840000000000002E-3</v>
      </c>
      <c r="BX79" s="52">
        <v>1.38043E-2</v>
      </c>
      <c r="BY79" s="52">
        <v>-2.9100299999999999E-2</v>
      </c>
      <c r="BZ79" s="52">
        <v>-3.6344500000000002E-2</v>
      </c>
      <c r="CA79" s="52">
        <v>-2.87531E-2</v>
      </c>
      <c r="CB79" s="52">
        <v>-3.3364600000000001E-2</v>
      </c>
      <c r="CC79" s="52">
        <v>-3.5213599999999998E-2</v>
      </c>
      <c r="CD79" s="52">
        <v>-3.8856700000000001E-2</v>
      </c>
      <c r="CE79" s="52">
        <v>-2.34609E-2</v>
      </c>
      <c r="CF79" s="52">
        <v>-1.26339E-2</v>
      </c>
      <c r="CG79" s="52">
        <v>-2.2539799999999999E-2</v>
      </c>
      <c r="CH79" s="52">
        <v>-3.9045400000000001E-2</v>
      </c>
      <c r="CI79" s="52">
        <v>-1.11445E-2</v>
      </c>
      <c r="CJ79" s="52">
        <v>-4.7371000000000002E-3</v>
      </c>
      <c r="CK79" s="52">
        <v>1.864E-2</v>
      </c>
      <c r="CL79" s="52">
        <v>4.4343899999999999E-2</v>
      </c>
      <c r="CM79" s="52">
        <v>6.8921899999999994E-2</v>
      </c>
      <c r="CN79" s="52">
        <v>9.6473100000000006E-2</v>
      </c>
      <c r="CO79" s="52">
        <v>8.4274100000000005E-2</v>
      </c>
      <c r="CP79" s="52">
        <v>9.3893199999999996E-2</v>
      </c>
      <c r="CQ79" s="52">
        <v>0.113678</v>
      </c>
      <c r="CR79" s="52">
        <v>0.10806159999999999</v>
      </c>
      <c r="CS79" s="52">
        <v>0.1025735</v>
      </c>
      <c r="CT79" s="52">
        <v>5.8439199999999997E-2</v>
      </c>
      <c r="CU79" s="52">
        <v>2.6013000000000001E-2</v>
      </c>
      <c r="CV79" s="52">
        <v>2.9889700000000002E-2</v>
      </c>
      <c r="CW79" s="52">
        <v>-1.2952200000000001E-2</v>
      </c>
      <c r="CX79" s="52">
        <v>-2.0805299999999999E-2</v>
      </c>
      <c r="CY79" s="52">
        <v>-1.42422E-2</v>
      </c>
      <c r="CZ79" s="52">
        <v>-1.9635699999999999E-2</v>
      </c>
      <c r="DA79" s="52">
        <v>-2.1768699999999998E-2</v>
      </c>
      <c r="DB79" s="52">
        <v>-2.5688699999999998E-2</v>
      </c>
      <c r="DC79" s="52">
        <v>-1.06807E-2</v>
      </c>
      <c r="DD79" s="52">
        <v>-6.803E-4</v>
      </c>
      <c r="DE79" s="52">
        <v>-9.2943000000000001E-3</v>
      </c>
      <c r="DF79" s="52">
        <v>-2.5956799999999999E-2</v>
      </c>
      <c r="DG79" s="52">
        <v>2.5994999999999998E-3</v>
      </c>
      <c r="DH79" s="52">
        <v>9.3675000000000008E-3</v>
      </c>
      <c r="DI79" s="52">
        <v>3.08721E-2</v>
      </c>
      <c r="DJ79" s="52">
        <v>5.7403200000000001E-2</v>
      </c>
      <c r="DK79" s="52">
        <v>8.34564E-2</v>
      </c>
      <c r="DL79" s="52">
        <v>0.11241859999999999</v>
      </c>
      <c r="DM79" s="52">
        <v>0.1012652</v>
      </c>
      <c r="DN79" s="52">
        <v>0.11171739999999999</v>
      </c>
      <c r="DO79" s="52">
        <v>0.13194249999999999</v>
      </c>
      <c r="DP79" s="52">
        <v>0.1265954</v>
      </c>
      <c r="DQ79" s="52">
        <v>0.1212984</v>
      </c>
      <c r="DR79" s="52">
        <v>7.6053099999999998E-2</v>
      </c>
      <c r="DS79" s="52">
        <v>4.3541900000000001E-2</v>
      </c>
      <c r="DT79" s="52">
        <v>4.5975000000000002E-2</v>
      </c>
      <c r="DU79" s="52">
        <v>3.1957999999999999E-3</v>
      </c>
      <c r="DV79" s="52">
        <v>-5.2661000000000001E-3</v>
      </c>
      <c r="DW79" s="52">
        <v>6.7092000000000002E-3</v>
      </c>
      <c r="DX79" s="52">
        <v>1.8670000000000001E-4</v>
      </c>
      <c r="DY79" s="52">
        <v>-2.3563999999999998E-3</v>
      </c>
      <c r="DZ79" s="52">
        <v>-6.6762999999999996E-3</v>
      </c>
      <c r="EA79" s="52">
        <v>7.7717999999999997E-3</v>
      </c>
      <c r="EB79" s="52">
        <v>1.6578900000000001E-2</v>
      </c>
      <c r="EC79" s="52">
        <v>9.8300000000000002E-3</v>
      </c>
      <c r="ED79" s="52">
        <v>-7.0588999999999999E-3</v>
      </c>
      <c r="EE79" s="52">
        <v>2.24438E-2</v>
      </c>
      <c r="EF79" s="52">
        <v>2.9732399999999999E-2</v>
      </c>
      <c r="EG79" s="52">
        <v>4.8533399999999997E-2</v>
      </c>
      <c r="EH79" s="52">
        <v>7.6258800000000002E-2</v>
      </c>
      <c r="EI79" s="52">
        <v>0.1044419</v>
      </c>
      <c r="EJ79" s="52">
        <v>0.13544129999999999</v>
      </c>
      <c r="EK79" s="52">
        <v>0.12579770000000001</v>
      </c>
      <c r="EL79" s="52">
        <v>0.13745289999999999</v>
      </c>
      <c r="EM79" s="52">
        <v>0.1583137</v>
      </c>
      <c r="EN79" s="52">
        <v>0.1533553</v>
      </c>
      <c r="EO79" s="52">
        <v>0.1483343</v>
      </c>
      <c r="EP79" s="52">
        <v>0.1014848</v>
      </c>
      <c r="EQ79" s="52">
        <v>6.8850999999999996E-2</v>
      </c>
      <c r="ER79" s="52">
        <v>6.9199700000000003E-2</v>
      </c>
      <c r="ES79" s="52">
        <v>2.6511E-2</v>
      </c>
      <c r="ET79" s="52">
        <v>1.7170000000000001E-2</v>
      </c>
      <c r="EU79" s="52">
        <v>67.170447999999993</v>
      </c>
      <c r="EV79" s="52">
        <v>67.312827999999996</v>
      </c>
      <c r="EW79" s="52">
        <v>67.455444</v>
      </c>
      <c r="EX79" s="52">
        <v>67.450134000000006</v>
      </c>
      <c r="EY79" s="52">
        <v>67.227065999999994</v>
      </c>
      <c r="EZ79" s="52">
        <v>67.278426999999994</v>
      </c>
      <c r="FA79" s="52">
        <v>67.881270999999998</v>
      </c>
      <c r="FB79" s="52">
        <v>69.617889000000005</v>
      </c>
      <c r="FC79" s="52">
        <v>72.751907000000003</v>
      </c>
      <c r="FD79" s="52">
        <v>76.519767999999999</v>
      </c>
      <c r="FE79" s="52">
        <v>80.494865000000004</v>
      </c>
      <c r="FF79" s="52">
        <v>81.719063000000006</v>
      </c>
      <c r="FG79" s="52">
        <v>82.640052999999995</v>
      </c>
      <c r="FH79" s="52">
        <v>82.276038999999997</v>
      </c>
      <c r="FI79" s="52">
        <v>81.360305999999994</v>
      </c>
      <c r="FJ79" s="52">
        <v>80.705032000000003</v>
      </c>
      <c r="FK79" s="52">
        <v>78.927734000000001</v>
      </c>
      <c r="FL79" s="52">
        <v>77.104812999999993</v>
      </c>
      <c r="FM79" s="52">
        <v>74.092986999999994</v>
      </c>
      <c r="FN79" s="52">
        <v>70.782371999999995</v>
      </c>
      <c r="FO79" s="52">
        <v>69.132285999999993</v>
      </c>
      <c r="FP79" s="52">
        <v>67.808646999999993</v>
      </c>
      <c r="FQ79" s="52">
        <v>67.440040999999994</v>
      </c>
      <c r="FR79" s="52">
        <v>67.335464000000002</v>
      </c>
      <c r="FS79" s="52">
        <v>2.0456999999999999E-2</v>
      </c>
      <c r="FT79" s="52">
        <v>2.1586299999999999E-2</v>
      </c>
      <c r="FU79" s="52">
        <v>2.7589099999999998E-2</v>
      </c>
    </row>
    <row r="80" spans="1:177" x14ac:dyDescent="0.2">
      <c r="A80" s="31" t="s">
        <v>0</v>
      </c>
      <c r="B80" s="31" t="s">
        <v>236</v>
      </c>
      <c r="C80" s="31" t="s">
        <v>208</v>
      </c>
      <c r="D80" s="31" t="s">
        <v>211</v>
      </c>
      <c r="E80" s="53" t="s">
        <v>229</v>
      </c>
      <c r="F80" s="53">
        <v>1282</v>
      </c>
      <c r="G80" s="52">
        <v>0.91963859999999997</v>
      </c>
      <c r="H80" s="52">
        <v>0.82838920000000005</v>
      </c>
      <c r="I80" s="52">
        <v>0.78576760000000001</v>
      </c>
      <c r="J80" s="52">
        <v>0.76786399999999999</v>
      </c>
      <c r="K80" s="52">
        <v>0.78435929999999998</v>
      </c>
      <c r="L80" s="52">
        <v>0.86534080000000002</v>
      </c>
      <c r="M80" s="52">
        <v>1.0061230000000001</v>
      </c>
      <c r="N80" s="52">
        <v>1.0613170000000001</v>
      </c>
      <c r="O80" s="52">
        <v>1.016923</v>
      </c>
      <c r="P80" s="52">
        <v>0.97523859999999996</v>
      </c>
      <c r="Q80" s="52">
        <v>0.93923719999999999</v>
      </c>
      <c r="R80" s="52">
        <v>0.93335829999999997</v>
      </c>
      <c r="S80" s="52">
        <v>0.93263580000000001</v>
      </c>
      <c r="T80" s="52">
        <v>0.90648490000000004</v>
      </c>
      <c r="U80" s="52">
        <v>0.89894149999999995</v>
      </c>
      <c r="V80" s="52">
        <v>0.90620310000000004</v>
      </c>
      <c r="W80" s="52">
        <v>1.0661780000000001</v>
      </c>
      <c r="X80" s="52">
        <v>1.388252</v>
      </c>
      <c r="Y80" s="52">
        <v>1.526421</v>
      </c>
      <c r="Z80" s="52">
        <v>1.5524899999999999</v>
      </c>
      <c r="AA80" s="52">
        <v>1.5370010000000001</v>
      </c>
      <c r="AB80" s="52">
        <v>1.4414070000000001</v>
      </c>
      <c r="AC80" s="52">
        <v>1.2767569999999999</v>
      </c>
      <c r="AD80" s="52">
        <v>1.091723</v>
      </c>
      <c r="AE80" s="52">
        <v>-0.1098673</v>
      </c>
      <c r="AF80" s="52">
        <v>-0.10825070000000001</v>
      </c>
      <c r="AG80" s="52">
        <v>-9.8080200000000006E-2</v>
      </c>
      <c r="AH80" s="52">
        <v>-9.6540500000000001E-2</v>
      </c>
      <c r="AI80" s="52">
        <v>-8.3418000000000006E-2</v>
      </c>
      <c r="AJ80" s="52">
        <v>-6.8946300000000002E-2</v>
      </c>
      <c r="AK80" s="52">
        <v>-5.0440699999999998E-2</v>
      </c>
      <c r="AL80" s="52">
        <v>-1.3705500000000001E-2</v>
      </c>
      <c r="AM80" s="52">
        <v>-8.7478999999999994E-3</v>
      </c>
      <c r="AN80" s="52">
        <v>-1.6276999999999999E-3</v>
      </c>
      <c r="AO80" s="52">
        <v>7.2776999999999998E-3</v>
      </c>
      <c r="AP80" s="52">
        <v>3.6291999999999998E-2</v>
      </c>
      <c r="AQ80" s="52">
        <v>4.8792299999999997E-2</v>
      </c>
      <c r="AR80" s="52">
        <v>4.8280700000000003E-2</v>
      </c>
      <c r="AS80" s="52">
        <v>4.6595999999999999E-2</v>
      </c>
      <c r="AT80" s="52">
        <v>2.4412300000000001E-2</v>
      </c>
      <c r="AU80" s="52">
        <v>2.4741900000000001E-2</v>
      </c>
      <c r="AV80" s="52">
        <v>8.7399000000000001E-3</v>
      </c>
      <c r="AW80" s="52">
        <v>-3.1686699999999998E-2</v>
      </c>
      <c r="AX80" s="52">
        <v>-5.5062399999999997E-2</v>
      </c>
      <c r="AY80" s="52">
        <v>-5.3010700000000001E-2</v>
      </c>
      <c r="AZ80" s="52">
        <v>-4.3150500000000001E-2</v>
      </c>
      <c r="BA80" s="52">
        <v>-4.3975800000000002E-2</v>
      </c>
      <c r="BB80" s="52">
        <v>-5.0800600000000001E-2</v>
      </c>
      <c r="BC80" s="52">
        <v>-9.2646199999999998E-2</v>
      </c>
      <c r="BD80" s="52">
        <v>-9.1805800000000007E-2</v>
      </c>
      <c r="BE80" s="52">
        <v>-8.2294900000000004E-2</v>
      </c>
      <c r="BF80" s="52">
        <v>-8.0880400000000005E-2</v>
      </c>
      <c r="BG80" s="52">
        <v>-6.7799899999999996E-2</v>
      </c>
      <c r="BH80" s="52">
        <v>-5.3571199999999999E-2</v>
      </c>
      <c r="BI80" s="52">
        <v>-3.4396400000000001E-2</v>
      </c>
      <c r="BJ80" s="52">
        <v>1.9333E-3</v>
      </c>
      <c r="BK80" s="52">
        <v>6.4637999999999996E-3</v>
      </c>
      <c r="BL80" s="52">
        <v>1.26797E-2</v>
      </c>
      <c r="BM80" s="52">
        <v>2.1308799999999999E-2</v>
      </c>
      <c r="BN80" s="52">
        <v>5.0364699999999998E-2</v>
      </c>
      <c r="BO80" s="52">
        <v>6.3232800000000006E-2</v>
      </c>
      <c r="BP80" s="52">
        <v>6.2414699999999997E-2</v>
      </c>
      <c r="BQ80" s="52">
        <v>6.0482599999999997E-2</v>
      </c>
      <c r="BR80" s="52">
        <v>3.75348E-2</v>
      </c>
      <c r="BS80" s="52">
        <v>3.9538299999999998E-2</v>
      </c>
      <c r="BT80" s="52">
        <v>2.5297699999999999E-2</v>
      </c>
      <c r="BU80" s="52">
        <v>-1.4220699999999999E-2</v>
      </c>
      <c r="BV80" s="52">
        <v>-3.7443999999999998E-2</v>
      </c>
      <c r="BW80" s="52">
        <v>-3.5533700000000001E-2</v>
      </c>
      <c r="BX80" s="52">
        <v>-2.6575499999999998E-2</v>
      </c>
      <c r="BY80" s="52">
        <v>-2.76128E-2</v>
      </c>
      <c r="BZ80" s="52">
        <v>-3.4771200000000002E-2</v>
      </c>
      <c r="CA80" s="52">
        <v>-8.0718999999999999E-2</v>
      </c>
      <c r="CB80" s="52">
        <v>-8.0416100000000004E-2</v>
      </c>
      <c r="CC80" s="52">
        <v>-7.1361999999999995E-2</v>
      </c>
      <c r="CD80" s="52">
        <v>-7.0034299999999994E-2</v>
      </c>
      <c r="CE80" s="52">
        <v>-5.6982999999999999E-2</v>
      </c>
      <c r="CF80" s="52">
        <v>-4.2922399999999999E-2</v>
      </c>
      <c r="CG80" s="52">
        <v>-2.3284099999999999E-2</v>
      </c>
      <c r="CH80" s="52">
        <v>1.2764599999999999E-2</v>
      </c>
      <c r="CI80" s="52">
        <v>1.6999299999999998E-2</v>
      </c>
      <c r="CJ80" s="52">
        <v>2.2588899999999999E-2</v>
      </c>
      <c r="CK80" s="52">
        <v>3.1026700000000001E-2</v>
      </c>
      <c r="CL80" s="52">
        <v>6.0111499999999998E-2</v>
      </c>
      <c r="CM80" s="52">
        <v>7.3234199999999999E-2</v>
      </c>
      <c r="CN80" s="52">
        <v>7.2203900000000001E-2</v>
      </c>
      <c r="CO80" s="52">
        <v>7.0100499999999996E-2</v>
      </c>
      <c r="CP80" s="52">
        <v>4.6623299999999999E-2</v>
      </c>
      <c r="CQ80" s="52">
        <v>4.9786299999999999E-2</v>
      </c>
      <c r="CR80" s="52">
        <v>3.6765600000000002E-2</v>
      </c>
      <c r="CS80" s="52">
        <v>-2.1237000000000001E-3</v>
      </c>
      <c r="CT80" s="52">
        <v>-2.52415E-2</v>
      </c>
      <c r="CU80" s="52">
        <v>-2.3429200000000001E-2</v>
      </c>
      <c r="CV80" s="52">
        <v>-1.5095600000000001E-2</v>
      </c>
      <c r="CW80" s="52">
        <v>-1.6279800000000001E-2</v>
      </c>
      <c r="CX80" s="52">
        <v>-2.3669300000000001E-2</v>
      </c>
      <c r="CY80" s="52">
        <v>-6.8791699999999997E-2</v>
      </c>
      <c r="CZ80" s="52">
        <v>-6.9026400000000002E-2</v>
      </c>
      <c r="DA80" s="52">
        <v>-6.0429099999999999E-2</v>
      </c>
      <c r="DB80" s="52">
        <v>-5.9188200000000003E-2</v>
      </c>
      <c r="DC80" s="52">
        <v>-4.6165999999999999E-2</v>
      </c>
      <c r="DD80" s="52">
        <v>-3.2273700000000002E-2</v>
      </c>
      <c r="DE80" s="52">
        <v>-1.21718E-2</v>
      </c>
      <c r="DF80" s="52">
        <v>2.3595999999999999E-2</v>
      </c>
      <c r="DG80" s="52">
        <v>2.7534900000000001E-2</v>
      </c>
      <c r="DH80" s="52">
        <v>3.2498199999999998E-2</v>
      </c>
      <c r="DI80" s="52">
        <v>4.0744700000000002E-2</v>
      </c>
      <c r="DJ80" s="52">
        <v>6.9858199999999995E-2</v>
      </c>
      <c r="DK80" s="52">
        <v>8.3235600000000007E-2</v>
      </c>
      <c r="DL80" s="52">
        <v>8.1993200000000002E-2</v>
      </c>
      <c r="DM80" s="52">
        <v>7.9718300000000006E-2</v>
      </c>
      <c r="DN80" s="52">
        <v>5.5711799999999999E-2</v>
      </c>
      <c r="DO80" s="52">
        <v>6.0034299999999999E-2</v>
      </c>
      <c r="DP80" s="52">
        <v>4.8233600000000001E-2</v>
      </c>
      <c r="DQ80" s="52">
        <v>9.9731999999999998E-3</v>
      </c>
      <c r="DR80" s="52">
        <v>-1.30391E-2</v>
      </c>
      <c r="DS80" s="52">
        <v>-1.1324799999999999E-2</v>
      </c>
      <c r="DT80" s="52">
        <v>-3.6158000000000002E-3</v>
      </c>
      <c r="DU80" s="52">
        <v>-4.9468000000000003E-3</v>
      </c>
      <c r="DV80" s="52">
        <v>-1.2567399999999999E-2</v>
      </c>
      <c r="DW80" s="52">
        <v>-5.1570600000000001E-2</v>
      </c>
      <c r="DX80" s="52">
        <v>-5.2581500000000003E-2</v>
      </c>
      <c r="DY80" s="52">
        <v>-4.4643799999999997E-2</v>
      </c>
      <c r="DZ80" s="52">
        <v>-4.35281E-2</v>
      </c>
      <c r="EA80" s="52">
        <v>-3.0547899999999999E-2</v>
      </c>
      <c r="EB80" s="52">
        <v>-1.68986E-2</v>
      </c>
      <c r="EC80" s="52">
        <v>3.8725000000000001E-3</v>
      </c>
      <c r="ED80" s="52">
        <v>3.92348E-2</v>
      </c>
      <c r="EE80" s="52">
        <v>4.2746600000000003E-2</v>
      </c>
      <c r="EF80" s="52">
        <v>4.6805600000000003E-2</v>
      </c>
      <c r="EG80" s="52">
        <v>5.4775799999999999E-2</v>
      </c>
      <c r="EH80" s="52">
        <v>8.3931000000000006E-2</v>
      </c>
      <c r="EI80" s="52">
        <v>9.7676100000000002E-2</v>
      </c>
      <c r="EJ80" s="52">
        <v>9.6127199999999996E-2</v>
      </c>
      <c r="EK80" s="52">
        <v>9.3604999999999994E-2</v>
      </c>
      <c r="EL80" s="52">
        <v>6.8834300000000001E-2</v>
      </c>
      <c r="EM80" s="52">
        <v>7.4830800000000003E-2</v>
      </c>
      <c r="EN80" s="52">
        <v>6.4791399999999999E-2</v>
      </c>
      <c r="EO80" s="52">
        <v>2.74392E-2</v>
      </c>
      <c r="EP80" s="52">
        <v>4.5794E-3</v>
      </c>
      <c r="EQ80" s="52">
        <v>6.1522E-3</v>
      </c>
      <c r="ER80" s="52">
        <v>1.29593E-2</v>
      </c>
      <c r="ES80" s="52">
        <v>1.1416300000000001E-2</v>
      </c>
      <c r="ET80" s="52">
        <v>3.4619E-3</v>
      </c>
      <c r="EU80" s="52">
        <v>53.561588</v>
      </c>
      <c r="EV80" s="52">
        <v>52.958694000000001</v>
      </c>
      <c r="EW80" s="52">
        <v>52.176242999999999</v>
      </c>
      <c r="EX80" s="52">
        <v>51.668407000000002</v>
      </c>
      <c r="EY80" s="52">
        <v>51.144061999999998</v>
      </c>
      <c r="EZ80" s="52">
        <v>50.766579</v>
      </c>
      <c r="FA80" s="52">
        <v>50.659965999999997</v>
      </c>
      <c r="FB80" s="52">
        <v>51.246979000000003</v>
      </c>
      <c r="FC80" s="52">
        <v>54.552143000000001</v>
      </c>
      <c r="FD80" s="52">
        <v>59.179141999999999</v>
      </c>
      <c r="FE80" s="52">
        <v>62.169753999999998</v>
      </c>
      <c r="FF80" s="52">
        <v>64.623885999999999</v>
      </c>
      <c r="FG80" s="52">
        <v>65.834259000000003</v>
      </c>
      <c r="FH80" s="52">
        <v>66.165847999999997</v>
      </c>
      <c r="FI80" s="52">
        <v>65.839850999999996</v>
      </c>
      <c r="FJ80" s="52">
        <v>65.247246000000004</v>
      </c>
      <c r="FK80" s="52">
        <v>63.723002999999999</v>
      </c>
      <c r="FL80" s="52">
        <v>61.224350000000001</v>
      </c>
      <c r="FM80" s="52">
        <v>59.668250999999998</v>
      </c>
      <c r="FN80" s="52">
        <v>58.039776000000003</v>
      </c>
      <c r="FO80" s="52">
        <v>56.894919999999999</v>
      </c>
      <c r="FP80" s="52">
        <v>55.863480000000003</v>
      </c>
      <c r="FQ80" s="52">
        <v>54.865856000000001</v>
      </c>
      <c r="FR80" s="52">
        <v>54.380916999999997</v>
      </c>
      <c r="FS80" s="52">
        <v>1.242E-2</v>
      </c>
      <c r="FT80" s="52">
        <v>1.26607E-2</v>
      </c>
      <c r="FU80" s="52">
        <v>1.9958900000000002E-2</v>
      </c>
    </row>
    <row r="81" spans="1:177" x14ac:dyDescent="0.2">
      <c r="A81" s="31" t="s">
        <v>0</v>
      </c>
      <c r="B81" s="31" t="s">
        <v>236</v>
      </c>
      <c r="C81" s="31" t="s">
        <v>208</v>
      </c>
      <c r="D81" s="31" t="s">
        <v>211</v>
      </c>
      <c r="E81" s="53" t="s">
        <v>230</v>
      </c>
      <c r="F81" s="53">
        <v>742</v>
      </c>
      <c r="G81" s="52">
        <v>0.50176469999999995</v>
      </c>
      <c r="H81" s="52">
        <v>0.44724209999999998</v>
      </c>
      <c r="I81" s="52">
        <v>0.42686259999999998</v>
      </c>
      <c r="J81" s="52">
        <v>0.41985679999999997</v>
      </c>
      <c r="K81" s="52">
        <v>0.42280780000000001</v>
      </c>
      <c r="L81" s="52">
        <v>0.46584389999999998</v>
      </c>
      <c r="M81" s="52">
        <v>0.54790839999999996</v>
      </c>
      <c r="N81" s="52">
        <v>0.60273869999999996</v>
      </c>
      <c r="O81" s="52">
        <v>0.57979210000000003</v>
      </c>
      <c r="P81" s="52">
        <v>0.55847250000000004</v>
      </c>
      <c r="Q81" s="52">
        <v>0.54496999999999995</v>
      </c>
      <c r="R81" s="52">
        <v>0.53929360000000004</v>
      </c>
      <c r="S81" s="52">
        <v>0.5408657</v>
      </c>
      <c r="T81" s="52">
        <v>0.52123050000000004</v>
      </c>
      <c r="U81" s="52">
        <v>0.51835980000000004</v>
      </c>
      <c r="V81" s="52">
        <v>0.51258400000000004</v>
      </c>
      <c r="W81" s="52">
        <v>0.60340839999999996</v>
      </c>
      <c r="X81" s="52">
        <v>0.79598250000000004</v>
      </c>
      <c r="Y81" s="52">
        <v>0.88591140000000002</v>
      </c>
      <c r="Z81" s="52">
        <v>0.90455509999999995</v>
      </c>
      <c r="AA81" s="52">
        <v>0.89019789999999999</v>
      </c>
      <c r="AB81" s="52">
        <v>0.81994480000000003</v>
      </c>
      <c r="AC81" s="52">
        <v>0.71961759999999997</v>
      </c>
      <c r="AD81" s="52">
        <v>0.60434619999999994</v>
      </c>
      <c r="AE81" s="52">
        <v>-9.4555899999999998E-2</v>
      </c>
      <c r="AF81" s="52">
        <v>-9.0321600000000002E-2</v>
      </c>
      <c r="AG81" s="52">
        <v>-7.6755299999999999E-2</v>
      </c>
      <c r="AH81" s="52">
        <v>-7.8246399999999994E-2</v>
      </c>
      <c r="AI81" s="52">
        <v>-7.6838400000000001E-2</v>
      </c>
      <c r="AJ81" s="52">
        <v>-5.0849199999999997E-2</v>
      </c>
      <c r="AK81" s="52">
        <v>-2.52591E-2</v>
      </c>
      <c r="AL81" s="52">
        <v>-1.16975E-2</v>
      </c>
      <c r="AM81" s="52">
        <v>-1.23369E-2</v>
      </c>
      <c r="AN81" s="52">
        <v>-1.4536800000000001E-2</v>
      </c>
      <c r="AO81" s="52">
        <v>1.1982E-3</v>
      </c>
      <c r="AP81" s="52">
        <v>1.4305699999999999E-2</v>
      </c>
      <c r="AQ81" s="52">
        <v>2.6963999999999998E-2</v>
      </c>
      <c r="AR81" s="52">
        <v>2.4321800000000001E-2</v>
      </c>
      <c r="AS81" s="52">
        <v>2.93788E-2</v>
      </c>
      <c r="AT81" s="52">
        <v>6.3030999999999998E-3</v>
      </c>
      <c r="AU81" s="52">
        <v>-2.3929999999999999E-4</v>
      </c>
      <c r="AV81" s="52">
        <v>-5.6541999999999999E-3</v>
      </c>
      <c r="AW81" s="52">
        <v>-2.98737E-2</v>
      </c>
      <c r="AX81" s="52">
        <v>-4.6352600000000001E-2</v>
      </c>
      <c r="AY81" s="52">
        <v>-4.9480499999999997E-2</v>
      </c>
      <c r="AZ81" s="52">
        <v>-4.3682100000000001E-2</v>
      </c>
      <c r="BA81" s="52">
        <v>-4.8044299999999998E-2</v>
      </c>
      <c r="BB81" s="52">
        <v>-5.3981800000000003E-2</v>
      </c>
      <c r="BC81" s="52">
        <v>-8.1347000000000003E-2</v>
      </c>
      <c r="BD81" s="52">
        <v>-7.7729300000000001E-2</v>
      </c>
      <c r="BE81" s="52">
        <v>-6.4428299999999994E-2</v>
      </c>
      <c r="BF81" s="52">
        <v>-6.5990800000000002E-2</v>
      </c>
      <c r="BG81" s="52">
        <v>-6.4998E-2</v>
      </c>
      <c r="BH81" s="52">
        <v>-4.0825899999999998E-2</v>
      </c>
      <c r="BI81" s="52">
        <v>-1.5510899999999999E-2</v>
      </c>
      <c r="BJ81" s="52">
        <v>-8.4179999999999997E-4</v>
      </c>
      <c r="BK81" s="52">
        <v>-1.0296000000000001E-3</v>
      </c>
      <c r="BL81" s="52">
        <v>-3.2246000000000002E-3</v>
      </c>
      <c r="BM81" s="52">
        <v>1.1899699999999999E-2</v>
      </c>
      <c r="BN81" s="52">
        <v>2.5444899999999999E-2</v>
      </c>
      <c r="BO81" s="52">
        <v>3.8468000000000002E-2</v>
      </c>
      <c r="BP81" s="52">
        <v>3.5439100000000001E-2</v>
      </c>
      <c r="BQ81" s="52">
        <v>4.0568699999999999E-2</v>
      </c>
      <c r="BR81" s="52">
        <v>1.6625999999999998E-2</v>
      </c>
      <c r="BS81" s="52">
        <v>1.03111E-2</v>
      </c>
      <c r="BT81" s="52">
        <v>6.3835000000000003E-3</v>
      </c>
      <c r="BU81" s="52">
        <v>-1.6497600000000001E-2</v>
      </c>
      <c r="BV81" s="52">
        <v>-3.27263E-2</v>
      </c>
      <c r="BW81" s="52">
        <v>-3.6399899999999999E-2</v>
      </c>
      <c r="BX81" s="52">
        <v>-3.1209400000000002E-2</v>
      </c>
      <c r="BY81" s="52">
        <v>-3.5807199999999997E-2</v>
      </c>
      <c r="BZ81" s="52">
        <v>-4.2124200000000001E-2</v>
      </c>
      <c r="CA81" s="52">
        <v>-7.2198600000000002E-2</v>
      </c>
      <c r="CB81" s="52">
        <v>-6.9007899999999997E-2</v>
      </c>
      <c r="CC81" s="52">
        <v>-5.5890700000000001E-2</v>
      </c>
      <c r="CD81" s="52">
        <v>-5.7502600000000001E-2</v>
      </c>
      <c r="CE81" s="52">
        <v>-5.6797399999999998E-2</v>
      </c>
      <c r="CF81" s="52">
        <v>-3.3883799999999999E-2</v>
      </c>
      <c r="CG81" s="52">
        <v>-8.7594000000000005E-3</v>
      </c>
      <c r="CH81" s="52">
        <v>6.6768000000000001E-3</v>
      </c>
      <c r="CI81" s="52">
        <v>6.8018000000000002E-3</v>
      </c>
      <c r="CJ81" s="52">
        <v>4.6102000000000001E-3</v>
      </c>
      <c r="CK81" s="52">
        <v>1.9311499999999999E-2</v>
      </c>
      <c r="CL81" s="52">
        <v>3.3159800000000003E-2</v>
      </c>
      <c r="CM81" s="52">
        <v>4.64356E-2</v>
      </c>
      <c r="CN81" s="52">
        <v>4.3138999999999997E-2</v>
      </c>
      <c r="CO81" s="52">
        <v>4.8318800000000002E-2</v>
      </c>
      <c r="CP81" s="52">
        <v>2.3775600000000001E-2</v>
      </c>
      <c r="CQ81" s="52">
        <v>1.7618200000000001E-2</v>
      </c>
      <c r="CR81" s="52">
        <v>1.4720799999999999E-2</v>
      </c>
      <c r="CS81" s="52">
        <v>-7.2334000000000001E-3</v>
      </c>
      <c r="CT81" s="52">
        <v>-2.3288799999999998E-2</v>
      </c>
      <c r="CU81" s="52">
        <v>-2.7340300000000001E-2</v>
      </c>
      <c r="CV81" s="52">
        <v>-2.2570799999999999E-2</v>
      </c>
      <c r="CW81" s="52">
        <v>-2.73318E-2</v>
      </c>
      <c r="CX81" s="52">
        <v>-3.3911700000000003E-2</v>
      </c>
      <c r="CY81" s="52">
        <v>-6.3050200000000001E-2</v>
      </c>
      <c r="CZ81" s="52">
        <v>-6.02865E-2</v>
      </c>
      <c r="DA81" s="52">
        <v>-4.7352999999999999E-2</v>
      </c>
      <c r="DB81" s="52">
        <v>-4.90144E-2</v>
      </c>
      <c r="DC81" s="52">
        <v>-4.8596800000000002E-2</v>
      </c>
      <c r="DD81" s="52">
        <v>-2.6941699999999999E-2</v>
      </c>
      <c r="DE81" s="52">
        <v>-2.0078000000000001E-3</v>
      </c>
      <c r="DF81" s="52">
        <v>1.41955E-2</v>
      </c>
      <c r="DG81" s="52">
        <v>1.4633200000000001E-2</v>
      </c>
      <c r="DH81" s="52">
        <v>1.2444999999999999E-2</v>
      </c>
      <c r="DI81" s="52">
        <v>2.6723299999999998E-2</v>
      </c>
      <c r="DJ81" s="52">
        <v>4.08747E-2</v>
      </c>
      <c r="DK81" s="52">
        <v>5.4403199999999999E-2</v>
      </c>
      <c r="DL81" s="52">
        <v>5.0838800000000003E-2</v>
      </c>
      <c r="DM81" s="52">
        <v>5.6068899999999998E-2</v>
      </c>
      <c r="DN81" s="52">
        <v>3.09252E-2</v>
      </c>
      <c r="DO81" s="52">
        <v>2.49254E-2</v>
      </c>
      <c r="DP81" s="52">
        <v>2.3058100000000002E-2</v>
      </c>
      <c r="DQ81" s="52">
        <v>2.0308000000000001E-3</v>
      </c>
      <c r="DR81" s="52">
        <v>-1.3851199999999999E-2</v>
      </c>
      <c r="DS81" s="52">
        <v>-1.82808E-2</v>
      </c>
      <c r="DT81" s="52">
        <v>-1.39322E-2</v>
      </c>
      <c r="DU81" s="52">
        <v>-1.8856399999999999E-2</v>
      </c>
      <c r="DV81" s="52">
        <v>-2.5699199999999998E-2</v>
      </c>
      <c r="DW81" s="52">
        <v>-4.9841400000000001E-2</v>
      </c>
      <c r="DX81" s="52">
        <v>-4.7694199999999999E-2</v>
      </c>
      <c r="DY81" s="52">
        <v>-3.5026099999999998E-2</v>
      </c>
      <c r="DZ81" s="52">
        <v>-3.6758699999999998E-2</v>
      </c>
      <c r="EA81" s="52">
        <v>-3.6756499999999998E-2</v>
      </c>
      <c r="EB81" s="52">
        <v>-1.69184E-2</v>
      </c>
      <c r="EC81" s="52">
        <v>7.7403000000000003E-3</v>
      </c>
      <c r="ED81" s="52">
        <v>2.5051199999999999E-2</v>
      </c>
      <c r="EE81" s="52">
        <v>2.5940499999999998E-2</v>
      </c>
      <c r="EF81" s="52">
        <v>2.3757199999999999E-2</v>
      </c>
      <c r="EG81" s="52">
        <v>3.7424800000000001E-2</v>
      </c>
      <c r="EH81" s="52">
        <v>5.2013900000000002E-2</v>
      </c>
      <c r="EI81" s="52">
        <v>6.5907099999999996E-2</v>
      </c>
      <c r="EJ81" s="52">
        <v>6.1956200000000003E-2</v>
      </c>
      <c r="EK81" s="52">
        <v>6.7258799999999994E-2</v>
      </c>
      <c r="EL81" s="52">
        <v>4.1248100000000003E-2</v>
      </c>
      <c r="EM81" s="52">
        <v>3.5475699999999999E-2</v>
      </c>
      <c r="EN81" s="52">
        <v>3.5095899999999999E-2</v>
      </c>
      <c r="EO81" s="52">
        <v>1.5406899999999999E-2</v>
      </c>
      <c r="EP81" s="52">
        <v>-2.2489999999999999E-4</v>
      </c>
      <c r="EQ81" s="52">
        <v>-5.2002000000000003E-3</v>
      </c>
      <c r="ER81" s="52">
        <v>-1.4594E-3</v>
      </c>
      <c r="ES81" s="52">
        <v>-6.6192999999999998E-3</v>
      </c>
      <c r="ET81" s="52">
        <v>-1.3841600000000001E-2</v>
      </c>
      <c r="EU81" s="52">
        <v>54.792186999999998</v>
      </c>
      <c r="EV81" s="52">
        <v>54.15654</v>
      </c>
      <c r="EW81" s="52">
        <v>53.296528000000002</v>
      </c>
      <c r="EX81" s="52">
        <v>52.661602000000002</v>
      </c>
      <c r="EY81" s="52">
        <v>52.287033000000001</v>
      </c>
      <c r="EZ81" s="52">
        <v>52.203293000000002</v>
      </c>
      <c r="FA81" s="52">
        <v>51.944023000000001</v>
      </c>
      <c r="FB81" s="52">
        <v>52.385876000000003</v>
      </c>
      <c r="FC81" s="52">
        <v>54.208897</v>
      </c>
      <c r="FD81" s="52">
        <v>57.862724</v>
      </c>
      <c r="FE81" s="52">
        <v>60.495842000000003</v>
      </c>
      <c r="FF81" s="52">
        <v>63.6068</v>
      </c>
      <c r="FG81" s="52">
        <v>64.840835999999996</v>
      </c>
      <c r="FH81" s="52">
        <v>65.133208999999994</v>
      </c>
      <c r="FI81" s="52">
        <v>64.898712000000003</v>
      </c>
      <c r="FJ81" s="52">
        <v>64.628776999999999</v>
      </c>
      <c r="FK81" s="52">
        <v>63.458672</v>
      </c>
      <c r="FL81" s="52">
        <v>61.967716000000003</v>
      </c>
      <c r="FM81" s="52">
        <v>61.023871999999997</v>
      </c>
      <c r="FN81" s="52">
        <v>60.201393000000003</v>
      </c>
      <c r="FO81" s="52">
        <v>59.436878</v>
      </c>
      <c r="FP81" s="52">
        <v>58.311267999999998</v>
      </c>
      <c r="FQ81" s="52">
        <v>56.967716000000003</v>
      </c>
      <c r="FR81" s="52">
        <v>56.109062000000002</v>
      </c>
      <c r="FS81" s="52">
        <v>8.7130999999999997E-3</v>
      </c>
      <c r="FT81" s="52">
        <v>9.1950999999999995E-3</v>
      </c>
      <c r="FU81" s="52">
        <v>1.5183E-2</v>
      </c>
    </row>
    <row r="82" spans="1:177" x14ac:dyDescent="0.2">
      <c r="A82" s="31" t="s">
        <v>0</v>
      </c>
      <c r="B82" s="31" t="s">
        <v>236</v>
      </c>
      <c r="C82" s="31" t="s">
        <v>208</v>
      </c>
      <c r="D82" s="31" t="s">
        <v>211</v>
      </c>
      <c r="E82" s="53" t="s">
        <v>231</v>
      </c>
      <c r="F82" s="53">
        <v>540</v>
      </c>
      <c r="G82" s="52">
        <v>0.41806300000000002</v>
      </c>
      <c r="H82" s="52">
        <v>0.38141809999999998</v>
      </c>
      <c r="I82" s="52">
        <v>0.35912690000000003</v>
      </c>
      <c r="J82" s="52">
        <v>0.34817969999999998</v>
      </c>
      <c r="K82" s="52">
        <v>0.36178090000000002</v>
      </c>
      <c r="L82" s="52">
        <v>0.39980700000000002</v>
      </c>
      <c r="M82" s="52">
        <v>0.45864899999999997</v>
      </c>
      <c r="N82" s="52">
        <v>0.45876220000000001</v>
      </c>
      <c r="O82" s="52">
        <v>0.43725199999999997</v>
      </c>
      <c r="P82" s="52">
        <v>0.4167691</v>
      </c>
      <c r="Q82" s="52">
        <v>0.39423920000000001</v>
      </c>
      <c r="R82" s="52">
        <v>0.39404210000000001</v>
      </c>
      <c r="S82" s="52">
        <v>0.39174920000000002</v>
      </c>
      <c r="T82" s="52">
        <v>0.38531769999999999</v>
      </c>
      <c r="U82" s="52">
        <v>0.38060949999999999</v>
      </c>
      <c r="V82" s="52">
        <v>0.39377790000000001</v>
      </c>
      <c r="W82" s="52">
        <v>0.4629682</v>
      </c>
      <c r="X82" s="52">
        <v>0.59232770000000001</v>
      </c>
      <c r="Y82" s="52">
        <v>0.64034570000000002</v>
      </c>
      <c r="Z82" s="52">
        <v>0.64761009999999997</v>
      </c>
      <c r="AA82" s="52">
        <v>0.64661979999999997</v>
      </c>
      <c r="AB82" s="52">
        <v>0.62148210000000004</v>
      </c>
      <c r="AC82" s="52">
        <v>0.55721050000000005</v>
      </c>
      <c r="AD82" s="52">
        <v>0.48764039999999997</v>
      </c>
      <c r="AE82" s="52">
        <v>-2.7089999999999999E-2</v>
      </c>
      <c r="AF82" s="52">
        <v>-2.9198399999999999E-2</v>
      </c>
      <c r="AG82" s="52">
        <v>-3.2163799999999999E-2</v>
      </c>
      <c r="AH82" s="52">
        <v>-2.8975399999999998E-2</v>
      </c>
      <c r="AI82" s="52">
        <v>-1.7308299999999999E-2</v>
      </c>
      <c r="AJ82" s="52">
        <v>-2.9021600000000002E-2</v>
      </c>
      <c r="AK82" s="52">
        <v>-3.6468500000000001E-2</v>
      </c>
      <c r="AL82" s="52">
        <v>-1.30338E-2</v>
      </c>
      <c r="AM82" s="52">
        <v>-7.0131000000000004E-3</v>
      </c>
      <c r="AN82" s="52">
        <v>3.2409000000000001E-3</v>
      </c>
      <c r="AO82" s="52">
        <v>-3.6767000000000002E-3</v>
      </c>
      <c r="AP82" s="52">
        <v>1.2419899999999999E-2</v>
      </c>
      <c r="AQ82" s="52">
        <v>1.19881E-2</v>
      </c>
      <c r="AR82" s="52">
        <v>1.4291399999999999E-2</v>
      </c>
      <c r="AS82" s="52">
        <v>7.7888000000000002E-3</v>
      </c>
      <c r="AT82" s="52">
        <v>9.1538999999999995E-3</v>
      </c>
      <c r="AU82" s="52">
        <v>1.47318E-2</v>
      </c>
      <c r="AV82" s="52">
        <v>2.8011999999999998E-3</v>
      </c>
      <c r="AW82" s="52">
        <v>-1.3909100000000001E-2</v>
      </c>
      <c r="AX82" s="52">
        <v>-2.09038E-2</v>
      </c>
      <c r="AY82" s="52">
        <v>-1.5635699999999999E-2</v>
      </c>
      <c r="AZ82" s="52">
        <v>-1.09993E-2</v>
      </c>
      <c r="BA82" s="52">
        <v>-7.2988999999999997E-3</v>
      </c>
      <c r="BB82" s="52">
        <v>-7.8948000000000004E-3</v>
      </c>
      <c r="BC82" s="52">
        <v>-1.60631E-2</v>
      </c>
      <c r="BD82" s="52">
        <v>-1.8636099999999999E-2</v>
      </c>
      <c r="BE82" s="52">
        <v>-2.2318999999999999E-2</v>
      </c>
      <c r="BF82" s="52">
        <v>-1.92429E-2</v>
      </c>
      <c r="BG82" s="52">
        <v>-7.1380999999999997E-3</v>
      </c>
      <c r="BH82" s="52">
        <v>-1.7320800000000001E-2</v>
      </c>
      <c r="BI82" s="52">
        <v>-2.36822E-2</v>
      </c>
      <c r="BJ82" s="52">
        <v>-1.7482999999999999E-3</v>
      </c>
      <c r="BK82" s="52">
        <v>3.1629000000000002E-3</v>
      </c>
      <c r="BL82" s="52">
        <v>1.19775E-2</v>
      </c>
      <c r="BM82" s="52">
        <v>5.4003999999999996E-3</v>
      </c>
      <c r="BN82" s="52">
        <v>2.1000000000000001E-2</v>
      </c>
      <c r="BO82" s="52">
        <v>2.0692800000000001E-2</v>
      </c>
      <c r="BP82" s="52">
        <v>2.3004E-2</v>
      </c>
      <c r="BQ82" s="52">
        <v>1.5964699999999998E-2</v>
      </c>
      <c r="BR82" s="52">
        <v>1.72415E-2</v>
      </c>
      <c r="BS82" s="52">
        <v>2.51229E-2</v>
      </c>
      <c r="BT82" s="52">
        <v>1.4194200000000001E-2</v>
      </c>
      <c r="BU82" s="52">
        <v>-2.6754000000000001E-3</v>
      </c>
      <c r="BV82" s="52">
        <v>-9.7362000000000004E-3</v>
      </c>
      <c r="BW82" s="52">
        <v>-4.0358E-3</v>
      </c>
      <c r="BX82" s="52">
        <v>-7.7899999999999996E-5</v>
      </c>
      <c r="BY82" s="52">
        <v>3.5693000000000001E-3</v>
      </c>
      <c r="BZ82" s="52">
        <v>2.895E-3</v>
      </c>
      <c r="CA82" s="52">
        <v>-8.4259000000000001E-3</v>
      </c>
      <c r="CB82" s="52">
        <v>-1.13207E-2</v>
      </c>
      <c r="CC82" s="52">
        <v>-1.5500399999999999E-2</v>
      </c>
      <c r="CD82" s="52">
        <v>-1.25022E-2</v>
      </c>
      <c r="CE82" s="52">
        <v>-9.4300000000000002E-5</v>
      </c>
      <c r="CF82" s="52">
        <v>-9.2169000000000001E-3</v>
      </c>
      <c r="CG82" s="52">
        <v>-1.4826499999999999E-2</v>
      </c>
      <c r="CH82" s="52">
        <v>6.0679999999999996E-3</v>
      </c>
      <c r="CI82" s="52">
        <v>1.02107E-2</v>
      </c>
      <c r="CJ82" s="52">
        <v>1.8028499999999999E-2</v>
      </c>
      <c r="CK82" s="52">
        <v>1.16872E-2</v>
      </c>
      <c r="CL82" s="52">
        <v>2.6942600000000001E-2</v>
      </c>
      <c r="CM82" s="52">
        <v>2.67218E-2</v>
      </c>
      <c r="CN82" s="52">
        <v>2.9038399999999999E-2</v>
      </c>
      <c r="CO82" s="52">
        <v>2.1627400000000001E-2</v>
      </c>
      <c r="CP82" s="52">
        <v>2.2842899999999999E-2</v>
      </c>
      <c r="CQ82" s="52">
        <v>3.23197E-2</v>
      </c>
      <c r="CR82" s="52">
        <v>2.2084900000000001E-2</v>
      </c>
      <c r="CS82" s="52">
        <v>5.1050000000000002E-3</v>
      </c>
      <c r="CT82" s="52">
        <v>-2.0016000000000001E-3</v>
      </c>
      <c r="CU82" s="52">
        <v>3.9982000000000004E-3</v>
      </c>
      <c r="CV82" s="52">
        <v>7.4863000000000004E-3</v>
      </c>
      <c r="CW82" s="52">
        <v>1.10965E-2</v>
      </c>
      <c r="CX82" s="52">
        <v>1.0368E-2</v>
      </c>
      <c r="CY82" s="52">
        <v>-7.8870000000000003E-4</v>
      </c>
      <c r="CZ82" s="52">
        <v>-4.0052000000000004E-3</v>
      </c>
      <c r="DA82" s="52">
        <v>-8.6818999999999993E-3</v>
      </c>
      <c r="DB82" s="52">
        <v>-5.7615000000000001E-3</v>
      </c>
      <c r="DC82" s="52">
        <v>6.9494999999999999E-3</v>
      </c>
      <c r="DD82" s="52">
        <v>-1.1130000000000001E-3</v>
      </c>
      <c r="DE82" s="52">
        <v>-5.9708000000000001E-3</v>
      </c>
      <c r="DF82" s="52">
        <v>1.38844E-2</v>
      </c>
      <c r="DG82" s="52">
        <v>1.7258599999999999E-2</v>
      </c>
      <c r="DH82" s="52">
        <v>2.4079400000000001E-2</v>
      </c>
      <c r="DI82" s="52">
        <v>1.79741E-2</v>
      </c>
      <c r="DJ82" s="52">
        <v>3.28851E-2</v>
      </c>
      <c r="DK82" s="52">
        <v>3.2750700000000001E-2</v>
      </c>
      <c r="DL82" s="52">
        <v>3.5072699999999998E-2</v>
      </c>
      <c r="DM82" s="52">
        <v>2.7289999999999998E-2</v>
      </c>
      <c r="DN82" s="52">
        <v>2.8444400000000002E-2</v>
      </c>
      <c r="DO82" s="52">
        <v>3.9516500000000003E-2</v>
      </c>
      <c r="DP82" s="52">
        <v>2.9975600000000002E-2</v>
      </c>
      <c r="DQ82" s="52">
        <v>1.28854E-2</v>
      </c>
      <c r="DR82" s="52">
        <v>5.7330999999999997E-3</v>
      </c>
      <c r="DS82" s="52">
        <v>1.2032299999999999E-2</v>
      </c>
      <c r="DT82" s="52">
        <v>1.50504E-2</v>
      </c>
      <c r="DU82" s="52">
        <v>1.86237E-2</v>
      </c>
      <c r="DV82" s="52">
        <v>1.7840999999999999E-2</v>
      </c>
      <c r="DW82" s="52">
        <v>1.0238199999999999E-2</v>
      </c>
      <c r="DX82" s="52">
        <v>6.5570999999999997E-3</v>
      </c>
      <c r="DY82" s="52">
        <v>1.163E-3</v>
      </c>
      <c r="DZ82" s="52">
        <v>3.9709999999999997E-3</v>
      </c>
      <c r="EA82" s="52">
        <v>1.7119700000000002E-2</v>
      </c>
      <c r="EB82" s="52">
        <v>1.05878E-2</v>
      </c>
      <c r="EC82" s="52">
        <v>6.8154000000000001E-3</v>
      </c>
      <c r="ED82" s="52">
        <v>2.5169899999999999E-2</v>
      </c>
      <c r="EE82" s="52">
        <v>2.74346E-2</v>
      </c>
      <c r="EF82" s="52">
        <v>3.2816100000000001E-2</v>
      </c>
      <c r="EG82" s="52">
        <v>2.7051200000000001E-2</v>
      </c>
      <c r="EH82" s="52">
        <v>4.1465200000000001E-2</v>
      </c>
      <c r="EI82" s="52">
        <v>4.1455499999999999E-2</v>
      </c>
      <c r="EJ82" s="52">
        <v>4.3785400000000002E-2</v>
      </c>
      <c r="EK82" s="52">
        <v>3.5465999999999998E-2</v>
      </c>
      <c r="EL82" s="52">
        <v>3.6532000000000002E-2</v>
      </c>
      <c r="EM82" s="52">
        <v>4.99075E-2</v>
      </c>
      <c r="EN82" s="52">
        <v>4.1368500000000002E-2</v>
      </c>
      <c r="EO82" s="52">
        <v>2.4119100000000001E-2</v>
      </c>
      <c r="EP82" s="52">
        <v>1.6900700000000001E-2</v>
      </c>
      <c r="EQ82" s="52">
        <v>2.3632199999999999E-2</v>
      </c>
      <c r="ER82" s="52">
        <v>2.59718E-2</v>
      </c>
      <c r="ES82" s="52">
        <v>2.9491799999999999E-2</v>
      </c>
      <c r="ET82" s="52">
        <v>2.8630800000000001E-2</v>
      </c>
      <c r="EU82" s="52">
        <v>51.838839999999998</v>
      </c>
      <c r="EV82" s="52">
        <v>51.281807000000001</v>
      </c>
      <c r="EW82" s="52">
        <v>50.607925000000002</v>
      </c>
      <c r="EX82" s="52">
        <v>50.278010999999999</v>
      </c>
      <c r="EY82" s="52">
        <v>49.543990999999998</v>
      </c>
      <c r="EZ82" s="52">
        <v>48.755287000000003</v>
      </c>
      <c r="FA82" s="52">
        <v>48.862389</v>
      </c>
      <c r="FB82" s="52">
        <v>49.652614999999997</v>
      </c>
      <c r="FC82" s="52">
        <v>55.032660999999997</v>
      </c>
      <c r="FD82" s="52">
        <v>61.022030000000001</v>
      </c>
      <c r="FE82" s="52">
        <v>64.513099999999994</v>
      </c>
      <c r="FF82" s="52">
        <v>66.047729000000004</v>
      </c>
      <c r="FG82" s="52">
        <v>67.224968000000004</v>
      </c>
      <c r="FH82" s="52">
        <v>67.611473000000004</v>
      </c>
      <c r="FI82" s="52">
        <v>67.157364000000001</v>
      </c>
      <c r="FJ82" s="52">
        <v>66.113051999999996</v>
      </c>
      <c r="FK82" s="52">
        <v>64.093047999999996</v>
      </c>
      <c r="FL82" s="52">
        <v>60.183692999999998</v>
      </c>
      <c r="FM82" s="52">
        <v>57.770477</v>
      </c>
      <c r="FN82" s="52">
        <v>55.013672</v>
      </c>
      <c r="FO82" s="52">
        <v>53.336371999999997</v>
      </c>
      <c r="FP82" s="52">
        <v>52.436763999999997</v>
      </c>
      <c r="FQ82" s="52">
        <v>51.923408999999999</v>
      </c>
      <c r="FR82" s="52">
        <v>51.961638999999998</v>
      </c>
      <c r="FS82" s="52">
        <v>8.8684000000000002E-3</v>
      </c>
      <c r="FT82" s="52">
        <v>8.7115999999999999E-3</v>
      </c>
      <c r="FU82" s="52">
        <v>1.29623E-2</v>
      </c>
    </row>
    <row r="83" spans="1:177" x14ac:dyDescent="0.2">
      <c r="A83" s="31" t="s">
        <v>0</v>
      </c>
      <c r="B83" s="31" t="s">
        <v>236</v>
      </c>
      <c r="C83" s="31" t="s">
        <v>208</v>
      </c>
      <c r="D83" s="31" t="s">
        <v>212</v>
      </c>
      <c r="E83" s="53" t="s">
        <v>229</v>
      </c>
      <c r="F83" s="53">
        <v>1689</v>
      </c>
      <c r="G83" s="52">
        <v>1.0144329999999999</v>
      </c>
      <c r="H83" s="52">
        <v>0.93195130000000004</v>
      </c>
      <c r="I83" s="52">
        <v>0.88563449999999999</v>
      </c>
      <c r="J83" s="52">
        <v>0.86329069999999997</v>
      </c>
      <c r="K83" s="52">
        <v>0.88228390000000001</v>
      </c>
      <c r="L83" s="52">
        <v>0.99962130000000005</v>
      </c>
      <c r="M83" s="52">
        <v>1.2301070000000001</v>
      </c>
      <c r="N83" s="52">
        <v>1.244988</v>
      </c>
      <c r="O83" s="52">
        <v>1.1340170000000001</v>
      </c>
      <c r="P83" s="52">
        <v>1.051437</v>
      </c>
      <c r="Q83" s="52">
        <v>1.020942</v>
      </c>
      <c r="R83" s="52">
        <v>1.0161629999999999</v>
      </c>
      <c r="S83" s="52">
        <v>1.0236730000000001</v>
      </c>
      <c r="T83" s="52">
        <v>1.015495</v>
      </c>
      <c r="U83" s="52">
        <v>1.0154639999999999</v>
      </c>
      <c r="V83" s="52">
        <v>1.0419959999999999</v>
      </c>
      <c r="W83" s="52">
        <v>1.1226689999999999</v>
      </c>
      <c r="X83" s="52">
        <v>1.3741779999999999</v>
      </c>
      <c r="Y83" s="52">
        <v>1.6980660000000001</v>
      </c>
      <c r="Z83" s="52">
        <v>1.7678160000000001</v>
      </c>
      <c r="AA83" s="52">
        <v>1.7190559999999999</v>
      </c>
      <c r="AB83" s="52">
        <v>1.6108420000000001</v>
      </c>
      <c r="AC83" s="52">
        <v>1.4141729999999999</v>
      </c>
      <c r="AD83" s="52">
        <v>1.1903300000000001</v>
      </c>
      <c r="AE83" s="52">
        <v>-0.1234799</v>
      </c>
      <c r="AF83" s="52">
        <v>-0.1086582</v>
      </c>
      <c r="AG83" s="52">
        <v>-9.5168900000000001E-2</v>
      </c>
      <c r="AH83" s="52">
        <v>-8.9362399999999995E-2</v>
      </c>
      <c r="AI83" s="52">
        <v>-8.9208800000000005E-2</v>
      </c>
      <c r="AJ83" s="52">
        <v>-7.0920399999999995E-2</v>
      </c>
      <c r="AK83" s="52">
        <v>-3.2310199999999997E-2</v>
      </c>
      <c r="AL83" s="52">
        <v>-3.04753E-2</v>
      </c>
      <c r="AM83" s="52">
        <v>-9.7456000000000001E-3</v>
      </c>
      <c r="AN83" s="52">
        <v>-1.8714700000000001E-2</v>
      </c>
      <c r="AO83" s="52">
        <v>7.7450000000000001E-4</v>
      </c>
      <c r="AP83" s="52">
        <v>1.8719699999999999E-2</v>
      </c>
      <c r="AQ83" s="52">
        <v>3.4743499999999997E-2</v>
      </c>
      <c r="AR83" s="52">
        <v>3.2290300000000001E-2</v>
      </c>
      <c r="AS83" s="52">
        <v>2.5577900000000001E-2</v>
      </c>
      <c r="AT83" s="52">
        <v>2.8603999999999999E-3</v>
      </c>
      <c r="AU83" s="52">
        <v>-1.8634600000000001E-2</v>
      </c>
      <c r="AV83" s="52">
        <v>-3.04444E-2</v>
      </c>
      <c r="AW83" s="52">
        <v>-3.6000499999999998E-2</v>
      </c>
      <c r="AX83" s="52">
        <v>-3.6074500000000002E-2</v>
      </c>
      <c r="AY83" s="52">
        <v>-6.2825400000000003E-2</v>
      </c>
      <c r="AZ83" s="52">
        <v>-6.62388E-2</v>
      </c>
      <c r="BA83" s="52">
        <v>-7.1224499999999996E-2</v>
      </c>
      <c r="BB83" s="52">
        <v>-7.8437099999999996E-2</v>
      </c>
      <c r="BC83" s="52">
        <v>-0.10501389999999999</v>
      </c>
      <c r="BD83" s="52">
        <v>-9.0788999999999995E-2</v>
      </c>
      <c r="BE83" s="52">
        <v>-7.7473399999999998E-2</v>
      </c>
      <c r="BF83" s="52">
        <v>-7.2607400000000002E-2</v>
      </c>
      <c r="BG83" s="52">
        <v>-7.2281700000000004E-2</v>
      </c>
      <c r="BH83" s="52">
        <v>-5.4380499999999998E-2</v>
      </c>
      <c r="BI83" s="52">
        <v>-1.2348400000000001E-2</v>
      </c>
      <c r="BJ83" s="52">
        <v>-1.3654400000000001E-2</v>
      </c>
      <c r="BK83" s="52">
        <v>5.4111000000000003E-3</v>
      </c>
      <c r="BL83" s="52">
        <v>-3.8376999999999999E-3</v>
      </c>
      <c r="BM83" s="52">
        <v>1.48378E-2</v>
      </c>
      <c r="BN83" s="52">
        <v>3.2999300000000002E-2</v>
      </c>
      <c r="BO83" s="52">
        <v>4.9692300000000002E-2</v>
      </c>
      <c r="BP83" s="52">
        <v>4.6508099999999997E-2</v>
      </c>
      <c r="BQ83" s="52">
        <v>4.0040699999999999E-2</v>
      </c>
      <c r="BR83" s="52">
        <v>1.7580399999999999E-2</v>
      </c>
      <c r="BS83" s="52">
        <v>-3.7831000000000002E-3</v>
      </c>
      <c r="BT83" s="52">
        <v>-1.5635900000000001E-2</v>
      </c>
      <c r="BU83" s="52">
        <v>-1.8775900000000002E-2</v>
      </c>
      <c r="BV83" s="52">
        <v>-1.7859699999999999E-2</v>
      </c>
      <c r="BW83" s="52">
        <v>-4.3702499999999998E-2</v>
      </c>
      <c r="BX83" s="52">
        <v>-4.7229899999999998E-2</v>
      </c>
      <c r="BY83" s="52">
        <v>-5.2053099999999998E-2</v>
      </c>
      <c r="BZ83" s="52">
        <v>-6.0571100000000003E-2</v>
      </c>
      <c r="CA83" s="52">
        <v>-9.2224399999999998E-2</v>
      </c>
      <c r="CB83" s="52">
        <v>-7.8412800000000005E-2</v>
      </c>
      <c r="CC83" s="52">
        <v>-6.5217600000000001E-2</v>
      </c>
      <c r="CD83" s="52">
        <v>-6.1002899999999999E-2</v>
      </c>
      <c r="CE83" s="52">
        <v>-6.0558000000000001E-2</v>
      </c>
      <c r="CF83" s="52">
        <v>-4.2924999999999998E-2</v>
      </c>
      <c r="CG83" s="52">
        <v>1.4771999999999999E-3</v>
      </c>
      <c r="CH83" s="52">
        <v>-2.0043000000000001E-3</v>
      </c>
      <c r="CI83" s="52">
        <v>1.5908700000000001E-2</v>
      </c>
      <c r="CJ83" s="52">
        <v>6.4660000000000004E-3</v>
      </c>
      <c r="CK83" s="52">
        <v>2.45779E-2</v>
      </c>
      <c r="CL83" s="52">
        <v>4.2889299999999998E-2</v>
      </c>
      <c r="CM83" s="52">
        <v>6.00457E-2</v>
      </c>
      <c r="CN83" s="52">
        <v>5.63554E-2</v>
      </c>
      <c r="CO83" s="52">
        <v>5.0057600000000001E-2</v>
      </c>
      <c r="CP83" s="52">
        <v>2.7775399999999999E-2</v>
      </c>
      <c r="CQ83" s="52">
        <v>6.5030000000000001E-3</v>
      </c>
      <c r="CR83" s="52">
        <v>-5.3794999999999997E-3</v>
      </c>
      <c r="CS83" s="52">
        <v>-6.8460999999999999E-3</v>
      </c>
      <c r="CT83" s="52">
        <v>-5.2442000000000001E-3</v>
      </c>
      <c r="CU83" s="52">
        <v>-3.0458099999999998E-2</v>
      </c>
      <c r="CV83" s="52">
        <v>-3.4064400000000002E-2</v>
      </c>
      <c r="CW83" s="52">
        <v>-3.8774999999999997E-2</v>
      </c>
      <c r="CX83" s="52">
        <v>-4.8197299999999998E-2</v>
      </c>
      <c r="CY83" s="52">
        <v>-7.9434900000000003E-2</v>
      </c>
      <c r="CZ83" s="52">
        <v>-6.6036600000000001E-2</v>
      </c>
      <c r="DA83" s="52">
        <v>-5.2961800000000003E-2</v>
      </c>
      <c r="DB83" s="52">
        <v>-4.9398499999999998E-2</v>
      </c>
      <c r="DC83" s="52">
        <v>-4.8834299999999997E-2</v>
      </c>
      <c r="DD83" s="52">
        <v>-3.14696E-2</v>
      </c>
      <c r="DE83" s="52">
        <v>1.5302700000000001E-2</v>
      </c>
      <c r="DF83" s="52">
        <v>9.6457999999999995E-3</v>
      </c>
      <c r="DG83" s="52">
        <v>2.6406200000000001E-2</v>
      </c>
      <c r="DH83" s="52">
        <v>1.6769699999999998E-2</v>
      </c>
      <c r="DI83" s="52">
        <v>3.4318099999999997E-2</v>
      </c>
      <c r="DJ83" s="52">
        <v>5.2779300000000001E-2</v>
      </c>
      <c r="DK83" s="52">
        <v>7.0399199999999995E-2</v>
      </c>
      <c r="DL83" s="52">
        <v>6.62026E-2</v>
      </c>
      <c r="DM83" s="52">
        <v>6.0074500000000003E-2</v>
      </c>
      <c r="DN83" s="52">
        <v>3.7970400000000001E-2</v>
      </c>
      <c r="DO83" s="52">
        <v>1.6789100000000001E-2</v>
      </c>
      <c r="DP83" s="52">
        <v>4.8767999999999997E-3</v>
      </c>
      <c r="DQ83" s="52">
        <v>5.0835999999999998E-3</v>
      </c>
      <c r="DR83" s="52">
        <v>7.3712999999999999E-3</v>
      </c>
      <c r="DS83" s="52">
        <v>-1.7213699999999998E-2</v>
      </c>
      <c r="DT83" s="52">
        <v>-2.0898799999999999E-2</v>
      </c>
      <c r="DU83" s="52">
        <v>-2.5496999999999999E-2</v>
      </c>
      <c r="DV83" s="52">
        <v>-3.5823399999999998E-2</v>
      </c>
      <c r="DW83" s="52">
        <v>-6.0968899999999999E-2</v>
      </c>
      <c r="DX83" s="52">
        <v>-4.8167300000000003E-2</v>
      </c>
      <c r="DY83" s="52">
        <v>-3.5266400000000003E-2</v>
      </c>
      <c r="DZ83" s="52">
        <v>-3.2643499999999999E-2</v>
      </c>
      <c r="EA83" s="52">
        <v>-3.1907100000000001E-2</v>
      </c>
      <c r="EB83" s="52">
        <v>-1.4929700000000001E-2</v>
      </c>
      <c r="EC83" s="52">
        <v>3.52646E-2</v>
      </c>
      <c r="ED83" s="52">
        <v>2.6466699999999999E-2</v>
      </c>
      <c r="EE83" s="52">
        <v>4.1563000000000003E-2</v>
      </c>
      <c r="EF83" s="52">
        <v>3.1646599999999997E-2</v>
      </c>
      <c r="EG83" s="52">
        <v>4.8381399999999998E-2</v>
      </c>
      <c r="EH83" s="52">
        <v>6.7058800000000002E-2</v>
      </c>
      <c r="EI83" s="52">
        <v>8.5347900000000004E-2</v>
      </c>
      <c r="EJ83" s="52">
        <v>8.0420400000000003E-2</v>
      </c>
      <c r="EK83" s="52">
        <v>7.4537300000000001E-2</v>
      </c>
      <c r="EL83" s="52">
        <v>5.2690399999999998E-2</v>
      </c>
      <c r="EM83" s="52">
        <v>3.1640500000000002E-2</v>
      </c>
      <c r="EN83" s="52">
        <v>1.9685299999999999E-2</v>
      </c>
      <c r="EO83" s="52">
        <v>2.23083E-2</v>
      </c>
      <c r="EP83" s="52">
        <v>2.5586100000000001E-2</v>
      </c>
      <c r="EQ83" s="52">
        <v>1.9090999999999999E-3</v>
      </c>
      <c r="ER83" s="52">
        <v>-1.8898999999999999E-3</v>
      </c>
      <c r="ES83" s="52">
        <v>-6.3255999999999998E-3</v>
      </c>
      <c r="ET83" s="52">
        <v>-1.7957500000000001E-2</v>
      </c>
      <c r="EU83" s="52">
        <v>58.255271999999998</v>
      </c>
      <c r="EV83" s="52">
        <v>57.751182999999997</v>
      </c>
      <c r="EW83" s="52">
        <v>56.57732</v>
      </c>
      <c r="EX83" s="52">
        <v>56.042427000000004</v>
      </c>
      <c r="EY83" s="52">
        <v>55.605915000000003</v>
      </c>
      <c r="EZ83" s="52">
        <v>54.704909999999998</v>
      </c>
      <c r="FA83" s="52">
        <v>54.756176000000004</v>
      </c>
      <c r="FB83" s="52">
        <v>55.143763999999997</v>
      </c>
      <c r="FC83" s="52">
        <v>59.921421000000002</v>
      </c>
      <c r="FD83" s="52">
        <v>65.420601000000005</v>
      </c>
      <c r="FE83" s="52">
        <v>69.895966000000001</v>
      </c>
      <c r="FF83" s="52">
        <v>72.894065999999995</v>
      </c>
      <c r="FG83" s="52">
        <v>74.424933999999993</v>
      </c>
      <c r="FH83" s="52">
        <v>74.427627999999999</v>
      </c>
      <c r="FI83" s="52">
        <v>74.394531000000001</v>
      </c>
      <c r="FJ83" s="52">
        <v>73.301590000000004</v>
      </c>
      <c r="FK83" s="52">
        <v>71.971755999999999</v>
      </c>
      <c r="FL83" s="52">
        <v>69.820785999999998</v>
      </c>
      <c r="FM83" s="52">
        <v>65.872101000000001</v>
      </c>
      <c r="FN83" s="52">
        <v>63.952224999999999</v>
      </c>
      <c r="FO83" s="52">
        <v>62.094223</v>
      </c>
      <c r="FP83" s="52">
        <v>60.551242999999999</v>
      </c>
      <c r="FQ83" s="52">
        <v>59.153091000000003</v>
      </c>
      <c r="FR83" s="52">
        <v>58.399875999999999</v>
      </c>
      <c r="FS83" s="52">
        <v>1.30195E-2</v>
      </c>
      <c r="FT83" s="52">
        <v>1.27309E-2</v>
      </c>
      <c r="FU83" s="52">
        <v>1.9308599999999999E-2</v>
      </c>
    </row>
    <row r="84" spans="1:177" x14ac:dyDescent="0.2">
      <c r="A84" s="31" t="s">
        <v>0</v>
      </c>
      <c r="B84" s="31" t="s">
        <v>236</v>
      </c>
      <c r="C84" s="31" t="s">
        <v>208</v>
      </c>
      <c r="D84" s="31" t="s">
        <v>212</v>
      </c>
      <c r="E84" s="53" t="s">
        <v>230</v>
      </c>
      <c r="F84" s="53">
        <v>983</v>
      </c>
      <c r="G84" s="52">
        <v>0.58148569999999999</v>
      </c>
      <c r="H84" s="52">
        <v>0.52697769999999999</v>
      </c>
      <c r="I84" s="52">
        <v>0.50268120000000005</v>
      </c>
      <c r="J84" s="52">
        <v>0.48694690000000002</v>
      </c>
      <c r="K84" s="52">
        <v>0.49386400000000003</v>
      </c>
      <c r="L84" s="52">
        <v>0.55390640000000002</v>
      </c>
      <c r="M84" s="52">
        <v>0.67546709999999999</v>
      </c>
      <c r="N84" s="52">
        <v>0.70820839999999996</v>
      </c>
      <c r="O84" s="52">
        <v>0.65603210000000001</v>
      </c>
      <c r="P84" s="52">
        <v>0.61780480000000004</v>
      </c>
      <c r="Q84" s="52">
        <v>0.59762599999999999</v>
      </c>
      <c r="R84" s="52">
        <v>0.59584590000000004</v>
      </c>
      <c r="S84" s="52">
        <v>0.60057609999999995</v>
      </c>
      <c r="T84" s="52">
        <v>0.58228060000000004</v>
      </c>
      <c r="U84" s="52">
        <v>0.57836730000000003</v>
      </c>
      <c r="V84" s="52">
        <v>0.5854762</v>
      </c>
      <c r="W84" s="52">
        <v>0.62807979999999997</v>
      </c>
      <c r="X84" s="52">
        <v>0.78017510000000001</v>
      </c>
      <c r="Y84" s="52">
        <v>0.99296390000000001</v>
      </c>
      <c r="Z84" s="52">
        <v>1.0444880000000001</v>
      </c>
      <c r="AA84" s="52">
        <v>1.0091490000000001</v>
      </c>
      <c r="AB84" s="52">
        <v>0.94429280000000004</v>
      </c>
      <c r="AC84" s="52">
        <v>0.8269164</v>
      </c>
      <c r="AD84" s="52">
        <v>0.69218060000000003</v>
      </c>
      <c r="AE84" s="52">
        <v>-8.7873400000000004E-2</v>
      </c>
      <c r="AF84" s="52">
        <v>-7.8854999999999995E-2</v>
      </c>
      <c r="AG84" s="52">
        <v>-6.4203800000000005E-2</v>
      </c>
      <c r="AH84" s="52">
        <v>-6.6485000000000002E-2</v>
      </c>
      <c r="AI84" s="52">
        <v>-6.3936400000000004E-2</v>
      </c>
      <c r="AJ84" s="52">
        <v>-3.9550200000000001E-2</v>
      </c>
      <c r="AK84" s="52">
        <v>-2.02688E-2</v>
      </c>
      <c r="AL84" s="52">
        <v>-1.3195200000000001E-2</v>
      </c>
      <c r="AM84" s="52">
        <v>-5.0495000000000002E-3</v>
      </c>
      <c r="AN84" s="52">
        <v>-8.6116999999999999E-3</v>
      </c>
      <c r="AO84" s="52">
        <v>2.2558999999999999E-3</v>
      </c>
      <c r="AP84" s="52">
        <v>1.34749E-2</v>
      </c>
      <c r="AQ84" s="52">
        <v>2.2106000000000001E-2</v>
      </c>
      <c r="AR84" s="52">
        <v>1.27551E-2</v>
      </c>
      <c r="AS84" s="52">
        <v>1.06991E-2</v>
      </c>
      <c r="AT84" s="52">
        <v>-5.3600000000000002E-4</v>
      </c>
      <c r="AU84" s="52">
        <v>-1.5203400000000001E-2</v>
      </c>
      <c r="AV84" s="52">
        <v>-3.0488100000000001E-2</v>
      </c>
      <c r="AW84" s="52">
        <v>-1.9207200000000001E-2</v>
      </c>
      <c r="AX84" s="52">
        <v>-2.6406900000000001E-2</v>
      </c>
      <c r="AY84" s="52">
        <v>-3.5927399999999998E-2</v>
      </c>
      <c r="AZ84" s="52">
        <v>-3.8558000000000002E-2</v>
      </c>
      <c r="BA84" s="52">
        <v>-4.7833199999999999E-2</v>
      </c>
      <c r="BB84" s="52">
        <v>-5.1655600000000003E-2</v>
      </c>
      <c r="BC84" s="52">
        <v>-7.4018899999999999E-2</v>
      </c>
      <c r="BD84" s="52">
        <v>-6.5587599999999996E-2</v>
      </c>
      <c r="BE84" s="52">
        <v>-5.0760100000000002E-2</v>
      </c>
      <c r="BF84" s="52">
        <v>-5.4127099999999997E-2</v>
      </c>
      <c r="BG84" s="52">
        <v>-5.1466100000000001E-2</v>
      </c>
      <c r="BH84" s="52">
        <v>-2.82432E-2</v>
      </c>
      <c r="BI84" s="52">
        <v>-6.3629999999999997E-3</v>
      </c>
      <c r="BJ84" s="52">
        <v>-2.0127999999999999E-3</v>
      </c>
      <c r="BK84" s="52">
        <v>6.2830999999999998E-3</v>
      </c>
      <c r="BL84" s="52">
        <v>3.124E-3</v>
      </c>
      <c r="BM84" s="52">
        <v>1.34687E-2</v>
      </c>
      <c r="BN84" s="52">
        <v>2.51573E-2</v>
      </c>
      <c r="BO84" s="52">
        <v>3.4101399999999997E-2</v>
      </c>
      <c r="BP84" s="52">
        <v>2.3720100000000001E-2</v>
      </c>
      <c r="BQ84" s="52">
        <v>2.2254900000000001E-2</v>
      </c>
      <c r="BR84" s="52">
        <v>1.11631E-2</v>
      </c>
      <c r="BS84" s="52">
        <v>-3.6965000000000001E-3</v>
      </c>
      <c r="BT84" s="52">
        <v>-1.8965200000000002E-2</v>
      </c>
      <c r="BU84" s="52">
        <v>-5.8512E-3</v>
      </c>
      <c r="BV84" s="52">
        <v>-1.21017E-2</v>
      </c>
      <c r="BW84" s="52">
        <v>-2.2121200000000001E-2</v>
      </c>
      <c r="BX84" s="52">
        <v>-2.5078199999999998E-2</v>
      </c>
      <c r="BY84" s="52">
        <v>-3.4274600000000002E-2</v>
      </c>
      <c r="BZ84" s="52">
        <v>-3.8676099999999998E-2</v>
      </c>
      <c r="CA84" s="52">
        <v>-6.4423400000000006E-2</v>
      </c>
      <c r="CB84" s="52">
        <v>-5.63986E-2</v>
      </c>
      <c r="CC84" s="52">
        <v>-4.1449100000000003E-2</v>
      </c>
      <c r="CD84" s="52">
        <v>-4.5567999999999997E-2</v>
      </c>
      <c r="CE84" s="52">
        <v>-4.2829199999999998E-2</v>
      </c>
      <c r="CF84" s="52">
        <v>-2.0412E-2</v>
      </c>
      <c r="CG84" s="52">
        <v>3.2682000000000002E-3</v>
      </c>
      <c r="CH84" s="52">
        <v>5.7321000000000004E-3</v>
      </c>
      <c r="CI84" s="52">
        <v>1.4132E-2</v>
      </c>
      <c r="CJ84" s="52">
        <v>1.1252099999999999E-2</v>
      </c>
      <c r="CK84" s="52">
        <v>2.1234699999999999E-2</v>
      </c>
      <c r="CL84" s="52">
        <v>3.32485E-2</v>
      </c>
      <c r="CM84" s="52">
        <v>4.2409299999999997E-2</v>
      </c>
      <c r="CN84" s="52">
        <v>3.1314300000000003E-2</v>
      </c>
      <c r="CO84" s="52">
        <v>3.0258400000000001E-2</v>
      </c>
      <c r="CP84" s="52">
        <v>1.9265899999999999E-2</v>
      </c>
      <c r="CQ84" s="52">
        <v>4.2731999999999996E-3</v>
      </c>
      <c r="CR84" s="52">
        <v>-1.09844E-2</v>
      </c>
      <c r="CS84" s="52">
        <v>3.3991E-3</v>
      </c>
      <c r="CT84" s="52">
        <v>-2.1938999999999999E-3</v>
      </c>
      <c r="CU84" s="52">
        <v>-1.25592E-2</v>
      </c>
      <c r="CV84" s="52">
        <v>-1.5742200000000001E-2</v>
      </c>
      <c r="CW84" s="52">
        <v>-2.48839E-2</v>
      </c>
      <c r="CX84" s="52">
        <v>-2.9686500000000001E-2</v>
      </c>
      <c r="CY84" s="52">
        <v>-5.4827800000000003E-2</v>
      </c>
      <c r="CZ84" s="52">
        <v>-4.72097E-2</v>
      </c>
      <c r="DA84" s="52">
        <v>-3.2138100000000003E-2</v>
      </c>
      <c r="DB84" s="52">
        <v>-3.7009E-2</v>
      </c>
      <c r="DC84" s="52">
        <v>-3.4192399999999998E-2</v>
      </c>
      <c r="DD84" s="52">
        <v>-1.25807E-2</v>
      </c>
      <c r="DE84" s="52">
        <v>1.2899300000000001E-2</v>
      </c>
      <c r="DF84" s="52">
        <v>1.3476999999999999E-2</v>
      </c>
      <c r="DG84" s="52">
        <v>2.1980900000000001E-2</v>
      </c>
      <c r="DH84" s="52">
        <v>1.93803E-2</v>
      </c>
      <c r="DI84" s="52">
        <v>2.9000600000000001E-2</v>
      </c>
      <c r="DJ84" s="52">
        <v>4.1339800000000003E-2</v>
      </c>
      <c r="DK84" s="52">
        <v>5.0717199999999997E-2</v>
      </c>
      <c r="DL84" s="52">
        <v>3.8908600000000002E-2</v>
      </c>
      <c r="DM84" s="52">
        <v>3.8261999999999997E-2</v>
      </c>
      <c r="DN84" s="52">
        <v>2.7368699999999999E-2</v>
      </c>
      <c r="DO84" s="52">
        <v>1.2242899999999999E-2</v>
      </c>
      <c r="DP84" s="52">
        <v>-3.0037000000000002E-3</v>
      </c>
      <c r="DQ84" s="52">
        <v>1.2649499999999999E-2</v>
      </c>
      <c r="DR84" s="52">
        <v>7.7139000000000001E-3</v>
      </c>
      <c r="DS84" s="52">
        <v>-2.9970999999999999E-3</v>
      </c>
      <c r="DT84" s="52">
        <v>-6.4060999999999996E-3</v>
      </c>
      <c r="DU84" s="52">
        <v>-1.54932E-2</v>
      </c>
      <c r="DV84" s="52">
        <v>-2.0696900000000001E-2</v>
      </c>
      <c r="DW84" s="52">
        <v>-4.0973299999999997E-2</v>
      </c>
      <c r="DX84" s="52">
        <v>-3.3942199999999999E-2</v>
      </c>
      <c r="DY84" s="52">
        <v>-1.86944E-2</v>
      </c>
      <c r="DZ84" s="52">
        <v>-2.4650999999999999E-2</v>
      </c>
      <c r="EA84" s="52">
        <v>-2.1722100000000001E-2</v>
      </c>
      <c r="EB84" s="52">
        <v>-1.2737E-3</v>
      </c>
      <c r="EC84" s="52">
        <v>2.6805200000000001E-2</v>
      </c>
      <c r="ED84" s="52">
        <v>2.4659400000000001E-2</v>
      </c>
      <c r="EE84" s="52">
        <v>3.3313500000000003E-2</v>
      </c>
      <c r="EF84" s="52">
        <v>3.1116000000000001E-2</v>
      </c>
      <c r="EG84" s="52">
        <v>4.0213499999999999E-2</v>
      </c>
      <c r="EH84" s="52">
        <v>5.3022199999999998E-2</v>
      </c>
      <c r="EI84" s="52">
        <v>6.2712599999999993E-2</v>
      </c>
      <c r="EJ84" s="52">
        <v>4.9873599999999997E-2</v>
      </c>
      <c r="EK84" s="52">
        <v>4.9817800000000002E-2</v>
      </c>
      <c r="EL84" s="52">
        <v>3.90678E-2</v>
      </c>
      <c r="EM84" s="52">
        <v>2.3749800000000001E-2</v>
      </c>
      <c r="EN84" s="52">
        <v>8.5193000000000005E-3</v>
      </c>
      <c r="EO84" s="52">
        <v>2.6005400000000001E-2</v>
      </c>
      <c r="EP84" s="52">
        <v>2.20191E-2</v>
      </c>
      <c r="EQ84" s="52">
        <v>1.0808999999999999E-2</v>
      </c>
      <c r="ER84" s="52">
        <v>7.0736999999999996E-3</v>
      </c>
      <c r="ES84" s="52">
        <v>-1.9345E-3</v>
      </c>
      <c r="ET84" s="52">
        <v>-7.7174000000000001E-3</v>
      </c>
      <c r="EU84" s="52">
        <v>59.848663000000002</v>
      </c>
      <c r="EV84" s="52">
        <v>58.885638999999998</v>
      </c>
      <c r="EW84" s="52">
        <v>57.723453999999997</v>
      </c>
      <c r="EX84" s="52">
        <v>56.879294999999999</v>
      </c>
      <c r="EY84" s="52">
        <v>56.490070000000003</v>
      </c>
      <c r="EZ84" s="52">
        <v>55.610847</v>
      </c>
      <c r="FA84" s="52">
        <v>55.844844999999999</v>
      </c>
      <c r="FB84" s="52">
        <v>55.919021999999998</v>
      </c>
      <c r="FC84" s="52">
        <v>58.763714</v>
      </c>
      <c r="FD84" s="52">
        <v>63.447594000000002</v>
      </c>
      <c r="FE84" s="52">
        <v>67.909164000000004</v>
      </c>
      <c r="FF84" s="52">
        <v>71.094116</v>
      </c>
      <c r="FG84" s="52">
        <v>72.199005</v>
      </c>
      <c r="FH84" s="52">
        <v>72.260506000000007</v>
      </c>
      <c r="FI84" s="52">
        <v>72.474791999999994</v>
      </c>
      <c r="FJ84" s="52">
        <v>71.107330000000005</v>
      </c>
      <c r="FK84" s="52">
        <v>70.399696000000006</v>
      </c>
      <c r="FL84" s="52">
        <v>68.978988999999999</v>
      </c>
      <c r="FM84" s="52">
        <v>66.788696000000002</v>
      </c>
      <c r="FN84" s="52">
        <v>65.230789000000001</v>
      </c>
      <c r="FO84" s="52">
        <v>64.333534</v>
      </c>
      <c r="FP84" s="52">
        <v>62.756149000000001</v>
      </c>
      <c r="FQ84" s="52">
        <v>61.632317</v>
      </c>
      <c r="FR84" s="52">
        <v>60.750267000000001</v>
      </c>
      <c r="FS84" s="52">
        <v>8.8222999999999999E-3</v>
      </c>
      <c r="FT84" s="52">
        <v>9.2724999999999995E-3</v>
      </c>
      <c r="FU84" s="52">
        <v>1.4851899999999999E-2</v>
      </c>
    </row>
    <row r="85" spans="1:177" x14ac:dyDescent="0.2">
      <c r="A85" s="31" t="s">
        <v>0</v>
      </c>
      <c r="B85" s="31" t="s">
        <v>236</v>
      </c>
      <c r="C85" s="31" t="s">
        <v>208</v>
      </c>
      <c r="D85" s="31" t="s">
        <v>212</v>
      </c>
      <c r="E85" s="53" t="s">
        <v>231</v>
      </c>
      <c r="F85" s="53">
        <v>706</v>
      </c>
      <c r="G85" s="52">
        <v>0.43257849999999998</v>
      </c>
      <c r="H85" s="52">
        <v>0.40450930000000002</v>
      </c>
      <c r="I85" s="52">
        <v>0.38253920000000002</v>
      </c>
      <c r="J85" s="52">
        <v>0.37584919999999999</v>
      </c>
      <c r="K85" s="52">
        <v>0.38784079999999999</v>
      </c>
      <c r="L85" s="52">
        <v>0.44495950000000001</v>
      </c>
      <c r="M85" s="52">
        <v>0.55375249999999998</v>
      </c>
      <c r="N85" s="52">
        <v>0.53634879999999996</v>
      </c>
      <c r="O85" s="52">
        <v>0.47782200000000002</v>
      </c>
      <c r="P85" s="52">
        <v>0.43361959999999999</v>
      </c>
      <c r="Q85" s="52">
        <v>0.42325810000000003</v>
      </c>
      <c r="R85" s="52">
        <v>0.42031649999999998</v>
      </c>
      <c r="S85" s="52">
        <v>0.42312650000000002</v>
      </c>
      <c r="T85" s="52">
        <v>0.43309730000000002</v>
      </c>
      <c r="U85" s="52">
        <v>0.43692110000000001</v>
      </c>
      <c r="V85" s="52">
        <v>0.4563509</v>
      </c>
      <c r="W85" s="52">
        <v>0.494251</v>
      </c>
      <c r="X85" s="52">
        <v>0.59368430000000005</v>
      </c>
      <c r="Y85" s="52">
        <v>0.70501510000000001</v>
      </c>
      <c r="Z85" s="52">
        <v>0.72333049999999999</v>
      </c>
      <c r="AA85" s="52">
        <v>0.70973989999999998</v>
      </c>
      <c r="AB85" s="52">
        <v>0.66639939999999998</v>
      </c>
      <c r="AC85" s="52">
        <v>0.58709820000000001</v>
      </c>
      <c r="AD85" s="52">
        <v>0.49789879999999997</v>
      </c>
      <c r="AE85" s="52">
        <v>-4.8814900000000001E-2</v>
      </c>
      <c r="AF85" s="52">
        <v>-4.2632400000000001E-2</v>
      </c>
      <c r="AG85" s="52">
        <v>-4.3534499999999997E-2</v>
      </c>
      <c r="AH85" s="52">
        <v>-3.4975600000000003E-2</v>
      </c>
      <c r="AI85" s="52">
        <v>-3.7481300000000002E-2</v>
      </c>
      <c r="AJ85" s="52">
        <v>-4.3178500000000002E-2</v>
      </c>
      <c r="AK85" s="52">
        <v>-2.62469E-2</v>
      </c>
      <c r="AL85" s="52">
        <v>-2.90259E-2</v>
      </c>
      <c r="AM85" s="52">
        <v>-1.5291799999999999E-2</v>
      </c>
      <c r="AN85" s="52">
        <v>-2.0287900000000001E-2</v>
      </c>
      <c r="AO85" s="52">
        <v>-1.1074499999999999E-2</v>
      </c>
      <c r="AP85" s="52">
        <v>-4.2732999999999998E-3</v>
      </c>
      <c r="AQ85" s="52">
        <v>2.5558E-3</v>
      </c>
      <c r="AR85" s="52">
        <v>9.6953000000000004E-3</v>
      </c>
      <c r="AS85" s="52">
        <v>5.0508000000000003E-3</v>
      </c>
      <c r="AT85" s="52">
        <v>-6.4817E-3</v>
      </c>
      <c r="AU85" s="52">
        <v>-1.3655799999999999E-2</v>
      </c>
      <c r="AV85" s="52">
        <v>-1.03117E-2</v>
      </c>
      <c r="AW85" s="52">
        <v>-2.87333E-2</v>
      </c>
      <c r="AX85" s="52">
        <v>-2.2379300000000001E-2</v>
      </c>
      <c r="AY85" s="52">
        <v>-4.04722E-2</v>
      </c>
      <c r="AZ85" s="52">
        <v>-4.1136499999999999E-2</v>
      </c>
      <c r="BA85" s="52">
        <v>-3.7034499999999998E-2</v>
      </c>
      <c r="BB85" s="52">
        <v>-3.9520300000000001E-2</v>
      </c>
      <c r="BC85" s="52">
        <v>-3.6632999999999999E-2</v>
      </c>
      <c r="BD85" s="52">
        <v>-3.06862E-2</v>
      </c>
      <c r="BE85" s="52">
        <v>-3.20234E-2</v>
      </c>
      <c r="BF85" s="52">
        <v>-2.3677400000000001E-2</v>
      </c>
      <c r="BG85" s="52">
        <v>-2.60523E-2</v>
      </c>
      <c r="BH85" s="52">
        <v>-3.1143000000000001E-2</v>
      </c>
      <c r="BI85" s="52">
        <v>-1.1962499999999999E-2</v>
      </c>
      <c r="BJ85" s="52">
        <v>-1.6507000000000001E-2</v>
      </c>
      <c r="BK85" s="52">
        <v>-5.2296E-3</v>
      </c>
      <c r="BL85" s="52">
        <v>-1.11231E-2</v>
      </c>
      <c r="BM85" s="52">
        <v>-2.5609999999999999E-3</v>
      </c>
      <c r="BN85" s="52">
        <v>3.9792999999999999E-3</v>
      </c>
      <c r="BO85" s="52">
        <v>1.1505700000000001E-2</v>
      </c>
      <c r="BP85" s="52">
        <v>1.8753700000000002E-2</v>
      </c>
      <c r="BQ85" s="52">
        <v>1.3775900000000001E-2</v>
      </c>
      <c r="BR85" s="52">
        <v>2.4773E-3</v>
      </c>
      <c r="BS85" s="52">
        <v>-4.2537E-3</v>
      </c>
      <c r="BT85" s="52">
        <v>-9.9749999999999991E-4</v>
      </c>
      <c r="BU85" s="52">
        <v>-1.7838900000000001E-2</v>
      </c>
      <c r="BV85" s="52">
        <v>-1.1081799999999999E-2</v>
      </c>
      <c r="BW85" s="52">
        <v>-2.7263699999999998E-2</v>
      </c>
      <c r="BX85" s="52">
        <v>-2.7768899999999999E-2</v>
      </c>
      <c r="BY85" s="52">
        <v>-2.3506900000000001E-2</v>
      </c>
      <c r="BZ85" s="52">
        <v>-2.72646E-2</v>
      </c>
      <c r="CA85" s="52">
        <v>-2.81958E-2</v>
      </c>
      <c r="CB85" s="52">
        <v>-2.2412399999999999E-2</v>
      </c>
      <c r="CC85" s="52">
        <v>-2.4050800000000001E-2</v>
      </c>
      <c r="CD85" s="52">
        <v>-1.58523E-2</v>
      </c>
      <c r="CE85" s="52">
        <v>-1.8136599999999999E-2</v>
      </c>
      <c r="CF85" s="52">
        <v>-2.28072E-2</v>
      </c>
      <c r="CG85" s="52">
        <v>-2.0690999999999999E-3</v>
      </c>
      <c r="CH85" s="52">
        <v>-7.8364000000000003E-3</v>
      </c>
      <c r="CI85" s="52">
        <v>1.7394999999999999E-3</v>
      </c>
      <c r="CJ85" s="52">
        <v>-4.7755000000000002E-3</v>
      </c>
      <c r="CK85" s="52">
        <v>3.3354000000000001E-3</v>
      </c>
      <c r="CL85" s="52">
        <v>9.6950000000000005E-3</v>
      </c>
      <c r="CM85" s="52">
        <v>1.7704299999999999E-2</v>
      </c>
      <c r="CN85" s="52">
        <v>2.5027500000000001E-2</v>
      </c>
      <c r="CO85" s="52">
        <v>1.9818800000000001E-2</v>
      </c>
      <c r="CP85" s="52">
        <v>8.6823000000000004E-3</v>
      </c>
      <c r="CQ85" s="52">
        <v>2.2582000000000001E-3</v>
      </c>
      <c r="CR85" s="52">
        <v>5.4533999999999997E-3</v>
      </c>
      <c r="CS85" s="52">
        <v>-1.0293500000000001E-2</v>
      </c>
      <c r="CT85" s="52">
        <v>-3.2572E-3</v>
      </c>
      <c r="CU85" s="52">
        <v>-1.8115599999999999E-2</v>
      </c>
      <c r="CV85" s="52">
        <v>-1.8510499999999999E-2</v>
      </c>
      <c r="CW85" s="52">
        <v>-1.41377E-2</v>
      </c>
      <c r="CX85" s="52">
        <v>-1.8776299999999999E-2</v>
      </c>
      <c r="CY85" s="52">
        <v>-1.9758700000000001E-2</v>
      </c>
      <c r="CZ85" s="52">
        <v>-1.41385E-2</v>
      </c>
      <c r="DA85" s="52">
        <v>-1.6078200000000001E-2</v>
      </c>
      <c r="DB85" s="52">
        <v>-8.0272E-3</v>
      </c>
      <c r="DC85" s="52">
        <v>-1.0220999999999999E-2</v>
      </c>
      <c r="DD85" s="52">
        <v>-1.4471400000000001E-2</v>
      </c>
      <c r="DE85" s="52">
        <v>7.8241999999999999E-3</v>
      </c>
      <c r="DF85" s="52">
        <v>8.3410000000000005E-4</v>
      </c>
      <c r="DG85" s="52">
        <v>8.7084999999999992E-3</v>
      </c>
      <c r="DH85" s="52">
        <v>1.572E-3</v>
      </c>
      <c r="DI85" s="52">
        <v>9.2318999999999995E-3</v>
      </c>
      <c r="DJ85" s="52">
        <v>1.5410800000000001E-2</v>
      </c>
      <c r="DK85" s="52">
        <v>2.3902900000000001E-2</v>
      </c>
      <c r="DL85" s="52">
        <v>3.1301299999999997E-2</v>
      </c>
      <c r="DM85" s="52">
        <v>2.5861800000000001E-2</v>
      </c>
      <c r="DN85" s="52">
        <v>1.4887299999999999E-2</v>
      </c>
      <c r="DO85" s="52">
        <v>8.77E-3</v>
      </c>
      <c r="DP85" s="52">
        <v>1.1904400000000001E-2</v>
      </c>
      <c r="DQ85" s="52">
        <v>-2.7480999999999998E-3</v>
      </c>
      <c r="DR85" s="52">
        <v>4.5672999999999998E-3</v>
      </c>
      <c r="DS85" s="52">
        <v>-8.9674000000000004E-3</v>
      </c>
      <c r="DT85" s="52">
        <v>-9.2522000000000004E-3</v>
      </c>
      <c r="DU85" s="52">
        <v>-4.7685000000000002E-3</v>
      </c>
      <c r="DV85" s="52">
        <v>-1.02881E-2</v>
      </c>
      <c r="DW85" s="52">
        <v>-7.5767999999999999E-3</v>
      </c>
      <c r="DX85" s="52">
        <v>-2.1922999999999999E-3</v>
      </c>
      <c r="DY85" s="52">
        <v>-4.5671000000000002E-3</v>
      </c>
      <c r="DZ85" s="52">
        <v>3.2709000000000002E-3</v>
      </c>
      <c r="EA85" s="52">
        <v>1.2080000000000001E-3</v>
      </c>
      <c r="EB85" s="52">
        <v>-2.4358000000000001E-3</v>
      </c>
      <c r="EC85" s="52">
        <v>2.2108599999999999E-2</v>
      </c>
      <c r="ED85" s="52">
        <v>1.3353E-2</v>
      </c>
      <c r="EE85" s="52">
        <v>1.8770700000000001E-2</v>
      </c>
      <c r="EF85" s="52">
        <v>1.0736799999999999E-2</v>
      </c>
      <c r="EG85" s="52">
        <v>1.7745400000000001E-2</v>
      </c>
      <c r="EH85" s="52">
        <v>2.3663300000000002E-2</v>
      </c>
      <c r="EI85" s="52">
        <v>3.2852699999999999E-2</v>
      </c>
      <c r="EJ85" s="52">
        <v>4.0359699999999998E-2</v>
      </c>
      <c r="EK85" s="52">
        <v>3.4586899999999997E-2</v>
      </c>
      <c r="EL85" s="52">
        <v>2.3846300000000001E-2</v>
      </c>
      <c r="EM85" s="52">
        <v>1.81721E-2</v>
      </c>
      <c r="EN85" s="52">
        <v>2.1218500000000001E-2</v>
      </c>
      <c r="EO85" s="52">
        <v>8.1463000000000004E-3</v>
      </c>
      <c r="EP85" s="52">
        <v>1.5864799999999998E-2</v>
      </c>
      <c r="EQ85" s="52">
        <v>4.241E-3</v>
      </c>
      <c r="ER85" s="52">
        <v>4.1154E-3</v>
      </c>
      <c r="ES85" s="52">
        <v>8.7591000000000006E-3</v>
      </c>
      <c r="ET85" s="52">
        <v>1.9677000000000002E-3</v>
      </c>
      <c r="EU85" s="52">
        <v>56.068260000000002</v>
      </c>
      <c r="EV85" s="52">
        <v>56.194088000000001</v>
      </c>
      <c r="EW85" s="52">
        <v>55.004192000000003</v>
      </c>
      <c r="EX85" s="52">
        <v>54.893783999999997</v>
      </c>
      <c r="EY85" s="52">
        <v>54.392367999999998</v>
      </c>
      <c r="EZ85" s="52">
        <v>53.461468000000004</v>
      </c>
      <c r="FA85" s="52">
        <v>53.261929000000002</v>
      </c>
      <c r="FB85" s="52">
        <v>54.079689000000002</v>
      </c>
      <c r="FC85" s="52">
        <v>61.510432999999999</v>
      </c>
      <c r="FD85" s="52">
        <v>68.128653999999997</v>
      </c>
      <c r="FE85" s="52">
        <v>72.62294</v>
      </c>
      <c r="FF85" s="52">
        <v>75.364577999999995</v>
      </c>
      <c r="FG85" s="52">
        <v>77.480132999999995</v>
      </c>
      <c r="FH85" s="52">
        <v>77.402114999999995</v>
      </c>
      <c r="FI85" s="52">
        <v>77.029465000000002</v>
      </c>
      <c r="FJ85" s="52">
        <v>76.313309000000004</v>
      </c>
      <c r="FK85" s="52">
        <v>74.129493999999994</v>
      </c>
      <c r="FL85" s="52">
        <v>70.976196000000002</v>
      </c>
      <c r="FM85" s="52">
        <v>64.614029000000002</v>
      </c>
      <c r="FN85" s="52">
        <v>62.197338000000002</v>
      </c>
      <c r="FO85" s="52">
        <v>59.020657</v>
      </c>
      <c r="FP85" s="52">
        <v>57.524901999999997</v>
      </c>
      <c r="FQ85" s="52">
        <v>55.750236999999998</v>
      </c>
      <c r="FR85" s="52">
        <v>55.173850999999999</v>
      </c>
      <c r="FS85" s="52">
        <v>9.5438999999999993E-3</v>
      </c>
      <c r="FT85" s="52">
        <v>8.7121000000000004E-3</v>
      </c>
      <c r="FU85" s="52">
        <v>1.2352999999999999E-2</v>
      </c>
    </row>
    <row r="86" spans="1:177" x14ac:dyDescent="0.2">
      <c r="A86" s="31" t="s">
        <v>0</v>
      </c>
      <c r="B86" s="31" t="s">
        <v>236</v>
      </c>
      <c r="C86" s="31" t="s">
        <v>208</v>
      </c>
      <c r="D86" s="31" t="s">
        <v>213</v>
      </c>
      <c r="E86" s="53" t="s">
        <v>229</v>
      </c>
      <c r="F86" s="53">
        <v>1428</v>
      </c>
      <c r="G86" s="52">
        <v>0.95728069999999998</v>
      </c>
      <c r="H86" s="52">
        <v>0.86888460000000001</v>
      </c>
      <c r="I86" s="52">
        <v>0.8260767</v>
      </c>
      <c r="J86" s="52">
        <v>0.80721860000000001</v>
      </c>
      <c r="K86" s="52">
        <v>0.82018590000000002</v>
      </c>
      <c r="L86" s="52">
        <v>0.92976959999999997</v>
      </c>
      <c r="M86" s="52">
        <v>1.117337</v>
      </c>
      <c r="N86" s="52">
        <v>1.1547130000000001</v>
      </c>
      <c r="O86" s="52">
        <v>1.075305</v>
      </c>
      <c r="P86" s="52">
        <v>0.99434860000000003</v>
      </c>
      <c r="Q86" s="52">
        <v>0.96250279999999999</v>
      </c>
      <c r="R86" s="52">
        <v>0.96399860000000004</v>
      </c>
      <c r="S86" s="52">
        <v>0.97547200000000001</v>
      </c>
      <c r="T86" s="52">
        <v>0.96379780000000004</v>
      </c>
      <c r="U86" s="52">
        <v>0.94725470000000001</v>
      </c>
      <c r="V86" s="52">
        <v>0.96976929999999995</v>
      </c>
      <c r="W86" s="52">
        <v>1.0822080000000001</v>
      </c>
      <c r="X86" s="52">
        <v>1.385473</v>
      </c>
      <c r="Y86" s="52">
        <v>1.5785690000000001</v>
      </c>
      <c r="Z86" s="52">
        <v>1.6357759999999999</v>
      </c>
      <c r="AA86" s="52">
        <v>1.600727</v>
      </c>
      <c r="AB86" s="52">
        <v>1.486084</v>
      </c>
      <c r="AC86" s="52">
        <v>1.309507</v>
      </c>
      <c r="AD86" s="52">
        <v>1.108395</v>
      </c>
      <c r="AE86" s="52">
        <v>-7.8759399999999993E-2</v>
      </c>
      <c r="AF86" s="52">
        <v>-7.9950300000000002E-2</v>
      </c>
      <c r="AG86" s="52">
        <v>-7.9793799999999998E-2</v>
      </c>
      <c r="AH86" s="52">
        <v>-7.1903499999999995E-2</v>
      </c>
      <c r="AI86" s="52">
        <v>-7.7875200000000006E-2</v>
      </c>
      <c r="AJ86" s="52">
        <v>-5.6184900000000003E-2</v>
      </c>
      <c r="AK86" s="52">
        <v>-3.8272199999999999E-2</v>
      </c>
      <c r="AL86" s="52">
        <v>-4.0616600000000003E-2</v>
      </c>
      <c r="AM86" s="52">
        <v>-1.38298E-2</v>
      </c>
      <c r="AN86" s="52">
        <v>-1.74618E-2</v>
      </c>
      <c r="AO86" s="52">
        <v>1.4411000000000001E-3</v>
      </c>
      <c r="AP86" s="52">
        <v>3.14153E-2</v>
      </c>
      <c r="AQ86" s="52">
        <v>5.2347299999999999E-2</v>
      </c>
      <c r="AR86" s="52">
        <v>5.9900500000000002E-2</v>
      </c>
      <c r="AS86" s="52">
        <v>5.0855200000000003E-2</v>
      </c>
      <c r="AT86" s="52">
        <v>3.3468999999999999E-2</v>
      </c>
      <c r="AU86" s="52">
        <v>3.0086000000000002E-2</v>
      </c>
      <c r="AV86" s="52">
        <v>2.9544299999999999E-2</v>
      </c>
      <c r="AW86" s="52">
        <v>-1.53055E-2</v>
      </c>
      <c r="AX86" s="52">
        <v>-1.7247999999999999E-2</v>
      </c>
      <c r="AY86" s="52">
        <v>-2.7676099999999999E-2</v>
      </c>
      <c r="AZ86" s="52">
        <v>-3.7798499999999999E-2</v>
      </c>
      <c r="BA86" s="52">
        <v>-4.1582899999999999E-2</v>
      </c>
      <c r="BB86" s="52">
        <v>-4.3082799999999997E-2</v>
      </c>
      <c r="BC86" s="52">
        <v>-6.1820199999999999E-2</v>
      </c>
      <c r="BD86" s="52">
        <v>-6.3575800000000002E-2</v>
      </c>
      <c r="BE86" s="52">
        <v>-6.4246700000000004E-2</v>
      </c>
      <c r="BF86" s="52">
        <v>-5.7249099999999997E-2</v>
      </c>
      <c r="BG86" s="52">
        <v>-6.3252199999999995E-2</v>
      </c>
      <c r="BH86" s="52">
        <v>-4.2226199999999998E-2</v>
      </c>
      <c r="BI86" s="52">
        <v>-2.10276E-2</v>
      </c>
      <c r="BJ86" s="52">
        <v>-2.38943E-2</v>
      </c>
      <c r="BK86" s="52">
        <v>2.3573999999999999E-3</v>
      </c>
      <c r="BL86" s="52">
        <v>-2.3611000000000001E-3</v>
      </c>
      <c r="BM86" s="52">
        <v>1.61461E-2</v>
      </c>
      <c r="BN86" s="52">
        <v>4.5610499999999998E-2</v>
      </c>
      <c r="BO86" s="52">
        <v>6.7403000000000005E-2</v>
      </c>
      <c r="BP86" s="52">
        <v>7.4612399999999995E-2</v>
      </c>
      <c r="BQ86" s="52">
        <v>6.4385600000000001E-2</v>
      </c>
      <c r="BR86" s="52">
        <v>4.64479E-2</v>
      </c>
      <c r="BS86" s="52">
        <v>4.4623299999999998E-2</v>
      </c>
      <c r="BT86" s="52">
        <v>4.5178700000000002E-2</v>
      </c>
      <c r="BU86" s="52">
        <v>1.3652E-3</v>
      </c>
      <c r="BV86" s="52">
        <v>-5.6309999999999997E-4</v>
      </c>
      <c r="BW86" s="52">
        <v>-1.09482E-2</v>
      </c>
      <c r="BX86" s="52">
        <v>-2.1961499999999998E-2</v>
      </c>
      <c r="BY86" s="52">
        <v>-2.5137400000000001E-2</v>
      </c>
      <c r="BZ86" s="52">
        <v>-2.78985E-2</v>
      </c>
      <c r="CA86" s="52">
        <v>-5.0088100000000003E-2</v>
      </c>
      <c r="CB86" s="52">
        <v>-5.2234799999999998E-2</v>
      </c>
      <c r="CC86" s="52">
        <v>-5.34788E-2</v>
      </c>
      <c r="CD86" s="52">
        <v>-4.7099599999999998E-2</v>
      </c>
      <c r="CE86" s="52">
        <v>-5.3124400000000002E-2</v>
      </c>
      <c r="CF86" s="52">
        <v>-3.2558400000000001E-2</v>
      </c>
      <c r="CG86" s="52">
        <v>-9.0840000000000001E-3</v>
      </c>
      <c r="CH86" s="52">
        <v>-1.2312399999999999E-2</v>
      </c>
      <c r="CI86" s="52">
        <v>1.3568500000000001E-2</v>
      </c>
      <c r="CJ86" s="52">
        <v>8.0976999999999993E-3</v>
      </c>
      <c r="CK86" s="52">
        <v>2.6330699999999999E-2</v>
      </c>
      <c r="CL86" s="52">
        <v>5.5442100000000001E-2</v>
      </c>
      <c r="CM86" s="52">
        <v>7.7830499999999997E-2</v>
      </c>
      <c r="CN86" s="52">
        <v>8.4801799999999997E-2</v>
      </c>
      <c r="CO86" s="52">
        <v>7.3756699999999994E-2</v>
      </c>
      <c r="CP86" s="52">
        <v>5.5437100000000003E-2</v>
      </c>
      <c r="CQ86" s="52">
        <v>5.4691799999999999E-2</v>
      </c>
      <c r="CR86" s="52">
        <v>5.6007000000000001E-2</v>
      </c>
      <c r="CS86" s="52">
        <v>1.2911199999999999E-2</v>
      </c>
      <c r="CT86" s="52">
        <v>1.09928E-2</v>
      </c>
      <c r="CU86" s="52">
        <v>6.3739999999999999E-4</v>
      </c>
      <c r="CV86" s="52">
        <v>-1.09929E-2</v>
      </c>
      <c r="CW86" s="52">
        <v>-1.37473E-2</v>
      </c>
      <c r="CX86" s="52">
        <v>-1.7381899999999999E-2</v>
      </c>
      <c r="CY86" s="52">
        <v>-3.8356000000000001E-2</v>
      </c>
      <c r="CZ86" s="52">
        <v>-4.0893800000000001E-2</v>
      </c>
      <c r="DA86" s="52">
        <v>-4.2710900000000003E-2</v>
      </c>
      <c r="DB86" s="52">
        <v>-3.6949999999999997E-2</v>
      </c>
      <c r="DC86" s="52">
        <v>-4.2996600000000003E-2</v>
      </c>
      <c r="DD86" s="52">
        <v>-2.2890600000000001E-2</v>
      </c>
      <c r="DE86" s="52">
        <v>2.8595999999999999E-3</v>
      </c>
      <c r="DF86" s="52">
        <v>-7.3059999999999998E-4</v>
      </c>
      <c r="DG86" s="52">
        <v>2.4779700000000002E-2</v>
      </c>
      <c r="DH86" s="52">
        <v>1.8556400000000001E-2</v>
      </c>
      <c r="DI86" s="52">
        <v>3.6515300000000001E-2</v>
      </c>
      <c r="DJ86" s="52">
        <v>6.5273700000000004E-2</v>
      </c>
      <c r="DK86" s="52">
        <v>8.8258000000000003E-2</v>
      </c>
      <c r="DL86" s="52">
        <v>9.4991199999999998E-2</v>
      </c>
      <c r="DM86" s="52">
        <v>8.3127800000000002E-2</v>
      </c>
      <c r="DN86" s="52">
        <v>6.4426300000000006E-2</v>
      </c>
      <c r="DO86" s="52">
        <v>6.4760200000000004E-2</v>
      </c>
      <c r="DP86" s="52">
        <v>6.6835400000000003E-2</v>
      </c>
      <c r="DQ86" s="52">
        <v>2.4457199999999998E-2</v>
      </c>
      <c r="DR86" s="52">
        <v>2.2548700000000001E-2</v>
      </c>
      <c r="DS86" s="52">
        <v>1.2222999999999999E-2</v>
      </c>
      <c r="DT86" s="52">
        <v>-2.4199999999999999E-5</v>
      </c>
      <c r="DU86" s="52">
        <v>-2.3571E-3</v>
      </c>
      <c r="DV86" s="52">
        <v>-6.8653000000000004E-3</v>
      </c>
      <c r="DW86" s="52">
        <v>-2.14167E-2</v>
      </c>
      <c r="DX86" s="52">
        <v>-2.4519300000000001E-2</v>
      </c>
      <c r="DY86" s="52">
        <v>-2.7163799999999998E-2</v>
      </c>
      <c r="DZ86" s="52">
        <v>-2.2295700000000002E-2</v>
      </c>
      <c r="EA86" s="52">
        <v>-2.8373700000000002E-2</v>
      </c>
      <c r="EB86" s="52">
        <v>-8.9318000000000002E-3</v>
      </c>
      <c r="EC86" s="52">
        <v>2.0104199999999999E-2</v>
      </c>
      <c r="ED86" s="52">
        <v>1.5991700000000001E-2</v>
      </c>
      <c r="EE86" s="52">
        <v>4.0966799999999998E-2</v>
      </c>
      <c r="EF86" s="52">
        <v>3.3657199999999998E-2</v>
      </c>
      <c r="EG86" s="52">
        <v>5.12202E-2</v>
      </c>
      <c r="EH86" s="52">
        <v>7.9468899999999995E-2</v>
      </c>
      <c r="EI86" s="52">
        <v>0.10331369999999999</v>
      </c>
      <c r="EJ86" s="52">
        <v>0.1097031</v>
      </c>
      <c r="EK86" s="52">
        <v>9.6658099999999997E-2</v>
      </c>
      <c r="EL86" s="52">
        <v>7.7405199999999993E-2</v>
      </c>
      <c r="EM86" s="52">
        <v>7.9297500000000007E-2</v>
      </c>
      <c r="EN86" s="52">
        <v>8.2469799999999996E-2</v>
      </c>
      <c r="EO86" s="52">
        <v>4.1127799999999999E-2</v>
      </c>
      <c r="EP86" s="52">
        <v>3.92336E-2</v>
      </c>
      <c r="EQ86" s="52">
        <v>2.8950900000000002E-2</v>
      </c>
      <c r="ER86" s="52">
        <v>1.5812799999999998E-2</v>
      </c>
      <c r="ES86" s="52">
        <v>1.4088399999999999E-2</v>
      </c>
      <c r="ET86" s="52">
        <v>8.319E-3</v>
      </c>
      <c r="EU86" s="52">
        <v>55.227679999999999</v>
      </c>
      <c r="EV86" s="52">
        <v>54.447291999999997</v>
      </c>
      <c r="EW86" s="52">
        <v>54.173259999999999</v>
      </c>
      <c r="EX86" s="52">
        <v>53.752617000000001</v>
      </c>
      <c r="EY86" s="52">
        <v>53.154221</v>
      </c>
      <c r="EZ86" s="52">
        <v>52.721271999999999</v>
      </c>
      <c r="FA86" s="52">
        <v>52.288173999999998</v>
      </c>
      <c r="FB86" s="52">
        <v>52.220585</v>
      </c>
      <c r="FC86" s="52">
        <v>54.572463999999997</v>
      </c>
      <c r="FD86" s="52">
        <v>58.098678999999997</v>
      </c>
      <c r="FE86" s="52">
        <v>61.023636000000003</v>
      </c>
      <c r="FF86" s="52">
        <v>63.649138999999998</v>
      </c>
      <c r="FG86" s="52">
        <v>64.624435000000005</v>
      </c>
      <c r="FH86" s="52">
        <v>65.245186000000004</v>
      </c>
      <c r="FI86" s="52">
        <v>64.862526000000003</v>
      </c>
      <c r="FJ86" s="52">
        <v>64.449898000000005</v>
      </c>
      <c r="FK86" s="52">
        <v>63.24371</v>
      </c>
      <c r="FL86" s="52">
        <v>61.384143999999999</v>
      </c>
      <c r="FM86" s="52">
        <v>59.727500999999997</v>
      </c>
      <c r="FN86" s="52">
        <v>58.683086000000003</v>
      </c>
      <c r="FO86" s="52">
        <v>57.818671999999999</v>
      </c>
      <c r="FP86" s="52">
        <v>57.382153000000002</v>
      </c>
      <c r="FQ86" s="52">
        <v>56.274642999999998</v>
      </c>
      <c r="FR86" s="52">
        <v>55.762214999999998</v>
      </c>
      <c r="FS86" s="52">
        <v>1.2277400000000001E-2</v>
      </c>
      <c r="FT86" s="52">
        <v>1.29325E-2</v>
      </c>
      <c r="FU86" s="52">
        <v>1.8700100000000001E-2</v>
      </c>
    </row>
    <row r="87" spans="1:177" x14ac:dyDescent="0.2">
      <c r="A87" s="31" t="s">
        <v>0</v>
      </c>
      <c r="B87" s="31" t="s">
        <v>236</v>
      </c>
      <c r="C87" s="31" t="s">
        <v>208</v>
      </c>
      <c r="D87" s="31" t="s">
        <v>213</v>
      </c>
      <c r="E87" s="53" t="s">
        <v>230</v>
      </c>
      <c r="F87" s="53">
        <v>828</v>
      </c>
      <c r="G87" s="52">
        <v>0.52469330000000003</v>
      </c>
      <c r="H87" s="52">
        <v>0.47310609999999997</v>
      </c>
      <c r="I87" s="52">
        <v>0.44982270000000002</v>
      </c>
      <c r="J87" s="52">
        <v>0.43974760000000002</v>
      </c>
      <c r="K87" s="52">
        <v>0.44633410000000001</v>
      </c>
      <c r="L87" s="52">
        <v>0.498282</v>
      </c>
      <c r="M87" s="52">
        <v>0.60298989999999997</v>
      </c>
      <c r="N87" s="52">
        <v>0.64940690000000001</v>
      </c>
      <c r="O87" s="52">
        <v>0.61289780000000005</v>
      </c>
      <c r="P87" s="52">
        <v>0.57042630000000005</v>
      </c>
      <c r="Q87" s="52">
        <v>0.5604382</v>
      </c>
      <c r="R87" s="52">
        <v>0.55832090000000001</v>
      </c>
      <c r="S87" s="52">
        <v>0.56247659999999999</v>
      </c>
      <c r="T87" s="52">
        <v>0.55281539999999996</v>
      </c>
      <c r="U87" s="52">
        <v>0.54988060000000005</v>
      </c>
      <c r="V87" s="52">
        <v>0.54551119999999997</v>
      </c>
      <c r="W87" s="52">
        <v>0.60688220000000004</v>
      </c>
      <c r="X87" s="52">
        <v>0.7875278</v>
      </c>
      <c r="Y87" s="52">
        <v>0.91431119999999999</v>
      </c>
      <c r="Z87" s="52">
        <v>0.94532510000000003</v>
      </c>
      <c r="AA87" s="52">
        <v>0.91710170000000002</v>
      </c>
      <c r="AB87" s="52">
        <v>0.84440559999999998</v>
      </c>
      <c r="AC87" s="52">
        <v>0.73906899999999998</v>
      </c>
      <c r="AD87" s="52">
        <v>0.61579360000000005</v>
      </c>
      <c r="AE87" s="52">
        <v>-7.4002899999999996E-2</v>
      </c>
      <c r="AF87" s="52">
        <v>-7.3324600000000004E-2</v>
      </c>
      <c r="AG87" s="52">
        <v>-6.6725499999999993E-2</v>
      </c>
      <c r="AH87" s="52">
        <v>-6.6101400000000005E-2</v>
      </c>
      <c r="AI87" s="52">
        <v>-6.8929500000000005E-2</v>
      </c>
      <c r="AJ87" s="52">
        <v>-4.6164799999999999E-2</v>
      </c>
      <c r="AK87" s="52">
        <v>-2.8000799999999999E-2</v>
      </c>
      <c r="AL87" s="52">
        <v>-3.0447399999999999E-2</v>
      </c>
      <c r="AM87" s="52">
        <v>-1.47893E-2</v>
      </c>
      <c r="AN87" s="52">
        <v>-1.43754E-2</v>
      </c>
      <c r="AO87" s="52">
        <v>8.4711000000000005E-3</v>
      </c>
      <c r="AP87" s="52">
        <v>2.4081600000000002E-2</v>
      </c>
      <c r="AQ87" s="52">
        <v>3.14392E-2</v>
      </c>
      <c r="AR87" s="52">
        <v>3.2825899999999998E-2</v>
      </c>
      <c r="AS87" s="52">
        <v>3.8398799999999997E-2</v>
      </c>
      <c r="AT87" s="52">
        <v>1.32491E-2</v>
      </c>
      <c r="AU87" s="52">
        <v>1.0981299999999999E-2</v>
      </c>
      <c r="AV87" s="52">
        <v>7.1184000000000004E-3</v>
      </c>
      <c r="AW87" s="52">
        <v>-1.3911E-2</v>
      </c>
      <c r="AX87" s="52">
        <v>-3.31568E-2</v>
      </c>
      <c r="AY87" s="52">
        <v>-3.81337E-2</v>
      </c>
      <c r="AZ87" s="52">
        <v>-3.841E-2</v>
      </c>
      <c r="BA87" s="52">
        <v>-4.52223E-2</v>
      </c>
      <c r="BB87" s="52">
        <v>-4.8609699999999999E-2</v>
      </c>
      <c r="BC87" s="52">
        <v>-6.0891300000000002E-2</v>
      </c>
      <c r="BD87" s="52">
        <v>-6.0437499999999998E-2</v>
      </c>
      <c r="BE87" s="52">
        <v>-5.4233700000000003E-2</v>
      </c>
      <c r="BF87" s="52">
        <v>-5.4415600000000001E-2</v>
      </c>
      <c r="BG87" s="52">
        <v>-5.7288100000000002E-2</v>
      </c>
      <c r="BH87" s="52">
        <v>-3.6230600000000002E-2</v>
      </c>
      <c r="BI87" s="52">
        <v>-1.6453499999999999E-2</v>
      </c>
      <c r="BJ87" s="52">
        <v>-1.9039199999999999E-2</v>
      </c>
      <c r="BK87" s="52">
        <v>-2.8725999999999999E-3</v>
      </c>
      <c r="BL87" s="52">
        <v>-3.0338000000000001E-3</v>
      </c>
      <c r="BM87" s="52">
        <v>1.9180699999999998E-2</v>
      </c>
      <c r="BN87" s="52">
        <v>3.5014299999999998E-2</v>
      </c>
      <c r="BO87" s="52">
        <v>4.3304099999999998E-2</v>
      </c>
      <c r="BP87" s="52">
        <v>4.45037E-2</v>
      </c>
      <c r="BQ87" s="52">
        <v>4.9422300000000002E-2</v>
      </c>
      <c r="BR87" s="52">
        <v>2.3787200000000001E-2</v>
      </c>
      <c r="BS87" s="52">
        <v>2.1706400000000001E-2</v>
      </c>
      <c r="BT87" s="52">
        <v>1.8519600000000001E-2</v>
      </c>
      <c r="BU87" s="52">
        <v>-1.0195E-3</v>
      </c>
      <c r="BV87" s="52">
        <v>-2.0330399999999998E-2</v>
      </c>
      <c r="BW87" s="52">
        <v>-2.5694499999999999E-2</v>
      </c>
      <c r="BX87" s="52">
        <v>-2.7162700000000001E-2</v>
      </c>
      <c r="BY87" s="52">
        <v>-3.3253199999999997E-2</v>
      </c>
      <c r="BZ87" s="52">
        <v>-3.7530599999999997E-2</v>
      </c>
      <c r="CA87" s="52">
        <v>-5.1810299999999997E-2</v>
      </c>
      <c r="CB87" s="52">
        <v>-5.1511899999999999E-2</v>
      </c>
      <c r="CC87" s="52">
        <v>-4.5581900000000002E-2</v>
      </c>
      <c r="CD87" s="52">
        <v>-4.6322000000000002E-2</v>
      </c>
      <c r="CE87" s="52">
        <v>-4.9225199999999997E-2</v>
      </c>
      <c r="CF87" s="52">
        <v>-2.9350299999999999E-2</v>
      </c>
      <c r="CG87" s="52">
        <v>-8.4557999999999994E-3</v>
      </c>
      <c r="CH87" s="52">
        <v>-1.1137899999999999E-2</v>
      </c>
      <c r="CI87" s="52">
        <v>5.3809000000000001E-3</v>
      </c>
      <c r="CJ87" s="52">
        <v>4.8212999999999997E-3</v>
      </c>
      <c r="CK87" s="52">
        <v>2.6598199999999999E-2</v>
      </c>
      <c r="CL87" s="52">
        <v>4.2586199999999998E-2</v>
      </c>
      <c r="CM87" s="52">
        <v>5.1521699999999997E-2</v>
      </c>
      <c r="CN87" s="52">
        <v>5.2591699999999998E-2</v>
      </c>
      <c r="CO87" s="52">
        <v>5.7057200000000002E-2</v>
      </c>
      <c r="CP87" s="52">
        <v>3.10859E-2</v>
      </c>
      <c r="CQ87" s="52">
        <v>2.9134500000000001E-2</v>
      </c>
      <c r="CR87" s="52">
        <v>2.6415999999999999E-2</v>
      </c>
      <c r="CS87" s="52">
        <v>7.9091000000000005E-3</v>
      </c>
      <c r="CT87" s="52">
        <v>-1.14468E-2</v>
      </c>
      <c r="CU87" s="52">
        <v>-1.7079199999999999E-2</v>
      </c>
      <c r="CV87" s="52">
        <v>-1.9372799999999999E-2</v>
      </c>
      <c r="CW87" s="52">
        <v>-2.49635E-2</v>
      </c>
      <c r="CX87" s="52">
        <v>-2.98572E-2</v>
      </c>
      <c r="CY87" s="52">
        <v>-4.2729200000000002E-2</v>
      </c>
      <c r="CZ87" s="52">
        <v>-4.2586300000000001E-2</v>
      </c>
      <c r="DA87" s="52">
        <v>-3.6930200000000003E-2</v>
      </c>
      <c r="DB87" s="52">
        <v>-3.8228400000000003E-2</v>
      </c>
      <c r="DC87" s="52">
        <v>-4.1162400000000002E-2</v>
      </c>
      <c r="DD87" s="52">
        <v>-2.2469900000000001E-2</v>
      </c>
      <c r="DE87" s="52">
        <v>-4.5810000000000002E-4</v>
      </c>
      <c r="DF87" s="52">
        <v>-3.2366000000000001E-3</v>
      </c>
      <c r="DG87" s="52">
        <v>1.36344E-2</v>
      </c>
      <c r="DH87" s="52">
        <v>1.26765E-2</v>
      </c>
      <c r="DI87" s="52">
        <v>3.40156E-2</v>
      </c>
      <c r="DJ87" s="52">
        <v>5.0158099999999997E-2</v>
      </c>
      <c r="DK87" s="52">
        <v>5.9739300000000002E-2</v>
      </c>
      <c r="DL87" s="52">
        <v>6.0679700000000003E-2</v>
      </c>
      <c r="DM87" s="52">
        <v>6.4692100000000002E-2</v>
      </c>
      <c r="DN87" s="52">
        <v>3.8384599999999998E-2</v>
      </c>
      <c r="DO87" s="52">
        <v>3.6562600000000001E-2</v>
      </c>
      <c r="DP87" s="52">
        <v>3.4312500000000003E-2</v>
      </c>
      <c r="DQ87" s="52">
        <v>1.6837700000000001E-2</v>
      </c>
      <c r="DR87" s="52">
        <v>-2.5633000000000001E-3</v>
      </c>
      <c r="DS87" s="52">
        <v>-8.4638000000000005E-3</v>
      </c>
      <c r="DT87" s="52">
        <v>-1.1583E-2</v>
      </c>
      <c r="DU87" s="52">
        <v>-1.6673799999999999E-2</v>
      </c>
      <c r="DV87" s="52">
        <v>-2.2183899999999999E-2</v>
      </c>
      <c r="DW87" s="52">
        <v>-2.9617600000000001E-2</v>
      </c>
      <c r="DX87" s="52">
        <v>-2.9699199999999999E-2</v>
      </c>
      <c r="DY87" s="52">
        <v>-2.4438399999999999E-2</v>
      </c>
      <c r="DZ87" s="52">
        <v>-2.65425E-2</v>
      </c>
      <c r="EA87" s="52">
        <v>-2.9520999999999999E-2</v>
      </c>
      <c r="EB87" s="52">
        <v>-1.25357E-2</v>
      </c>
      <c r="EC87" s="52">
        <v>1.10892E-2</v>
      </c>
      <c r="ED87" s="52">
        <v>8.1714999999999999E-3</v>
      </c>
      <c r="EE87" s="52">
        <v>2.55511E-2</v>
      </c>
      <c r="EF87" s="52">
        <v>2.4018000000000001E-2</v>
      </c>
      <c r="EG87" s="52">
        <v>4.47252E-2</v>
      </c>
      <c r="EH87" s="52">
        <v>6.1090800000000001E-2</v>
      </c>
      <c r="EI87" s="52">
        <v>7.1604200000000007E-2</v>
      </c>
      <c r="EJ87" s="52">
        <v>7.2357500000000005E-2</v>
      </c>
      <c r="EK87" s="52">
        <v>7.5715699999999997E-2</v>
      </c>
      <c r="EL87" s="52">
        <v>4.8922800000000002E-2</v>
      </c>
      <c r="EM87" s="52">
        <v>4.7287599999999999E-2</v>
      </c>
      <c r="EN87" s="52">
        <v>4.5713700000000003E-2</v>
      </c>
      <c r="EO87" s="52">
        <v>2.9729200000000001E-2</v>
      </c>
      <c r="EP87" s="52">
        <v>1.0263100000000001E-2</v>
      </c>
      <c r="EQ87" s="52">
        <v>3.9753999999999996E-3</v>
      </c>
      <c r="ER87" s="52">
        <v>-3.3569999999999997E-4</v>
      </c>
      <c r="ES87" s="52">
        <v>-4.7048000000000003E-3</v>
      </c>
      <c r="ET87" s="52">
        <v>-1.11048E-2</v>
      </c>
      <c r="EU87" s="52">
        <v>56.437072999999998</v>
      </c>
      <c r="EV87" s="52">
        <v>55.682568000000003</v>
      </c>
      <c r="EW87" s="52">
        <v>55.276648999999999</v>
      </c>
      <c r="EX87" s="52">
        <v>54.726765</v>
      </c>
      <c r="EY87" s="52">
        <v>53.922981</v>
      </c>
      <c r="EZ87" s="52">
        <v>53.821109999999997</v>
      </c>
      <c r="FA87" s="52">
        <v>53.625064999999999</v>
      </c>
      <c r="FB87" s="52">
        <v>52.967177999999997</v>
      </c>
      <c r="FC87" s="52">
        <v>54.686680000000003</v>
      </c>
      <c r="FD87" s="52">
        <v>57.269562000000001</v>
      </c>
      <c r="FE87" s="52">
        <v>60.200420000000001</v>
      </c>
      <c r="FF87" s="52">
        <v>62.783999999999999</v>
      </c>
      <c r="FG87" s="52">
        <v>63.654034000000003</v>
      </c>
      <c r="FH87" s="52">
        <v>64.152457999999996</v>
      </c>
      <c r="FI87" s="52">
        <v>64.291527000000002</v>
      </c>
      <c r="FJ87" s="52">
        <v>63.985035000000003</v>
      </c>
      <c r="FK87" s="52">
        <v>63.127079000000002</v>
      </c>
      <c r="FL87" s="52">
        <v>61.676963999999998</v>
      </c>
      <c r="FM87" s="52">
        <v>60.366095999999999</v>
      </c>
      <c r="FN87" s="52">
        <v>59.749957999999999</v>
      </c>
      <c r="FO87" s="52">
        <v>59.351128000000003</v>
      </c>
      <c r="FP87" s="52">
        <v>58.995711999999997</v>
      </c>
      <c r="FQ87" s="52">
        <v>57.678539000000001</v>
      </c>
      <c r="FR87" s="52">
        <v>56.918171000000001</v>
      </c>
      <c r="FS87" s="52">
        <v>8.6584999999999995E-3</v>
      </c>
      <c r="FT87" s="52">
        <v>9.4611000000000001E-3</v>
      </c>
      <c r="FU87" s="52">
        <v>1.40077E-2</v>
      </c>
    </row>
    <row r="88" spans="1:177" x14ac:dyDescent="0.2">
      <c r="A88" s="31" t="s">
        <v>0</v>
      </c>
      <c r="B88" s="31" t="s">
        <v>236</v>
      </c>
      <c r="C88" s="31" t="s">
        <v>208</v>
      </c>
      <c r="D88" s="31" t="s">
        <v>213</v>
      </c>
      <c r="E88" s="53" t="s">
        <v>231</v>
      </c>
      <c r="F88" s="53">
        <v>600</v>
      </c>
      <c r="G88" s="52">
        <v>0.43301230000000002</v>
      </c>
      <c r="H88" s="52">
        <v>0.39622269999999998</v>
      </c>
      <c r="I88" s="52">
        <v>0.37665920000000003</v>
      </c>
      <c r="J88" s="52">
        <v>0.36792839999999999</v>
      </c>
      <c r="K88" s="52">
        <v>0.3742916</v>
      </c>
      <c r="L88" s="52">
        <v>0.43199729999999997</v>
      </c>
      <c r="M88" s="52">
        <v>0.51491640000000005</v>
      </c>
      <c r="N88" s="52">
        <v>0.50562339999999995</v>
      </c>
      <c r="O88" s="52">
        <v>0.46261360000000001</v>
      </c>
      <c r="P88" s="52">
        <v>0.42403239999999998</v>
      </c>
      <c r="Q88" s="52">
        <v>0.40210669999999998</v>
      </c>
      <c r="R88" s="52">
        <v>0.4057191</v>
      </c>
      <c r="S88" s="52">
        <v>0.41304940000000001</v>
      </c>
      <c r="T88" s="52">
        <v>0.41107719999999998</v>
      </c>
      <c r="U88" s="52">
        <v>0.39736680000000002</v>
      </c>
      <c r="V88" s="52">
        <v>0.42462060000000001</v>
      </c>
      <c r="W88" s="52">
        <v>0.47571849999999999</v>
      </c>
      <c r="X88" s="52">
        <v>0.59809349999999994</v>
      </c>
      <c r="Y88" s="52">
        <v>0.66425040000000002</v>
      </c>
      <c r="Z88" s="52">
        <v>0.69053509999999996</v>
      </c>
      <c r="AA88" s="52">
        <v>0.68363609999999997</v>
      </c>
      <c r="AB88" s="52">
        <v>0.64169229999999999</v>
      </c>
      <c r="AC88" s="52">
        <v>0.57065520000000003</v>
      </c>
      <c r="AD88" s="52">
        <v>0.49295630000000001</v>
      </c>
      <c r="AE88" s="52">
        <v>-1.6064999999999999E-2</v>
      </c>
      <c r="AF88" s="52">
        <v>-1.7435099999999999E-2</v>
      </c>
      <c r="AG88" s="52">
        <v>-2.32816E-2</v>
      </c>
      <c r="AH88" s="52">
        <v>-1.53209E-2</v>
      </c>
      <c r="AI88" s="52">
        <v>-1.8503800000000001E-2</v>
      </c>
      <c r="AJ88" s="52">
        <v>-1.9749699999999999E-2</v>
      </c>
      <c r="AK88" s="52">
        <v>-2.2398299999999999E-2</v>
      </c>
      <c r="AL88" s="52">
        <v>-2.1838099999999999E-2</v>
      </c>
      <c r="AM88" s="52">
        <v>-1.02614E-2</v>
      </c>
      <c r="AN88" s="52">
        <v>-1.3565000000000001E-2</v>
      </c>
      <c r="AO88" s="52">
        <v>-1.7414700000000002E-2</v>
      </c>
      <c r="AP88" s="52">
        <v>-2.5463999999999999E-3</v>
      </c>
      <c r="AQ88" s="52">
        <v>1.05874E-2</v>
      </c>
      <c r="AR88" s="52">
        <v>1.7073399999999999E-2</v>
      </c>
      <c r="AS88" s="52">
        <v>3.3495E-3</v>
      </c>
      <c r="AT88" s="52">
        <v>1.1724399999999999E-2</v>
      </c>
      <c r="AU88" s="52">
        <v>9.0506000000000007E-3</v>
      </c>
      <c r="AV88" s="52">
        <v>1.14728E-2</v>
      </c>
      <c r="AW88" s="52">
        <v>-1.28813E-2</v>
      </c>
      <c r="AX88" s="52">
        <v>4.7035999999999996E-3</v>
      </c>
      <c r="AY88" s="52">
        <v>-1.1132E-3</v>
      </c>
      <c r="AZ88" s="52">
        <v>-1.0548800000000001E-2</v>
      </c>
      <c r="BA88" s="52">
        <v>-7.7153999999999999E-3</v>
      </c>
      <c r="BB88" s="52">
        <v>-4.8468000000000001E-3</v>
      </c>
      <c r="BC88" s="52">
        <v>-5.3693999999999999E-3</v>
      </c>
      <c r="BD88" s="52">
        <v>-7.3790000000000001E-3</v>
      </c>
      <c r="BE88" s="52">
        <v>-1.4076E-2</v>
      </c>
      <c r="BF88" s="52">
        <v>-6.5369E-3</v>
      </c>
      <c r="BG88" s="52">
        <v>-9.7067999999999998E-3</v>
      </c>
      <c r="BH88" s="52">
        <v>-9.9320999999999993E-3</v>
      </c>
      <c r="BI88" s="52">
        <v>-9.5522000000000003E-3</v>
      </c>
      <c r="BJ88" s="52">
        <v>-9.5788000000000002E-3</v>
      </c>
      <c r="BK88" s="52">
        <v>6.9169999999999995E-4</v>
      </c>
      <c r="BL88" s="52">
        <v>-3.6028000000000002E-3</v>
      </c>
      <c r="BM88" s="52">
        <v>-7.3350000000000004E-3</v>
      </c>
      <c r="BN88" s="52">
        <v>6.4843000000000001E-3</v>
      </c>
      <c r="BO88" s="52">
        <v>1.98271E-2</v>
      </c>
      <c r="BP88" s="52">
        <v>2.5992500000000002E-2</v>
      </c>
      <c r="BQ88" s="52">
        <v>1.11171E-2</v>
      </c>
      <c r="BR88" s="52">
        <v>1.9265600000000001E-2</v>
      </c>
      <c r="BS88" s="52">
        <v>1.88825E-2</v>
      </c>
      <c r="BT88" s="52">
        <v>2.2182299999999999E-2</v>
      </c>
      <c r="BU88" s="52">
        <v>-2.3316999999999999E-3</v>
      </c>
      <c r="BV88" s="52">
        <v>1.5355799999999999E-2</v>
      </c>
      <c r="BW88" s="52">
        <v>1.0071999999999999E-2</v>
      </c>
      <c r="BX88" s="52">
        <v>6.0650000000000005E-4</v>
      </c>
      <c r="BY88" s="52">
        <v>3.5704E-3</v>
      </c>
      <c r="BZ88" s="52">
        <v>5.5370000000000003E-3</v>
      </c>
      <c r="CA88" s="52">
        <v>2.0384000000000001E-3</v>
      </c>
      <c r="CB88" s="52">
        <v>-4.1419999999999998E-4</v>
      </c>
      <c r="CC88" s="52">
        <v>-7.7003000000000002E-3</v>
      </c>
      <c r="CD88" s="52">
        <v>-4.5310000000000001E-4</v>
      </c>
      <c r="CE88" s="52">
        <v>-3.614E-3</v>
      </c>
      <c r="CF88" s="52">
        <v>-3.1324999999999999E-3</v>
      </c>
      <c r="CG88" s="52">
        <v>-6.5510000000000004E-4</v>
      </c>
      <c r="CH88" s="52">
        <v>-1.0881E-3</v>
      </c>
      <c r="CI88" s="52">
        <v>8.2777000000000007E-3</v>
      </c>
      <c r="CJ88" s="52">
        <v>3.297E-3</v>
      </c>
      <c r="CK88" s="52">
        <v>-3.5379999999999998E-4</v>
      </c>
      <c r="CL88" s="52">
        <v>1.2738899999999999E-2</v>
      </c>
      <c r="CM88" s="52">
        <v>2.6226599999999999E-2</v>
      </c>
      <c r="CN88" s="52">
        <v>3.2169799999999998E-2</v>
      </c>
      <c r="CO88" s="52">
        <v>1.6496899999999998E-2</v>
      </c>
      <c r="CP88" s="52">
        <v>2.4488699999999999E-2</v>
      </c>
      <c r="CQ88" s="52">
        <v>2.5692E-2</v>
      </c>
      <c r="CR88" s="52">
        <v>2.95996E-2</v>
      </c>
      <c r="CS88" s="52">
        <v>4.9747999999999997E-3</v>
      </c>
      <c r="CT88" s="52">
        <v>2.27335E-2</v>
      </c>
      <c r="CU88" s="52">
        <v>1.7818799999999999E-2</v>
      </c>
      <c r="CV88" s="52">
        <v>8.3326000000000008E-3</v>
      </c>
      <c r="CW88" s="52">
        <v>1.13869E-2</v>
      </c>
      <c r="CX88" s="52">
        <v>1.27288E-2</v>
      </c>
      <c r="CY88" s="52">
        <v>9.4462000000000001E-3</v>
      </c>
      <c r="CZ88" s="52">
        <v>6.5506000000000002E-3</v>
      </c>
      <c r="DA88" s="52">
        <v>-1.3246E-3</v>
      </c>
      <c r="DB88" s="52">
        <v>5.6306999999999998E-3</v>
      </c>
      <c r="DC88" s="52">
        <v>2.4788000000000002E-3</v>
      </c>
      <c r="DD88" s="52">
        <v>3.6671999999999998E-3</v>
      </c>
      <c r="DE88" s="52">
        <v>8.2421000000000005E-3</v>
      </c>
      <c r="DF88" s="52">
        <v>7.4025999999999996E-3</v>
      </c>
      <c r="DG88" s="52">
        <v>1.5863700000000001E-2</v>
      </c>
      <c r="DH88" s="52">
        <v>1.01967E-2</v>
      </c>
      <c r="DI88" s="52">
        <v>6.6274000000000003E-3</v>
      </c>
      <c r="DJ88" s="52">
        <v>1.8993599999999999E-2</v>
      </c>
      <c r="DK88" s="52">
        <v>3.2626000000000002E-2</v>
      </c>
      <c r="DL88" s="52">
        <v>3.8347100000000002E-2</v>
      </c>
      <c r="DM88" s="52">
        <v>2.1876699999999999E-2</v>
      </c>
      <c r="DN88" s="52">
        <v>2.9711700000000001E-2</v>
      </c>
      <c r="DO88" s="52">
        <v>3.2501599999999999E-2</v>
      </c>
      <c r="DP88" s="52">
        <v>3.7016899999999998E-2</v>
      </c>
      <c r="DQ88" s="52">
        <v>1.22814E-2</v>
      </c>
      <c r="DR88" s="52">
        <v>3.0111200000000001E-2</v>
      </c>
      <c r="DS88" s="52">
        <v>2.55657E-2</v>
      </c>
      <c r="DT88" s="52">
        <v>1.6058599999999999E-2</v>
      </c>
      <c r="DU88" s="52">
        <v>1.9203399999999999E-2</v>
      </c>
      <c r="DV88" s="52">
        <v>1.9920500000000001E-2</v>
      </c>
      <c r="DW88" s="52">
        <v>2.0141800000000001E-2</v>
      </c>
      <c r="DX88" s="52">
        <v>1.6606699999999999E-2</v>
      </c>
      <c r="DY88" s="52">
        <v>7.8810000000000009E-3</v>
      </c>
      <c r="DZ88" s="52">
        <v>1.4414700000000001E-2</v>
      </c>
      <c r="EA88" s="52">
        <v>1.12759E-2</v>
      </c>
      <c r="EB88" s="52">
        <v>1.34848E-2</v>
      </c>
      <c r="EC88" s="52">
        <v>2.1088099999999999E-2</v>
      </c>
      <c r="ED88" s="52">
        <v>1.96619E-2</v>
      </c>
      <c r="EE88" s="52">
        <v>2.6816699999999999E-2</v>
      </c>
      <c r="EF88" s="52">
        <v>2.01589E-2</v>
      </c>
      <c r="EG88" s="52">
        <v>1.6707099999999999E-2</v>
      </c>
      <c r="EH88" s="52">
        <v>2.8024299999999999E-2</v>
      </c>
      <c r="EI88" s="52">
        <v>4.1865699999999999E-2</v>
      </c>
      <c r="EJ88" s="52">
        <v>4.7266099999999998E-2</v>
      </c>
      <c r="EK88" s="52">
        <v>2.9644299999999998E-2</v>
      </c>
      <c r="EL88" s="52">
        <v>3.7253000000000001E-2</v>
      </c>
      <c r="EM88" s="52">
        <v>4.2333500000000003E-2</v>
      </c>
      <c r="EN88" s="52">
        <v>4.7726400000000002E-2</v>
      </c>
      <c r="EO88" s="52">
        <v>2.2830900000000001E-2</v>
      </c>
      <c r="EP88" s="52">
        <v>4.0763399999999998E-2</v>
      </c>
      <c r="EQ88" s="52">
        <v>3.6750900000000003E-2</v>
      </c>
      <c r="ER88" s="52">
        <v>2.7213899999999999E-2</v>
      </c>
      <c r="ES88" s="52">
        <v>3.0489200000000001E-2</v>
      </c>
      <c r="ET88" s="52">
        <v>3.0304299999999999E-2</v>
      </c>
      <c r="EU88" s="52">
        <v>53.534851000000003</v>
      </c>
      <c r="EV88" s="52">
        <v>52.718243000000001</v>
      </c>
      <c r="EW88" s="52">
        <v>52.628815000000003</v>
      </c>
      <c r="EX88" s="52">
        <v>52.389071999999999</v>
      </c>
      <c r="EY88" s="52">
        <v>52.078158999999999</v>
      </c>
      <c r="EZ88" s="52">
        <v>51.181797000000003</v>
      </c>
      <c r="FA88" s="52">
        <v>50.416882000000001</v>
      </c>
      <c r="FB88" s="52">
        <v>51.175548999999997</v>
      </c>
      <c r="FC88" s="52">
        <v>54.412593999999999</v>
      </c>
      <c r="FD88" s="52">
        <v>59.259219999999999</v>
      </c>
      <c r="FE88" s="52">
        <v>62.175915000000003</v>
      </c>
      <c r="FF88" s="52">
        <v>64.860100000000003</v>
      </c>
      <c r="FG88" s="52">
        <v>65.982726999999997</v>
      </c>
      <c r="FH88" s="52">
        <v>66.774711999999994</v>
      </c>
      <c r="FI88" s="52">
        <v>65.661766</v>
      </c>
      <c r="FJ88" s="52">
        <v>65.100577999999999</v>
      </c>
      <c r="FK88" s="52">
        <v>63.406959999999998</v>
      </c>
      <c r="FL88" s="52">
        <v>60.974274000000001</v>
      </c>
      <c r="FM88" s="52">
        <v>58.833641</v>
      </c>
      <c r="FN88" s="52">
        <v>57.189757999999998</v>
      </c>
      <c r="FO88" s="52">
        <v>55.673648999999997</v>
      </c>
      <c r="FP88" s="52">
        <v>55.123607999999997</v>
      </c>
      <c r="FQ88" s="52">
        <v>54.309565999999997</v>
      </c>
      <c r="FR88" s="52">
        <v>54.144188</v>
      </c>
      <c r="FS88" s="52">
        <v>8.7165999999999997E-3</v>
      </c>
      <c r="FT88" s="52">
        <v>8.8131000000000008E-3</v>
      </c>
      <c r="FU88" s="52">
        <v>1.23903E-2</v>
      </c>
    </row>
    <row r="89" spans="1:177" x14ac:dyDescent="0.2">
      <c r="A89" s="31" t="s">
        <v>0</v>
      </c>
      <c r="B89" s="31" t="s">
        <v>236</v>
      </c>
      <c r="C89" s="31" t="s">
        <v>208</v>
      </c>
      <c r="D89" s="31" t="s">
        <v>214</v>
      </c>
      <c r="E89" s="53" t="s">
        <v>229</v>
      </c>
      <c r="F89" s="53">
        <v>2592</v>
      </c>
      <c r="G89" s="52">
        <v>2.2220900000000001</v>
      </c>
      <c r="H89" s="52">
        <v>1.9541459999999999</v>
      </c>
      <c r="I89" s="52">
        <v>1.788481</v>
      </c>
      <c r="J89" s="52">
        <v>1.675594</v>
      </c>
      <c r="K89" s="52">
        <v>1.627977</v>
      </c>
      <c r="L89" s="52">
        <v>1.686801</v>
      </c>
      <c r="M89" s="52">
        <v>1.753779</v>
      </c>
      <c r="N89" s="52">
        <v>1.848776</v>
      </c>
      <c r="O89" s="52">
        <v>1.8473409999999999</v>
      </c>
      <c r="P89" s="52">
        <v>1.8893930000000001</v>
      </c>
      <c r="Q89" s="52">
        <v>1.9885969999999999</v>
      </c>
      <c r="R89" s="52">
        <v>2.1371259999999999</v>
      </c>
      <c r="S89" s="52">
        <v>2.3074819999999998</v>
      </c>
      <c r="T89" s="52">
        <v>2.462545</v>
      </c>
      <c r="U89" s="52">
        <v>2.5813329999999999</v>
      </c>
      <c r="V89" s="52">
        <v>2.727535</v>
      </c>
      <c r="W89" s="52">
        <v>2.9050690000000001</v>
      </c>
      <c r="X89" s="52">
        <v>3.1433939999999998</v>
      </c>
      <c r="Y89" s="52">
        <v>3.309253</v>
      </c>
      <c r="Z89" s="52">
        <v>3.3204259999999999</v>
      </c>
      <c r="AA89" s="52">
        <v>3.4389620000000001</v>
      </c>
      <c r="AB89" s="52">
        <v>3.3785940000000001</v>
      </c>
      <c r="AC89" s="52">
        <v>3.0414789999999998</v>
      </c>
      <c r="AD89" s="52">
        <v>2.620797</v>
      </c>
      <c r="AE89" s="52">
        <v>-8.7511699999999998E-2</v>
      </c>
      <c r="AF89" s="52">
        <v>-0.1231056</v>
      </c>
      <c r="AG89" s="52">
        <v>-0.10944769999999999</v>
      </c>
      <c r="AH89" s="52">
        <v>-9.1965199999999997E-2</v>
      </c>
      <c r="AI89" s="52">
        <v>-5.6535099999999998E-2</v>
      </c>
      <c r="AJ89" s="52">
        <v>-3.4278000000000003E-2</v>
      </c>
      <c r="AK89" s="52">
        <v>-7.4600000000000003E-4</v>
      </c>
      <c r="AL89" s="52">
        <v>6.5249000000000001E-3</v>
      </c>
      <c r="AM89" s="52">
        <v>-1.2700100000000001E-2</v>
      </c>
      <c r="AN89" s="52">
        <v>-2.5403499999999999E-2</v>
      </c>
      <c r="AO89" s="52">
        <v>3.4203200000000003E-2</v>
      </c>
      <c r="AP89" s="52">
        <v>0.1050495</v>
      </c>
      <c r="AQ89" s="52">
        <v>0.1344234</v>
      </c>
      <c r="AR89" s="52">
        <v>0.14082020000000001</v>
      </c>
      <c r="AS89" s="52">
        <v>0.13655539999999999</v>
      </c>
      <c r="AT89" s="52">
        <v>0.13498209999999999</v>
      </c>
      <c r="AU89" s="52">
        <v>0.1093171</v>
      </c>
      <c r="AV89" s="52">
        <v>9.7887500000000002E-2</v>
      </c>
      <c r="AW89" s="52">
        <v>5.6259400000000001E-2</v>
      </c>
      <c r="AX89" s="52">
        <v>4.3524800000000002E-2</v>
      </c>
      <c r="AY89" s="52">
        <v>1.25536E-2</v>
      </c>
      <c r="AZ89" s="52">
        <v>-1.2882299999999999E-2</v>
      </c>
      <c r="BA89" s="52">
        <v>-4.9720100000000003E-2</v>
      </c>
      <c r="BB89" s="52">
        <v>-9.0180200000000002E-2</v>
      </c>
      <c r="BC89" s="52">
        <v>-5.8071200000000003E-2</v>
      </c>
      <c r="BD89" s="52">
        <v>-9.2651899999999995E-2</v>
      </c>
      <c r="BE89" s="52">
        <v>-8.1126199999999996E-2</v>
      </c>
      <c r="BF89" s="52">
        <v>-6.6609500000000002E-2</v>
      </c>
      <c r="BG89" s="52">
        <v>-3.2197499999999997E-2</v>
      </c>
      <c r="BH89" s="52">
        <v>-1.0409699999999999E-2</v>
      </c>
      <c r="BI89" s="52">
        <v>2.4740600000000001E-2</v>
      </c>
      <c r="BJ89" s="52">
        <v>3.2639500000000002E-2</v>
      </c>
      <c r="BK89" s="52">
        <v>1.30405E-2</v>
      </c>
      <c r="BL89" s="52">
        <v>1.5291E-3</v>
      </c>
      <c r="BM89" s="52">
        <v>5.9997200000000001E-2</v>
      </c>
      <c r="BN89" s="52">
        <v>0.13253999999999999</v>
      </c>
      <c r="BO89" s="52">
        <v>0.1639563</v>
      </c>
      <c r="BP89" s="52">
        <v>0.1730642</v>
      </c>
      <c r="BQ89" s="52">
        <v>0.169908</v>
      </c>
      <c r="BR89" s="52">
        <v>0.16959150000000001</v>
      </c>
      <c r="BS89" s="52">
        <v>0.14662169999999999</v>
      </c>
      <c r="BT89" s="52">
        <v>0.13620570000000001</v>
      </c>
      <c r="BU89" s="52">
        <v>9.6180100000000004E-2</v>
      </c>
      <c r="BV89" s="52">
        <v>8.1174800000000005E-2</v>
      </c>
      <c r="BW89" s="52">
        <v>4.9164699999999999E-2</v>
      </c>
      <c r="BX89" s="52">
        <v>2.22329E-2</v>
      </c>
      <c r="BY89" s="52">
        <v>-1.65176E-2</v>
      </c>
      <c r="BZ89" s="52">
        <v>-5.8691199999999999E-2</v>
      </c>
      <c r="CA89" s="52">
        <v>-3.76808E-2</v>
      </c>
      <c r="CB89" s="52">
        <v>-7.1559800000000007E-2</v>
      </c>
      <c r="CC89" s="52">
        <v>-6.15109E-2</v>
      </c>
      <c r="CD89" s="52">
        <v>-4.90482E-2</v>
      </c>
      <c r="CE89" s="52">
        <v>-1.53413E-2</v>
      </c>
      <c r="CF89" s="52">
        <v>6.1215000000000002E-3</v>
      </c>
      <c r="CG89" s="52">
        <v>4.2392600000000003E-2</v>
      </c>
      <c r="CH89" s="52">
        <v>5.0726399999999998E-2</v>
      </c>
      <c r="CI89" s="52">
        <v>3.0868400000000001E-2</v>
      </c>
      <c r="CJ89" s="52">
        <v>2.0182499999999999E-2</v>
      </c>
      <c r="CK89" s="52">
        <v>7.7862000000000001E-2</v>
      </c>
      <c r="CL89" s="52">
        <v>0.15157979999999999</v>
      </c>
      <c r="CM89" s="52">
        <v>0.18441060000000001</v>
      </c>
      <c r="CN89" s="52">
        <v>0.19539629999999999</v>
      </c>
      <c r="CO89" s="52">
        <v>0.19300800000000001</v>
      </c>
      <c r="CP89" s="52">
        <v>0.19356180000000001</v>
      </c>
      <c r="CQ89" s="52">
        <v>0.17245869999999999</v>
      </c>
      <c r="CR89" s="52">
        <v>0.1627448</v>
      </c>
      <c r="CS89" s="52">
        <v>0.12382899999999999</v>
      </c>
      <c r="CT89" s="52">
        <v>0.1072511</v>
      </c>
      <c r="CU89" s="52">
        <v>7.4521500000000004E-2</v>
      </c>
      <c r="CV89" s="52">
        <v>4.6553499999999998E-2</v>
      </c>
      <c r="CW89" s="52">
        <v>6.4783999999999996E-3</v>
      </c>
      <c r="CX89" s="52">
        <v>-3.6882100000000001E-2</v>
      </c>
      <c r="CY89" s="52">
        <v>-1.7290300000000002E-2</v>
      </c>
      <c r="CZ89" s="52">
        <v>-5.0467600000000001E-2</v>
      </c>
      <c r="DA89" s="52">
        <v>-4.1895599999999998E-2</v>
      </c>
      <c r="DB89" s="52">
        <v>-3.1486800000000002E-2</v>
      </c>
      <c r="DC89" s="52">
        <v>1.5149E-3</v>
      </c>
      <c r="DD89" s="52">
        <v>2.2652700000000001E-2</v>
      </c>
      <c r="DE89" s="52">
        <v>6.0044599999999997E-2</v>
      </c>
      <c r="DF89" s="52">
        <v>6.8813299999999994E-2</v>
      </c>
      <c r="DG89" s="52">
        <v>4.8696400000000001E-2</v>
      </c>
      <c r="DH89" s="52">
        <v>3.88359E-2</v>
      </c>
      <c r="DI89" s="52">
        <v>9.5726900000000004E-2</v>
      </c>
      <c r="DJ89" s="52">
        <v>0.17061970000000001</v>
      </c>
      <c r="DK89" s="52">
        <v>0.20486499999999999</v>
      </c>
      <c r="DL89" s="52">
        <v>0.21772849999999999</v>
      </c>
      <c r="DM89" s="52">
        <v>0.21610789999999999</v>
      </c>
      <c r="DN89" s="52">
        <v>0.21753220000000001</v>
      </c>
      <c r="DO89" s="52">
        <v>0.19829569999999999</v>
      </c>
      <c r="DP89" s="52">
        <v>0.1892839</v>
      </c>
      <c r="DQ89" s="52">
        <v>0.151478</v>
      </c>
      <c r="DR89" s="52">
        <v>0.13332740000000001</v>
      </c>
      <c r="DS89" s="52">
        <v>9.98782E-2</v>
      </c>
      <c r="DT89" s="52">
        <v>7.0874199999999998E-2</v>
      </c>
      <c r="DU89" s="52">
        <v>2.9474299999999998E-2</v>
      </c>
      <c r="DV89" s="52">
        <v>-1.50729E-2</v>
      </c>
      <c r="DW89" s="52">
        <v>1.21502E-2</v>
      </c>
      <c r="DX89" s="52">
        <v>-2.0013900000000001E-2</v>
      </c>
      <c r="DY89" s="52">
        <v>-1.35741E-2</v>
      </c>
      <c r="DZ89" s="52">
        <v>-6.1310999999999996E-3</v>
      </c>
      <c r="EA89" s="52">
        <v>2.58526E-2</v>
      </c>
      <c r="EB89" s="52">
        <v>4.6521E-2</v>
      </c>
      <c r="EC89" s="52">
        <v>8.5531300000000005E-2</v>
      </c>
      <c r="ED89" s="52">
        <v>9.4927999999999998E-2</v>
      </c>
      <c r="EE89" s="52">
        <v>7.4437000000000003E-2</v>
      </c>
      <c r="EF89" s="52">
        <v>6.5768400000000005E-2</v>
      </c>
      <c r="EG89" s="52">
        <v>0.1215208</v>
      </c>
      <c r="EH89" s="52">
        <v>0.19811019999999999</v>
      </c>
      <c r="EI89" s="52">
        <v>0.23439779999999999</v>
      </c>
      <c r="EJ89" s="52">
        <v>0.24997249999999999</v>
      </c>
      <c r="EK89" s="52">
        <v>0.2494605</v>
      </c>
      <c r="EL89" s="52">
        <v>0.25214160000000002</v>
      </c>
      <c r="EM89" s="52">
        <v>0.23560030000000001</v>
      </c>
      <c r="EN89" s="52">
        <v>0.2276021</v>
      </c>
      <c r="EO89" s="52">
        <v>0.1913986</v>
      </c>
      <c r="EP89" s="52">
        <v>0.1709774</v>
      </c>
      <c r="EQ89" s="52">
        <v>0.13648940000000001</v>
      </c>
      <c r="ER89" s="52">
        <v>0.1059894</v>
      </c>
      <c r="ES89" s="52">
        <v>6.2676800000000005E-2</v>
      </c>
      <c r="ET89" s="52">
        <v>1.6416099999999999E-2</v>
      </c>
      <c r="EU89" s="52">
        <v>66.961380000000005</v>
      </c>
      <c r="EV89" s="52">
        <v>66.950828999999999</v>
      </c>
      <c r="EW89" s="52">
        <v>66.925194000000005</v>
      </c>
      <c r="EX89" s="52">
        <v>66.976455999999999</v>
      </c>
      <c r="EY89" s="52">
        <v>66.875298000000001</v>
      </c>
      <c r="EZ89" s="52">
        <v>66.731589999999997</v>
      </c>
      <c r="FA89" s="52">
        <v>67.284271000000004</v>
      </c>
      <c r="FB89" s="52">
        <v>68.828781000000006</v>
      </c>
      <c r="FC89" s="52">
        <v>71.044494999999998</v>
      </c>
      <c r="FD89" s="52">
        <v>73.789192</v>
      </c>
      <c r="FE89" s="52">
        <v>75.861748000000006</v>
      </c>
      <c r="FF89" s="52">
        <v>77.277596000000003</v>
      </c>
      <c r="FG89" s="52">
        <v>77.612885000000006</v>
      </c>
      <c r="FH89" s="52">
        <v>77.507164000000003</v>
      </c>
      <c r="FI89" s="52">
        <v>77.587813999999995</v>
      </c>
      <c r="FJ89" s="52">
        <v>76.941833000000003</v>
      </c>
      <c r="FK89" s="52">
        <v>76.055389000000005</v>
      </c>
      <c r="FL89" s="52">
        <v>74.984611999999998</v>
      </c>
      <c r="FM89" s="52">
        <v>72.819350999999997</v>
      </c>
      <c r="FN89" s="52">
        <v>70.162261999999998</v>
      </c>
      <c r="FO89" s="52">
        <v>68.854163999999997</v>
      </c>
      <c r="FP89" s="52">
        <v>68.147743000000006</v>
      </c>
      <c r="FQ89" s="52">
        <v>67.527396999999993</v>
      </c>
      <c r="FR89" s="52">
        <v>67.424553000000003</v>
      </c>
      <c r="FS89" s="52">
        <v>2.9641899999999999E-2</v>
      </c>
      <c r="FT89" s="52">
        <v>3.1340899999999998E-2</v>
      </c>
      <c r="FU89" s="52">
        <v>3.9054400000000003E-2</v>
      </c>
    </row>
    <row r="90" spans="1:177" x14ac:dyDescent="0.2">
      <c r="A90" s="31" t="s">
        <v>0</v>
      </c>
      <c r="B90" s="31" t="s">
        <v>236</v>
      </c>
      <c r="C90" s="31" t="s">
        <v>208</v>
      </c>
      <c r="D90" s="31" t="s">
        <v>214</v>
      </c>
      <c r="E90" s="53" t="s">
        <v>230</v>
      </c>
      <c r="F90" s="53">
        <v>1518</v>
      </c>
      <c r="G90" s="52">
        <v>1.2691460000000001</v>
      </c>
      <c r="H90" s="52">
        <v>1.1150089999999999</v>
      </c>
      <c r="I90" s="52">
        <v>1.0227489999999999</v>
      </c>
      <c r="J90" s="52">
        <v>0.95889270000000004</v>
      </c>
      <c r="K90" s="52">
        <v>0.92012870000000002</v>
      </c>
      <c r="L90" s="52">
        <v>0.93543279999999995</v>
      </c>
      <c r="M90" s="52">
        <v>0.96942189999999995</v>
      </c>
      <c r="N90" s="52">
        <v>1.0393239999999999</v>
      </c>
      <c r="O90" s="52">
        <v>1.040403</v>
      </c>
      <c r="P90" s="52">
        <v>1.0674239999999999</v>
      </c>
      <c r="Q90" s="52">
        <v>1.110168</v>
      </c>
      <c r="R90" s="52">
        <v>1.169378</v>
      </c>
      <c r="S90" s="52">
        <v>1.2262040000000001</v>
      </c>
      <c r="T90" s="52">
        <v>1.2746869999999999</v>
      </c>
      <c r="U90" s="52">
        <v>1.314935</v>
      </c>
      <c r="V90" s="52">
        <v>1.3729720000000001</v>
      </c>
      <c r="W90" s="52">
        <v>1.444717</v>
      </c>
      <c r="X90" s="52">
        <v>1.575915</v>
      </c>
      <c r="Y90" s="52">
        <v>1.6983779999999999</v>
      </c>
      <c r="Z90" s="52">
        <v>1.747738</v>
      </c>
      <c r="AA90" s="52">
        <v>1.863991</v>
      </c>
      <c r="AB90" s="52">
        <v>1.8627419999999999</v>
      </c>
      <c r="AC90" s="52">
        <v>1.6875100000000001</v>
      </c>
      <c r="AD90" s="52">
        <v>1.470348</v>
      </c>
      <c r="AE90" s="52">
        <v>-5.17665E-2</v>
      </c>
      <c r="AF90" s="52">
        <v>-8.2410399999999995E-2</v>
      </c>
      <c r="AG90" s="52">
        <v>-7.4198399999999998E-2</v>
      </c>
      <c r="AH90" s="52">
        <v>-5.6522799999999998E-2</v>
      </c>
      <c r="AI90" s="52">
        <v>-3.5980699999999997E-2</v>
      </c>
      <c r="AJ90" s="52">
        <v>-2.4566999999999999E-2</v>
      </c>
      <c r="AK90" s="52">
        <v>-6.1241000000000004E-3</v>
      </c>
      <c r="AL90" s="52">
        <v>-3.7978E-3</v>
      </c>
      <c r="AM90" s="52">
        <v>-1.2710900000000001E-2</v>
      </c>
      <c r="AN90" s="52">
        <v>-1.93873E-2</v>
      </c>
      <c r="AO90" s="52">
        <v>2.3766800000000001E-2</v>
      </c>
      <c r="AP90" s="52">
        <v>6.2188300000000002E-2</v>
      </c>
      <c r="AQ90" s="52">
        <v>6.0106E-2</v>
      </c>
      <c r="AR90" s="52">
        <v>5.6369000000000002E-2</v>
      </c>
      <c r="AS90" s="52">
        <v>6.1028600000000002E-2</v>
      </c>
      <c r="AT90" s="52">
        <v>5.6466200000000001E-2</v>
      </c>
      <c r="AU90" s="52">
        <v>2.3907100000000001E-2</v>
      </c>
      <c r="AV90" s="52">
        <v>2.58719E-2</v>
      </c>
      <c r="AW90" s="52">
        <v>-3.1467000000000001E-3</v>
      </c>
      <c r="AX90" s="52">
        <v>-9.6807999999999998E-3</v>
      </c>
      <c r="AY90" s="52">
        <v>-9.9694999999999992E-3</v>
      </c>
      <c r="AZ90" s="52">
        <v>-9.7938999999999995E-3</v>
      </c>
      <c r="BA90" s="52">
        <v>-3.41775E-2</v>
      </c>
      <c r="BB90" s="52">
        <v>-4.5806300000000001E-2</v>
      </c>
      <c r="BC90" s="52">
        <v>-2.69543E-2</v>
      </c>
      <c r="BD90" s="52">
        <v>-5.5529200000000001E-2</v>
      </c>
      <c r="BE90" s="52">
        <v>-4.9414800000000002E-2</v>
      </c>
      <c r="BF90" s="52">
        <v>-3.46688E-2</v>
      </c>
      <c r="BG90" s="52">
        <v>-1.51299E-2</v>
      </c>
      <c r="BH90" s="52">
        <v>-4.1977999999999998E-3</v>
      </c>
      <c r="BI90" s="52">
        <v>1.5582500000000001E-2</v>
      </c>
      <c r="BJ90" s="52">
        <v>1.8599600000000001E-2</v>
      </c>
      <c r="BK90" s="52">
        <v>8.7005999999999993E-3</v>
      </c>
      <c r="BL90" s="52">
        <v>3.5022E-3</v>
      </c>
      <c r="BM90" s="52">
        <v>4.4037600000000003E-2</v>
      </c>
      <c r="BN90" s="52">
        <v>8.3476999999999996E-2</v>
      </c>
      <c r="BO90" s="52">
        <v>8.2818500000000003E-2</v>
      </c>
      <c r="BP90" s="52">
        <v>8.0527399999999999E-2</v>
      </c>
      <c r="BQ90" s="52">
        <v>8.5442199999999996E-2</v>
      </c>
      <c r="BR90" s="52">
        <v>8.2038100000000003E-2</v>
      </c>
      <c r="BS90" s="52">
        <v>5.3065399999999999E-2</v>
      </c>
      <c r="BT90" s="52">
        <v>5.5789900000000003E-2</v>
      </c>
      <c r="BU90" s="52">
        <v>2.8147499999999999E-2</v>
      </c>
      <c r="BV90" s="52">
        <v>1.96881E-2</v>
      </c>
      <c r="BW90" s="52">
        <v>1.9187599999999999E-2</v>
      </c>
      <c r="BX90" s="52">
        <v>1.87739E-2</v>
      </c>
      <c r="BY90" s="52">
        <v>-6.9318000000000001E-3</v>
      </c>
      <c r="BZ90" s="52">
        <v>-1.9795400000000001E-2</v>
      </c>
      <c r="CA90" s="52">
        <v>-9.7693999999999993E-3</v>
      </c>
      <c r="CB90" s="52">
        <v>-3.6911399999999997E-2</v>
      </c>
      <c r="CC90" s="52">
        <v>-3.2249699999999999E-2</v>
      </c>
      <c r="CD90" s="52">
        <v>-1.9532799999999999E-2</v>
      </c>
      <c r="CE90" s="52">
        <v>-6.8869999999999999E-4</v>
      </c>
      <c r="CF90" s="52">
        <v>9.9098999999999993E-3</v>
      </c>
      <c r="CG90" s="52">
        <v>3.0616500000000001E-2</v>
      </c>
      <c r="CH90" s="52">
        <v>3.4112000000000003E-2</v>
      </c>
      <c r="CI90" s="52">
        <v>2.3530100000000002E-2</v>
      </c>
      <c r="CJ90" s="52">
        <v>1.9355299999999999E-2</v>
      </c>
      <c r="CK90" s="52">
        <v>5.80771E-2</v>
      </c>
      <c r="CL90" s="52">
        <v>9.8221600000000006E-2</v>
      </c>
      <c r="CM90" s="52">
        <v>9.8549100000000001E-2</v>
      </c>
      <c r="CN90" s="52">
        <v>9.7259399999999996E-2</v>
      </c>
      <c r="CO90" s="52">
        <v>0.102351</v>
      </c>
      <c r="CP90" s="52">
        <v>9.9749199999999996E-2</v>
      </c>
      <c r="CQ90" s="52">
        <v>7.3260400000000003E-2</v>
      </c>
      <c r="CR90" s="52">
        <v>7.6510900000000007E-2</v>
      </c>
      <c r="CS90" s="52">
        <v>4.9821699999999997E-2</v>
      </c>
      <c r="CT90" s="52">
        <v>4.0028899999999999E-2</v>
      </c>
      <c r="CU90" s="52">
        <v>3.9381699999999999E-2</v>
      </c>
      <c r="CV90" s="52">
        <v>3.8559900000000001E-2</v>
      </c>
      <c r="CW90" s="52">
        <v>1.1938499999999999E-2</v>
      </c>
      <c r="CX90" s="52">
        <v>-1.7803000000000001E-3</v>
      </c>
      <c r="CY90" s="52">
        <v>7.4155000000000002E-3</v>
      </c>
      <c r="CZ90" s="52">
        <v>-1.82936E-2</v>
      </c>
      <c r="DA90" s="52">
        <v>-1.50846E-2</v>
      </c>
      <c r="DB90" s="52">
        <v>-4.3966999999999999E-3</v>
      </c>
      <c r="DC90" s="52">
        <v>1.37526E-2</v>
      </c>
      <c r="DD90" s="52">
        <v>2.40176E-2</v>
      </c>
      <c r="DE90" s="52">
        <v>4.5650400000000001E-2</v>
      </c>
      <c r="DF90" s="52">
        <v>4.9624399999999999E-2</v>
      </c>
      <c r="DG90" s="52">
        <v>3.8359600000000001E-2</v>
      </c>
      <c r="DH90" s="52">
        <v>3.5208499999999997E-2</v>
      </c>
      <c r="DI90" s="52">
        <v>7.2116600000000003E-2</v>
      </c>
      <c r="DJ90" s="52">
        <v>0.1129661</v>
      </c>
      <c r="DK90" s="52">
        <v>0.1142797</v>
      </c>
      <c r="DL90" s="52">
        <v>0.1139915</v>
      </c>
      <c r="DM90" s="52">
        <v>0.1192598</v>
      </c>
      <c r="DN90" s="52">
        <v>0.1174603</v>
      </c>
      <c r="DO90" s="52">
        <v>9.3455399999999994E-2</v>
      </c>
      <c r="DP90" s="52">
        <v>9.7231999999999999E-2</v>
      </c>
      <c r="DQ90" s="52">
        <v>7.1496000000000004E-2</v>
      </c>
      <c r="DR90" s="52">
        <v>6.0369699999999998E-2</v>
      </c>
      <c r="DS90" s="52">
        <v>5.9575799999999998E-2</v>
      </c>
      <c r="DT90" s="52">
        <v>5.8345800000000003E-2</v>
      </c>
      <c r="DU90" s="52">
        <v>3.08089E-2</v>
      </c>
      <c r="DV90" s="52">
        <v>1.6234800000000001E-2</v>
      </c>
      <c r="DW90" s="52">
        <v>3.2227699999999998E-2</v>
      </c>
      <c r="DX90" s="52">
        <v>8.5874999999999996E-3</v>
      </c>
      <c r="DY90" s="52">
        <v>9.6989999999999993E-3</v>
      </c>
      <c r="DZ90" s="52">
        <v>1.7457299999999999E-2</v>
      </c>
      <c r="EA90" s="52">
        <v>3.4603399999999999E-2</v>
      </c>
      <c r="EB90" s="52">
        <v>4.4386799999999997E-2</v>
      </c>
      <c r="EC90" s="52">
        <v>6.7357E-2</v>
      </c>
      <c r="ED90" s="52">
        <v>7.2021799999999997E-2</v>
      </c>
      <c r="EE90" s="52">
        <v>5.9770999999999998E-2</v>
      </c>
      <c r="EF90" s="52">
        <v>5.8097999999999997E-2</v>
      </c>
      <c r="EG90" s="52">
        <v>9.2387499999999997E-2</v>
      </c>
      <c r="EH90" s="52">
        <v>0.13425490000000001</v>
      </c>
      <c r="EI90" s="52">
        <v>0.13699210000000001</v>
      </c>
      <c r="EJ90" s="52">
        <v>0.13814989999999999</v>
      </c>
      <c r="EK90" s="52">
        <v>0.14367340000000001</v>
      </c>
      <c r="EL90" s="52">
        <v>0.1430323</v>
      </c>
      <c r="EM90" s="52">
        <v>0.1226138</v>
      </c>
      <c r="EN90" s="52">
        <v>0.12714990000000001</v>
      </c>
      <c r="EO90" s="52">
        <v>0.1027902</v>
      </c>
      <c r="EP90" s="52">
        <v>8.9738700000000005E-2</v>
      </c>
      <c r="EQ90" s="52">
        <v>8.8732900000000003E-2</v>
      </c>
      <c r="ER90" s="52">
        <v>8.6913599999999994E-2</v>
      </c>
      <c r="ES90" s="52">
        <v>5.8054599999999998E-2</v>
      </c>
      <c r="ET90" s="52">
        <v>4.22458E-2</v>
      </c>
      <c r="EU90" s="52">
        <v>67.432654999999997</v>
      </c>
      <c r="EV90" s="52">
        <v>67.378356999999994</v>
      </c>
      <c r="EW90" s="52">
        <v>67.374374000000003</v>
      </c>
      <c r="EX90" s="52">
        <v>67.025238000000002</v>
      </c>
      <c r="EY90" s="52">
        <v>66.923477000000005</v>
      </c>
      <c r="EZ90" s="52">
        <v>66.822044000000005</v>
      </c>
      <c r="FA90" s="52">
        <v>67.226067</v>
      </c>
      <c r="FB90" s="52">
        <v>68.182265999999998</v>
      </c>
      <c r="FC90" s="52">
        <v>69.846901000000003</v>
      </c>
      <c r="FD90" s="52">
        <v>71.704727000000005</v>
      </c>
      <c r="FE90" s="52">
        <v>72.704032999999995</v>
      </c>
      <c r="FF90" s="52">
        <v>74.348433999999997</v>
      </c>
      <c r="FG90" s="52">
        <v>74.851639000000006</v>
      </c>
      <c r="FH90" s="52">
        <v>74.889465000000001</v>
      </c>
      <c r="FI90" s="52">
        <v>75.100791999999998</v>
      </c>
      <c r="FJ90" s="52">
        <v>74.497444000000002</v>
      </c>
      <c r="FK90" s="52">
        <v>73.943068999999994</v>
      </c>
      <c r="FL90" s="52">
        <v>73.289885999999996</v>
      </c>
      <c r="FM90" s="52">
        <v>71.737503000000004</v>
      </c>
      <c r="FN90" s="52">
        <v>69.836196999999999</v>
      </c>
      <c r="FO90" s="52">
        <v>68.886024000000006</v>
      </c>
      <c r="FP90" s="52">
        <v>68.436797999999996</v>
      </c>
      <c r="FQ90" s="52">
        <v>67.982185000000001</v>
      </c>
      <c r="FR90" s="52">
        <v>67.928970000000007</v>
      </c>
      <c r="FS90" s="52">
        <v>2.45784E-2</v>
      </c>
      <c r="FT90" s="52">
        <v>2.59606E-2</v>
      </c>
      <c r="FU90" s="52">
        <v>2.9852400000000001E-2</v>
      </c>
    </row>
    <row r="91" spans="1:177" x14ac:dyDescent="0.2">
      <c r="A91" s="31" t="s">
        <v>0</v>
      </c>
      <c r="B91" s="31" t="s">
        <v>236</v>
      </c>
      <c r="C91" s="31" t="s">
        <v>208</v>
      </c>
      <c r="D91" s="31" t="s">
        <v>214</v>
      </c>
      <c r="E91" s="53" t="s">
        <v>231</v>
      </c>
      <c r="F91" s="53">
        <v>1074</v>
      </c>
      <c r="G91" s="52">
        <v>0.95132369999999999</v>
      </c>
      <c r="H91" s="52">
        <v>0.8379122</v>
      </c>
      <c r="I91" s="52">
        <v>0.76461080000000003</v>
      </c>
      <c r="J91" s="52">
        <v>0.7156728</v>
      </c>
      <c r="K91" s="52">
        <v>0.70663209999999999</v>
      </c>
      <c r="L91" s="52">
        <v>0.74975689999999995</v>
      </c>
      <c r="M91" s="52">
        <v>0.78273340000000002</v>
      </c>
      <c r="N91" s="52">
        <v>0.80818780000000001</v>
      </c>
      <c r="O91" s="52">
        <v>0.80560039999999999</v>
      </c>
      <c r="P91" s="52">
        <v>0.82051499999999999</v>
      </c>
      <c r="Q91" s="52">
        <v>0.87657739999999995</v>
      </c>
      <c r="R91" s="52">
        <v>0.96529719999999997</v>
      </c>
      <c r="S91" s="52">
        <v>1.0782339999999999</v>
      </c>
      <c r="T91" s="52">
        <v>1.183975</v>
      </c>
      <c r="U91" s="52">
        <v>1.262092</v>
      </c>
      <c r="V91" s="52">
        <v>1.3496330000000001</v>
      </c>
      <c r="W91" s="52">
        <v>1.454696</v>
      </c>
      <c r="X91" s="52">
        <v>1.5617559999999999</v>
      </c>
      <c r="Y91" s="52">
        <v>1.605853</v>
      </c>
      <c r="Z91" s="52">
        <v>1.5685469999999999</v>
      </c>
      <c r="AA91" s="52">
        <v>1.571642</v>
      </c>
      <c r="AB91" s="52">
        <v>1.513104</v>
      </c>
      <c r="AC91" s="52">
        <v>1.3515189999999999</v>
      </c>
      <c r="AD91" s="52">
        <v>1.1484570000000001</v>
      </c>
      <c r="AE91" s="52">
        <v>-5.5555300000000002E-2</v>
      </c>
      <c r="AF91" s="52">
        <v>-5.9656300000000002E-2</v>
      </c>
      <c r="AG91" s="52">
        <v>-5.3222600000000002E-2</v>
      </c>
      <c r="AH91" s="52">
        <v>-5.18237E-2</v>
      </c>
      <c r="AI91" s="52">
        <v>-3.6403400000000002E-2</v>
      </c>
      <c r="AJ91" s="52">
        <v>-2.5357399999999999E-2</v>
      </c>
      <c r="AK91" s="52">
        <v>-1.12592E-2</v>
      </c>
      <c r="AL91" s="52">
        <v>-6.5734000000000001E-3</v>
      </c>
      <c r="AM91" s="52">
        <v>-1.7357299999999999E-2</v>
      </c>
      <c r="AN91" s="52">
        <v>-2.39013E-2</v>
      </c>
      <c r="AO91" s="52">
        <v>-7.6251000000000001E-3</v>
      </c>
      <c r="AP91" s="52">
        <v>2.35631E-2</v>
      </c>
      <c r="AQ91" s="52">
        <v>5.3560000000000003E-2</v>
      </c>
      <c r="AR91" s="52">
        <v>6.1781999999999997E-2</v>
      </c>
      <c r="AS91" s="52">
        <v>5.2545799999999997E-2</v>
      </c>
      <c r="AT91" s="52">
        <v>5.4632800000000002E-2</v>
      </c>
      <c r="AU91" s="52">
        <v>5.9507600000000001E-2</v>
      </c>
      <c r="AV91" s="52">
        <v>4.58019E-2</v>
      </c>
      <c r="AW91" s="52">
        <v>3.2155000000000003E-2</v>
      </c>
      <c r="AX91" s="52">
        <v>2.7283999999999999E-2</v>
      </c>
      <c r="AY91" s="52">
        <v>-2.2317999999999999E-3</v>
      </c>
      <c r="AZ91" s="52">
        <v>-2.6367999999999999E-2</v>
      </c>
      <c r="BA91" s="52">
        <v>-3.78152E-2</v>
      </c>
      <c r="BB91" s="52">
        <v>-6.5347600000000006E-2</v>
      </c>
      <c r="BC91" s="52">
        <v>-3.9596300000000001E-2</v>
      </c>
      <c r="BD91" s="52">
        <v>-4.5153800000000001E-2</v>
      </c>
      <c r="BE91" s="52">
        <v>-3.93557E-2</v>
      </c>
      <c r="BF91" s="52">
        <v>-3.8836900000000001E-2</v>
      </c>
      <c r="BG91" s="52">
        <v>-2.3726400000000002E-2</v>
      </c>
      <c r="BH91" s="52">
        <v>-1.2795900000000001E-2</v>
      </c>
      <c r="BI91" s="52">
        <v>2.2231E-3</v>
      </c>
      <c r="BJ91" s="52">
        <v>7.0061000000000003E-3</v>
      </c>
      <c r="BK91" s="52">
        <v>-2.9420000000000002E-3</v>
      </c>
      <c r="BL91" s="52">
        <v>-9.5394999999999994E-3</v>
      </c>
      <c r="BM91" s="52">
        <v>8.3523E-3</v>
      </c>
      <c r="BN91" s="52">
        <v>4.0920100000000001E-2</v>
      </c>
      <c r="BO91" s="52">
        <v>7.23631E-2</v>
      </c>
      <c r="BP91" s="52">
        <v>8.2936999999999997E-2</v>
      </c>
      <c r="BQ91" s="52">
        <v>7.4958200000000003E-2</v>
      </c>
      <c r="BR91" s="52">
        <v>7.7630900000000003E-2</v>
      </c>
      <c r="BS91" s="52">
        <v>8.2615599999999997E-2</v>
      </c>
      <c r="BT91" s="52">
        <v>6.9535600000000003E-2</v>
      </c>
      <c r="BU91" s="52">
        <v>5.6758900000000001E-2</v>
      </c>
      <c r="BV91" s="52">
        <v>5.0715400000000001E-2</v>
      </c>
      <c r="BW91" s="52">
        <v>1.9791900000000001E-2</v>
      </c>
      <c r="BX91" s="52">
        <v>-6.0223000000000004E-3</v>
      </c>
      <c r="BY91" s="52">
        <v>-1.8812099999999998E-2</v>
      </c>
      <c r="BZ91" s="52">
        <v>-4.7549500000000001E-2</v>
      </c>
      <c r="CA91" s="52">
        <v>-2.8543099999999998E-2</v>
      </c>
      <c r="CB91" s="52">
        <v>-3.5109399999999999E-2</v>
      </c>
      <c r="CC91" s="52">
        <v>-2.9751400000000001E-2</v>
      </c>
      <c r="CD91" s="52">
        <v>-2.9842199999999999E-2</v>
      </c>
      <c r="CE91" s="52">
        <v>-1.49464E-2</v>
      </c>
      <c r="CF91" s="52">
        <v>-4.0959000000000004E-3</v>
      </c>
      <c r="CG91" s="52">
        <v>1.1560900000000001E-2</v>
      </c>
      <c r="CH91" s="52">
        <v>1.6411200000000001E-2</v>
      </c>
      <c r="CI91" s="52">
        <v>7.0419000000000002E-3</v>
      </c>
      <c r="CJ91" s="52">
        <v>4.0749999999999998E-4</v>
      </c>
      <c r="CK91" s="52">
        <v>1.94182E-2</v>
      </c>
      <c r="CL91" s="52">
        <v>5.2941500000000002E-2</v>
      </c>
      <c r="CM91" s="52">
        <v>8.5386000000000004E-2</v>
      </c>
      <c r="CN91" s="52">
        <v>9.7588900000000006E-2</v>
      </c>
      <c r="CO91" s="52">
        <v>9.0480900000000003E-2</v>
      </c>
      <c r="CP91" s="52">
        <v>9.3559299999999998E-2</v>
      </c>
      <c r="CQ91" s="52">
        <v>9.8619999999999999E-2</v>
      </c>
      <c r="CR91" s="52">
        <v>8.5973400000000005E-2</v>
      </c>
      <c r="CS91" s="52">
        <v>7.3799500000000004E-2</v>
      </c>
      <c r="CT91" s="52">
        <v>6.6943900000000001E-2</v>
      </c>
      <c r="CU91" s="52">
        <v>3.50455E-2</v>
      </c>
      <c r="CV91" s="52">
        <v>8.0690999999999992E-3</v>
      </c>
      <c r="CW91" s="52">
        <v>-5.6506000000000004E-3</v>
      </c>
      <c r="CX91" s="52">
        <v>-3.52226E-2</v>
      </c>
      <c r="CY91" s="52">
        <v>-1.7489999999999999E-2</v>
      </c>
      <c r="CZ91" s="52">
        <v>-2.5065E-2</v>
      </c>
      <c r="DA91" s="52">
        <v>-2.0147200000000001E-2</v>
      </c>
      <c r="DB91" s="52">
        <v>-2.0847600000000001E-2</v>
      </c>
      <c r="DC91" s="52">
        <v>-6.1663999999999998E-3</v>
      </c>
      <c r="DD91" s="52">
        <v>4.6042000000000001E-3</v>
      </c>
      <c r="DE91" s="52">
        <v>2.0898699999999999E-2</v>
      </c>
      <c r="DF91" s="52">
        <v>2.58163E-2</v>
      </c>
      <c r="DG91" s="52">
        <v>1.70259E-2</v>
      </c>
      <c r="DH91" s="52">
        <v>1.03544E-2</v>
      </c>
      <c r="DI91" s="52">
        <v>3.04841E-2</v>
      </c>
      <c r="DJ91" s="52">
        <v>6.4962900000000004E-2</v>
      </c>
      <c r="DK91" s="52">
        <v>9.8408899999999994E-2</v>
      </c>
      <c r="DL91" s="52">
        <v>0.1122408</v>
      </c>
      <c r="DM91" s="52">
        <v>0.1060036</v>
      </c>
      <c r="DN91" s="52">
        <v>0.10948769999999999</v>
      </c>
      <c r="DO91" s="52">
        <v>0.1146245</v>
      </c>
      <c r="DP91" s="52">
        <v>0.1024113</v>
      </c>
      <c r="DQ91" s="52">
        <v>9.0840000000000004E-2</v>
      </c>
      <c r="DR91" s="52">
        <v>8.3172399999999994E-2</v>
      </c>
      <c r="DS91" s="52">
        <v>5.0299000000000003E-2</v>
      </c>
      <c r="DT91" s="52">
        <v>2.21604E-2</v>
      </c>
      <c r="DU91" s="52">
        <v>7.5109E-3</v>
      </c>
      <c r="DV91" s="52">
        <v>-2.2895700000000001E-2</v>
      </c>
      <c r="DW91" s="52">
        <v>-1.531E-3</v>
      </c>
      <c r="DX91" s="52">
        <v>-1.0562500000000001E-2</v>
      </c>
      <c r="DY91" s="52">
        <v>-6.2802999999999999E-3</v>
      </c>
      <c r="DZ91" s="52">
        <v>-7.8607E-3</v>
      </c>
      <c r="EA91" s="52">
        <v>6.5106000000000001E-3</v>
      </c>
      <c r="EB91" s="52">
        <v>1.7165699999999999E-2</v>
      </c>
      <c r="EC91" s="52">
        <v>3.4381000000000002E-2</v>
      </c>
      <c r="ED91" s="52">
        <v>3.9395699999999999E-2</v>
      </c>
      <c r="EE91" s="52">
        <v>3.1441200000000002E-2</v>
      </c>
      <c r="EF91" s="52">
        <v>2.47163E-2</v>
      </c>
      <c r="EG91" s="52">
        <v>4.6461599999999999E-2</v>
      </c>
      <c r="EH91" s="52">
        <v>8.2319799999999999E-2</v>
      </c>
      <c r="EI91" s="52">
        <v>0.11721189999999999</v>
      </c>
      <c r="EJ91" s="52">
        <v>0.13339580000000001</v>
      </c>
      <c r="EK91" s="52">
        <v>0.1284159</v>
      </c>
      <c r="EL91" s="52">
        <v>0.13248579999999999</v>
      </c>
      <c r="EM91" s="52">
        <v>0.13773250000000001</v>
      </c>
      <c r="EN91" s="52">
        <v>0.12614500000000001</v>
      </c>
      <c r="EO91" s="52">
        <v>0.1154439</v>
      </c>
      <c r="EP91" s="52">
        <v>0.1066038</v>
      </c>
      <c r="EQ91" s="52">
        <v>7.2322700000000004E-2</v>
      </c>
      <c r="ER91" s="52">
        <v>4.2506099999999998E-2</v>
      </c>
      <c r="ES91" s="52">
        <v>2.6513999999999999E-2</v>
      </c>
      <c r="ET91" s="52">
        <v>-5.0975999999999999E-3</v>
      </c>
      <c r="EU91" s="52">
        <v>66.310058999999995</v>
      </c>
      <c r="EV91" s="52">
        <v>66.359954999999999</v>
      </c>
      <c r="EW91" s="52">
        <v>66.304405000000003</v>
      </c>
      <c r="EX91" s="52">
        <v>66.909041999999999</v>
      </c>
      <c r="EY91" s="52">
        <v>66.808716000000004</v>
      </c>
      <c r="EZ91" s="52">
        <v>66.606575000000007</v>
      </c>
      <c r="FA91" s="52">
        <v>67.364716000000001</v>
      </c>
      <c r="FB91" s="52">
        <v>69.722297999999995</v>
      </c>
      <c r="FC91" s="52">
        <v>72.699614999999994</v>
      </c>
      <c r="FD91" s="52">
        <v>76.670012999999997</v>
      </c>
      <c r="FE91" s="52">
        <v>80.225868000000006</v>
      </c>
      <c r="FF91" s="52">
        <v>81.325821000000005</v>
      </c>
      <c r="FG91" s="52">
        <v>81.429046999999997</v>
      </c>
      <c r="FH91" s="52">
        <v>81.124947000000006</v>
      </c>
      <c r="FI91" s="52">
        <v>81.024985999999998</v>
      </c>
      <c r="FJ91" s="52">
        <v>80.320098999999999</v>
      </c>
      <c r="FK91" s="52">
        <v>78.974716000000001</v>
      </c>
      <c r="FL91" s="52">
        <v>77.326790000000003</v>
      </c>
      <c r="FM91" s="52">
        <v>74.314514000000003</v>
      </c>
      <c r="FN91" s="52">
        <v>70.612899999999996</v>
      </c>
      <c r="FO91" s="52">
        <v>68.810126999999994</v>
      </c>
      <c r="FP91" s="52">
        <v>67.748253000000005</v>
      </c>
      <c r="FQ91" s="52">
        <v>66.898857000000007</v>
      </c>
      <c r="FR91" s="52">
        <v>66.727424999999997</v>
      </c>
      <c r="FS91" s="52">
        <v>1.65795E-2</v>
      </c>
      <c r="FT91" s="52">
        <v>1.7595800000000002E-2</v>
      </c>
      <c r="FU91" s="52">
        <v>2.49079E-2</v>
      </c>
    </row>
    <row r="92" spans="1:177" x14ac:dyDescent="0.2">
      <c r="A92" s="31" t="s">
        <v>0</v>
      </c>
      <c r="B92" s="31" t="s">
        <v>236</v>
      </c>
      <c r="C92" s="31" t="s">
        <v>208</v>
      </c>
      <c r="D92" s="31" t="s">
        <v>215</v>
      </c>
      <c r="E92" s="53" t="s">
        <v>229</v>
      </c>
      <c r="F92" s="53">
        <v>2399</v>
      </c>
      <c r="G92" s="52">
        <v>1.7393320000000001</v>
      </c>
      <c r="H92" s="52">
        <v>1.5338909999999999</v>
      </c>
      <c r="I92" s="52">
        <v>1.4002699999999999</v>
      </c>
      <c r="J92" s="52">
        <v>1.316797</v>
      </c>
      <c r="K92" s="52">
        <v>1.2871589999999999</v>
      </c>
      <c r="L92" s="52">
        <v>1.3771640000000001</v>
      </c>
      <c r="M92" s="52">
        <v>1.487393</v>
      </c>
      <c r="N92" s="52">
        <v>1.5976980000000001</v>
      </c>
      <c r="O92" s="52">
        <v>1.562014</v>
      </c>
      <c r="P92" s="52">
        <v>1.559345</v>
      </c>
      <c r="Q92" s="52">
        <v>1.5965009999999999</v>
      </c>
      <c r="R92" s="52">
        <v>1.664145</v>
      </c>
      <c r="S92" s="52">
        <v>1.751196</v>
      </c>
      <c r="T92" s="52">
        <v>1.838446</v>
      </c>
      <c r="U92" s="52">
        <v>1.8904300000000001</v>
      </c>
      <c r="V92" s="52">
        <v>1.987463</v>
      </c>
      <c r="W92" s="52">
        <v>2.115024</v>
      </c>
      <c r="X92" s="52">
        <v>2.282851</v>
      </c>
      <c r="Y92" s="52">
        <v>2.440283</v>
      </c>
      <c r="Z92" s="52">
        <v>2.4949159999999999</v>
      </c>
      <c r="AA92" s="52">
        <v>2.6870539999999998</v>
      </c>
      <c r="AB92" s="52">
        <v>2.6337860000000002</v>
      </c>
      <c r="AC92" s="52">
        <v>2.3350300000000002</v>
      </c>
      <c r="AD92" s="52">
        <v>2.0074700000000001</v>
      </c>
      <c r="AE92" s="52">
        <v>-2.39872E-2</v>
      </c>
      <c r="AF92" s="52">
        <v>-7.3892100000000002E-2</v>
      </c>
      <c r="AG92" s="52">
        <v>-6.43151E-2</v>
      </c>
      <c r="AH92" s="52">
        <v>-3.69202E-2</v>
      </c>
      <c r="AI92" s="52">
        <v>-1.94106E-2</v>
      </c>
      <c r="AJ92" s="52">
        <v>-6.0283000000000003E-3</v>
      </c>
      <c r="AK92" s="52">
        <v>8.3339999999999994E-3</v>
      </c>
      <c r="AL92" s="52">
        <v>4.5243999999999999E-2</v>
      </c>
      <c r="AM92" s="52">
        <v>5.0419999999999996E-3</v>
      </c>
      <c r="AN92" s="52">
        <v>-8.4440999999999995E-3</v>
      </c>
      <c r="AO92" s="52">
        <v>3.5601000000000001E-3</v>
      </c>
      <c r="AP92" s="52">
        <v>4.99982E-2</v>
      </c>
      <c r="AQ92" s="52">
        <v>6.0579000000000001E-2</v>
      </c>
      <c r="AR92" s="52">
        <v>7.3965699999999995E-2</v>
      </c>
      <c r="AS92" s="52">
        <v>6.6142699999999999E-2</v>
      </c>
      <c r="AT92" s="52">
        <v>8.3581699999999995E-2</v>
      </c>
      <c r="AU92" s="52">
        <v>8.3096900000000001E-2</v>
      </c>
      <c r="AV92" s="52">
        <v>7.7937999999999993E-2</v>
      </c>
      <c r="AW92" s="52">
        <v>5.1138500000000003E-2</v>
      </c>
      <c r="AX92" s="52">
        <v>1.7497599999999999E-2</v>
      </c>
      <c r="AY92" s="52">
        <v>2.6351599999999999E-2</v>
      </c>
      <c r="AZ92" s="52">
        <v>1.30595E-2</v>
      </c>
      <c r="BA92" s="52">
        <v>-2.9491799999999999E-2</v>
      </c>
      <c r="BB92" s="52">
        <v>-1.1983300000000001E-2</v>
      </c>
      <c r="BC92" s="52">
        <v>-3.0520999999999999E-3</v>
      </c>
      <c r="BD92" s="52">
        <v>-5.0220599999999997E-2</v>
      </c>
      <c r="BE92" s="52">
        <v>-4.3765999999999999E-2</v>
      </c>
      <c r="BF92" s="52">
        <v>-1.97091E-2</v>
      </c>
      <c r="BG92" s="52">
        <v>-3.9386999999999998E-3</v>
      </c>
      <c r="BH92" s="52">
        <v>9.7820000000000008E-3</v>
      </c>
      <c r="BI92" s="52">
        <v>2.5687100000000001E-2</v>
      </c>
      <c r="BJ92" s="52">
        <v>6.3394000000000006E-2</v>
      </c>
      <c r="BK92" s="52">
        <v>2.5419000000000001E-2</v>
      </c>
      <c r="BL92" s="52">
        <v>1.18216E-2</v>
      </c>
      <c r="BM92" s="52">
        <v>2.4457300000000001E-2</v>
      </c>
      <c r="BN92" s="52">
        <v>7.1165500000000007E-2</v>
      </c>
      <c r="BO92" s="52">
        <v>8.3006800000000006E-2</v>
      </c>
      <c r="BP92" s="52">
        <v>9.7761899999999999E-2</v>
      </c>
      <c r="BQ92" s="52">
        <v>8.95624E-2</v>
      </c>
      <c r="BR92" s="52">
        <v>0.1078727</v>
      </c>
      <c r="BS92" s="52">
        <v>0.1074719</v>
      </c>
      <c r="BT92" s="52">
        <v>0.1025374</v>
      </c>
      <c r="BU92" s="52">
        <v>7.6808000000000001E-2</v>
      </c>
      <c r="BV92" s="52">
        <v>4.3556299999999999E-2</v>
      </c>
      <c r="BW92" s="52">
        <v>5.3365599999999999E-2</v>
      </c>
      <c r="BX92" s="52">
        <v>3.9283199999999997E-2</v>
      </c>
      <c r="BY92" s="52">
        <v>-5.1098000000000003E-3</v>
      </c>
      <c r="BZ92" s="52">
        <v>1.02811E-2</v>
      </c>
      <c r="CA92" s="52">
        <v>1.1447499999999999E-2</v>
      </c>
      <c r="CB92" s="52">
        <v>-3.3825800000000003E-2</v>
      </c>
      <c r="CC92" s="52">
        <v>-2.95337E-2</v>
      </c>
      <c r="CD92" s="52">
        <v>-7.7888000000000002E-3</v>
      </c>
      <c r="CE92" s="52">
        <v>6.7771000000000003E-3</v>
      </c>
      <c r="CF92" s="52">
        <v>2.0732199999999999E-2</v>
      </c>
      <c r="CG92" s="52">
        <v>3.7705799999999998E-2</v>
      </c>
      <c r="CH92" s="52">
        <v>7.5964599999999993E-2</v>
      </c>
      <c r="CI92" s="52">
        <v>3.9532100000000001E-2</v>
      </c>
      <c r="CJ92" s="52">
        <v>2.5857600000000001E-2</v>
      </c>
      <c r="CK92" s="52">
        <v>3.8930600000000003E-2</v>
      </c>
      <c r="CL92" s="52">
        <v>8.5826E-2</v>
      </c>
      <c r="CM92" s="52">
        <v>9.8540299999999997E-2</v>
      </c>
      <c r="CN92" s="52">
        <v>0.1142432</v>
      </c>
      <c r="CO92" s="52">
        <v>0.1057829</v>
      </c>
      <c r="CP92" s="52">
        <v>0.1246965</v>
      </c>
      <c r="CQ92" s="52">
        <v>0.1243539</v>
      </c>
      <c r="CR92" s="52">
        <v>0.1195749</v>
      </c>
      <c r="CS92" s="52">
        <v>9.4586600000000007E-2</v>
      </c>
      <c r="CT92" s="52">
        <v>6.1604399999999997E-2</v>
      </c>
      <c r="CU92" s="52">
        <v>7.2075399999999998E-2</v>
      </c>
      <c r="CV92" s="52">
        <v>5.7445700000000002E-2</v>
      </c>
      <c r="CW92" s="52">
        <v>1.1776999999999999E-2</v>
      </c>
      <c r="CX92" s="52">
        <v>2.5701399999999999E-2</v>
      </c>
      <c r="CY92" s="52">
        <v>2.5947100000000001E-2</v>
      </c>
      <c r="CZ92" s="52">
        <v>-1.7430999999999999E-2</v>
      </c>
      <c r="DA92" s="52">
        <v>-1.53014E-2</v>
      </c>
      <c r="DB92" s="52">
        <v>4.1316E-3</v>
      </c>
      <c r="DC92" s="52">
        <v>1.7492799999999999E-2</v>
      </c>
      <c r="DD92" s="52">
        <v>3.1682299999999997E-2</v>
      </c>
      <c r="DE92" s="52">
        <v>4.9724499999999998E-2</v>
      </c>
      <c r="DF92" s="52">
        <v>8.8535199999999994E-2</v>
      </c>
      <c r="DG92" s="52">
        <v>5.3645100000000001E-2</v>
      </c>
      <c r="DH92" s="52">
        <v>3.9893600000000001E-2</v>
      </c>
      <c r="DI92" s="52">
        <v>5.3403899999999997E-2</v>
      </c>
      <c r="DJ92" s="52">
        <v>0.10048650000000001</v>
      </c>
      <c r="DK92" s="52">
        <v>0.1140737</v>
      </c>
      <c r="DL92" s="52">
        <v>0.13072439999999999</v>
      </c>
      <c r="DM92" s="52">
        <v>0.1220034</v>
      </c>
      <c r="DN92" s="52">
        <v>0.14152029999999999</v>
      </c>
      <c r="DO92" s="52">
        <v>0.141236</v>
      </c>
      <c r="DP92" s="52">
        <v>0.13661239999999999</v>
      </c>
      <c r="DQ92" s="52">
        <v>0.1123652</v>
      </c>
      <c r="DR92" s="52">
        <v>7.9652600000000004E-2</v>
      </c>
      <c r="DS92" s="52">
        <v>9.0785099999999994E-2</v>
      </c>
      <c r="DT92" s="52">
        <v>7.5608099999999998E-2</v>
      </c>
      <c r="DU92" s="52">
        <v>2.8663899999999999E-2</v>
      </c>
      <c r="DV92" s="52">
        <v>4.1121699999999997E-2</v>
      </c>
      <c r="DW92" s="52">
        <v>4.6882100000000003E-2</v>
      </c>
      <c r="DX92" s="52">
        <v>6.2405000000000004E-3</v>
      </c>
      <c r="DY92" s="52">
        <v>5.2477000000000001E-3</v>
      </c>
      <c r="DZ92" s="52">
        <v>2.1342699999999999E-2</v>
      </c>
      <c r="EA92" s="52">
        <v>3.29647E-2</v>
      </c>
      <c r="EB92" s="52">
        <v>4.7492600000000003E-2</v>
      </c>
      <c r="EC92" s="52">
        <v>6.7077600000000001E-2</v>
      </c>
      <c r="ED92" s="52">
        <v>0.10668519999999999</v>
      </c>
      <c r="EE92" s="52">
        <v>7.4022099999999993E-2</v>
      </c>
      <c r="EF92" s="52">
        <v>6.0159299999999999E-2</v>
      </c>
      <c r="EG92" s="52">
        <v>7.4301000000000006E-2</v>
      </c>
      <c r="EH92" s="52">
        <v>0.12165380000000001</v>
      </c>
      <c r="EI92" s="52">
        <v>0.1365016</v>
      </c>
      <c r="EJ92" s="52">
        <v>0.15452070000000001</v>
      </c>
      <c r="EK92" s="52">
        <v>0.1454231</v>
      </c>
      <c r="EL92" s="52">
        <v>0.16581119999999999</v>
      </c>
      <c r="EM92" s="52">
        <v>0.16561100000000001</v>
      </c>
      <c r="EN92" s="52">
        <v>0.16121170000000001</v>
      </c>
      <c r="EO92" s="52">
        <v>0.13803470000000001</v>
      </c>
      <c r="EP92" s="52">
        <v>0.10571120000000001</v>
      </c>
      <c r="EQ92" s="52">
        <v>0.1177991</v>
      </c>
      <c r="ER92" s="52">
        <v>0.1018319</v>
      </c>
      <c r="ES92" s="52">
        <v>5.3045799999999997E-2</v>
      </c>
      <c r="ET92" s="52">
        <v>6.3386100000000001E-2</v>
      </c>
      <c r="EU92" s="52">
        <v>65.625809000000004</v>
      </c>
      <c r="EV92" s="52">
        <v>65.341217</v>
      </c>
      <c r="EW92" s="52">
        <v>65.202454000000003</v>
      </c>
      <c r="EX92" s="52">
        <v>64.895781999999997</v>
      </c>
      <c r="EY92" s="52">
        <v>64.754501000000005</v>
      </c>
      <c r="EZ92" s="52">
        <v>64.635574000000005</v>
      </c>
      <c r="FA92" s="52">
        <v>65.590003999999993</v>
      </c>
      <c r="FB92" s="52">
        <v>66.849297000000007</v>
      </c>
      <c r="FC92" s="52">
        <v>68.685844000000003</v>
      </c>
      <c r="FD92" s="52">
        <v>70.835228000000001</v>
      </c>
      <c r="FE92" s="52">
        <v>72.599365000000006</v>
      </c>
      <c r="FF92" s="52">
        <v>73.690308000000002</v>
      </c>
      <c r="FG92" s="52">
        <v>74.576981000000004</v>
      </c>
      <c r="FH92" s="52">
        <v>74.689293000000006</v>
      </c>
      <c r="FI92" s="52">
        <v>74.379172999999994</v>
      </c>
      <c r="FJ92" s="52">
        <v>73.738983000000005</v>
      </c>
      <c r="FK92" s="52">
        <v>73.094673</v>
      </c>
      <c r="FL92" s="52">
        <v>71.825187999999997</v>
      </c>
      <c r="FM92" s="52">
        <v>70.197990000000004</v>
      </c>
      <c r="FN92" s="52">
        <v>67.882148999999998</v>
      </c>
      <c r="FO92" s="52">
        <v>66.823898</v>
      </c>
      <c r="FP92" s="52">
        <v>66.390136999999996</v>
      </c>
      <c r="FQ92" s="52">
        <v>66.213081000000003</v>
      </c>
      <c r="FR92" s="52">
        <v>65.786277999999996</v>
      </c>
      <c r="FS92" s="52">
        <v>1.9320899999999998E-2</v>
      </c>
      <c r="FT92" s="52">
        <v>2.1087600000000001E-2</v>
      </c>
      <c r="FU92" s="52">
        <v>2.66903E-2</v>
      </c>
    </row>
    <row r="93" spans="1:177" x14ac:dyDescent="0.2">
      <c r="A93" s="31" t="s">
        <v>0</v>
      </c>
      <c r="B93" s="31" t="s">
        <v>236</v>
      </c>
      <c r="C93" s="31" t="s">
        <v>208</v>
      </c>
      <c r="D93" s="31" t="s">
        <v>215</v>
      </c>
      <c r="E93" s="53" t="s">
        <v>230</v>
      </c>
      <c r="F93" s="53">
        <v>1392</v>
      </c>
      <c r="G93" s="52">
        <v>0.99915560000000003</v>
      </c>
      <c r="H93" s="52">
        <v>0.87957790000000002</v>
      </c>
      <c r="I93" s="52">
        <v>0.79394129999999996</v>
      </c>
      <c r="J93" s="52">
        <v>0.74112560000000005</v>
      </c>
      <c r="K93" s="52">
        <v>0.71513439999999995</v>
      </c>
      <c r="L93" s="52">
        <v>0.74946670000000004</v>
      </c>
      <c r="M93" s="52">
        <v>0.81597430000000004</v>
      </c>
      <c r="N93" s="52">
        <v>0.88382450000000001</v>
      </c>
      <c r="O93" s="52">
        <v>0.86936559999999996</v>
      </c>
      <c r="P93" s="52">
        <v>0.8778802</v>
      </c>
      <c r="Q93" s="52">
        <v>0.88812349999999995</v>
      </c>
      <c r="R93" s="52">
        <v>0.91507349999999998</v>
      </c>
      <c r="S93" s="52">
        <v>0.93858980000000003</v>
      </c>
      <c r="T93" s="52">
        <v>0.97216449999999999</v>
      </c>
      <c r="U93" s="52">
        <v>0.98166549999999997</v>
      </c>
      <c r="V93" s="52">
        <v>1.0354049999999999</v>
      </c>
      <c r="W93" s="52">
        <v>1.0854619999999999</v>
      </c>
      <c r="X93" s="52">
        <v>1.1604669999999999</v>
      </c>
      <c r="Y93" s="52">
        <v>1.2755609999999999</v>
      </c>
      <c r="Z93" s="52">
        <v>1.354444</v>
      </c>
      <c r="AA93" s="52">
        <v>1.5045599999999999</v>
      </c>
      <c r="AB93" s="52">
        <v>1.490048</v>
      </c>
      <c r="AC93" s="52">
        <v>1.315053</v>
      </c>
      <c r="AD93" s="52">
        <v>1.137683</v>
      </c>
      <c r="AE93" s="52">
        <v>-6.3924999999999997E-3</v>
      </c>
      <c r="AF93" s="52">
        <v>-5.1391699999999998E-2</v>
      </c>
      <c r="AG93" s="52">
        <v>-5.9108099999999997E-2</v>
      </c>
      <c r="AH93" s="52">
        <v>-3.9934499999999998E-2</v>
      </c>
      <c r="AI93" s="52">
        <v>-3.02516E-2</v>
      </c>
      <c r="AJ93" s="52">
        <v>-1.88744E-2</v>
      </c>
      <c r="AK93" s="52">
        <v>5.9170000000000004E-3</v>
      </c>
      <c r="AL93" s="52">
        <v>2.0599800000000001E-2</v>
      </c>
      <c r="AM93" s="52">
        <v>-5.4663000000000003E-3</v>
      </c>
      <c r="AN93" s="52">
        <v>-5.8818000000000004E-3</v>
      </c>
      <c r="AO93" s="52">
        <v>3.2878999999999999E-3</v>
      </c>
      <c r="AP93" s="52">
        <v>3.1275999999999998E-2</v>
      </c>
      <c r="AQ93" s="52">
        <v>2.35157E-2</v>
      </c>
      <c r="AR93" s="52">
        <v>3.5039399999999998E-2</v>
      </c>
      <c r="AS93" s="52">
        <v>2.87415E-2</v>
      </c>
      <c r="AT93" s="52">
        <v>4.4234999999999997E-2</v>
      </c>
      <c r="AU93" s="52">
        <v>3.5027900000000001E-2</v>
      </c>
      <c r="AV93" s="52">
        <v>1.8211499999999999E-2</v>
      </c>
      <c r="AW93" s="52">
        <v>8.9642000000000003E-3</v>
      </c>
      <c r="AX93" s="52">
        <v>1.02504E-2</v>
      </c>
      <c r="AY93" s="52">
        <v>3.7596900000000003E-2</v>
      </c>
      <c r="AZ93" s="52">
        <v>3.9095900000000003E-2</v>
      </c>
      <c r="BA93" s="52">
        <v>-6.9814999999999999E-3</v>
      </c>
      <c r="BB93" s="52">
        <v>-6.0022000000000001E-3</v>
      </c>
      <c r="BC93" s="52">
        <v>1.03769E-2</v>
      </c>
      <c r="BD93" s="52">
        <v>-3.0435400000000001E-2</v>
      </c>
      <c r="BE93" s="52">
        <v>-4.1124500000000001E-2</v>
      </c>
      <c r="BF93" s="52">
        <v>-2.5613E-2</v>
      </c>
      <c r="BG93" s="52">
        <v>-1.7943400000000002E-2</v>
      </c>
      <c r="BH93" s="52">
        <v>-6.2842999999999996E-3</v>
      </c>
      <c r="BI93" s="52">
        <v>1.9496800000000002E-2</v>
      </c>
      <c r="BJ93" s="52">
        <v>3.4909099999999998E-2</v>
      </c>
      <c r="BK93" s="52">
        <v>1.05971E-2</v>
      </c>
      <c r="BL93" s="52">
        <v>1.03874E-2</v>
      </c>
      <c r="BM93" s="52">
        <v>1.92961E-2</v>
      </c>
      <c r="BN93" s="52">
        <v>4.7021599999999997E-2</v>
      </c>
      <c r="BO93" s="52">
        <v>4.03332E-2</v>
      </c>
      <c r="BP93" s="52">
        <v>5.2693900000000002E-2</v>
      </c>
      <c r="BQ93" s="52">
        <v>4.4647199999999998E-2</v>
      </c>
      <c r="BR93" s="52">
        <v>6.0958400000000003E-2</v>
      </c>
      <c r="BS93" s="52">
        <v>5.1722799999999999E-2</v>
      </c>
      <c r="BT93" s="52">
        <v>3.5330599999999997E-2</v>
      </c>
      <c r="BU93" s="52">
        <v>2.7802799999999999E-2</v>
      </c>
      <c r="BV93" s="52">
        <v>2.9558000000000001E-2</v>
      </c>
      <c r="BW93" s="52">
        <v>5.78071E-2</v>
      </c>
      <c r="BX93" s="52">
        <v>5.9706500000000003E-2</v>
      </c>
      <c r="BY93" s="52">
        <v>1.2247900000000001E-2</v>
      </c>
      <c r="BZ93" s="52">
        <v>1.17733E-2</v>
      </c>
      <c r="CA93" s="52">
        <v>2.1991299999999998E-2</v>
      </c>
      <c r="CB93" s="52">
        <v>-1.5921100000000001E-2</v>
      </c>
      <c r="CC93" s="52">
        <v>-2.8669099999999999E-2</v>
      </c>
      <c r="CD93" s="52">
        <v>-1.56939E-2</v>
      </c>
      <c r="CE93" s="52">
        <v>-9.4187999999999997E-3</v>
      </c>
      <c r="CF93" s="52">
        <v>2.4356E-3</v>
      </c>
      <c r="CG93" s="52">
        <v>2.8902199999999999E-2</v>
      </c>
      <c r="CH93" s="52">
        <v>4.4819699999999997E-2</v>
      </c>
      <c r="CI93" s="52">
        <v>2.1722600000000002E-2</v>
      </c>
      <c r="CJ93" s="52">
        <v>2.1655400000000002E-2</v>
      </c>
      <c r="CK93" s="52">
        <v>3.0383400000000001E-2</v>
      </c>
      <c r="CL93" s="52">
        <v>5.7926900000000003E-2</v>
      </c>
      <c r="CM93" s="52">
        <v>5.1980999999999999E-2</v>
      </c>
      <c r="CN93" s="52">
        <v>6.4921400000000004E-2</v>
      </c>
      <c r="CO93" s="52">
        <v>5.5663499999999998E-2</v>
      </c>
      <c r="CP93" s="52">
        <v>7.2540900000000005E-2</v>
      </c>
      <c r="CQ93" s="52">
        <v>6.32857E-2</v>
      </c>
      <c r="CR93" s="52">
        <v>4.7187199999999999E-2</v>
      </c>
      <c r="CS93" s="52">
        <v>4.0850400000000002E-2</v>
      </c>
      <c r="CT93" s="52">
        <v>4.2930500000000003E-2</v>
      </c>
      <c r="CU93" s="52">
        <v>7.1804599999999996E-2</v>
      </c>
      <c r="CV93" s="52">
        <v>7.3981400000000003E-2</v>
      </c>
      <c r="CW93" s="52">
        <v>2.5566200000000001E-2</v>
      </c>
      <c r="CX93" s="52">
        <v>2.4084600000000001E-2</v>
      </c>
      <c r="CY93" s="52">
        <v>3.3605700000000002E-2</v>
      </c>
      <c r="CZ93" s="52">
        <v>-1.4067999999999999E-3</v>
      </c>
      <c r="DA93" s="52">
        <v>-1.6213700000000001E-2</v>
      </c>
      <c r="DB93" s="52">
        <v>-5.7749000000000003E-3</v>
      </c>
      <c r="DC93" s="52">
        <v>-8.9420000000000005E-4</v>
      </c>
      <c r="DD93" s="52">
        <v>1.11555E-2</v>
      </c>
      <c r="DE93" s="52">
        <v>3.8307599999999997E-2</v>
      </c>
      <c r="DF93" s="52">
        <v>5.4730300000000003E-2</v>
      </c>
      <c r="DG93" s="52">
        <v>3.2848099999999998E-2</v>
      </c>
      <c r="DH93" s="52">
        <v>3.2923300000000003E-2</v>
      </c>
      <c r="DI93" s="52">
        <v>4.1470600000000003E-2</v>
      </c>
      <c r="DJ93" s="52">
        <v>6.8832299999999999E-2</v>
      </c>
      <c r="DK93" s="52">
        <v>6.3628799999999999E-2</v>
      </c>
      <c r="DL93" s="52">
        <v>7.7148900000000006E-2</v>
      </c>
      <c r="DM93" s="52">
        <v>6.6679699999999995E-2</v>
      </c>
      <c r="DN93" s="52">
        <v>8.4123500000000004E-2</v>
      </c>
      <c r="DO93" s="52">
        <v>7.4848600000000001E-2</v>
      </c>
      <c r="DP93" s="52">
        <v>5.90438E-2</v>
      </c>
      <c r="DQ93" s="52">
        <v>5.3897899999999999E-2</v>
      </c>
      <c r="DR93" s="52">
        <v>5.6302900000000003E-2</v>
      </c>
      <c r="DS93" s="52">
        <v>8.5802100000000006E-2</v>
      </c>
      <c r="DT93" s="52">
        <v>8.8256200000000007E-2</v>
      </c>
      <c r="DU93" s="52">
        <v>3.88844E-2</v>
      </c>
      <c r="DV93" s="52">
        <v>3.6395799999999999E-2</v>
      </c>
      <c r="DW93" s="52">
        <v>5.0375000000000003E-2</v>
      </c>
      <c r="DX93" s="52">
        <v>1.95496E-2</v>
      </c>
      <c r="DY93" s="52">
        <v>1.7699E-3</v>
      </c>
      <c r="DZ93" s="52">
        <v>8.5465999999999997E-3</v>
      </c>
      <c r="EA93" s="52">
        <v>1.1414000000000001E-2</v>
      </c>
      <c r="EB93" s="52">
        <v>2.3745599999999999E-2</v>
      </c>
      <c r="EC93" s="52">
        <v>5.1887500000000003E-2</v>
      </c>
      <c r="ED93" s="52">
        <v>6.9039699999999996E-2</v>
      </c>
      <c r="EE93" s="52">
        <v>4.8911499999999997E-2</v>
      </c>
      <c r="EF93" s="52">
        <v>4.91925E-2</v>
      </c>
      <c r="EG93" s="52">
        <v>5.7478799999999997E-2</v>
      </c>
      <c r="EH93" s="52">
        <v>8.4577899999999998E-2</v>
      </c>
      <c r="EI93" s="52">
        <v>8.0446299999999998E-2</v>
      </c>
      <c r="EJ93" s="52">
        <v>9.4803499999999999E-2</v>
      </c>
      <c r="EK93" s="52">
        <v>8.2585400000000003E-2</v>
      </c>
      <c r="EL93" s="52">
        <v>0.1008468</v>
      </c>
      <c r="EM93" s="52">
        <v>9.15435E-2</v>
      </c>
      <c r="EN93" s="52">
        <v>7.6162900000000006E-2</v>
      </c>
      <c r="EO93" s="52">
        <v>7.2736499999999996E-2</v>
      </c>
      <c r="EP93" s="52">
        <v>7.5610499999999997E-2</v>
      </c>
      <c r="EQ93" s="52">
        <v>0.1060123</v>
      </c>
      <c r="ER93" s="52">
        <v>0.1088668</v>
      </c>
      <c r="ES93" s="52">
        <v>5.8113900000000003E-2</v>
      </c>
      <c r="ET93" s="52">
        <v>5.4171299999999999E-2</v>
      </c>
      <c r="EU93" s="52">
        <v>65.979408000000006</v>
      </c>
      <c r="EV93" s="52">
        <v>65.752739000000005</v>
      </c>
      <c r="EW93" s="52">
        <v>65.485045999999997</v>
      </c>
      <c r="EX93" s="52">
        <v>65.117301999999995</v>
      </c>
      <c r="EY93" s="52">
        <v>64.938064999999995</v>
      </c>
      <c r="EZ93" s="52">
        <v>64.891852999999998</v>
      </c>
      <c r="FA93" s="52">
        <v>65.254035999999999</v>
      </c>
      <c r="FB93" s="52">
        <v>65.939018000000004</v>
      </c>
      <c r="FC93" s="52">
        <v>67.219787999999994</v>
      </c>
      <c r="FD93" s="52">
        <v>68.447777000000002</v>
      </c>
      <c r="FE93" s="52">
        <v>69.626380999999995</v>
      </c>
      <c r="FF93" s="52">
        <v>70.901168999999996</v>
      </c>
      <c r="FG93" s="52">
        <v>71.119690000000006</v>
      </c>
      <c r="FH93" s="52">
        <v>71.518715</v>
      </c>
      <c r="FI93" s="52">
        <v>71.384628000000006</v>
      </c>
      <c r="FJ93" s="52">
        <v>71.124397000000002</v>
      </c>
      <c r="FK93" s="52">
        <v>70.897461000000007</v>
      </c>
      <c r="FL93" s="52">
        <v>70.080460000000002</v>
      </c>
      <c r="FM93" s="52">
        <v>68.985550000000003</v>
      </c>
      <c r="FN93" s="52">
        <v>67.660477</v>
      </c>
      <c r="FO93" s="52">
        <v>66.931128999999999</v>
      </c>
      <c r="FP93" s="52">
        <v>66.517921000000001</v>
      </c>
      <c r="FQ93" s="52">
        <v>66.380920000000003</v>
      </c>
      <c r="FR93" s="52">
        <v>65.875122000000005</v>
      </c>
      <c r="FS93" s="52">
        <v>1.45308E-2</v>
      </c>
      <c r="FT93" s="52">
        <v>1.6071599999999998E-2</v>
      </c>
      <c r="FU93" s="52">
        <v>1.8728700000000001E-2</v>
      </c>
    </row>
    <row r="94" spans="1:177" x14ac:dyDescent="0.2">
      <c r="A94" s="31" t="s">
        <v>0</v>
      </c>
      <c r="B94" s="31" t="s">
        <v>236</v>
      </c>
      <c r="C94" s="31" t="s">
        <v>208</v>
      </c>
      <c r="D94" s="31" t="s">
        <v>215</v>
      </c>
      <c r="E94" s="53" t="s">
        <v>231</v>
      </c>
      <c r="F94" s="53">
        <v>1007</v>
      </c>
      <c r="G94" s="52">
        <v>0.74028819999999995</v>
      </c>
      <c r="H94" s="52">
        <v>0.65438160000000001</v>
      </c>
      <c r="I94" s="52">
        <v>0.6064389</v>
      </c>
      <c r="J94" s="52">
        <v>0.57580549999999997</v>
      </c>
      <c r="K94" s="52">
        <v>0.57219339999999996</v>
      </c>
      <c r="L94" s="52">
        <v>0.62798620000000005</v>
      </c>
      <c r="M94" s="52">
        <v>0.67171689999999995</v>
      </c>
      <c r="N94" s="52">
        <v>0.7141807</v>
      </c>
      <c r="O94" s="52">
        <v>0.69293490000000002</v>
      </c>
      <c r="P94" s="52">
        <v>0.68173050000000002</v>
      </c>
      <c r="Q94" s="52">
        <v>0.70863759999999998</v>
      </c>
      <c r="R94" s="52">
        <v>0.74935289999999999</v>
      </c>
      <c r="S94" s="52">
        <v>0.8129691</v>
      </c>
      <c r="T94" s="52">
        <v>0.86668149999999999</v>
      </c>
      <c r="U94" s="52">
        <v>0.90918390000000004</v>
      </c>
      <c r="V94" s="52">
        <v>0.95242660000000001</v>
      </c>
      <c r="W94" s="52">
        <v>1.0300229999999999</v>
      </c>
      <c r="X94" s="52">
        <v>1.122895</v>
      </c>
      <c r="Y94" s="52">
        <v>1.1650780000000001</v>
      </c>
      <c r="Z94" s="52">
        <v>1.1405590000000001</v>
      </c>
      <c r="AA94" s="52">
        <v>1.1825410000000001</v>
      </c>
      <c r="AB94" s="52">
        <v>1.1437109999999999</v>
      </c>
      <c r="AC94" s="52">
        <v>1.0199720000000001</v>
      </c>
      <c r="AD94" s="52">
        <v>0.86983840000000001</v>
      </c>
      <c r="AE94" s="52">
        <v>-3.1777699999999999E-2</v>
      </c>
      <c r="AF94" s="52">
        <v>-3.6493200000000003E-2</v>
      </c>
      <c r="AG94" s="52">
        <v>-1.7528800000000001E-2</v>
      </c>
      <c r="AH94" s="52">
        <v>-8.1490999999999994E-3</v>
      </c>
      <c r="AI94" s="52">
        <v>4.2230000000000002E-4</v>
      </c>
      <c r="AJ94" s="52">
        <v>2.1733999999999998E-3</v>
      </c>
      <c r="AK94" s="52">
        <v>-9.5019000000000006E-3</v>
      </c>
      <c r="AL94" s="52">
        <v>1.22983E-2</v>
      </c>
      <c r="AM94" s="52">
        <v>-3.3319000000000001E-3</v>
      </c>
      <c r="AN94" s="52">
        <v>-1.6168100000000001E-2</v>
      </c>
      <c r="AO94" s="52">
        <v>-1.4199399999999999E-2</v>
      </c>
      <c r="AP94" s="52">
        <v>3.8903000000000002E-3</v>
      </c>
      <c r="AQ94" s="52">
        <v>2.1394400000000001E-2</v>
      </c>
      <c r="AR94" s="52">
        <v>2.2207899999999999E-2</v>
      </c>
      <c r="AS94" s="52">
        <v>2.0878799999999999E-2</v>
      </c>
      <c r="AT94" s="52">
        <v>2.2075500000000001E-2</v>
      </c>
      <c r="AU94" s="52">
        <v>3.0752600000000001E-2</v>
      </c>
      <c r="AV94" s="52">
        <v>4.2183499999999999E-2</v>
      </c>
      <c r="AW94" s="52">
        <v>2.38797E-2</v>
      </c>
      <c r="AX94" s="52">
        <v>-1.1420899999999999E-2</v>
      </c>
      <c r="AY94" s="52">
        <v>-3.04579E-2</v>
      </c>
      <c r="AZ94" s="52">
        <v>-4.4377300000000001E-2</v>
      </c>
      <c r="BA94" s="52">
        <v>-3.9507500000000001E-2</v>
      </c>
      <c r="BB94" s="52">
        <v>-2.1252699999999999E-2</v>
      </c>
      <c r="BC94" s="52">
        <v>-1.9250400000000001E-2</v>
      </c>
      <c r="BD94" s="52">
        <v>-2.55173E-2</v>
      </c>
      <c r="BE94" s="52">
        <v>-7.6413000000000002E-3</v>
      </c>
      <c r="BF94" s="52">
        <v>1.3761999999999999E-3</v>
      </c>
      <c r="BG94" s="52">
        <v>9.7804999999999993E-3</v>
      </c>
      <c r="BH94" s="52">
        <v>1.17374E-2</v>
      </c>
      <c r="BI94" s="52">
        <v>1.3101E-3</v>
      </c>
      <c r="BJ94" s="52">
        <v>2.3468699999999999E-2</v>
      </c>
      <c r="BK94" s="52">
        <v>9.2092000000000007E-3</v>
      </c>
      <c r="BL94" s="52">
        <v>-4.0873999999999997E-3</v>
      </c>
      <c r="BM94" s="52">
        <v>-7.5929999999999997E-4</v>
      </c>
      <c r="BN94" s="52">
        <v>1.8046699999999999E-2</v>
      </c>
      <c r="BO94" s="52">
        <v>3.6236900000000002E-2</v>
      </c>
      <c r="BP94" s="52">
        <v>3.8155099999999997E-2</v>
      </c>
      <c r="BQ94" s="52">
        <v>3.8039499999999997E-2</v>
      </c>
      <c r="BR94" s="52">
        <v>3.9674599999999997E-2</v>
      </c>
      <c r="BS94" s="52">
        <v>4.8496200000000003E-2</v>
      </c>
      <c r="BT94" s="52">
        <v>5.98606E-2</v>
      </c>
      <c r="BU94" s="52">
        <v>4.1312000000000001E-2</v>
      </c>
      <c r="BV94" s="52">
        <v>6.0786E-3</v>
      </c>
      <c r="BW94" s="52">
        <v>-1.2555200000000001E-2</v>
      </c>
      <c r="BX94" s="52">
        <v>-2.8205299999999999E-2</v>
      </c>
      <c r="BY94" s="52">
        <v>-2.4509800000000002E-2</v>
      </c>
      <c r="BZ94" s="52">
        <v>-7.8306000000000001E-3</v>
      </c>
      <c r="CA94" s="52">
        <v>-1.0574E-2</v>
      </c>
      <c r="CB94" s="52">
        <v>-1.7915400000000001E-2</v>
      </c>
      <c r="CC94" s="52">
        <v>-7.9319999999999998E-4</v>
      </c>
      <c r="CD94" s="52">
        <v>7.9734999999999997E-3</v>
      </c>
      <c r="CE94" s="52">
        <v>1.6261899999999999E-2</v>
      </c>
      <c r="CF94" s="52">
        <v>1.8361499999999999E-2</v>
      </c>
      <c r="CG94" s="52">
        <v>8.7986000000000002E-3</v>
      </c>
      <c r="CH94" s="52">
        <v>3.1205299999999998E-2</v>
      </c>
      <c r="CI94" s="52">
        <v>1.78952E-2</v>
      </c>
      <c r="CJ94" s="52">
        <v>4.2795999999999997E-3</v>
      </c>
      <c r="CK94" s="52">
        <v>8.5491999999999999E-3</v>
      </c>
      <c r="CL94" s="52">
        <v>2.7851399999999998E-2</v>
      </c>
      <c r="CM94" s="52">
        <v>4.65169E-2</v>
      </c>
      <c r="CN94" s="52">
        <v>4.9200099999999997E-2</v>
      </c>
      <c r="CO94" s="52">
        <v>4.9924999999999997E-2</v>
      </c>
      <c r="CP94" s="52">
        <v>5.1863600000000003E-2</v>
      </c>
      <c r="CQ94" s="52">
        <v>6.07853E-2</v>
      </c>
      <c r="CR94" s="52">
        <v>7.2103799999999996E-2</v>
      </c>
      <c r="CS94" s="52">
        <v>5.3385599999999998E-2</v>
      </c>
      <c r="CT94" s="52">
        <v>1.8198800000000001E-2</v>
      </c>
      <c r="CU94" s="52">
        <v>-1.5569999999999999E-4</v>
      </c>
      <c r="CV94" s="52">
        <v>-1.7004600000000002E-2</v>
      </c>
      <c r="CW94" s="52">
        <v>-1.41224E-2</v>
      </c>
      <c r="CX94" s="52">
        <v>1.4653999999999999E-3</v>
      </c>
      <c r="CY94" s="52">
        <v>-1.8977E-3</v>
      </c>
      <c r="CZ94" s="52">
        <v>-1.03135E-2</v>
      </c>
      <c r="DA94" s="52">
        <v>6.0547999999999999E-3</v>
      </c>
      <c r="DB94" s="52">
        <v>1.4570700000000001E-2</v>
      </c>
      <c r="DC94" s="52">
        <v>2.27434E-2</v>
      </c>
      <c r="DD94" s="52">
        <v>2.4985500000000001E-2</v>
      </c>
      <c r="DE94" s="52">
        <v>1.6286999999999999E-2</v>
      </c>
      <c r="DF94" s="52">
        <v>3.8941900000000002E-2</v>
      </c>
      <c r="DG94" s="52">
        <v>2.65811E-2</v>
      </c>
      <c r="DH94" s="52">
        <v>1.2646599999999999E-2</v>
      </c>
      <c r="DI94" s="52">
        <v>1.7857700000000001E-2</v>
      </c>
      <c r="DJ94" s="52">
        <v>3.7656200000000001E-2</v>
      </c>
      <c r="DK94" s="52">
        <v>5.6796800000000001E-2</v>
      </c>
      <c r="DL94" s="52">
        <v>6.0245100000000003E-2</v>
      </c>
      <c r="DM94" s="52">
        <v>6.1810499999999997E-2</v>
      </c>
      <c r="DN94" s="52">
        <v>6.4052700000000004E-2</v>
      </c>
      <c r="DO94" s="52">
        <v>7.3074500000000001E-2</v>
      </c>
      <c r="DP94" s="52">
        <v>8.4346900000000002E-2</v>
      </c>
      <c r="DQ94" s="52">
        <v>6.5459199999999995E-2</v>
      </c>
      <c r="DR94" s="52">
        <v>3.0318999999999999E-2</v>
      </c>
      <c r="DS94" s="52">
        <v>1.22437E-2</v>
      </c>
      <c r="DT94" s="52">
        <v>-5.8038999999999999E-3</v>
      </c>
      <c r="DU94" s="52">
        <v>-3.735E-3</v>
      </c>
      <c r="DV94" s="52">
        <v>1.07615E-2</v>
      </c>
      <c r="DW94" s="52">
        <v>1.0629599999999999E-2</v>
      </c>
      <c r="DX94" s="52">
        <v>6.625E-4</v>
      </c>
      <c r="DY94" s="52">
        <v>1.59423E-2</v>
      </c>
      <c r="DZ94" s="52">
        <v>2.4095999999999999E-2</v>
      </c>
      <c r="EA94" s="52">
        <v>3.2101499999999998E-2</v>
      </c>
      <c r="EB94" s="52">
        <v>3.45496E-2</v>
      </c>
      <c r="EC94" s="52">
        <v>2.7099100000000001E-2</v>
      </c>
      <c r="ED94" s="52">
        <v>5.0112400000000001E-2</v>
      </c>
      <c r="EE94" s="52">
        <v>3.9122200000000003E-2</v>
      </c>
      <c r="EF94" s="52">
        <v>2.4727300000000001E-2</v>
      </c>
      <c r="EG94" s="52">
        <v>3.1297800000000001E-2</v>
      </c>
      <c r="EH94" s="52">
        <v>5.18126E-2</v>
      </c>
      <c r="EI94" s="52">
        <v>7.1639400000000006E-2</v>
      </c>
      <c r="EJ94" s="52">
        <v>7.6192300000000004E-2</v>
      </c>
      <c r="EK94" s="52">
        <v>7.8971299999999994E-2</v>
      </c>
      <c r="EL94" s="52">
        <v>8.1651699999999994E-2</v>
      </c>
      <c r="EM94" s="52">
        <v>9.0817999999999996E-2</v>
      </c>
      <c r="EN94" s="52">
        <v>0.10202410000000001</v>
      </c>
      <c r="EO94" s="52">
        <v>8.2891599999999996E-2</v>
      </c>
      <c r="EP94" s="52">
        <v>4.7818600000000003E-2</v>
      </c>
      <c r="EQ94" s="52">
        <v>3.01464E-2</v>
      </c>
      <c r="ER94" s="52">
        <v>1.03681E-2</v>
      </c>
      <c r="ES94" s="52">
        <v>1.12628E-2</v>
      </c>
      <c r="ET94" s="52">
        <v>2.41835E-2</v>
      </c>
      <c r="EU94" s="52">
        <v>65.134293</v>
      </c>
      <c r="EV94" s="52">
        <v>64.769165000000001</v>
      </c>
      <c r="EW94" s="52">
        <v>64.809639000000004</v>
      </c>
      <c r="EX94" s="52">
        <v>64.587860000000006</v>
      </c>
      <c r="EY94" s="52">
        <v>64.499336</v>
      </c>
      <c r="EZ94" s="52">
        <v>64.279319999999998</v>
      </c>
      <c r="FA94" s="52">
        <v>66.057029999999997</v>
      </c>
      <c r="FB94" s="52">
        <v>68.114647000000005</v>
      </c>
      <c r="FC94" s="52">
        <v>70.723770000000002</v>
      </c>
      <c r="FD94" s="52">
        <v>74.153937999999997</v>
      </c>
      <c r="FE94" s="52">
        <v>76.732010000000002</v>
      </c>
      <c r="FF94" s="52">
        <v>77.567406000000005</v>
      </c>
      <c r="FG94" s="52">
        <v>79.382857999999999</v>
      </c>
      <c r="FH94" s="52">
        <v>79.096619000000004</v>
      </c>
      <c r="FI94" s="52">
        <v>78.541793999999996</v>
      </c>
      <c r="FJ94" s="52">
        <v>77.373435999999998</v>
      </c>
      <c r="FK94" s="52">
        <v>76.148933</v>
      </c>
      <c r="FL94" s="52">
        <v>74.250480999999994</v>
      </c>
      <c r="FM94" s="52">
        <v>71.883369000000002</v>
      </c>
      <c r="FN94" s="52">
        <v>68.190285000000003</v>
      </c>
      <c r="FO94" s="52">
        <v>66.674835000000002</v>
      </c>
      <c r="FP94" s="52">
        <v>66.212508999999997</v>
      </c>
      <c r="FQ94" s="52">
        <v>65.979766999999995</v>
      </c>
      <c r="FR94" s="52">
        <v>65.662766000000005</v>
      </c>
      <c r="FS94" s="52">
        <v>1.27473E-2</v>
      </c>
      <c r="FT94" s="52">
        <v>1.3647599999999999E-2</v>
      </c>
      <c r="FU94" s="52">
        <v>1.90093E-2</v>
      </c>
    </row>
    <row r="95" spans="1:177" x14ac:dyDescent="0.2">
      <c r="A95" s="31" t="s">
        <v>0</v>
      </c>
      <c r="B95" s="31" t="s">
        <v>236</v>
      </c>
      <c r="C95" s="31" t="s">
        <v>208</v>
      </c>
      <c r="D95" s="31" t="s">
        <v>216</v>
      </c>
      <c r="E95" s="53" t="s">
        <v>229</v>
      </c>
      <c r="F95" s="53">
        <v>1888</v>
      </c>
      <c r="G95" s="52">
        <v>1.097145</v>
      </c>
      <c r="H95" s="52">
        <v>1.003539</v>
      </c>
      <c r="I95" s="52">
        <v>0.95093050000000001</v>
      </c>
      <c r="J95" s="52">
        <v>0.91732729999999996</v>
      </c>
      <c r="K95" s="52">
        <v>0.91944170000000003</v>
      </c>
      <c r="L95" s="52">
        <v>1.021126</v>
      </c>
      <c r="M95" s="52">
        <v>1.244691</v>
      </c>
      <c r="N95" s="52">
        <v>1.3071379999999999</v>
      </c>
      <c r="O95" s="52">
        <v>1.211098</v>
      </c>
      <c r="P95" s="52">
        <v>1.161343</v>
      </c>
      <c r="Q95" s="52">
        <v>1.1263780000000001</v>
      </c>
      <c r="R95" s="52">
        <v>1.1259490000000001</v>
      </c>
      <c r="S95" s="52">
        <v>1.1211880000000001</v>
      </c>
      <c r="T95" s="52">
        <v>1.118223</v>
      </c>
      <c r="U95" s="52">
        <v>1.100319</v>
      </c>
      <c r="V95" s="52">
        <v>1.14672</v>
      </c>
      <c r="W95" s="52">
        <v>1.2277610000000001</v>
      </c>
      <c r="X95" s="52">
        <v>1.419977</v>
      </c>
      <c r="Y95" s="52">
        <v>1.6508590000000001</v>
      </c>
      <c r="Z95" s="52">
        <v>1.8667879999999999</v>
      </c>
      <c r="AA95" s="52">
        <v>1.90168</v>
      </c>
      <c r="AB95" s="52">
        <v>1.7664709999999999</v>
      </c>
      <c r="AC95" s="52">
        <v>1.547253</v>
      </c>
      <c r="AD95" s="52">
        <v>1.296462</v>
      </c>
      <c r="AE95" s="52">
        <v>-0.1229312</v>
      </c>
      <c r="AF95" s="52">
        <v>-0.10425710000000001</v>
      </c>
      <c r="AG95" s="52">
        <v>-8.6387000000000005E-2</v>
      </c>
      <c r="AH95" s="52">
        <v>-8.2912200000000005E-2</v>
      </c>
      <c r="AI95" s="52">
        <v>-9.50405E-2</v>
      </c>
      <c r="AJ95" s="52">
        <v>-8.5093500000000002E-2</v>
      </c>
      <c r="AK95" s="52">
        <v>-3.3153500000000002E-2</v>
      </c>
      <c r="AL95" s="52">
        <v>-1.107E-2</v>
      </c>
      <c r="AM95" s="52">
        <v>-1.8786899999999999E-2</v>
      </c>
      <c r="AN95" s="52">
        <v>-8.8482999999999999E-3</v>
      </c>
      <c r="AO95" s="52">
        <v>7.1069999999999996E-3</v>
      </c>
      <c r="AP95" s="52">
        <v>3.02983E-2</v>
      </c>
      <c r="AQ95" s="52">
        <v>3.2866699999999999E-2</v>
      </c>
      <c r="AR95" s="52">
        <v>5.0103700000000001E-2</v>
      </c>
      <c r="AS95" s="52">
        <v>2.4854500000000002E-2</v>
      </c>
      <c r="AT95" s="52">
        <v>2.6527599999999998E-2</v>
      </c>
      <c r="AU95" s="52">
        <v>2.2618699999999999E-2</v>
      </c>
      <c r="AV95" s="52">
        <v>4.4116099999999998E-2</v>
      </c>
      <c r="AW95" s="52">
        <v>2.9531000000000002E-3</v>
      </c>
      <c r="AX95" s="52">
        <v>-9.1861000000000009E-3</v>
      </c>
      <c r="AY95" s="52">
        <v>-1.22562E-2</v>
      </c>
      <c r="AZ95" s="52">
        <v>-3.6803099999999998E-2</v>
      </c>
      <c r="BA95" s="52">
        <v>-4.6004000000000003E-2</v>
      </c>
      <c r="BB95" s="52">
        <v>-7.2938900000000001E-2</v>
      </c>
      <c r="BC95" s="52">
        <v>-0.1037597</v>
      </c>
      <c r="BD95" s="52">
        <v>-8.5907899999999995E-2</v>
      </c>
      <c r="BE95" s="52">
        <v>-6.8308900000000006E-2</v>
      </c>
      <c r="BF95" s="52">
        <v>-6.6791000000000003E-2</v>
      </c>
      <c r="BG95" s="52">
        <v>-7.8872800000000007E-2</v>
      </c>
      <c r="BH95" s="52">
        <v>-6.93077E-2</v>
      </c>
      <c r="BI95" s="52">
        <v>-1.51967E-2</v>
      </c>
      <c r="BJ95" s="52">
        <v>6.8282999999999998E-3</v>
      </c>
      <c r="BK95" s="52">
        <v>-3.5404E-3</v>
      </c>
      <c r="BL95" s="52">
        <v>6.9096000000000001E-3</v>
      </c>
      <c r="BM95" s="52">
        <v>2.2360999999999999E-2</v>
      </c>
      <c r="BN95" s="52">
        <v>4.5275799999999998E-2</v>
      </c>
      <c r="BO95" s="52">
        <v>4.8093700000000003E-2</v>
      </c>
      <c r="BP95" s="52">
        <v>6.5678799999999996E-2</v>
      </c>
      <c r="BQ95" s="52">
        <v>4.0419299999999998E-2</v>
      </c>
      <c r="BR95" s="52">
        <v>4.2683499999999999E-2</v>
      </c>
      <c r="BS95" s="52">
        <v>3.86103E-2</v>
      </c>
      <c r="BT95" s="52">
        <v>6.03922E-2</v>
      </c>
      <c r="BU95" s="52">
        <v>2.0082800000000001E-2</v>
      </c>
      <c r="BV95" s="52">
        <v>1.0586E-2</v>
      </c>
      <c r="BW95" s="52">
        <v>6.8614000000000001E-3</v>
      </c>
      <c r="BX95" s="52">
        <v>-1.8284100000000001E-2</v>
      </c>
      <c r="BY95" s="52">
        <v>-2.7992300000000001E-2</v>
      </c>
      <c r="BZ95" s="52">
        <v>-5.5879999999999999E-2</v>
      </c>
      <c r="CA95" s="52">
        <v>-9.0481500000000006E-2</v>
      </c>
      <c r="CB95" s="52">
        <v>-7.3199200000000006E-2</v>
      </c>
      <c r="CC95" s="52">
        <v>-5.57881E-2</v>
      </c>
      <c r="CD95" s="52">
        <v>-5.5625500000000001E-2</v>
      </c>
      <c r="CE95" s="52">
        <v>-6.7675200000000005E-2</v>
      </c>
      <c r="CF95" s="52">
        <v>-5.8374500000000003E-2</v>
      </c>
      <c r="CG95" s="52">
        <v>-2.7598000000000002E-3</v>
      </c>
      <c r="CH95" s="52">
        <v>1.9224700000000001E-2</v>
      </c>
      <c r="CI95" s="52">
        <v>7.0194000000000003E-3</v>
      </c>
      <c r="CJ95" s="52">
        <v>1.7823499999999999E-2</v>
      </c>
      <c r="CK95" s="52">
        <v>3.2925900000000001E-2</v>
      </c>
      <c r="CL95" s="52">
        <v>5.5649200000000003E-2</v>
      </c>
      <c r="CM95" s="52">
        <v>5.8639799999999999E-2</v>
      </c>
      <c r="CN95" s="52">
        <v>7.6466000000000006E-2</v>
      </c>
      <c r="CO95" s="52">
        <v>5.1199399999999999E-2</v>
      </c>
      <c r="CP95" s="52">
        <v>5.38731E-2</v>
      </c>
      <c r="CQ95" s="52">
        <v>4.9685899999999998E-2</v>
      </c>
      <c r="CR95" s="52">
        <v>7.1665000000000006E-2</v>
      </c>
      <c r="CS95" s="52">
        <v>3.1946799999999997E-2</v>
      </c>
      <c r="CT95" s="52">
        <v>2.4280099999999999E-2</v>
      </c>
      <c r="CU95" s="52">
        <v>2.0102100000000001E-2</v>
      </c>
      <c r="CV95" s="52">
        <v>-5.4580000000000002E-3</v>
      </c>
      <c r="CW95" s="52">
        <v>-1.55175E-2</v>
      </c>
      <c r="CX95" s="52">
        <v>-4.4065E-2</v>
      </c>
      <c r="CY95" s="52">
        <v>-7.7203300000000002E-2</v>
      </c>
      <c r="CZ95" s="52">
        <v>-6.0490500000000003E-2</v>
      </c>
      <c r="DA95" s="52">
        <v>-4.3267300000000002E-2</v>
      </c>
      <c r="DB95" s="52">
        <v>-4.446E-2</v>
      </c>
      <c r="DC95" s="52">
        <v>-5.64775E-2</v>
      </c>
      <c r="DD95" s="52">
        <v>-4.7441299999999999E-2</v>
      </c>
      <c r="DE95" s="52">
        <v>9.6770999999999992E-3</v>
      </c>
      <c r="DF95" s="52">
        <v>3.1621000000000003E-2</v>
      </c>
      <c r="DG95" s="52">
        <v>1.75791E-2</v>
      </c>
      <c r="DH95" s="52">
        <v>2.87374E-2</v>
      </c>
      <c r="DI95" s="52">
        <v>4.3490800000000003E-2</v>
      </c>
      <c r="DJ95" s="52">
        <v>6.6022600000000001E-2</v>
      </c>
      <c r="DK95" s="52">
        <v>6.9185899999999995E-2</v>
      </c>
      <c r="DL95" s="52">
        <v>8.7253300000000006E-2</v>
      </c>
      <c r="DM95" s="52">
        <v>6.19795E-2</v>
      </c>
      <c r="DN95" s="52">
        <v>6.5062599999999998E-2</v>
      </c>
      <c r="DO95" s="52">
        <v>6.0761599999999999E-2</v>
      </c>
      <c r="DP95" s="52">
        <v>8.2937800000000006E-2</v>
      </c>
      <c r="DQ95" s="52">
        <v>4.3810799999999997E-2</v>
      </c>
      <c r="DR95" s="52">
        <v>3.7974300000000002E-2</v>
      </c>
      <c r="DS95" s="52">
        <v>3.3342799999999999E-2</v>
      </c>
      <c r="DT95" s="52">
        <v>7.3682000000000001E-3</v>
      </c>
      <c r="DU95" s="52">
        <v>-3.0427000000000002E-3</v>
      </c>
      <c r="DV95" s="52">
        <v>-3.2250000000000001E-2</v>
      </c>
      <c r="DW95" s="52">
        <v>-5.8031800000000001E-2</v>
      </c>
      <c r="DX95" s="52">
        <v>-4.21413E-2</v>
      </c>
      <c r="DY95" s="52">
        <v>-2.5189300000000001E-2</v>
      </c>
      <c r="DZ95" s="52">
        <v>-2.8338800000000001E-2</v>
      </c>
      <c r="EA95" s="52">
        <v>-4.03098E-2</v>
      </c>
      <c r="EB95" s="52">
        <v>-3.1655599999999999E-2</v>
      </c>
      <c r="EC95" s="52">
        <v>2.7633999999999999E-2</v>
      </c>
      <c r="ED95" s="52">
        <v>4.9519300000000002E-2</v>
      </c>
      <c r="EE95" s="52">
        <v>3.2825699999999999E-2</v>
      </c>
      <c r="EF95" s="52">
        <v>4.4495399999999997E-2</v>
      </c>
      <c r="EG95" s="52">
        <v>5.87448E-2</v>
      </c>
      <c r="EH95" s="52">
        <v>8.1000199999999994E-2</v>
      </c>
      <c r="EI95" s="52">
        <v>8.4412899999999999E-2</v>
      </c>
      <c r="EJ95" s="52">
        <v>0.1028284</v>
      </c>
      <c r="EK95" s="52">
        <v>7.7544299999999997E-2</v>
      </c>
      <c r="EL95" s="52">
        <v>8.1218600000000002E-2</v>
      </c>
      <c r="EM95" s="52">
        <v>7.6753100000000005E-2</v>
      </c>
      <c r="EN95" s="52">
        <v>9.9213999999999997E-2</v>
      </c>
      <c r="EO95" s="52">
        <v>6.0940599999999998E-2</v>
      </c>
      <c r="EP95" s="52">
        <v>5.7746400000000003E-2</v>
      </c>
      <c r="EQ95" s="52">
        <v>5.2460399999999997E-2</v>
      </c>
      <c r="ER95" s="52">
        <v>2.58871E-2</v>
      </c>
      <c r="ES95" s="52">
        <v>1.49689E-2</v>
      </c>
      <c r="ET95" s="52">
        <v>-1.5191E-2</v>
      </c>
      <c r="EU95" s="52">
        <v>58.040664999999997</v>
      </c>
      <c r="EV95" s="52">
        <v>57.577354</v>
      </c>
      <c r="EW95" s="52">
        <v>56.930518999999997</v>
      </c>
      <c r="EX95" s="52">
        <v>56.808697000000002</v>
      </c>
      <c r="EY95" s="52">
        <v>56.125064999999999</v>
      </c>
      <c r="EZ95" s="52">
        <v>55.935580999999999</v>
      </c>
      <c r="FA95" s="52">
        <v>55.706820999999998</v>
      </c>
      <c r="FB95" s="52">
        <v>57.385258</v>
      </c>
      <c r="FC95" s="52">
        <v>60.308697000000002</v>
      </c>
      <c r="FD95" s="52">
        <v>62.430121999999997</v>
      </c>
      <c r="FE95" s="52">
        <v>65.234116</v>
      </c>
      <c r="FF95" s="52">
        <v>67.421417000000005</v>
      </c>
      <c r="FG95" s="52">
        <v>68.118911999999995</v>
      </c>
      <c r="FH95" s="52">
        <v>68.758537000000004</v>
      </c>
      <c r="FI95" s="52">
        <v>68.524154999999993</v>
      </c>
      <c r="FJ95" s="52">
        <v>68.062072999999998</v>
      </c>
      <c r="FK95" s="52">
        <v>66.849884000000003</v>
      </c>
      <c r="FL95" s="52">
        <v>65.244308000000004</v>
      </c>
      <c r="FM95" s="52">
        <v>63.171222999999998</v>
      </c>
      <c r="FN95" s="52">
        <v>61.748641999999997</v>
      </c>
      <c r="FO95" s="52">
        <v>60.695045</v>
      </c>
      <c r="FP95" s="52">
        <v>60.171351999999999</v>
      </c>
      <c r="FQ95" s="52">
        <v>59.294764999999998</v>
      </c>
      <c r="FR95" s="52">
        <v>58.818587999999998</v>
      </c>
      <c r="FS95" s="52">
        <v>1.45513E-2</v>
      </c>
      <c r="FT95" s="52">
        <v>1.50767E-2</v>
      </c>
      <c r="FU95" s="52">
        <v>2.0941299999999999E-2</v>
      </c>
    </row>
    <row r="96" spans="1:177" x14ac:dyDescent="0.2">
      <c r="A96" s="31" t="s">
        <v>0</v>
      </c>
      <c r="B96" s="31" t="s">
        <v>236</v>
      </c>
      <c r="C96" s="31" t="s">
        <v>208</v>
      </c>
      <c r="D96" s="31" t="s">
        <v>216</v>
      </c>
      <c r="E96" s="53" t="s">
        <v>230</v>
      </c>
      <c r="F96" s="53">
        <v>1098</v>
      </c>
      <c r="G96" s="52">
        <v>0.63618330000000001</v>
      </c>
      <c r="H96" s="52">
        <v>0.58040400000000003</v>
      </c>
      <c r="I96" s="52">
        <v>0.54177649999999999</v>
      </c>
      <c r="J96" s="52">
        <v>0.52354089999999998</v>
      </c>
      <c r="K96" s="52">
        <v>0.52212069999999999</v>
      </c>
      <c r="L96" s="52">
        <v>0.5702315</v>
      </c>
      <c r="M96" s="52">
        <v>0.68131379999999997</v>
      </c>
      <c r="N96" s="52">
        <v>0.7326357</v>
      </c>
      <c r="O96" s="52">
        <v>0.69540349999999995</v>
      </c>
      <c r="P96" s="52">
        <v>0.67139879999999996</v>
      </c>
      <c r="Q96" s="52">
        <v>0.65160229999999997</v>
      </c>
      <c r="R96" s="52">
        <v>0.65332400000000002</v>
      </c>
      <c r="S96" s="52">
        <v>0.64902629999999994</v>
      </c>
      <c r="T96" s="52">
        <v>0.64494059999999998</v>
      </c>
      <c r="U96" s="52">
        <v>0.62774459999999999</v>
      </c>
      <c r="V96" s="52">
        <v>0.64880040000000005</v>
      </c>
      <c r="W96" s="52">
        <v>0.69509299999999996</v>
      </c>
      <c r="X96" s="52">
        <v>0.80294869999999996</v>
      </c>
      <c r="Y96" s="52">
        <v>0.95647510000000002</v>
      </c>
      <c r="Z96" s="52">
        <v>1.095685</v>
      </c>
      <c r="AA96" s="52">
        <v>1.115767</v>
      </c>
      <c r="AB96" s="52">
        <v>1.043418</v>
      </c>
      <c r="AC96" s="52">
        <v>0.90409379999999995</v>
      </c>
      <c r="AD96" s="52">
        <v>0.75373800000000002</v>
      </c>
      <c r="AE96" s="52">
        <v>-8.7049699999999994E-2</v>
      </c>
      <c r="AF96" s="52">
        <v>-6.7859000000000003E-2</v>
      </c>
      <c r="AG96" s="52">
        <v>-6.3072299999999998E-2</v>
      </c>
      <c r="AH96" s="52">
        <v>-5.9262099999999998E-2</v>
      </c>
      <c r="AI96" s="52">
        <v>-6.2798300000000001E-2</v>
      </c>
      <c r="AJ96" s="52">
        <v>-4.7788600000000001E-2</v>
      </c>
      <c r="AK96" s="52">
        <v>-2.4180299999999998E-2</v>
      </c>
      <c r="AL96" s="52">
        <v>-1.2932000000000001E-2</v>
      </c>
      <c r="AM96" s="52">
        <v>-9.4479000000000004E-3</v>
      </c>
      <c r="AN96" s="52">
        <v>-3.2753000000000001E-3</v>
      </c>
      <c r="AO96" s="52">
        <v>7.5170999999999997E-3</v>
      </c>
      <c r="AP96" s="52">
        <v>2.5687999999999999E-2</v>
      </c>
      <c r="AQ96" s="52">
        <v>3.2221300000000001E-2</v>
      </c>
      <c r="AR96" s="52">
        <v>3.58746E-2</v>
      </c>
      <c r="AS96" s="52">
        <v>1.7690000000000001E-2</v>
      </c>
      <c r="AT96" s="52">
        <v>2.4085700000000002E-2</v>
      </c>
      <c r="AU96" s="52">
        <v>2.09173E-2</v>
      </c>
      <c r="AV96" s="52">
        <v>2.2826099999999998E-2</v>
      </c>
      <c r="AW96" s="52">
        <v>9.4514000000000004E-3</v>
      </c>
      <c r="AX96" s="52">
        <v>5.5586999999999998E-3</v>
      </c>
      <c r="AY96" s="52">
        <v>1.1368999999999999E-3</v>
      </c>
      <c r="AZ96" s="52">
        <v>-1.6232900000000001E-2</v>
      </c>
      <c r="BA96" s="52">
        <v>-3.0341099999999999E-2</v>
      </c>
      <c r="BB96" s="52">
        <v>-4.8384099999999999E-2</v>
      </c>
      <c r="BC96" s="52">
        <v>-7.2300699999999996E-2</v>
      </c>
      <c r="BD96" s="52">
        <v>-5.4109699999999997E-2</v>
      </c>
      <c r="BE96" s="52">
        <v>-4.9288800000000001E-2</v>
      </c>
      <c r="BF96" s="52">
        <v>-4.75637E-2</v>
      </c>
      <c r="BG96" s="52">
        <v>-5.1582900000000001E-2</v>
      </c>
      <c r="BH96" s="52">
        <v>-3.6662399999999998E-2</v>
      </c>
      <c r="BI96" s="52">
        <v>-1.1840099999999999E-2</v>
      </c>
      <c r="BJ96" s="52">
        <v>5.1749999999999995E-4</v>
      </c>
      <c r="BK96" s="52">
        <v>1.5831E-3</v>
      </c>
      <c r="BL96" s="52">
        <v>8.8567999999999997E-3</v>
      </c>
      <c r="BM96" s="52">
        <v>1.8976E-2</v>
      </c>
      <c r="BN96" s="52">
        <v>3.7043399999999997E-2</v>
      </c>
      <c r="BO96" s="52">
        <v>4.35877E-2</v>
      </c>
      <c r="BP96" s="52">
        <v>4.7062100000000003E-2</v>
      </c>
      <c r="BQ96" s="52">
        <v>2.8226000000000001E-2</v>
      </c>
      <c r="BR96" s="52">
        <v>3.5253100000000002E-2</v>
      </c>
      <c r="BS96" s="52">
        <v>3.2255600000000002E-2</v>
      </c>
      <c r="BT96" s="52">
        <v>3.4646000000000003E-2</v>
      </c>
      <c r="BU96" s="52">
        <v>2.2315700000000001E-2</v>
      </c>
      <c r="BV96" s="52">
        <v>2.0468400000000001E-2</v>
      </c>
      <c r="BW96" s="52">
        <v>1.50756E-2</v>
      </c>
      <c r="BX96" s="52">
        <v>-3.0699E-3</v>
      </c>
      <c r="BY96" s="52">
        <v>-1.76545E-2</v>
      </c>
      <c r="BZ96" s="52">
        <v>-3.6374099999999999E-2</v>
      </c>
      <c r="CA96" s="52">
        <v>-6.2085500000000002E-2</v>
      </c>
      <c r="CB96" s="52">
        <v>-4.4587000000000002E-2</v>
      </c>
      <c r="CC96" s="52">
        <v>-3.9742300000000001E-2</v>
      </c>
      <c r="CD96" s="52">
        <v>-3.9461400000000001E-2</v>
      </c>
      <c r="CE96" s="52">
        <v>-4.3815100000000003E-2</v>
      </c>
      <c r="CF96" s="52">
        <v>-2.8956300000000001E-2</v>
      </c>
      <c r="CG96" s="52">
        <v>-3.2934000000000001E-3</v>
      </c>
      <c r="CH96" s="52">
        <v>9.8326000000000004E-3</v>
      </c>
      <c r="CI96" s="52">
        <v>9.2230999999999997E-3</v>
      </c>
      <c r="CJ96" s="52">
        <v>1.7259500000000001E-2</v>
      </c>
      <c r="CK96" s="52">
        <v>2.6912499999999999E-2</v>
      </c>
      <c r="CL96" s="52">
        <v>4.4908099999999999E-2</v>
      </c>
      <c r="CM96" s="52">
        <v>5.1459999999999999E-2</v>
      </c>
      <c r="CN96" s="52">
        <v>5.4810600000000001E-2</v>
      </c>
      <c r="CO96" s="52">
        <v>3.5523300000000001E-2</v>
      </c>
      <c r="CP96" s="52">
        <v>4.2987699999999997E-2</v>
      </c>
      <c r="CQ96" s="52">
        <v>4.0108400000000002E-2</v>
      </c>
      <c r="CR96" s="52">
        <v>4.2832500000000003E-2</v>
      </c>
      <c r="CS96" s="52">
        <v>3.12255E-2</v>
      </c>
      <c r="CT96" s="52">
        <v>3.0794800000000001E-2</v>
      </c>
      <c r="CU96" s="52">
        <v>2.4729500000000001E-2</v>
      </c>
      <c r="CV96" s="52">
        <v>6.0467999999999997E-3</v>
      </c>
      <c r="CW96" s="52">
        <v>-8.8678000000000003E-3</v>
      </c>
      <c r="CX96" s="52">
        <v>-2.80561E-2</v>
      </c>
      <c r="CY96" s="52">
        <v>-5.1870399999999997E-2</v>
      </c>
      <c r="CZ96" s="52">
        <v>-3.5064400000000003E-2</v>
      </c>
      <c r="DA96" s="52">
        <v>-3.0195900000000001E-2</v>
      </c>
      <c r="DB96" s="52">
        <v>-3.1359100000000001E-2</v>
      </c>
      <c r="DC96" s="52">
        <v>-3.60474E-2</v>
      </c>
      <c r="DD96" s="52">
        <v>-2.12503E-2</v>
      </c>
      <c r="DE96" s="52">
        <v>5.2534000000000001E-3</v>
      </c>
      <c r="DF96" s="52">
        <v>1.91477E-2</v>
      </c>
      <c r="DG96" s="52">
        <v>1.6863099999999999E-2</v>
      </c>
      <c r="DH96" s="52">
        <v>2.56621E-2</v>
      </c>
      <c r="DI96" s="52">
        <v>3.4848900000000002E-2</v>
      </c>
      <c r="DJ96" s="52">
        <v>5.2772899999999998E-2</v>
      </c>
      <c r="DK96" s="52">
        <v>5.9332299999999998E-2</v>
      </c>
      <c r="DL96" s="52">
        <v>6.2559100000000006E-2</v>
      </c>
      <c r="DM96" s="52">
        <v>4.2820499999999997E-2</v>
      </c>
      <c r="DN96" s="52">
        <v>5.0722200000000002E-2</v>
      </c>
      <c r="DO96" s="52">
        <v>4.7961200000000002E-2</v>
      </c>
      <c r="DP96" s="52">
        <v>5.1019000000000002E-2</v>
      </c>
      <c r="DQ96" s="52">
        <v>4.0135400000000002E-2</v>
      </c>
      <c r="DR96" s="52">
        <v>4.1121199999999997E-2</v>
      </c>
      <c r="DS96" s="52">
        <v>3.4383400000000001E-2</v>
      </c>
      <c r="DT96" s="52">
        <v>1.51634E-2</v>
      </c>
      <c r="DU96" s="52">
        <v>-8.1100000000000006E-5</v>
      </c>
      <c r="DV96" s="52">
        <v>-1.9737999999999999E-2</v>
      </c>
      <c r="DW96" s="52">
        <v>-3.7121300000000003E-2</v>
      </c>
      <c r="DX96" s="52">
        <v>-2.13151E-2</v>
      </c>
      <c r="DY96" s="52">
        <v>-1.6412300000000001E-2</v>
      </c>
      <c r="DZ96" s="52">
        <v>-1.96606E-2</v>
      </c>
      <c r="EA96" s="52">
        <v>-2.4831900000000001E-2</v>
      </c>
      <c r="EB96" s="52">
        <v>-1.01241E-2</v>
      </c>
      <c r="EC96" s="52">
        <v>1.7593500000000001E-2</v>
      </c>
      <c r="ED96" s="52">
        <v>3.25972E-2</v>
      </c>
      <c r="EE96" s="52">
        <v>2.7894100000000002E-2</v>
      </c>
      <c r="EF96" s="52">
        <v>3.77942E-2</v>
      </c>
      <c r="EG96" s="52">
        <v>4.6307800000000003E-2</v>
      </c>
      <c r="EH96" s="52">
        <v>6.4128299999999999E-2</v>
      </c>
      <c r="EI96" s="52">
        <v>7.0698700000000003E-2</v>
      </c>
      <c r="EJ96" s="52">
        <v>7.3746699999999998E-2</v>
      </c>
      <c r="EK96" s="52">
        <v>5.3356500000000001E-2</v>
      </c>
      <c r="EL96" s="52">
        <v>6.1889600000000003E-2</v>
      </c>
      <c r="EM96" s="52">
        <v>5.9299499999999998E-2</v>
      </c>
      <c r="EN96" s="52">
        <v>6.2838900000000003E-2</v>
      </c>
      <c r="EO96" s="52">
        <v>5.2999699999999997E-2</v>
      </c>
      <c r="EP96" s="52">
        <v>5.6030799999999999E-2</v>
      </c>
      <c r="EQ96" s="52">
        <v>4.8321999999999997E-2</v>
      </c>
      <c r="ER96" s="52">
        <v>2.8326400000000002E-2</v>
      </c>
      <c r="ES96" s="52">
        <v>1.26056E-2</v>
      </c>
      <c r="ET96" s="52">
        <v>-7.7279999999999996E-3</v>
      </c>
      <c r="EU96" s="52">
        <v>59.872123999999999</v>
      </c>
      <c r="EV96" s="52">
        <v>59.382381000000002</v>
      </c>
      <c r="EW96" s="52">
        <v>58.598351000000001</v>
      </c>
      <c r="EX96" s="52">
        <v>58.211708000000002</v>
      </c>
      <c r="EY96" s="52">
        <v>57.654335000000003</v>
      </c>
      <c r="EZ96" s="52">
        <v>57.554076999999999</v>
      </c>
      <c r="FA96" s="52">
        <v>57.473827</v>
      </c>
      <c r="FB96" s="52">
        <v>58.090480999999997</v>
      </c>
      <c r="FC96" s="52">
        <v>60.106678000000002</v>
      </c>
      <c r="FD96" s="52">
        <v>61.724013999999997</v>
      </c>
      <c r="FE96" s="52">
        <v>64.200339999999997</v>
      </c>
      <c r="FF96" s="52">
        <v>65.782096999999993</v>
      </c>
      <c r="FG96" s="52">
        <v>66.611762999999996</v>
      </c>
      <c r="FH96" s="52">
        <v>67.428191999999996</v>
      </c>
      <c r="FI96" s="52">
        <v>67.348563999999996</v>
      </c>
      <c r="FJ96" s="52">
        <v>67.088379000000003</v>
      </c>
      <c r="FK96" s="52">
        <v>66.237166999999999</v>
      </c>
      <c r="FL96" s="52">
        <v>65.066040000000001</v>
      </c>
      <c r="FM96" s="52">
        <v>63.709690000000002</v>
      </c>
      <c r="FN96" s="52">
        <v>62.655071</v>
      </c>
      <c r="FO96" s="52">
        <v>62.003180999999998</v>
      </c>
      <c r="FP96" s="52">
        <v>61.69088</v>
      </c>
      <c r="FQ96" s="52">
        <v>61.001933999999999</v>
      </c>
      <c r="FR96" s="52">
        <v>60.571525999999999</v>
      </c>
      <c r="FS96" s="52">
        <v>9.3285999999999994E-3</v>
      </c>
      <c r="FT96" s="52">
        <v>1.03924E-2</v>
      </c>
      <c r="FU96" s="52">
        <v>1.55113E-2</v>
      </c>
    </row>
    <row r="97" spans="1:177" x14ac:dyDescent="0.2">
      <c r="A97" s="31" t="s">
        <v>0</v>
      </c>
      <c r="B97" s="31" t="s">
        <v>236</v>
      </c>
      <c r="C97" s="31" t="s">
        <v>208</v>
      </c>
      <c r="D97" s="31" t="s">
        <v>216</v>
      </c>
      <c r="E97" s="53" t="s">
        <v>231</v>
      </c>
      <c r="F97" s="53">
        <v>790</v>
      </c>
      <c r="G97" s="52">
        <v>0.46125280000000002</v>
      </c>
      <c r="H97" s="52">
        <v>0.42337059999999999</v>
      </c>
      <c r="I97" s="52">
        <v>0.40939599999999998</v>
      </c>
      <c r="J97" s="52">
        <v>0.3940514</v>
      </c>
      <c r="K97" s="52">
        <v>0.39757169999999997</v>
      </c>
      <c r="L97" s="52">
        <v>0.45114389999999999</v>
      </c>
      <c r="M97" s="52">
        <v>0.56374880000000005</v>
      </c>
      <c r="N97" s="52">
        <v>0.57463030000000004</v>
      </c>
      <c r="O97" s="52">
        <v>0.51578900000000005</v>
      </c>
      <c r="P97" s="52">
        <v>0.48997459999999998</v>
      </c>
      <c r="Q97" s="52">
        <v>0.47471790000000003</v>
      </c>
      <c r="R97" s="52">
        <v>0.47268969999999999</v>
      </c>
      <c r="S97" s="52">
        <v>0.47220980000000001</v>
      </c>
      <c r="T97" s="52">
        <v>0.47349180000000002</v>
      </c>
      <c r="U97" s="52">
        <v>0.47291060000000001</v>
      </c>
      <c r="V97" s="52">
        <v>0.49823040000000002</v>
      </c>
      <c r="W97" s="52">
        <v>0.53312850000000001</v>
      </c>
      <c r="X97" s="52">
        <v>0.61740519999999999</v>
      </c>
      <c r="Y97" s="52">
        <v>0.6946042</v>
      </c>
      <c r="Z97" s="52">
        <v>0.77134460000000005</v>
      </c>
      <c r="AA97" s="52">
        <v>0.78614030000000001</v>
      </c>
      <c r="AB97" s="52">
        <v>0.72315759999999996</v>
      </c>
      <c r="AC97" s="52">
        <v>0.64314389999999999</v>
      </c>
      <c r="AD97" s="52">
        <v>0.5428482</v>
      </c>
      <c r="AE97" s="52">
        <v>-4.8668799999999998E-2</v>
      </c>
      <c r="AF97" s="52">
        <v>-4.8855200000000001E-2</v>
      </c>
      <c r="AG97" s="52">
        <v>-3.5502699999999998E-2</v>
      </c>
      <c r="AH97" s="52">
        <v>-3.4567199999999999E-2</v>
      </c>
      <c r="AI97" s="52">
        <v>-4.3247500000000001E-2</v>
      </c>
      <c r="AJ97" s="52">
        <v>-4.8140500000000003E-2</v>
      </c>
      <c r="AK97" s="52">
        <v>-2.1234699999999999E-2</v>
      </c>
      <c r="AL97" s="52">
        <v>-1.05051E-2</v>
      </c>
      <c r="AM97" s="52">
        <v>-1.9938399999999998E-2</v>
      </c>
      <c r="AN97" s="52">
        <v>-1.64295E-2</v>
      </c>
      <c r="AO97" s="52">
        <v>-1.1091800000000001E-2</v>
      </c>
      <c r="AP97" s="52">
        <v>-5.7210999999999998E-3</v>
      </c>
      <c r="AQ97" s="52">
        <v>-9.9314999999999994E-3</v>
      </c>
      <c r="AR97" s="52">
        <v>3.5276999999999999E-3</v>
      </c>
      <c r="AS97" s="52">
        <v>-3.3552E-3</v>
      </c>
      <c r="AT97" s="52">
        <v>-8.5869999999999991E-3</v>
      </c>
      <c r="AU97" s="52">
        <v>-9.0375999999999998E-3</v>
      </c>
      <c r="AV97" s="52">
        <v>1.0297199999999999E-2</v>
      </c>
      <c r="AW97" s="52">
        <v>-1.8217899999999999E-2</v>
      </c>
      <c r="AX97" s="52">
        <v>-2.82128E-2</v>
      </c>
      <c r="AY97" s="52">
        <v>-2.6517800000000001E-2</v>
      </c>
      <c r="AZ97" s="52">
        <v>-3.3396500000000003E-2</v>
      </c>
      <c r="BA97" s="52">
        <v>-2.8246299999999998E-2</v>
      </c>
      <c r="BB97" s="52">
        <v>-3.6315199999999999E-2</v>
      </c>
      <c r="BC97" s="52">
        <v>-3.6508800000000001E-2</v>
      </c>
      <c r="BD97" s="52">
        <v>-3.67578E-2</v>
      </c>
      <c r="BE97" s="52">
        <v>-2.3870100000000002E-2</v>
      </c>
      <c r="BF97" s="52">
        <v>-2.3542E-2</v>
      </c>
      <c r="BG97" s="52">
        <v>-3.16566E-2</v>
      </c>
      <c r="BH97" s="52">
        <v>-3.6972699999999997E-2</v>
      </c>
      <c r="BI97" s="52">
        <v>-8.2123999999999999E-3</v>
      </c>
      <c r="BJ97" s="52">
        <v>1.2884000000000001E-3</v>
      </c>
      <c r="BK97" s="52">
        <v>-9.4248999999999999E-3</v>
      </c>
      <c r="BL97" s="52">
        <v>-6.3869E-3</v>
      </c>
      <c r="BM97" s="52">
        <v>-1.0359E-3</v>
      </c>
      <c r="BN97" s="52">
        <v>4.0232000000000002E-3</v>
      </c>
      <c r="BO97" s="52">
        <v>1.7760000000000001E-4</v>
      </c>
      <c r="BP97" s="52">
        <v>1.43392E-2</v>
      </c>
      <c r="BQ97" s="52">
        <v>8.0617999999999992E-3</v>
      </c>
      <c r="BR97" s="52">
        <v>3.0585999999999999E-3</v>
      </c>
      <c r="BS97" s="52">
        <v>2.1897000000000002E-3</v>
      </c>
      <c r="BT97" s="52">
        <v>2.1436400000000001E-2</v>
      </c>
      <c r="BU97" s="52">
        <v>-6.9213E-3</v>
      </c>
      <c r="BV97" s="52">
        <v>-1.52604E-2</v>
      </c>
      <c r="BW97" s="52">
        <v>-1.34553E-2</v>
      </c>
      <c r="BX97" s="52">
        <v>-2.0391200000000002E-2</v>
      </c>
      <c r="BY97" s="52">
        <v>-1.549E-2</v>
      </c>
      <c r="BZ97" s="52">
        <v>-2.4241700000000001E-2</v>
      </c>
      <c r="CA97" s="52">
        <v>-2.8086799999999999E-2</v>
      </c>
      <c r="CB97" s="52">
        <v>-2.8379100000000001E-2</v>
      </c>
      <c r="CC97" s="52">
        <v>-1.5813399999999998E-2</v>
      </c>
      <c r="CD97" s="52">
        <v>-1.5906E-2</v>
      </c>
      <c r="CE97" s="52">
        <v>-2.3628900000000001E-2</v>
      </c>
      <c r="CF97" s="52">
        <v>-2.9237900000000001E-2</v>
      </c>
      <c r="CG97" s="52">
        <v>8.0670000000000004E-4</v>
      </c>
      <c r="CH97" s="52">
        <v>9.4566000000000008E-3</v>
      </c>
      <c r="CI97" s="52">
        <v>-2.1432999999999999E-3</v>
      </c>
      <c r="CJ97" s="52">
        <v>5.6860000000000005E-4</v>
      </c>
      <c r="CK97" s="52">
        <v>5.9287000000000003E-3</v>
      </c>
      <c r="CL97" s="52">
        <v>1.07721E-2</v>
      </c>
      <c r="CM97" s="52">
        <v>7.1792000000000002E-3</v>
      </c>
      <c r="CN97" s="52">
        <v>2.1827099999999999E-2</v>
      </c>
      <c r="CO97" s="52">
        <v>1.5969199999999999E-2</v>
      </c>
      <c r="CP97" s="52">
        <v>1.11244E-2</v>
      </c>
      <c r="CQ97" s="52">
        <v>9.9656999999999992E-3</v>
      </c>
      <c r="CR97" s="52">
        <v>2.9151400000000001E-2</v>
      </c>
      <c r="CS97" s="52">
        <v>9.0269999999999999E-4</v>
      </c>
      <c r="CT97" s="52">
        <v>-6.2896000000000002E-3</v>
      </c>
      <c r="CU97" s="52">
        <v>-4.4083000000000004E-3</v>
      </c>
      <c r="CV97" s="52">
        <v>-1.1383799999999999E-2</v>
      </c>
      <c r="CW97" s="52">
        <v>-6.6550000000000003E-3</v>
      </c>
      <c r="CX97" s="52">
        <v>-1.5879600000000001E-2</v>
      </c>
      <c r="CY97" s="52">
        <v>-1.96648E-2</v>
      </c>
      <c r="CZ97" s="52">
        <v>-2.0000500000000001E-2</v>
      </c>
      <c r="DA97" s="52">
        <v>-7.7567000000000001E-3</v>
      </c>
      <c r="DB97" s="52">
        <v>-8.2699999999999996E-3</v>
      </c>
      <c r="DC97" s="52">
        <v>-1.56011E-2</v>
      </c>
      <c r="DD97" s="52">
        <v>-2.1503100000000001E-2</v>
      </c>
      <c r="DE97" s="52">
        <v>9.8259000000000003E-3</v>
      </c>
      <c r="DF97" s="52">
        <v>1.76247E-2</v>
      </c>
      <c r="DG97" s="52">
        <v>5.1383000000000002E-3</v>
      </c>
      <c r="DH97" s="52">
        <v>7.5240999999999997E-3</v>
      </c>
      <c r="DI97" s="52">
        <v>1.2893399999999999E-2</v>
      </c>
      <c r="DJ97" s="52">
        <v>1.7520999999999998E-2</v>
      </c>
      <c r="DK97" s="52">
        <v>1.4180699999999999E-2</v>
      </c>
      <c r="DL97" s="52">
        <v>2.93151E-2</v>
      </c>
      <c r="DM97" s="52">
        <v>2.3876499999999998E-2</v>
      </c>
      <c r="DN97" s="52">
        <v>1.9190100000000002E-2</v>
      </c>
      <c r="DO97" s="52">
        <v>1.7741699999999999E-2</v>
      </c>
      <c r="DP97" s="52">
        <v>3.6866500000000003E-2</v>
      </c>
      <c r="DQ97" s="52">
        <v>8.7265999999999993E-3</v>
      </c>
      <c r="DR97" s="52">
        <v>2.6811999999999999E-3</v>
      </c>
      <c r="DS97" s="52">
        <v>4.6386999999999999E-3</v>
      </c>
      <c r="DT97" s="52">
        <v>-2.3763999999999999E-3</v>
      </c>
      <c r="DU97" s="52">
        <v>2.1798999999999998E-3</v>
      </c>
      <c r="DV97" s="52">
        <v>-7.5176000000000002E-3</v>
      </c>
      <c r="DW97" s="52">
        <v>-7.5047000000000004E-3</v>
      </c>
      <c r="DX97" s="52">
        <v>-7.9030000000000003E-3</v>
      </c>
      <c r="DY97" s="52">
        <v>3.8758999999999998E-3</v>
      </c>
      <c r="DZ97" s="52">
        <v>2.7552000000000002E-3</v>
      </c>
      <c r="EA97" s="52">
        <v>-4.0102999999999996E-3</v>
      </c>
      <c r="EB97" s="52">
        <v>-1.03353E-2</v>
      </c>
      <c r="EC97" s="52">
        <v>2.28481E-2</v>
      </c>
      <c r="ED97" s="52">
        <v>2.9418300000000001E-2</v>
      </c>
      <c r="EE97" s="52">
        <v>1.56518E-2</v>
      </c>
      <c r="EF97" s="52">
        <v>1.75668E-2</v>
      </c>
      <c r="EG97" s="52">
        <v>2.2949199999999999E-2</v>
      </c>
      <c r="EH97" s="52">
        <v>2.7265299999999999E-2</v>
      </c>
      <c r="EI97" s="52">
        <v>2.42898E-2</v>
      </c>
      <c r="EJ97" s="52">
        <v>4.0126500000000002E-2</v>
      </c>
      <c r="EK97" s="52">
        <v>3.5293499999999998E-2</v>
      </c>
      <c r="EL97" s="52">
        <v>3.0835700000000001E-2</v>
      </c>
      <c r="EM97" s="52">
        <v>2.8969000000000002E-2</v>
      </c>
      <c r="EN97" s="52">
        <v>4.8005699999999998E-2</v>
      </c>
      <c r="EO97" s="52">
        <v>2.0023200000000001E-2</v>
      </c>
      <c r="EP97" s="52">
        <v>1.5633600000000001E-2</v>
      </c>
      <c r="EQ97" s="52">
        <v>1.77012E-2</v>
      </c>
      <c r="ER97" s="52">
        <v>1.06289E-2</v>
      </c>
      <c r="ES97" s="52">
        <v>1.49363E-2</v>
      </c>
      <c r="ET97" s="52">
        <v>4.5558999999999999E-3</v>
      </c>
      <c r="EU97" s="52">
        <v>55.489032999999999</v>
      </c>
      <c r="EV97" s="52">
        <v>55.062553000000001</v>
      </c>
      <c r="EW97" s="52">
        <v>54.606856999999998</v>
      </c>
      <c r="EX97" s="52">
        <v>54.853988999999999</v>
      </c>
      <c r="EY97" s="52">
        <v>53.994456999999997</v>
      </c>
      <c r="EZ97" s="52">
        <v>53.680655999999999</v>
      </c>
      <c r="FA97" s="52">
        <v>53.244990999999999</v>
      </c>
      <c r="FB97" s="52">
        <v>56.402724999999997</v>
      </c>
      <c r="FC97" s="52">
        <v>60.590148999999997</v>
      </c>
      <c r="FD97" s="52">
        <v>63.413887000000003</v>
      </c>
      <c r="FE97" s="52">
        <v>66.674400000000006</v>
      </c>
      <c r="FF97" s="52">
        <v>69.705359999999999</v>
      </c>
      <c r="FG97" s="52">
        <v>70.218704000000002</v>
      </c>
      <c r="FH97" s="52">
        <v>70.612007000000006</v>
      </c>
      <c r="FI97" s="52">
        <v>70.162009999999995</v>
      </c>
      <c r="FJ97" s="52">
        <v>69.418639999999996</v>
      </c>
      <c r="FK97" s="52">
        <v>67.703536999999997</v>
      </c>
      <c r="FL97" s="52">
        <v>65.492676000000003</v>
      </c>
      <c r="FM97" s="52">
        <v>62.421016999999999</v>
      </c>
      <c r="FN97" s="52">
        <v>60.485785999999997</v>
      </c>
      <c r="FO97" s="52">
        <v>58.872517000000002</v>
      </c>
      <c r="FP97" s="52">
        <v>58.054321000000002</v>
      </c>
      <c r="FQ97" s="52">
        <v>56.916305999999999</v>
      </c>
      <c r="FR97" s="52">
        <v>56.376353999999999</v>
      </c>
      <c r="FS97" s="52">
        <v>1.1121600000000001E-2</v>
      </c>
      <c r="FT97" s="52">
        <v>1.08903E-2</v>
      </c>
      <c r="FU97" s="52">
        <v>1.40258E-2</v>
      </c>
    </row>
    <row r="98" spans="1:177" x14ac:dyDescent="0.2">
      <c r="A98" s="31" t="s">
        <v>0</v>
      </c>
      <c r="B98" s="31" t="s">
        <v>236</v>
      </c>
      <c r="C98" s="31" t="s">
        <v>208</v>
      </c>
      <c r="D98" s="31" t="s">
        <v>217</v>
      </c>
      <c r="E98" s="53" t="s">
        <v>229</v>
      </c>
      <c r="F98" s="53">
        <v>2213</v>
      </c>
      <c r="G98" s="52">
        <v>1.272068</v>
      </c>
      <c r="H98" s="52">
        <v>1.140144</v>
      </c>
      <c r="I98" s="52">
        <v>1.055339</v>
      </c>
      <c r="J98" s="52">
        <v>1.002686</v>
      </c>
      <c r="K98" s="52">
        <v>1.002254</v>
      </c>
      <c r="L98" s="52">
        <v>1.1291329999999999</v>
      </c>
      <c r="M98" s="52">
        <v>1.3124180000000001</v>
      </c>
      <c r="N98" s="52">
        <v>1.3905730000000001</v>
      </c>
      <c r="O98" s="52">
        <v>1.281442</v>
      </c>
      <c r="P98" s="52">
        <v>1.2624610000000001</v>
      </c>
      <c r="Q98" s="52">
        <v>1.228353</v>
      </c>
      <c r="R98" s="52">
        <v>1.228702</v>
      </c>
      <c r="S98" s="52">
        <v>1.245846</v>
      </c>
      <c r="T98" s="52">
        <v>1.242405</v>
      </c>
      <c r="U98" s="52">
        <v>1.2366550000000001</v>
      </c>
      <c r="V98" s="52">
        <v>1.301498</v>
      </c>
      <c r="W98" s="52">
        <v>1.3685069999999999</v>
      </c>
      <c r="X98" s="52">
        <v>1.5140290000000001</v>
      </c>
      <c r="Y98" s="52">
        <v>1.699279</v>
      </c>
      <c r="Z98" s="52">
        <v>1.9037489999999999</v>
      </c>
      <c r="AA98" s="52">
        <v>2.1040239999999999</v>
      </c>
      <c r="AB98" s="52">
        <v>2.0134699999999999</v>
      </c>
      <c r="AC98" s="52">
        <v>1.73671</v>
      </c>
      <c r="AD98" s="52">
        <v>1.475902</v>
      </c>
      <c r="AE98" s="52">
        <v>-7.0228700000000005E-2</v>
      </c>
      <c r="AF98" s="52">
        <v>-9.1641E-2</v>
      </c>
      <c r="AG98" s="52">
        <v>-9.1814099999999996E-2</v>
      </c>
      <c r="AH98" s="52">
        <v>-7.5158199999999994E-2</v>
      </c>
      <c r="AI98" s="52">
        <v>-5.8810599999999998E-2</v>
      </c>
      <c r="AJ98" s="52">
        <v>-3.3516799999999999E-2</v>
      </c>
      <c r="AK98" s="52">
        <v>-2.13706E-2</v>
      </c>
      <c r="AL98" s="52">
        <v>2.8201199999999999E-2</v>
      </c>
      <c r="AM98" s="52">
        <v>-2.5245199999999999E-2</v>
      </c>
      <c r="AN98" s="52">
        <v>7.783E-4</v>
      </c>
      <c r="AO98" s="52">
        <v>-1.17619E-2</v>
      </c>
      <c r="AP98" s="52">
        <v>1.7984400000000001E-2</v>
      </c>
      <c r="AQ98" s="52">
        <v>4.14239E-2</v>
      </c>
      <c r="AR98" s="52">
        <v>3.7497500000000003E-2</v>
      </c>
      <c r="AS98" s="52">
        <v>4.0324699999999998E-2</v>
      </c>
      <c r="AT98" s="52">
        <v>5.93249E-2</v>
      </c>
      <c r="AU98" s="52">
        <v>3.2528799999999997E-2</v>
      </c>
      <c r="AV98" s="52">
        <v>1.31126E-2</v>
      </c>
      <c r="AW98" s="52">
        <v>-2.2131E-3</v>
      </c>
      <c r="AX98" s="52">
        <v>1.24324E-2</v>
      </c>
      <c r="AY98" s="52">
        <v>1.7846600000000001E-2</v>
      </c>
      <c r="AZ98" s="52">
        <v>9.7570999999999995E-3</v>
      </c>
      <c r="BA98" s="52">
        <v>-3.7990799999999998E-2</v>
      </c>
      <c r="BB98" s="52">
        <v>-4.1897999999999998E-2</v>
      </c>
      <c r="BC98" s="52">
        <v>-5.0650599999999997E-2</v>
      </c>
      <c r="BD98" s="52">
        <v>-7.2272299999999998E-2</v>
      </c>
      <c r="BE98" s="52">
        <v>-7.4105599999999994E-2</v>
      </c>
      <c r="BF98" s="52">
        <v>-5.83727E-2</v>
      </c>
      <c r="BG98" s="52">
        <v>-4.2907300000000002E-2</v>
      </c>
      <c r="BH98" s="52">
        <v>-1.7217799999999998E-2</v>
      </c>
      <c r="BI98" s="52">
        <v>-3.9252999999999996E-3</v>
      </c>
      <c r="BJ98" s="52">
        <v>4.50734E-2</v>
      </c>
      <c r="BK98" s="52">
        <v>-9.0080000000000004E-3</v>
      </c>
      <c r="BL98" s="52">
        <v>1.7441499999999999E-2</v>
      </c>
      <c r="BM98" s="52">
        <v>4.9603E-3</v>
      </c>
      <c r="BN98" s="52">
        <v>3.4106600000000001E-2</v>
      </c>
      <c r="BO98" s="52">
        <v>5.72627E-2</v>
      </c>
      <c r="BP98" s="52">
        <v>5.3721699999999997E-2</v>
      </c>
      <c r="BQ98" s="52">
        <v>5.6427900000000003E-2</v>
      </c>
      <c r="BR98" s="52">
        <v>7.5048100000000006E-2</v>
      </c>
      <c r="BS98" s="52">
        <v>4.8582899999999998E-2</v>
      </c>
      <c r="BT98" s="52">
        <v>2.9828899999999998E-2</v>
      </c>
      <c r="BU98" s="52">
        <v>1.50898E-2</v>
      </c>
      <c r="BV98" s="52">
        <v>3.08791E-2</v>
      </c>
      <c r="BW98" s="52">
        <v>3.94674E-2</v>
      </c>
      <c r="BX98" s="52">
        <v>3.0210899999999999E-2</v>
      </c>
      <c r="BY98" s="52">
        <v>-1.8007599999999999E-2</v>
      </c>
      <c r="BZ98" s="52">
        <v>-2.2860800000000001E-2</v>
      </c>
      <c r="CA98" s="52">
        <v>-3.7090900000000003E-2</v>
      </c>
      <c r="CB98" s="52">
        <v>-5.8857699999999999E-2</v>
      </c>
      <c r="CC98" s="52">
        <v>-6.1840699999999998E-2</v>
      </c>
      <c r="CD98" s="52">
        <v>-4.67471E-2</v>
      </c>
      <c r="CE98" s="52">
        <v>-3.1892700000000003E-2</v>
      </c>
      <c r="CF98" s="52">
        <v>-5.9290999999999996E-3</v>
      </c>
      <c r="CG98" s="52">
        <v>8.1572999999999993E-3</v>
      </c>
      <c r="CH98" s="52">
        <v>5.6758999999999997E-2</v>
      </c>
      <c r="CI98" s="52">
        <v>2.2379000000000001E-3</v>
      </c>
      <c r="CJ98" s="52">
        <v>2.8982500000000001E-2</v>
      </c>
      <c r="CK98" s="52">
        <v>1.6542000000000001E-2</v>
      </c>
      <c r="CL98" s="52">
        <v>4.5272800000000002E-2</v>
      </c>
      <c r="CM98" s="52">
        <v>6.8232600000000004E-2</v>
      </c>
      <c r="CN98" s="52">
        <v>6.4958600000000005E-2</v>
      </c>
      <c r="CO98" s="52">
        <v>6.7580899999999999E-2</v>
      </c>
      <c r="CP98" s="52">
        <v>8.5938000000000001E-2</v>
      </c>
      <c r="CQ98" s="52">
        <v>5.9701999999999998E-2</v>
      </c>
      <c r="CR98" s="52">
        <v>4.1406699999999998E-2</v>
      </c>
      <c r="CS98" s="52">
        <v>2.7073799999999999E-2</v>
      </c>
      <c r="CT98" s="52">
        <v>4.3655199999999998E-2</v>
      </c>
      <c r="CU98" s="52">
        <v>5.4441900000000001E-2</v>
      </c>
      <c r="CV98" s="52">
        <v>4.4377199999999999E-2</v>
      </c>
      <c r="CW98" s="52">
        <v>-4.1672999999999997E-3</v>
      </c>
      <c r="CX98" s="52">
        <v>-9.6755999999999995E-3</v>
      </c>
      <c r="CY98" s="52">
        <v>-2.3531199999999999E-2</v>
      </c>
      <c r="CZ98" s="52">
        <v>-4.54431E-2</v>
      </c>
      <c r="DA98" s="52">
        <v>-4.9575899999999999E-2</v>
      </c>
      <c r="DB98" s="52">
        <v>-3.5121399999999997E-2</v>
      </c>
      <c r="DC98" s="52">
        <v>-2.08781E-2</v>
      </c>
      <c r="DD98" s="52">
        <v>5.3594999999999997E-3</v>
      </c>
      <c r="DE98" s="52">
        <v>2.0239900000000002E-2</v>
      </c>
      <c r="DF98" s="52">
        <v>6.8444599999999994E-2</v>
      </c>
      <c r="DG98" s="52">
        <v>1.3483800000000001E-2</v>
      </c>
      <c r="DH98" s="52">
        <v>4.0523400000000001E-2</v>
      </c>
      <c r="DI98" s="52">
        <v>2.8123800000000001E-2</v>
      </c>
      <c r="DJ98" s="52">
        <v>5.6439000000000003E-2</v>
      </c>
      <c r="DK98" s="52">
        <v>7.9202400000000006E-2</v>
      </c>
      <c r="DL98" s="52">
        <v>7.6195399999999996E-2</v>
      </c>
      <c r="DM98" s="52">
        <v>7.8733999999999998E-2</v>
      </c>
      <c r="DN98" s="52">
        <v>9.6827899999999995E-2</v>
      </c>
      <c r="DO98" s="52">
        <v>7.0820999999999995E-2</v>
      </c>
      <c r="DP98" s="52">
        <v>5.2984400000000001E-2</v>
      </c>
      <c r="DQ98" s="52">
        <v>3.9057700000000001E-2</v>
      </c>
      <c r="DR98" s="52">
        <v>5.6431299999999997E-2</v>
      </c>
      <c r="DS98" s="52">
        <v>6.94163E-2</v>
      </c>
      <c r="DT98" s="52">
        <v>5.8543400000000002E-2</v>
      </c>
      <c r="DU98" s="52">
        <v>9.6729999999999993E-3</v>
      </c>
      <c r="DV98" s="52">
        <v>3.5095E-3</v>
      </c>
      <c r="DW98" s="52">
        <v>-3.9531000000000002E-3</v>
      </c>
      <c r="DX98" s="52">
        <v>-2.6074400000000001E-2</v>
      </c>
      <c r="DY98" s="52">
        <v>-3.1867300000000001E-2</v>
      </c>
      <c r="DZ98" s="52">
        <v>-1.8335899999999999E-2</v>
      </c>
      <c r="EA98" s="52">
        <v>-4.9747999999999997E-3</v>
      </c>
      <c r="EB98" s="52">
        <v>2.16586E-2</v>
      </c>
      <c r="EC98" s="52">
        <v>3.7685200000000002E-2</v>
      </c>
      <c r="ED98" s="52">
        <v>8.5316799999999998E-2</v>
      </c>
      <c r="EE98" s="52">
        <v>2.97211E-2</v>
      </c>
      <c r="EF98" s="52">
        <v>5.7186599999999997E-2</v>
      </c>
      <c r="EG98" s="52">
        <v>4.4845900000000001E-2</v>
      </c>
      <c r="EH98" s="52">
        <v>7.2561200000000006E-2</v>
      </c>
      <c r="EI98" s="52">
        <v>9.5041200000000006E-2</v>
      </c>
      <c r="EJ98" s="52">
        <v>9.2419600000000005E-2</v>
      </c>
      <c r="EK98" s="52">
        <v>9.4837199999999997E-2</v>
      </c>
      <c r="EL98" s="52">
        <v>0.1125512</v>
      </c>
      <c r="EM98" s="52">
        <v>8.6875099999999997E-2</v>
      </c>
      <c r="EN98" s="52">
        <v>6.9700799999999993E-2</v>
      </c>
      <c r="EO98" s="52">
        <v>5.6360599999999997E-2</v>
      </c>
      <c r="EP98" s="52">
        <v>7.4878E-2</v>
      </c>
      <c r="EQ98" s="52">
        <v>9.1037099999999996E-2</v>
      </c>
      <c r="ER98" s="52">
        <v>7.8997200000000004E-2</v>
      </c>
      <c r="ES98" s="52">
        <v>2.9656200000000001E-2</v>
      </c>
      <c r="ET98" s="52">
        <v>2.2546799999999999E-2</v>
      </c>
      <c r="EU98" s="52">
        <v>62.341121999999999</v>
      </c>
      <c r="EV98" s="52">
        <v>62.175018000000001</v>
      </c>
      <c r="EW98" s="52">
        <v>62.05827</v>
      </c>
      <c r="EX98" s="52">
        <v>61.990059000000002</v>
      </c>
      <c r="EY98" s="52">
        <v>61.629443999999999</v>
      </c>
      <c r="EZ98" s="52">
        <v>61.547561999999999</v>
      </c>
      <c r="FA98" s="52">
        <v>62.164256999999999</v>
      </c>
      <c r="FB98" s="52">
        <v>63.068565</v>
      </c>
      <c r="FC98" s="52">
        <v>64.319671999999997</v>
      </c>
      <c r="FD98" s="52">
        <v>65.517273000000003</v>
      </c>
      <c r="FE98" s="52">
        <v>66.844657999999995</v>
      </c>
      <c r="FF98" s="52">
        <v>67.972945999999993</v>
      </c>
      <c r="FG98" s="52">
        <v>68.452933999999999</v>
      </c>
      <c r="FH98" s="52">
        <v>68.923018999999996</v>
      </c>
      <c r="FI98" s="52">
        <v>69.011650000000003</v>
      </c>
      <c r="FJ98" s="52">
        <v>68.515572000000006</v>
      </c>
      <c r="FK98" s="52">
        <v>67.576781999999994</v>
      </c>
      <c r="FL98" s="52">
        <v>66.475089999999994</v>
      </c>
      <c r="FM98" s="52">
        <v>65.100739000000004</v>
      </c>
      <c r="FN98" s="52">
        <v>63.968788000000004</v>
      </c>
      <c r="FO98" s="52">
        <v>63.485244999999999</v>
      </c>
      <c r="FP98" s="52">
        <v>63.321911</v>
      </c>
      <c r="FQ98" s="52">
        <v>63.048999999999999</v>
      </c>
      <c r="FR98" s="52">
        <v>62.897418999999999</v>
      </c>
      <c r="FS98" s="52">
        <v>1.45246E-2</v>
      </c>
      <c r="FT98" s="52">
        <v>1.5906900000000002E-2</v>
      </c>
      <c r="FU98" s="52">
        <v>1.7266299999999998E-2</v>
      </c>
    </row>
    <row r="99" spans="1:177" x14ac:dyDescent="0.2">
      <c r="A99" s="31" t="s">
        <v>0</v>
      </c>
      <c r="B99" s="31" t="s">
        <v>236</v>
      </c>
      <c r="C99" s="31" t="s">
        <v>208</v>
      </c>
      <c r="D99" s="31" t="s">
        <v>217</v>
      </c>
      <c r="E99" s="53" t="s">
        <v>230</v>
      </c>
      <c r="F99" s="53">
        <v>1288</v>
      </c>
      <c r="G99" s="52">
        <v>0.74228669999999997</v>
      </c>
      <c r="H99" s="52">
        <v>0.66174789999999994</v>
      </c>
      <c r="I99" s="52">
        <v>0.60681779999999996</v>
      </c>
      <c r="J99" s="52">
        <v>0.57885299999999995</v>
      </c>
      <c r="K99" s="52">
        <v>0.571322</v>
      </c>
      <c r="L99" s="52">
        <v>0.62107029999999996</v>
      </c>
      <c r="M99" s="52">
        <v>0.7207481</v>
      </c>
      <c r="N99" s="52">
        <v>0.76856210000000003</v>
      </c>
      <c r="O99" s="52">
        <v>0.71269990000000005</v>
      </c>
      <c r="P99" s="52">
        <v>0.72038670000000005</v>
      </c>
      <c r="Q99" s="52">
        <v>0.70298289999999997</v>
      </c>
      <c r="R99" s="52">
        <v>0.70995229999999998</v>
      </c>
      <c r="S99" s="52">
        <v>0.71595529999999996</v>
      </c>
      <c r="T99" s="52">
        <v>0.71854790000000002</v>
      </c>
      <c r="U99" s="52">
        <v>0.70118409999999998</v>
      </c>
      <c r="V99" s="52">
        <v>0.74084899999999998</v>
      </c>
      <c r="W99" s="52">
        <v>0.76193109999999997</v>
      </c>
      <c r="X99" s="52">
        <v>0.84247360000000004</v>
      </c>
      <c r="Y99" s="52">
        <v>0.95927410000000002</v>
      </c>
      <c r="Z99" s="52">
        <v>1.089466</v>
      </c>
      <c r="AA99" s="52">
        <v>1.2217249999999999</v>
      </c>
      <c r="AB99" s="52">
        <v>1.1745350000000001</v>
      </c>
      <c r="AC99" s="52">
        <v>1.0117210000000001</v>
      </c>
      <c r="AD99" s="52">
        <v>0.86690449999999997</v>
      </c>
      <c r="AE99" s="52">
        <v>-6.1965300000000001E-2</v>
      </c>
      <c r="AF99" s="52">
        <v>-7.7419199999999994E-2</v>
      </c>
      <c r="AG99" s="52">
        <v>-8.2221799999999998E-2</v>
      </c>
      <c r="AH99" s="52">
        <v>-6.6285800000000006E-2</v>
      </c>
      <c r="AI99" s="52">
        <v>-4.90354E-2</v>
      </c>
      <c r="AJ99" s="52">
        <v>-3.1239400000000001E-2</v>
      </c>
      <c r="AK99" s="52">
        <v>-1.21823E-2</v>
      </c>
      <c r="AL99" s="52">
        <v>-3.0722000000000002E-3</v>
      </c>
      <c r="AM99" s="52">
        <v>-3.7725599999999998E-2</v>
      </c>
      <c r="AN99" s="52">
        <v>-1.6230499999999998E-2</v>
      </c>
      <c r="AO99" s="52">
        <v>-2.1203199999999998E-2</v>
      </c>
      <c r="AP99" s="52">
        <v>5.6113999999999999E-3</v>
      </c>
      <c r="AQ99" s="52">
        <v>1.62262E-2</v>
      </c>
      <c r="AR99" s="52">
        <v>2.3415200000000001E-2</v>
      </c>
      <c r="AS99" s="52">
        <v>1.7887199999999999E-2</v>
      </c>
      <c r="AT99" s="52">
        <v>3.75324E-2</v>
      </c>
      <c r="AU99" s="52">
        <v>8.6981999999999997E-3</v>
      </c>
      <c r="AV99" s="52">
        <v>3.4018E-3</v>
      </c>
      <c r="AW99" s="52">
        <v>-8.1601999999999994E-3</v>
      </c>
      <c r="AX99" s="52">
        <v>8.7999999999999998E-5</v>
      </c>
      <c r="AY99" s="52">
        <v>8.9966000000000004E-3</v>
      </c>
      <c r="AZ99" s="52">
        <v>3.9836000000000003E-3</v>
      </c>
      <c r="BA99" s="52">
        <v>-2.4218900000000002E-2</v>
      </c>
      <c r="BB99" s="52">
        <v>-2.49762E-2</v>
      </c>
      <c r="BC99" s="52">
        <v>-4.4869399999999997E-2</v>
      </c>
      <c r="BD99" s="52">
        <v>-6.0401700000000003E-2</v>
      </c>
      <c r="BE99" s="52">
        <v>-6.6678299999999996E-2</v>
      </c>
      <c r="BF99" s="52">
        <v>-5.16613E-2</v>
      </c>
      <c r="BG99" s="52">
        <v>-3.5863300000000001E-2</v>
      </c>
      <c r="BH99" s="52">
        <v>-1.78724E-2</v>
      </c>
      <c r="BI99" s="52">
        <v>1.0508E-3</v>
      </c>
      <c r="BJ99" s="52">
        <v>1.00591E-2</v>
      </c>
      <c r="BK99" s="52">
        <v>-2.55395E-2</v>
      </c>
      <c r="BL99" s="52">
        <v>-3.4096999999999999E-3</v>
      </c>
      <c r="BM99" s="52">
        <v>-8.5392000000000003E-3</v>
      </c>
      <c r="BN99" s="52">
        <v>1.77871E-2</v>
      </c>
      <c r="BO99" s="52">
        <v>2.8428999999999999E-2</v>
      </c>
      <c r="BP99" s="52">
        <v>3.6219000000000001E-2</v>
      </c>
      <c r="BQ99" s="52">
        <v>3.03282E-2</v>
      </c>
      <c r="BR99" s="52">
        <v>5.0055299999999997E-2</v>
      </c>
      <c r="BS99" s="52">
        <v>2.15155E-2</v>
      </c>
      <c r="BT99" s="52">
        <v>1.67163E-2</v>
      </c>
      <c r="BU99" s="52">
        <v>5.3468999999999999E-3</v>
      </c>
      <c r="BV99" s="52">
        <v>1.45554E-2</v>
      </c>
      <c r="BW99" s="52">
        <v>2.6526299999999999E-2</v>
      </c>
      <c r="BX99" s="52">
        <v>2.1090500000000002E-2</v>
      </c>
      <c r="BY99" s="52">
        <v>-7.6286000000000001E-3</v>
      </c>
      <c r="BZ99" s="52">
        <v>-8.7966999999999993E-3</v>
      </c>
      <c r="CA99" s="52">
        <v>-3.3028799999999997E-2</v>
      </c>
      <c r="CB99" s="52">
        <v>-4.8615499999999999E-2</v>
      </c>
      <c r="CC99" s="52">
        <v>-5.5912900000000001E-2</v>
      </c>
      <c r="CD99" s="52">
        <v>-4.1532399999999997E-2</v>
      </c>
      <c r="CE99" s="52">
        <v>-2.6740300000000002E-2</v>
      </c>
      <c r="CF99" s="52">
        <v>-8.6145000000000006E-3</v>
      </c>
      <c r="CG99" s="52">
        <v>1.0215999999999999E-2</v>
      </c>
      <c r="CH99" s="52">
        <v>1.9153699999999999E-2</v>
      </c>
      <c r="CI99" s="52">
        <v>-1.7099400000000001E-2</v>
      </c>
      <c r="CJ99" s="52">
        <v>5.47E-3</v>
      </c>
      <c r="CK99" s="52">
        <v>2.318E-4</v>
      </c>
      <c r="CL99" s="52">
        <v>2.6219900000000001E-2</v>
      </c>
      <c r="CM99" s="52">
        <v>3.6880599999999999E-2</v>
      </c>
      <c r="CN99" s="52">
        <v>4.5086800000000003E-2</v>
      </c>
      <c r="CO99" s="52">
        <v>3.8944800000000002E-2</v>
      </c>
      <c r="CP99" s="52">
        <v>5.8728700000000002E-2</v>
      </c>
      <c r="CQ99" s="52">
        <v>3.0392700000000002E-2</v>
      </c>
      <c r="CR99" s="52">
        <v>2.5937999999999999E-2</v>
      </c>
      <c r="CS99" s="52">
        <v>1.47019E-2</v>
      </c>
      <c r="CT99" s="52">
        <v>2.45755E-2</v>
      </c>
      <c r="CU99" s="52">
        <v>3.8667199999999999E-2</v>
      </c>
      <c r="CV99" s="52">
        <v>3.2938799999999997E-2</v>
      </c>
      <c r="CW99" s="52">
        <v>3.8617999999999999E-3</v>
      </c>
      <c r="CX99" s="52">
        <v>2.4091E-3</v>
      </c>
      <c r="CY99" s="52">
        <v>-2.1188200000000001E-2</v>
      </c>
      <c r="CZ99" s="52">
        <v>-3.6829300000000002E-2</v>
      </c>
      <c r="DA99" s="52">
        <v>-4.5147600000000003E-2</v>
      </c>
      <c r="DB99" s="52">
        <v>-3.1403599999999997E-2</v>
      </c>
      <c r="DC99" s="52">
        <v>-1.7617299999999999E-2</v>
      </c>
      <c r="DD99" s="52">
        <v>6.4340000000000003E-4</v>
      </c>
      <c r="DE99" s="52">
        <v>1.9381200000000001E-2</v>
      </c>
      <c r="DF99" s="52">
        <v>2.82483E-2</v>
      </c>
      <c r="DG99" s="52">
        <v>-8.6593E-3</v>
      </c>
      <c r="DH99" s="52">
        <v>1.4349600000000001E-2</v>
      </c>
      <c r="DI99" s="52">
        <v>9.0028E-3</v>
      </c>
      <c r="DJ99" s="52">
        <v>3.4652700000000002E-2</v>
      </c>
      <c r="DK99" s="52">
        <v>4.5332200000000003E-2</v>
      </c>
      <c r="DL99" s="52">
        <v>5.3954599999999998E-2</v>
      </c>
      <c r="DM99" s="52">
        <v>4.7561399999999997E-2</v>
      </c>
      <c r="DN99" s="52">
        <v>6.7402000000000004E-2</v>
      </c>
      <c r="DO99" s="52">
        <v>3.9269900000000003E-2</v>
      </c>
      <c r="DP99" s="52">
        <v>3.5159599999999999E-2</v>
      </c>
      <c r="DQ99" s="52">
        <v>2.4056899999999999E-2</v>
      </c>
      <c r="DR99" s="52">
        <v>3.4595500000000001E-2</v>
      </c>
      <c r="DS99" s="52">
        <v>5.0808199999999998E-2</v>
      </c>
      <c r="DT99" s="52">
        <v>4.4787E-2</v>
      </c>
      <c r="DU99" s="52">
        <v>1.53522E-2</v>
      </c>
      <c r="DV99" s="52">
        <v>1.3615E-2</v>
      </c>
      <c r="DW99" s="52">
        <v>-4.0923000000000001E-3</v>
      </c>
      <c r="DX99" s="52">
        <v>-1.98119E-2</v>
      </c>
      <c r="DY99" s="52">
        <v>-2.9604100000000001E-2</v>
      </c>
      <c r="DZ99" s="52">
        <v>-1.6779100000000002E-2</v>
      </c>
      <c r="EA99" s="52">
        <v>-4.4451999999999998E-3</v>
      </c>
      <c r="EB99" s="52">
        <v>1.4010399999999999E-2</v>
      </c>
      <c r="EC99" s="52">
        <v>3.2614400000000002E-2</v>
      </c>
      <c r="ED99" s="52">
        <v>4.13795E-2</v>
      </c>
      <c r="EE99" s="52">
        <v>3.5268999999999999E-3</v>
      </c>
      <c r="EF99" s="52">
        <v>2.71705E-2</v>
      </c>
      <c r="EG99" s="52">
        <v>2.1666700000000001E-2</v>
      </c>
      <c r="EH99" s="52">
        <v>4.6828399999999999E-2</v>
      </c>
      <c r="EI99" s="52">
        <v>5.7535000000000003E-2</v>
      </c>
      <c r="EJ99" s="52">
        <v>6.6758399999999996E-2</v>
      </c>
      <c r="EK99" s="52">
        <v>6.0002399999999997E-2</v>
      </c>
      <c r="EL99" s="52">
        <v>7.9924999999999996E-2</v>
      </c>
      <c r="EM99" s="52">
        <v>5.20872E-2</v>
      </c>
      <c r="EN99" s="52">
        <v>4.8474200000000002E-2</v>
      </c>
      <c r="EO99" s="52">
        <v>3.7564E-2</v>
      </c>
      <c r="EP99" s="52">
        <v>4.90629E-2</v>
      </c>
      <c r="EQ99" s="52">
        <v>6.8337899999999993E-2</v>
      </c>
      <c r="ER99" s="52">
        <v>6.1893999999999998E-2</v>
      </c>
      <c r="ES99" s="52">
        <v>3.1942400000000003E-2</v>
      </c>
      <c r="ET99" s="52">
        <v>2.9794500000000002E-2</v>
      </c>
      <c r="EU99" s="52">
        <v>62.877087000000003</v>
      </c>
      <c r="EV99" s="52">
        <v>62.826842999999997</v>
      </c>
      <c r="EW99" s="52">
        <v>62.732970999999999</v>
      </c>
      <c r="EX99" s="52">
        <v>62.542622000000001</v>
      </c>
      <c r="EY99" s="52">
        <v>62.071938000000003</v>
      </c>
      <c r="EZ99" s="52">
        <v>61.926788000000002</v>
      </c>
      <c r="FA99" s="52">
        <v>62.308342000000003</v>
      </c>
      <c r="FB99" s="52">
        <v>62.873688000000001</v>
      </c>
      <c r="FC99" s="52">
        <v>63.766326999999997</v>
      </c>
      <c r="FD99" s="52">
        <v>64.668143999999998</v>
      </c>
      <c r="FE99" s="52">
        <v>65.853271000000007</v>
      </c>
      <c r="FF99" s="52">
        <v>66.710494999999995</v>
      </c>
      <c r="FG99" s="52">
        <v>67.367339999999999</v>
      </c>
      <c r="FH99" s="52">
        <v>67.757819999999995</v>
      </c>
      <c r="FI99" s="52">
        <v>67.805458000000002</v>
      </c>
      <c r="FJ99" s="52">
        <v>67.331490000000002</v>
      </c>
      <c r="FK99" s="52">
        <v>66.567169000000007</v>
      </c>
      <c r="FL99" s="52">
        <v>65.804908999999995</v>
      </c>
      <c r="FM99" s="52">
        <v>64.902602999999999</v>
      </c>
      <c r="FN99" s="52">
        <v>64.006682999999995</v>
      </c>
      <c r="FO99" s="52">
        <v>63.717297000000002</v>
      </c>
      <c r="FP99" s="52">
        <v>63.573669000000002</v>
      </c>
      <c r="FQ99" s="52">
        <v>63.343704000000002</v>
      </c>
      <c r="FR99" s="52">
        <v>63.150677000000002</v>
      </c>
      <c r="FS99" s="52">
        <v>1.19598E-2</v>
      </c>
      <c r="FT99" s="52">
        <v>1.27259E-2</v>
      </c>
      <c r="FU99" s="52">
        <v>1.3794300000000001E-2</v>
      </c>
    </row>
    <row r="100" spans="1:177" x14ac:dyDescent="0.2">
      <c r="A100" s="31" t="s">
        <v>0</v>
      </c>
      <c r="B100" s="31" t="s">
        <v>236</v>
      </c>
      <c r="C100" s="31" t="s">
        <v>208</v>
      </c>
      <c r="D100" s="31" t="s">
        <v>217</v>
      </c>
      <c r="E100" s="53" t="s">
        <v>231</v>
      </c>
      <c r="F100" s="53">
        <v>925</v>
      </c>
      <c r="G100" s="52">
        <v>0.52984390000000003</v>
      </c>
      <c r="H100" s="52">
        <v>0.4786087</v>
      </c>
      <c r="I100" s="52">
        <v>0.44878699999999999</v>
      </c>
      <c r="J100" s="52">
        <v>0.42406460000000001</v>
      </c>
      <c r="K100" s="52">
        <v>0.43123129999999998</v>
      </c>
      <c r="L100" s="52">
        <v>0.50850779999999995</v>
      </c>
      <c r="M100" s="52">
        <v>0.59214800000000001</v>
      </c>
      <c r="N100" s="52">
        <v>0.62242039999999998</v>
      </c>
      <c r="O100" s="52">
        <v>0.56912750000000001</v>
      </c>
      <c r="P100" s="52">
        <v>0.54237590000000002</v>
      </c>
      <c r="Q100" s="52">
        <v>0.52562580000000003</v>
      </c>
      <c r="R100" s="52">
        <v>0.51890670000000005</v>
      </c>
      <c r="S100" s="52">
        <v>0.53014499999999998</v>
      </c>
      <c r="T100" s="52">
        <v>0.52410190000000001</v>
      </c>
      <c r="U100" s="52">
        <v>0.53569889999999998</v>
      </c>
      <c r="V100" s="52">
        <v>0.56099180000000004</v>
      </c>
      <c r="W100" s="52">
        <v>0.60712909999999998</v>
      </c>
      <c r="X100" s="52">
        <v>0.67217439999999995</v>
      </c>
      <c r="Y100" s="52">
        <v>0.74037059999999999</v>
      </c>
      <c r="Z100" s="52">
        <v>0.81453279999999995</v>
      </c>
      <c r="AA100" s="52">
        <v>0.88238780000000006</v>
      </c>
      <c r="AB100" s="52">
        <v>0.83900960000000002</v>
      </c>
      <c r="AC100" s="52">
        <v>0.72505489999999995</v>
      </c>
      <c r="AD100" s="52">
        <v>0.6090063</v>
      </c>
      <c r="AE100" s="52">
        <v>-1.9891099999999998E-2</v>
      </c>
      <c r="AF100" s="52">
        <v>-2.5380199999999999E-2</v>
      </c>
      <c r="AG100" s="52">
        <v>-1.96852E-2</v>
      </c>
      <c r="AH100" s="52">
        <v>-1.86762E-2</v>
      </c>
      <c r="AI100" s="52">
        <v>-1.9898900000000001E-2</v>
      </c>
      <c r="AJ100" s="52">
        <v>-1.29661E-2</v>
      </c>
      <c r="AK100" s="52">
        <v>-2.13548E-2</v>
      </c>
      <c r="AL100" s="52">
        <v>1.9808599999999999E-2</v>
      </c>
      <c r="AM100" s="52">
        <v>1.4541000000000001E-3</v>
      </c>
      <c r="AN100" s="52">
        <v>5.8469999999999998E-3</v>
      </c>
      <c r="AO100" s="52">
        <v>-1.9095E-3</v>
      </c>
      <c r="AP100" s="52">
        <v>1.2769000000000001E-3</v>
      </c>
      <c r="AQ100" s="52">
        <v>1.4470999999999999E-2</v>
      </c>
      <c r="AR100" s="52">
        <v>3.1516000000000001E-3</v>
      </c>
      <c r="AS100" s="52">
        <v>1.1384699999999999E-2</v>
      </c>
      <c r="AT100" s="52">
        <v>1.1243899999999999E-2</v>
      </c>
      <c r="AU100" s="52">
        <v>1.3255400000000001E-2</v>
      </c>
      <c r="AV100" s="52">
        <v>-1.3874E-3</v>
      </c>
      <c r="AW100" s="52">
        <v>-5.8421999999999997E-3</v>
      </c>
      <c r="AX100" s="52">
        <v>-1.9799999999999999E-4</v>
      </c>
      <c r="AY100" s="52">
        <v>-5.6512999999999997E-3</v>
      </c>
      <c r="AZ100" s="52">
        <v>-7.4913000000000002E-3</v>
      </c>
      <c r="BA100" s="52">
        <v>-2.6863399999999999E-2</v>
      </c>
      <c r="BB100" s="52">
        <v>-2.90288E-2</v>
      </c>
      <c r="BC100" s="52">
        <v>-1.04235E-2</v>
      </c>
      <c r="BD100" s="52">
        <v>-1.62373E-2</v>
      </c>
      <c r="BE100" s="52">
        <v>-1.13268E-2</v>
      </c>
      <c r="BF100" s="52">
        <v>-1.0529500000000001E-2</v>
      </c>
      <c r="BG100" s="52">
        <v>-1.10321E-2</v>
      </c>
      <c r="BH100" s="52">
        <v>-3.6378999999999999E-3</v>
      </c>
      <c r="BI100" s="52">
        <v>-9.9570000000000006E-3</v>
      </c>
      <c r="BJ100" s="52">
        <v>3.0407099999999999E-2</v>
      </c>
      <c r="BK100" s="52">
        <v>1.21607E-2</v>
      </c>
      <c r="BL100" s="52">
        <v>1.6444500000000001E-2</v>
      </c>
      <c r="BM100" s="52">
        <v>8.9910000000000007E-3</v>
      </c>
      <c r="BN100" s="52">
        <v>1.18423E-2</v>
      </c>
      <c r="BO100" s="52">
        <v>2.45574E-2</v>
      </c>
      <c r="BP100" s="52">
        <v>1.3105199999999999E-2</v>
      </c>
      <c r="BQ100" s="52">
        <v>2.16048E-2</v>
      </c>
      <c r="BR100" s="52">
        <v>2.0730100000000001E-2</v>
      </c>
      <c r="BS100" s="52">
        <v>2.2889799999999998E-2</v>
      </c>
      <c r="BT100" s="52">
        <v>8.6990000000000001E-3</v>
      </c>
      <c r="BU100" s="52">
        <v>4.9665999999999998E-3</v>
      </c>
      <c r="BV100" s="52">
        <v>1.12351E-2</v>
      </c>
      <c r="BW100" s="52">
        <v>7.0020999999999998E-3</v>
      </c>
      <c r="BX100" s="52">
        <v>3.7104999999999998E-3</v>
      </c>
      <c r="BY100" s="52">
        <v>-1.57284E-2</v>
      </c>
      <c r="BZ100" s="52">
        <v>-1.9013499999999999E-2</v>
      </c>
      <c r="CA100" s="52">
        <v>-3.8663E-3</v>
      </c>
      <c r="CB100" s="52">
        <v>-9.9048999999999995E-3</v>
      </c>
      <c r="CC100" s="52">
        <v>-5.5377999999999998E-3</v>
      </c>
      <c r="CD100" s="52">
        <v>-4.8872000000000004E-3</v>
      </c>
      <c r="CE100" s="52">
        <v>-4.8910000000000004E-3</v>
      </c>
      <c r="CF100" s="52">
        <v>2.8227E-3</v>
      </c>
      <c r="CG100" s="52">
        <v>-2.0628999999999999E-3</v>
      </c>
      <c r="CH100" s="52">
        <v>3.7747599999999999E-2</v>
      </c>
      <c r="CI100" s="52">
        <v>1.9576099999999999E-2</v>
      </c>
      <c r="CJ100" s="52">
        <v>2.3784400000000001E-2</v>
      </c>
      <c r="CK100" s="52">
        <v>1.6540699999999998E-2</v>
      </c>
      <c r="CL100" s="52">
        <v>1.9159800000000001E-2</v>
      </c>
      <c r="CM100" s="52">
        <v>3.15432E-2</v>
      </c>
      <c r="CN100" s="52">
        <v>1.9999099999999999E-2</v>
      </c>
      <c r="CO100" s="52">
        <v>2.8683299999999998E-2</v>
      </c>
      <c r="CP100" s="52">
        <v>2.73003E-2</v>
      </c>
      <c r="CQ100" s="52">
        <v>2.9562499999999999E-2</v>
      </c>
      <c r="CR100" s="52">
        <v>1.5684799999999999E-2</v>
      </c>
      <c r="CS100" s="52">
        <v>1.24528E-2</v>
      </c>
      <c r="CT100" s="52">
        <v>1.9153699999999999E-2</v>
      </c>
      <c r="CU100" s="52">
        <v>1.57658E-2</v>
      </c>
      <c r="CV100" s="52">
        <v>1.1468900000000001E-2</v>
      </c>
      <c r="CW100" s="52">
        <v>-8.0163000000000005E-3</v>
      </c>
      <c r="CX100" s="52">
        <v>-1.2076999999999999E-2</v>
      </c>
      <c r="CY100" s="52">
        <v>2.6909999999999998E-3</v>
      </c>
      <c r="CZ100" s="52">
        <v>-3.5726E-3</v>
      </c>
      <c r="DA100" s="52">
        <v>2.5119999999999998E-4</v>
      </c>
      <c r="DB100" s="52">
        <v>7.5520000000000003E-4</v>
      </c>
      <c r="DC100" s="52">
        <v>1.25E-3</v>
      </c>
      <c r="DD100" s="52">
        <v>9.2834000000000007E-3</v>
      </c>
      <c r="DE100" s="52">
        <v>5.8310999999999997E-3</v>
      </c>
      <c r="DF100" s="52">
        <v>4.5088099999999999E-2</v>
      </c>
      <c r="DG100" s="52">
        <v>2.6991399999999999E-2</v>
      </c>
      <c r="DH100" s="52">
        <v>3.1124200000000001E-2</v>
      </c>
      <c r="DI100" s="52">
        <v>2.4090400000000001E-2</v>
      </c>
      <c r="DJ100" s="52">
        <v>2.6477299999999999E-2</v>
      </c>
      <c r="DK100" s="52">
        <v>3.8529000000000001E-2</v>
      </c>
      <c r="DL100" s="52">
        <v>2.6892900000000001E-2</v>
      </c>
      <c r="DM100" s="52">
        <v>3.57617E-2</v>
      </c>
      <c r="DN100" s="52">
        <v>3.3870400000000002E-2</v>
      </c>
      <c r="DO100" s="52">
        <v>3.6235200000000002E-2</v>
      </c>
      <c r="DP100" s="52">
        <v>2.2670699999999998E-2</v>
      </c>
      <c r="DQ100" s="52">
        <v>1.9938899999999999E-2</v>
      </c>
      <c r="DR100" s="52">
        <v>2.7072200000000001E-2</v>
      </c>
      <c r="DS100" s="52">
        <v>2.4529499999999999E-2</v>
      </c>
      <c r="DT100" s="52">
        <v>1.9227299999999999E-2</v>
      </c>
      <c r="DU100" s="52">
        <v>-3.0420000000000002E-4</v>
      </c>
      <c r="DV100" s="52">
        <v>-5.1403999999999998E-3</v>
      </c>
      <c r="DW100" s="52">
        <v>1.21586E-2</v>
      </c>
      <c r="DX100" s="52">
        <v>5.5703000000000003E-3</v>
      </c>
      <c r="DY100" s="52">
        <v>8.6096000000000002E-3</v>
      </c>
      <c r="DZ100" s="52">
        <v>8.9017999999999996E-3</v>
      </c>
      <c r="EA100" s="52">
        <v>1.01168E-2</v>
      </c>
      <c r="EB100" s="52">
        <v>1.86115E-2</v>
      </c>
      <c r="EC100" s="52">
        <v>1.7228899999999998E-2</v>
      </c>
      <c r="ED100" s="52">
        <v>5.5686600000000003E-2</v>
      </c>
      <c r="EE100" s="52">
        <v>3.7698000000000002E-2</v>
      </c>
      <c r="EF100" s="52">
        <v>4.17217E-2</v>
      </c>
      <c r="EG100" s="52">
        <v>3.4991000000000001E-2</v>
      </c>
      <c r="EH100" s="52">
        <v>3.7042699999999998E-2</v>
      </c>
      <c r="EI100" s="52">
        <v>4.8615400000000003E-2</v>
      </c>
      <c r="EJ100" s="52">
        <v>3.68466E-2</v>
      </c>
      <c r="EK100" s="52">
        <v>4.5981800000000003E-2</v>
      </c>
      <c r="EL100" s="52">
        <v>4.3356600000000002E-2</v>
      </c>
      <c r="EM100" s="52">
        <v>4.5869500000000001E-2</v>
      </c>
      <c r="EN100" s="52">
        <v>3.2757099999999997E-2</v>
      </c>
      <c r="EO100" s="52">
        <v>3.0747799999999999E-2</v>
      </c>
      <c r="EP100" s="52">
        <v>3.8505299999999999E-2</v>
      </c>
      <c r="EQ100" s="52">
        <v>3.7182899999999998E-2</v>
      </c>
      <c r="ER100" s="52">
        <v>3.04292E-2</v>
      </c>
      <c r="ES100" s="52">
        <v>1.08308E-2</v>
      </c>
      <c r="ET100" s="52">
        <v>4.8748999999999997E-3</v>
      </c>
      <c r="EU100" s="52">
        <v>61.587406000000001</v>
      </c>
      <c r="EV100" s="52">
        <v>61.258372999999999</v>
      </c>
      <c r="EW100" s="52">
        <v>61.109451</v>
      </c>
      <c r="EX100" s="52">
        <v>61.213005000000003</v>
      </c>
      <c r="EY100" s="52">
        <v>61.007174999999997</v>
      </c>
      <c r="EZ100" s="52">
        <v>61.014266999999997</v>
      </c>
      <c r="FA100" s="52">
        <v>61.961635999999999</v>
      </c>
      <c r="FB100" s="52">
        <v>63.342616999999997</v>
      </c>
      <c r="FC100" s="52">
        <v>65.097831999999997</v>
      </c>
      <c r="FD100" s="52">
        <v>66.711380000000005</v>
      </c>
      <c r="FE100" s="52">
        <v>68.238808000000006</v>
      </c>
      <c r="FF100" s="52">
        <v>69.748290999999995</v>
      </c>
      <c r="FG100" s="52">
        <v>69.979575999999994</v>
      </c>
      <c r="FH100" s="52">
        <v>70.561599999999999</v>
      </c>
      <c r="FI100" s="52">
        <v>70.707877999999994</v>
      </c>
      <c r="FJ100" s="52">
        <v>70.180710000000005</v>
      </c>
      <c r="FK100" s="52">
        <v>68.996582000000004</v>
      </c>
      <c r="FL100" s="52">
        <v>67.417548999999994</v>
      </c>
      <c r="FM100" s="52">
        <v>65.379356000000001</v>
      </c>
      <c r="FN100" s="52">
        <v>63.915500999999999</v>
      </c>
      <c r="FO100" s="52">
        <v>63.158920000000002</v>
      </c>
      <c r="FP100" s="52">
        <v>62.967872999999997</v>
      </c>
      <c r="FQ100" s="52">
        <v>62.634571000000001</v>
      </c>
      <c r="FR100" s="52">
        <v>62.541266999999998</v>
      </c>
      <c r="FS100" s="52">
        <v>8.2213000000000008E-3</v>
      </c>
      <c r="FT100" s="52">
        <v>9.5373999999999997E-3</v>
      </c>
      <c r="FU100" s="52">
        <v>1.0356199999999999E-2</v>
      </c>
    </row>
    <row r="101" spans="1:177" x14ac:dyDescent="0.2">
      <c r="A101" s="31" t="s">
        <v>0</v>
      </c>
      <c r="B101" s="31" t="s">
        <v>236</v>
      </c>
      <c r="C101" s="31" t="s">
        <v>208</v>
      </c>
      <c r="D101" s="31" t="s">
        <v>218</v>
      </c>
      <c r="E101" s="53" t="s">
        <v>229</v>
      </c>
      <c r="F101" s="53">
        <v>1109</v>
      </c>
      <c r="G101" s="52">
        <v>0.6924671</v>
      </c>
      <c r="H101" s="52">
        <v>0.62367669999999997</v>
      </c>
      <c r="I101" s="52">
        <v>0.59357990000000005</v>
      </c>
      <c r="J101" s="52">
        <v>0.5768567</v>
      </c>
      <c r="K101" s="52">
        <v>0.57880900000000002</v>
      </c>
      <c r="L101" s="52">
        <v>0.65541139999999998</v>
      </c>
      <c r="M101" s="52">
        <v>0.77466389999999996</v>
      </c>
      <c r="N101" s="52">
        <v>0.80038149999999997</v>
      </c>
      <c r="O101" s="52">
        <v>0.76686920000000003</v>
      </c>
      <c r="P101" s="52">
        <v>0.76451150000000001</v>
      </c>
      <c r="Q101" s="52">
        <v>0.75302480000000005</v>
      </c>
      <c r="R101" s="52">
        <v>0.75090489999999999</v>
      </c>
      <c r="S101" s="52">
        <v>0.75721799999999995</v>
      </c>
      <c r="T101" s="52">
        <v>0.74561999999999995</v>
      </c>
      <c r="U101" s="52">
        <v>0.72817580000000004</v>
      </c>
      <c r="V101" s="52">
        <v>0.73274280000000003</v>
      </c>
      <c r="W101" s="52">
        <v>0.82460370000000005</v>
      </c>
      <c r="X101" s="52">
        <v>1.0729340000000001</v>
      </c>
      <c r="Y101" s="52">
        <v>1.190974</v>
      </c>
      <c r="Z101" s="52">
        <v>1.2099740000000001</v>
      </c>
      <c r="AA101" s="52">
        <v>1.178563</v>
      </c>
      <c r="AB101" s="52">
        <v>1.091826</v>
      </c>
      <c r="AC101" s="52">
        <v>0.95805940000000001</v>
      </c>
      <c r="AD101" s="52">
        <v>0.81368090000000004</v>
      </c>
      <c r="AE101" s="52">
        <v>-8.1660999999999997E-2</v>
      </c>
      <c r="AF101" s="52">
        <v>-7.86742E-2</v>
      </c>
      <c r="AG101" s="52">
        <v>-6.3022499999999995E-2</v>
      </c>
      <c r="AH101" s="52">
        <v>-5.7761600000000003E-2</v>
      </c>
      <c r="AI101" s="52">
        <v>-6.6580200000000006E-2</v>
      </c>
      <c r="AJ101" s="52">
        <v>-5.2863500000000001E-2</v>
      </c>
      <c r="AK101" s="52">
        <v>-5.2002300000000001E-2</v>
      </c>
      <c r="AL101" s="52">
        <v>-1.8183499999999998E-2</v>
      </c>
      <c r="AM101" s="52">
        <v>-1.2085200000000001E-2</v>
      </c>
      <c r="AN101" s="52">
        <v>9.6031999999999992E-3</v>
      </c>
      <c r="AO101" s="52">
        <v>2.5189400000000001E-2</v>
      </c>
      <c r="AP101" s="52">
        <v>5.0629199999999999E-2</v>
      </c>
      <c r="AQ101" s="52">
        <v>7.7564999999999995E-2</v>
      </c>
      <c r="AR101" s="52">
        <v>6.8458199999999997E-2</v>
      </c>
      <c r="AS101" s="52">
        <v>4.41439E-2</v>
      </c>
      <c r="AT101" s="52">
        <v>3.5912600000000003E-2</v>
      </c>
      <c r="AU101" s="52">
        <v>2.03792E-2</v>
      </c>
      <c r="AV101" s="52">
        <v>1.7151400000000001E-2</v>
      </c>
      <c r="AW101" s="52">
        <v>-5.084E-4</v>
      </c>
      <c r="AX101" s="52">
        <v>-2.06608E-2</v>
      </c>
      <c r="AY101" s="52">
        <v>-2.5895600000000001E-2</v>
      </c>
      <c r="AZ101" s="52">
        <v>-2.8728400000000001E-2</v>
      </c>
      <c r="BA101" s="52">
        <v>-3.5018100000000003E-2</v>
      </c>
      <c r="BB101" s="52">
        <v>-4.9349799999999999E-2</v>
      </c>
      <c r="BC101" s="52">
        <v>-6.6982899999999998E-2</v>
      </c>
      <c r="BD101" s="52">
        <v>-6.51587E-2</v>
      </c>
      <c r="BE101" s="52">
        <v>-5.0868299999999998E-2</v>
      </c>
      <c r="BF101" s="52">
        <v>-4.5659100000000001E-2</v>
      </c>
      <c r="BG101" s="52">
        <v>-5.3728400000000003E-2</v>
      </c>
      <c r="BH101" s="52">
        <v>-3.9864200000000002E-2</v>
      </c>
      <c r="BI101" s="52">
        <v>-3.8214199999999997E-2</v>
      </c>
      <c r="BJ101" s="52">
        <v>-5.306E-3</v>
      </c>
      <c r="BK101" s="52">
        <v>1.1565E-3</v>
      </c>
      <c r="BL101" s="52">
        <v>2.3002600000000002E-2</v>
      </c>
      <c r="BM101" s="52">
        <v>3.8216699999999999E-2</v>
      </c>
      <c r="BN101" s="52">
        <v>6.3980800000000004E-2</v>
      </c>
      <c r="BO101" s="52">
        <v>9.0308600000000003E-2</v>
      </c>
      <c r="BP101" s="52">
        <v>8.1558699999999998E-2</v>
      </c>
      <c r="BQ101" s="52">
        <v>5.6581699999999999E-2</v>
      </c>
      <c r="BR101" s="52">
        <v>4.6993399999999998E-2</v>
      </c>
      <c r="BS101" s="52">
        <v>3.2113700000000002E-2</v>
      </c>
      <c r="BT101" s="52">
        <v>3.0233800000000002E-2</v>
      </c>
      <c r="BU101" s="52">
        <v>1.2724299999999999E-2</v>
      </c>
      <c r="BV101" s="52">
        <v>-5.6870000000000002E-3</v>
      </c>
      <c r="BW101" s="52">
        <v>-1.12041E-2</v>
      </c>
      <c r="BX101" s="52">
        <v>-1.4575100000000001E-2</v>
      </c>
      <c r="BY101" s="52">
        <v>-2.0866599999999999E-2</v>
      </c>
      <c r="BZ101" s="52">
        <v>-3.5245899999999997E-2</v>
      </c>
      <c r="CA101" s="52">
        <v>-5.6816800000000001E-2</v>
      </c>
      <c r="CB101" s="52">
        <v>-5.5797899999999998E-2</v>
      </c>
      <c r="CC101" s="52">
        <v>-4.2450399999999999E-2</v>
      </c>
      <c r="CD101" s="52">
        <v>-3.7276900000000002E-2</v>
      </c>
      <c r="CE101" s="52">
        <v>-4.48273E-2</v>
      </c>
      <c r="CF101" s="52">
        <v>-3.08609E-2</v>
      </c>
      <c r="CG101" s="52">
        <v>-2.8664499999999999E-2</v>
      </c>
      <c r="CH101" s="52">
        <v>3.6129000000000001E-3</v>
      </c>
      <c r="CI101" s="52">
        <v>1.03277E-2</v>
      </c>
      <c r="CJ101" s="52">
        <v>3.2283100000000002E-2</v>
      </c>
      <c r="CK101" s="52">
        <v>4.7239299999999998E-2</v>
      </c>
      <c r="CL101" s="52">
        <v>7.3228100000000004E-2</v>
      </c>
      <c r="CM101" s="52">
        <v>9.9134700000000006E-2</v>
      </c>
      <c r="CN101" s="52">
        <v>9.0632000000000004E-2</v>
      </c>
      <c r="CO101" s="52">
        <v>6.5196100000000007E-2</v>
      </c>
      <c r="CP101" s="52">
        <v>5.4668000000000001E-2</v>
      </c>
      <c r="CQ101" s="52">
        <v>4.0240999999999999E-2</v>
      </c>
      <c r="CR101" s="52">
        <v>3.9294700000000002E-2</v>
      </c>
      <c r="CS101" s="52">
        <v>2.1889200000000001E-2</v>
      </c>
      <c r="CT101" s="52">
        <v>4.6838000000000001E-3</v>
      </c>
      <c r="CU101" s="52">
        <v>-1.0288999999999999E-3</v>
      </c>
      <c r="CV101" s="52">
        <v>-4.7724999999999998E-3</v>
      </c>
      <c r="CW101" s="52">
        <v>-1.10653E-2</v>
      </c>
      <c r="CX101" s="52">
        <v>-2.54776E-2</v>
      </c>
      <c r="CY101" s="52">
        <v>-4.6650700000000003E-2</v>
      </c>
      <c r="CZ101" s="52">
        <v>-4.6437100000000002E-2</v>
      </c>
      <c r="DA101" s="52">
        <v>-3.40325E-2</v>
      </c>
      <c r="DB101" s="52">
        <v>-2.8894599999999999E-2</v>
      </c>
      <c r="DC101" s="52">
        <v>-3.5926100000000002E-2</v>
      </c>
      <c r="DD101" s="52">
        <v>-2.1857600000000001E-2</v>
      </c>
      <c r="DE101" s="52">
        <v>-1.9114900000000001E-2</v>
      </c>
      <c r="DF101" s="52">
        <v>1.25319E-2</v>
      </c>
      <c r="DG101" s="52">
        <v>1.94989E-2</v>
      </c>
      <c r="DH101" s="52">
        <v>4.1563500000000003E-2</v>
      </c>
      <c r="DI101" s="52">
        <v>5.6261899999999997E-2</v>
      </c>
      <c r="DJ101" s="52">
        <v>8.2475400000000004E-2</v>
      </c>
      <c r="DK101" s="52">
        <v>0.1079609</v>
      </c>
      <c r="DL101" s="52">
        <v>9.97054E-2</v>
      </c>
      <c r="DM101" s="52">
        <v>7.3810500000000001E-2</v>
      </c>
      <c r="DN101" s="52">
        <v>6.2342500000000002E-2</v>
      </c>
      <c r="DO101" s="52">
        <v>4.8368300000000003E-2</v>
      </c>
      <c r="DP101" s="52">
        <v>4.8355599999999999E-2</v>
      </c>
      <c r="DQ101" s="52">
        <v>3.1054100000000001E-2</v>
      </c>
      <c r="DR101" s="52">
        <v>1.50546E-2</v>
      </c>
      <c r="DS101" s="52">
        <v>9.1464000000000007E-3</v>
      </c>
      <c r="DT101" s="52">
        <v>5.0299999999999997E-3</v>
      </c>
      <c r="DU101" s="52">
        <v>-1.2639999999999999E-3</v>
      </c>
      <c r="DV101" s="52">
        <v>-1.57092E-2</v>
      </c>
      <c r="DW101" s="52">
        <v>-3.1972599999999997E-2</v>
      </c>
      <c r="DX101" s="52">
        <v>-3.2921499999999999E-2</v>
      </c>
      <c r="DY101" s="52">
        <v>-2.18783E-2</v>
      </c>
      <c r="DZ101" s="52">
        <v>-1.6792100000000001E-2</v>
      </c>
      <c r="EA101" s="52">
        <v>-2.3074299999999999E-2</v>
      </c>
      <c r="EB101" s="52">
        <v>-8.8582999999999995E-3</v>
      </c>
      <c r="EC101" s="52">
        <v>-5.3267999999999996E-3</v>
      </c>
      <c r="ED101" s="52">
        <v>2.5409399999999999E-2</v>
      </c>
      <c r="EE101" s="52">
        <v>3.2740600000000002E-2</v>
      </c>
      <c r="EF101" s="52">
        <v>5.4962900000000002E-2</v>
      </c>
      <c r="EG101" s="52">
        <v>6.9289199999999995E-2</v>
      </c>
      <c r="EH101" s="52">
        <v>9.5826999999999996E-2</v>
      </c>
      <c r="EI101" s="52">
        <v>0.1207044</v>
      </c>
      <c r="EJ101" s="52">
        <v>0.1128059</v>
      </c>
      <c r="EK101" s="52">
        <v>8.62483E-2</v>
      </c>
      <c r="EL101" s="52">
        <v>7.34234E-2</v>
      </c>
      <c r="EM101" s="52">
        <v>6.0102799999999998E-2</v>
      </c>
      <c r="EN101" s="52">
        <v>6.1438E-2</v>
      </c>
      <c r="EO101" s="52">
        <v>4.4286800000000001E-2</v>
      </c>
      <c r="EP101" s="52">
        <v>3.00284E-2</v>
      </c>
      <c r="EQ101" s="52">
        <v>2.3837899999999999E-2</v>
      </c>
      <c r="ER101" s="52">
        <v>1.91833E-2</v>
      </c>
      <c r="ES101" s="52">
        <v>1.28875E-2</v>
      </c>
      <c r="ET101" s="52">
        <v>-1.6053E-3</v>
      </c>
      <c r="EU101" s="52">
        <v>58.092865000000003</v>
      </c>
      <c r="EV101" s="52">
        <v>57.364337999999996</v>
      </c>
      <c r="EW101" s="52">
        <v>56.602234000000003</v>
      </c>
      <c r="EX101" s="52">
        <v>56.346705999999998</v>
      </c>
      <c r="EY101" s="52">
        <v>55.724930000000001</v>
      </c>
      <c r="EZ101" s="52">
        <v>55.026153999999998</v>
      </c>
      <c r="FA101" s="52">
        <v>55.077877000000001</v>
      </c>
      <c r="FB101" s="52">
        <v>56.539561999999997</v>
      </c>
      <c r="FC101" s="52">
        <v>60.803761000000002</v>
      </c>
      <c r="FD101" s="52">
        <v>65.368454</v>
      </c>
      <c r="FE101" s="52">
        <v>67.663437000000002</v>
      </c>
      <c r="FF101" s="52">
        <v>69.887366999999998</v>
      </c>
      <c r="FG101" s="52">
        <v>70.830139000000003</v>
      </c>
      <c r="FH101" s="52">
        <v>70.817352</v>
      </c>
      <c r="FI101" s="52">
        <v>69.831756999999996</v>
      </c>
      <c r="FJ101" s="52">
        <v>69.685989000000006</v>
      </c>
      <c r="FK101" s="52">
        <v>68.540961999999993</v>
      </c>
      <c r="FL101" s="52">
        <v>65.865325999999996</v>
      </c>
      <c r="FM101" s="52">
        <v>64.284035000000003</v>
      </c>
      <c r="FN101" s="52">
        <v>62.763644999999997</v>
      </c>
      <c r="FO101" s="52">
        <v>60.841892000000001</v>
      </c>
      <c r="FP101" s="52">
        <v>59.374915999999999</v>
      </c>
      <c r="FQ101" s="52">
        <v>58.507015000000003</v>
      </c>
      <c r="FR101" s="52">
        <v>57.840716999999998</v>
      </c>
      <c r="FS101" s="52">
        <v>1.0065299999999999E-2</v>
      </c>
      <c r="FT101" s="52">
        <v>1.07288E-2</v>
      </c>
      <c r="FU101" s="52">
        <v>1.5840699999999999E-2</v>
      </c>
    </row>
    <row r="102" spans="1:177" x14ac:dyDescent="0.2">
      <c r="A102" s="31" t="s">
        <v>0</v>
      </c>
      <c r="B102" s="31" t="s">
        <v>236</v>
      </c>
      <c r="C102" s="31" t="s">
        <v>208</v>
      </c>
      <c r="D102" s="31" t="s">
        <v>218</v>
      </c>
      <c r="E102" s="53" t="s">
        <v>230</v>
      </c>
      <c r="F102" s="53">
        <v>646</v>
      </c>
      <c r="G102" s="52">
        <v>0.38435069999999999</v>
      </c>
      <c r="H102" s="52">
        <v>0.3390514</v>
      </c>
      <c r="I102" s="52">
        <v>0.32301429999999998</v>
      </c>
      <c r="J102" s="52">
        <v>0.3160693</v>
      </c>
      <c r="K102" s="52">
        <v>0.31382409999999999</v>
      </c>
      <c r="L102" s="52">
        <v>0.3542981</v>
      </c>
      <c r="M102" s="52">
        <v>0.4208866</v>
      </c>
      <c r="N102" s="52">
        <v>0.45986460000000001</v>
      </c>
      <c r="O102" s="52">
        <v>0.44676519999999997</v>
      </c>
      <c r="P102" s="52">
        <v>0.44533099999999998</v>
      </c>
      <c r="Q102" s="52">
        <v>0.43697950000000002</v>
      </c>
      <c r="R102" s="52">
        <v>0.43728270000000002</v>
      </c>
      <c r="S102" s="52">
        <v>0.4386718</v>
      </c>
      <c r="T102" s="52">
        <v>0.42917680000000002</v>
      </c>
      <c r="U102" s="52">
        <v>0.42095860000000002</v>
      </c>
      <c r="V102" s="52">
        <v>0.42022140000000002</v>
      </c>
      <c r="W102" s="52">
        <v>0.47284989999999999</v>
      </c>
      <c r="X102" s="52">
        <v>0.61638190000000004</v>
      </c>
      <c r="Y102" s="52">
        <v>0.69504109999999997</v>
      </c>
      <c r="Z102" s="52">
        <v>0.70421769999999995</v>
      </c>
      <c r="AA102" s="52">
        <v>0.68608420000000003</v>
      </c>
      <c r="AB102" s="52">
        <v>0.63117800000000002</v>
      </c>
      <c r="AC102" s="52">
        <v>0.54115369999999996</v>
      </c>
      <c r="AD102" s="52">
        <v>0.4571866</v>
      </c>
      <c r="AE102" s="52">
        <v>-6.6179799999999997E-2</v>
      </c>
      <c r="AF102" s="52">
        <v>-6.5873200000000007E-2</v>
      </c>
      <c r="AG102" s="52">
        <v>-5.18471E-2</v>
      </c>
      <c r="AH102" s="52">
        <v>-4.8569399999999999E-2</v>
      </c>
      <c r="AI102" s="52">
        <v>-5.7767300000000001E-2</v>
      </c>
      <c r="AJ102" s="52">
        <v>-4.0726999999999999E-2</v>
      </c>
      <c r="AK102" s="52">
        <v>-3.2459099999999998E-2</v>
      </c>
      <c r="AL102" s="52">
        <v>-1.4831199999999999E-2</v>
      </c>
      <c r="AM102" s="52">
        <v>-1.47113E-2</v>
      </c>
      <c r="AN102" s="52">
        <v>-5.8110000000000002E-3</v>
      </c>
      <c r="AO102" s="52">
        <v>1.0610899999999999E-2</v>
      </c>
      <c r="AP102" s="52">
        <v>2.6282699999999999E-2</v>
      </c>
      <c r="AQ102" s="52">
        <v>4.6695300000000002E-2</v>
      </c>
      <c r="AR102" s="52">
        <v>3.8963600000000001E-2</v>
      </c>
      <c r="AS102" s="52">
        <v>2.9690899999999999E-2</v>
      </c>
      <c r="AT102" s="52">
        <v>2.5429400000000001E-2</v>
      </c>
      <c r="AU102" s="52">
        <v>1.1571700000000001E-2</v>
      </c>
      <c r="AV102" s="52">
        <v>-2.3687000000000001E-3</v>
      </c>
      <c r="AW102" s="52">
        <v>-1.10154E-2</v>
      </c>
      <c r="AX102" s="52">
        <v>-2.6616500000000001E-2</v>
      </c>
      <c r="AY102" s="52">
        <v>-2.8096200000000002E-2</v>
      </c>
      <c r="AZ102" s="52">
        <v>-1.9938399999999998E-2</v>
      </c>
      <c r="BA102" s="52">
        <v>-3.30931E-2</v>
      </c>
      <c r="BB102" s="52">
        <v>-3.91875E-2</v>
      </c>
      <c r="BC102" s="52">
        <v>-5.5222899999999998E-2</v>
      </c>
      <c r="BD102" s="52">
        <v>-5.5949100000000002E-2</v>
      </c>
      <c r="BE102" s="52">
        <v>-4.29393E-2</v>
      </c>
      <c r="BF102" s="52">
        <v>-3.9684200000000003E-2</v>
      </c>
      <c r="BG102" s="52">
        <v>-4.7998800000000001E-2</v>
      </c>
      <c r="BH102" s="52">
        <v>-3.1359600000000001E-2</v>
      </c>
      <c r="BI102" s="52">
        <v>-2.3049300000000002E-2</v>
      </c>
      <c r="BJ102" s="52">
        <v>-5.2490000000000002E-3</v>
      </c>
      <c r="BK102" s="52">
        <v>-3.9757000000000004E-3</v>
      </c>
      <c r="BL102" s="52">
        <v>5.9046000000000003E-3</v>
      </c>
      <c r="BM102" s="52">
        <v>2.13787E-2</v>
      </c>
      <c r="BN102" s="52">
        <v>3.7010800000000003E-2</v>
      </c>
      <c r="BO102" s="52">
        <v>5.6141799999999999E-2</v>
      </c>
      <c r="BP102" s="52">
        <v>4.9001799999999998E-2</v>
      </c>
      <c r="BQ102" s="52">
        <v>3.9514800000000003E-2</v>
      </c>
      <c r="BR102" s="52">
        <v>3.4138700000000001E-2</v>
      </c>
      <c r="BS102" s="52">
        <v>2.0414499999999999E-2</v>
      </c>
      <c r="BT102" s="52">
        <v>6.9008999999999997E-3</v>
      </c>
      <c r="BU102" s="52">
        <v>-1.1636999999999999E-3</v>
      </c>
      <c r="BV102" s="52">
        <v>-1.5197499999999999E-2</v>
      </c>
      <c r="BW102" s="52">
        <v>-1.7117799999999999E-2</v>
      </c>
      <c r="BX102" s="52">
        <v>-9.6559000000000002E-3</v>
      </c>
      <c r="BY102" s="52">
        <v>-2.3454599999999999E-2</v>
      </c>
      <c r="BZ102" s="52">
        <v>-2.9360500000000001E-2</v>
      </c>
      <c r="CA102" s="52">
        <v>-4.7634099999999999E-2</v>
      </c>
      <c r="CB102" s="52">
        <v>-4.9075599999999997E-2</v>
      </c>
      <c r="CC102" s="52">
        <v>-3.6769799999999998E-2</v>
      </c>
      <c r="CD102" s="52">
        <v>-3.3530299999999999E-2</v>
      </c>
      <c r="CE102" s="52">
        <v>-4.1233199999999998E-2</v>
      </c>
      <c r="CF102" s="52">
        <v>-2.48717E-2</v>
      </c>
      <c r="CG102" s="52">
        <v>-1.6532100000000001E-2</v>
      </c>
      <c r="CH102" s="52">
        <v>1.3875999999999999E-3</v>
      </c>
      <c r="CI102" s="52">
        <v>3.4597999999999999E-3</v>
      </c>
      <c r="CJ102" s="52">
        <v>1.40188E-2</v>
      </c>
      <c r="CK102" s="52">
        <v>2.8836500000000001E-2</v>
      </c>
      <c r="CL102" s="52">
        <v>4.4441000000000001E-2</v>
      </c>
      <c r="CM102" s="52">
        <v>6.2684400000000001E-2</v>
      </c>
      <c r="CN102" s="52">
        <v>5.5954200000000003E-2</v>
      </c>
      <c r="CO102" s="52">
        <v>4.6318900000000003E-2</v>
      </c>
      <c r="CP102" s="52">
        <v>4.01708E-2</v>
      </c>
      <c r="CQ102" s="52">
        <v>2.6539E-2</v>
      </c>
      <c r="CR102" s="52">
        <v>1.3321E-2</v>
      </c>
      <c r="CS102" s="52">
        <v>5.6594999999999996E-3</v>
      </c>
      <c r="CT102" s="52">
        <v>-7.2887000000000004E-3</v>
      </c>
      <c r="CU102" s="52">
        <v>-9.5142000000000004E-3</v>
      </c>
      <c r="CV102" s="52">
        <v>-2.5343000000000002E-3</v>
      </c>
      <c r="CW102" s="52">
        <v>-1.6779100000000002E-2</v>
      </c>
      <c r="CX102" s="52">
        <v>-2.2554399999999999E-2</v>
      </c>
      <c r="CY102" s="52">
        <v>-4.0045299999999999E-2</v>
      </c>
      <c r="CZ102" s="52">
        <v>-4.2202200000000002E-2</v>
      </c>
      <c r="DA102" s="52">
        <v>-3.0600200000000001E-2</v>
      </c>
      <c r="DB102" s="52">
        <v>-2.7376500000000002E-2</v>
      </c>
      <c r="DC102" s="52">
        <v>-3.4467499999999998E-2</v>
      </c>
      <c r="DD102" s="52">
        <v>-1.8383900000000002E-2</v>
      </c>
      <c r="DE102" s="52">
        <v>-1.0015E-2</v>
      </c>
      <c r="DF102" s="52">
        <v>8.0242000000000004E-3</v>
      </c>
      <c r="DG102" s="52">
        <v>1.0895200000000001E-2</v>
      </c>
      <c r="DH102" s="52">
        <v>2.2133E-2</v>
      </c>
      <c r="DI102" s="52">
        <v>3.6294199999999999E-2</v>
      </c>
      <c r="DJ102" s="52">
        <v>5.1871100000000003E-2</v>
      </c>
      <c r="DK102" s="52">
        <v>6.92271E-2</v>
      </c>
      <c r="DL102" s="52">
        <v>6.2906599999999993E-2</v>
      </c>
      <c r="DM102" s="52">
        <v>5.3122900000000001E-2</v>
      </c>
      <c r="DN102" s="52">
        <v>4.6202899999999998E-2</v>
      </c>
      <c r="DO102" s="52">
        <v>3.2663499999999998E-2</v>
      </c>
      <c r="DP102" s="52">
        <v>1.97412E-2</v>
      </c>
      <c r="DQ102" s="52">
        <v>1.2482699999999999E-2</v>
      </c>
      <c r="DR102" s="52">
        <v>6.2009999999999995E-4</v>
      </c>
      <c r="DS102" s="52">
        <v>-1.9105999999999999E-3</v>
      </c>
      <c r="DT102" s="52">
        <v>4.5872999999999999E-3</v>
      </c>
      <c r="DU102" s="52">
        <v>-1.01035E-2</v>
      </c>
      <c r="DV102" s="52">
        <v>-1.57483E-2</v>
      </c>
      <c r="DW102" s="52">
        <v>-2.90884E-2</v>
      </c>
      <c r="DX102" s="52">
        <v>-3.2278099999999997E-2</v>
      </c>
      <c r="DY102" s="52">
        <v>-2.1692400000000001E-2</v>
      </c>
      <c r="DZ102" s="52">
        <v>-1.8491299999999999E-2</v>
      </c>
      <c r="EA102" s="52">
        <v>-2.4698999999999999E-2</v>
      </c>
      <c r="EB102" s="52">
        <v>-9.0164000000000008E-3</v>
      </c>
      <c r="EC102" s="52">
        <v>-6.0519999999999997E-4</v>
      </c>
      <c r="ED102" s="52">
        <v>1.7606500000000001E-2</v>
      </c>
      <c r="EE102" s="52">
        <v>2.1630799999999999E-2</v>
      </c>
      <c r="EF102" s="52">
        <v>3.38486E-2</v>
      </c>
      <c r="EG102" s="52">
        <v>4.7062E-2</v>
      </c>
      <c r="EH102" s="52">
        <v>6.2599199999999994E-2</v>
      </c>
      <c r="EI102" s="52">
        <v>7.8673599999999996E-2</v>
      </c>
      <c r="EJ102" s="52">
        <v>7.2944800000000004E-2</v>
      </c>
      <c r="EK102" s="52">
        <v>6.2946799999999997E-2</v>
      </c>
      <c r="EL102" s="52">
        <v>5.4912299999999997E-2</v>
      </c>
      <c r="EM102" s="52">
        <v>4.1506300000000003E-2</v>
      </c>
      <c r="EN102" s="52">
        <v>2.90108E-2</v>
      </c>
      <c r="EO102" s="52">
        <v>2.2334400000000001E-2</v>
      </c>
      <c r="EP102" s="52">
        <v>1.20391E-2</v>
      </c>
      <c r="EQ102" s="52">
        <v>9.0679000000000003E-3</v>
      </c>
      <c r="ER102" s="52">
        <v>1.4869800000000001E-2</v>
      </c>
      <c r="ES102" s="52">
        <v>-4.6509999999999998E-4</v>
      </c>
      <c r="ET102" s="52">
        <v>-5.9214000000000003E-3</v>
      </c>
      <c r="EU102" s="52">
        <v>59.436233999999999</v>
      </c>
      <c r="EV102" s="52">
        <v>58.336269000000001</v>
      </c>
      <c r="EW102" s="52">
        <v>57.702128999999999</v>
      </c>
      <c r="EX102" s="52">
        <v>57.238574999999997</v>
      </c>
      <c r="EY102" s="52">
        <v>56.631247999999999</v>
      </c>
      <c r="EZ102" s="52">
        <v>55.938434999999998</v>
      </c>
      <c r="FA102" s="52">
        <v>56.416843</v>
      </c>
      <c r="FB102" s="52">
        <v>57.102356</v>
      </c>
      <c r="FC102" s="52">
        <v>59.885181000000003</v>
      </c>
      <c r="FD102" s="52">
        <v>63.642451999999999</v>
      </c>
      <c r="FE102" s="52">
        <v>66.594611999999998</v>
      </c>
      <c r="FF102" s="52">
        <v>68.288559000000006</v>
      </c>
      <c r="FG102" s="52">
        <v>69.244872999999998</v>
      </c>
      <c r="FH102" s="52">
        <v>69.449073999999996</v>
      </c>
      <c r="FI102" s="52">
        <v>68.423514999999995</v>
      </c>
      <c r="FJ102" s="52">
        <v>68.841369999999998</v>
      </c>
      <c r="FK102" s="52">
        <v>67.971169000000003</v>
      </c>
      <c r="FL102" s="52">
        <v>66.126778000000002</v>
      </c>
      <c r="FM102" s="52">
        <v>65.300392000000002</v>
      </c>
      <c r="FN102" s="52">
        <v>64.229636999999997</v>
      </c>
      <c r="FO102" s="52">
        <v>62.719250000000002</v>
      </c>
      <c r="FP102" s="52">
        <v>61.621051999999999</v>
      </c>
      <c r="FQ102" s="52">
        <v>60.570689999999999</v>
      </c>
      <c r="FR102" s="52">
        <v>59.573585999999999</v>
      </c>
      <c r="FS102" s="52">
        <v>7.0286999999999997E-3</v>
      </c>
      <c r="FT102" s="52">
        <v>7.9500000000000005E-3</v>
      </c>
      <c r="FU102" s="52">
        <v>1.1821999999999999E-2</v>
      </c>
    </row>
    <row r="103" spans="1:177" x14ac:dyDescent="0.2">
      <c r="A103" s="31" t="s">
        <v>0</v>
      </c>
      <c r="B103" s="31" t="s">
        <v>236</v>
      </c>
      <c r="C103" s="31" t="s">
        <v>208</v>
      </c>
      <c r="D103" s="31" t="s">
        <v>218</v>
      </c>
      <c r="E103" s="53" t="s">
        <v>231</v>
      </c>
      <c r="F103" s="53">
        <v>463</v>
      </c>
      <c r="G103" s="52">
        <v>0.30807669999999998</v>
      </c>
      <c r="H103" s="52">
        <v>0.28454970000000002</v>
      </c>
      <c r="I103" s="52">
        <v>0.27051350000000002</v>
      </c>
      <c r="J103" s="52">
        <v>0.26075120000000002</v>
      </c>
      <c r="K103" s="52">
        <v>0.2650034</v>
      </c>
      <c r="L103" s="52">
        <v>0.30120799999999998</v>
      </c>
      <c r="M103" s="52">
        <v>0.35389219999999999</v>
      </c>
      <c r="N103" s="52">
        <v>0.34060659999999998</v>
      </c>
      <c r="O103" s="52">
        <v>0.32001629999999998</v>
      </c>
      <c r="P103" s="52">
        <v>0.31898029999999999</v>
      </c>
      <c r="Q103" s="52">
        <v>0.31598179999999998</v>
      </c>
      <c r="R103" s="52">
        <v>0.31362640000000003</v>
      </c>
      <c r="S103" s="52">
        <v>0.31862639999999998</v>
      </c>
      <c r="T103" s="52">
        <v>0.3165926</v>
      </c>
      <c r="U103" s="52">
        <v>0.30730689999999999</v>
      </c>
      <c r="V103" s="52">
        <v>0.31255339999999998</v>
      </c>
      <c r="W103" s="52">
        <v>0.35178350000000003</v>
      </c>
      <c r="X103" s="52">
        <v>0.45650639999999998</v>
      </c>
      <c r="Y103" s="52">
        <v>0.49566929999999998</v>
      </c>
      <c r="Z103" s="52">
        <v>0.50548360000000003</v>
      </c>
      <c r="AA103" s="52">
        <v>0.49220390000000003</v>
      </c>
      <c r="AB103" s="52">
        <v>0.46041169999999998</v>
      </c>
      <c r="AC103" s="52">
        <v>0.41680879999999998</v>
      </c>
      <c r="AD103" s="52">
        <v>0.3564428</v>
      </c>
      <c r="AE103" s="52">
        <v>-2.57778E-2</v>
      </c>
      <c r="AF103" s="52">
        <v>-2.2362E-2</v>
      </c>
      <c r="AG103" s="52">
        <v>-1.9787599999999999E-2</v>
      </c>
      <c r="AH103" s="52">
        <v>-1.7732500000000002E-2</v>
      </c>
      <c r="AI103" s="52">
        <v>-1.7728399999999998E-2</v>
      </c>
      <c r="AJ103" s="52">
        <v>-2.12572E-2</v>
      </c>
      <c r="AK103" s="52">
        <v>-2.9236100000000001E-2</v>
      </c>
      <c r="AL103" s="52">
        <v>-1.2293E-2</v>
      </c>
      <c r="AM103" s="52">
        <v>-6.3379999999999999E-3</v>
      </c>
      <c r="AN103" s="52">
        <v>7.0981000000000004E-3</v>
      </c>
      <c r="AO103" s="52">
        <v>5.9172000000000001E-3</v>
      </c>
      <c r="AP103" s="52">
        <v>1.53235E-2</v>
      </c>
      <c r="AQ103" s="52">
        <v>2.2007200000000001E-2</v>
      </c>
      <c r="AR103" s="52">
        <v>2.0529499999999999E-2</v>
      </c>
      <c r="AS103" s="52">
        <v>6.0089000000000002E-3</v>
      </c>
      <c r="AT103" s="52">
        <v>2.8766E-3</v>
      </c>
      <c r="AU103" s="52">
        <v>6.154E-4</v>
      </c>
      <c r="AV103" s="52">
        <v>1.03047E-2</v>
      </c>
      <c r="AW103" s="52">
        <v>1.0371E-3</v>
      </c>
      <c r="AX103" s="52">
        <v>-4.6588000000000003E-3</v>
      </c>
      <c r="AY103" s="52">
        <v>-8.2879000000000008E-3</v>
      </c>
      <c r="AZ103" s="52">
        <v>-1.8951300000000001E-2</v>
      </c>
      <c r="BA103" s="52">
        <v>-1.19703E-2</v>
      </c>
      <c r="BB103" s="52">
        <v>-2.01573E-2</v>
      </c>
      <c r="BC103" s="52">
        <v>-1.60083E-2</v>
      </c>
      <c r="BD103" s="52">
        <v>-1.31865E-2</v>
      </c>
      <c r="BE103" s="52">
        <v>-1.15117E-2</v>
      </c>
      <c r="BF103" s="52">
        <v>-9.5119999999999996E-3</v>
      </c>
      <c r="BG103" s="52">
        <v>-9.3881999999999993E-3</v>
      </c>
      <c r="BH103" s="52">
        <v>-1.2234200000000001E-2</v>
      </c>
      <c r="BI103" s="52">
        <v>-1.9142300000000001E-2</v>
      </c>
      <c r="BJ103" s="52">
        <v>-3.6771E-3</v>
      </c>
      <c r="BK103" s="52">
        <v>1.4191E-3</v>
      </c>
      <c r="BL103" s="52">
        <v>1.3589199999999999E-2</v>
      </c>
      <c r="BM103" s="52">
        <v>1.32485E-2</v>
      </c>
      <c r="BN103" s="52">
        <v>2.3275500000000001E-2</v>
      </c>
      <c r="BO103" s="52">
        <v>3.0568600000000001E-2</v>
      </c>
      <c r="BP103" s="52">
        <v>2.89552E-2</v>
      </c>
      <c r="BQ103" s="52">
        <v>1.36347E-2</v>
      </c>
      <c r="BR103" s="52">
        <v>9.7222999999999997E-3</v>
      </c>
      <c r="BS103" s="52">
        <v>8.3371999999999995E-3</v>
      </c>
      <c r="BT103" s="52">
        <v>1.9537599999999999E-2</v>
      </c>
      <c r="BU103" s="52">
        <v>9.8787000000000007E-3</v>
      </c>
      <c r="BV103" s="52">
        <v>5.0306999999999999E-3</v>
      </c>
      <c r="BW103" s="52">
        <v>1.4813999999999999E-3</v>
      </c>
      <c r="BX103" s="52">
        <v>-9.2297999999999998E-3</v>
      </c>
      <c r="BY103" s="52">
        <v>-1.5966999999999999E-3</v>
      </c>
      <c r="BZ103" s="52">
        <v>-1.0029100000000001E-2</v>
      </c>
      <c r="CA103" s="52">
        <v>-9.2420000000000002E-3</v>
      </c>
      <c r="CB103" s="52">
        <v>-6.8316000000000002E-3</v>
      </c>
      <c r="CC103" s="52">
        <v>-5.7797999999999999E-3</v>
      </c>
      <c r="CD103" s="52">
        <v>-3.8184E-3</v>
      </c>
      <c r="CE103" s="52">
        <v>-3.6116999999999998E-3</v>
      </c>
      <c r="CF103" s="52">
        <v>-5.9848999999999996E-3</v>
      </c>
      <c r="CG103" s="52">
        <v>-1.21514E-2</v>
      </c>
      <c r="CH103" s="52">
        <v>2.2902999999999999E-3</v>
      </c>
      <c r="CI103" s="52">
        <v>6.7917000000000003E-3</v>
      </c>
      <c r="CJ103" s="52">
        <v>1.8085E-2</v>
      </c>
      <c r="CK103" s="52">
        <v>1.8326200000000001E-2</v>
      </c>
      <c r="CL103" s="52">
        <v>2.8783E-2</v>
      </c>
      <c r="CM103" s="52">
        <v>3.6498200000000001E-2</v>
      </c>
      <c r="CN103" s="52">
        <v>3.4790799999999997E-2</v>
      </c>
      <c r="CO103" s="52">
        <v>1.89163E-2</v>
      </c>
      <c r="CP103" s="52">
        <v>1.44636E-2</v>
      </c>
      <c r="CQ103" s="52">
        <v>1.36852E-2</v>
      </c>
      <c r="CR103" s="52">
        <v>2.5932299999999998E-2</v>
      </c>
      <c r="CS103" s="52">
        <v>1.60024E-2</v>
      </c>
      <c r="CT103" s="52">
        <v>1.17416E-2</v>
      </c>
      <c r="CU103" s="52">
        <v>8.2476000000000008E-3</v>
      </c>
      <c r="CV103" s="52">
        <v>-2.4968E-3</v>
      </c>
      <c r="CW103" s="52">
        <v>5.5880000000000001E-3</v>
      </c>
      <c r="CX103" s="52">
        <v>-3.0144E-3</v>
      </c>
      <c r="CY103" s="52">
        <v>-2.4756999999999999E-3</v>
      </c>
      <c r="CZ103" s="52">
        <v>-4.7659999999999998E-4</v>
      </c>
      <c r="DA103" s="52">
        <v>-4.7899999999999999E-5</v>
      </c>
      <c r="DB103" s="52">
        <v>1.8751E-3</v>
      </c>
      <c r="DC103" s="52">
        <v>2.1646999999999999E-3</v>
      </c>
      <c r="DD103" s="52">
        <v>2.6439999999999998E-4</v>
      </c>
      <c r="DE103" s="52">
        <v>-5.1606000000000004E-3</v>
      </c>
      <c r="DF103" s="52">
        <v>8.2576000000000004E-3</v>
      </c>
      <c r="DG103" s="52">
        <v>1.2164299999999999E-2</v>
      </c>
      <c r="DH103" s="52">
        <v>2.2580699999999999E-2</v>
      </c>
      <c r="DI103" s="52">
        <v>2.3403899999999998E-2</v>
      </c>
      <c r="DJ103" s="52">
        <v>3.4290500000000002E-2</v>
      </c>
      <c r="DK103" s="52">
        <v>4.2427800000000002E-2</v>
      </c>
      <c r="DL103" s="52">
        <v>4.06264E-2</v>
      </c>
      <c r="DM103" s="52">
        <v>2.4197900000000001E-2</v>
      </c>
      <c r="DN103" s="52">
        <v>1.9205E-2</v>
      </c>
      <c r="DO103" s="52">
        <v>1.90333E-2</v>
      </c>
      <c r="DP103" s="52">
        <v>3.2327000000000002E-2</v>
      </c>
      <c r="DQ103" s="52">
        <v>2.2126E-2</v>
      </c>
      <c r="DR103" s="52">
        <v>1.84526E-2</v>
      </c>
      <c r="DS103" s="52">
        <v>1.50137E-2</v>
      </c>
      <c r="DT103" s="52">
        <v>4.2361999999999999E-3</v>
      </c>
      <c r="DU103" s="52">
        <v>1.27727E-2</v>
      </c>
      <c r="DV103" s="52">
        <v>4.0003E-3</v>
      </c>
      <c r="DW103" s="52">
        <v>7.2937000000000002E-3</v>
      </c>
      <c r="DX103" s="52">
        <v>8.6989000000000007E-3</v>
      </c>
      <c r="DY103" s="52">
        <v>8.2279999999999992E-3</v>
      </c>
      <c r="DZ103" s="52">
        <v>1.0095700000000001E-2</v>
      </c>
      <c r="EA103" s="52">
        <v>1.0505E-2</v>
      </c>
      <c r="EB103" s="52">
        <v>9.2873999999999995E-3</v>
      </c>
      <c r="EC103" s="52">
        <v>4.9332000000000004E-3</v>
      </c>
      <c r="ED103" s="52">
        <v>1.68735E-2</v>
      </c>
      <c r="EE103" s="52">
        <v>1.9921399999999999E-2</v>
      </c>
      <c r="EF103" s="52">
        <v>2.9071900000000001E-2</v>
      </c>
      <c r="EG103" s="52">
        <v>3.07353E-2</v>
      </c>
      <c r="EH103" s="52">
        <v>4.2242500000000002E-2</v>
      </c>
      <c r="EI103" s="52">
        <v>5.0989199999999998E-2</v>
      </c>
      <c r="EJ103" s="52">
        <v>4.9052100000000001E-2</v>
      </c>
      <c r="EK103" s="52">
        <v>3.1823700000000003E-2</v>
      </c>
      <c r="EL103" s="52">
        <v>2.60507E-2</v>
      </c>
      <c r="EM103" s="52">
        <v>2.6755000000000001E-2</v>
      </c>
      <c r="EN103" s="52">
        <v>4.156E-2</v>
      </c>
      <c r="EO103" s="52">
        <v>3.0967600000000001E-2</v>
      </c>
      <c r="EP103" s="52">
        <v>2.81421E-2</v>
      </c>
      <c r="EQ103" s="52">
        <v>2.4782999999999999E-2</v>
      </c>
      <c r="ER103" s="52">
        <v>1.39577E-2</v>
      </c>
      <c r="ES103" s="52">
        <v>2.3146199999999999E-2</v>
      </c>
      <c r="ET103" s="52">
        <v>1.41285E-2</v>
      </c>
      <c r="EU103" s="52">
        <v>56.210304000000001</v>
      </c>
      <c r="EV103" s="52">
        <v>56.002293000000002</v>
      </c>
      <c r="EW103" s="52">
        <v>55.060867000000002</v>
      </c>
      <c r="EX103" s="52">
        <v>55.096859000000002</v>
      </c>
      <c r="EY103" s="52">
        <v>54.454833999999998</v>
      </c>
      <c r="EZ103" s="52">
        <v>53.747706999999998</v>
      </c>
      <c r="FA103" s="52">
        <v>53.201481000000001</v>
      </c>
      <c r="FB103" s="52">
        <v>55.750881</v>
      </c>
      <c r="FC103" s="52">
        <v>62.091037999999998</v>
      </c>
      <c r="FD103" s="52">
        <v>67.787223999999995</v>
      </c>
      <c r="FE103" s="52">
        <v>69.161254999999997</v>
      </c>
      <c r="FF103" s="52">
        <v>72.127914000000004</v>
      </c>
      <c r="FG103" s="52">
        <v>73.051697000000004</v>
      </c>
      <c r="FH103" s="52">
        <v>72.734825000000001</v>
      </c>
      <c r="FI103" s="52">
        <v>71.805222000000001</v>
      </c>
      <c r="FJ103" s="52">
        <v>70.869620999999995</v>
      </c>
      <c r="FK103" s="52">
        <v>69.339447000000007</v>
      </c>
      <c r="FL103" s="52">
        <v>65.498940000000005</v>
      </c>
      <c r="FM103" s="52">
        <v>62.859737000000003</v>
      </c>
      <c r="FN103" s="52">
        <v>60.709243999999998</v>
      </c>
      <c r="FO103" s="52">
        <v>58.211010000000002</v>
      </c>
      <c r="FP103" s="52">
        <v>56.227241999999997</v>
      </c>
      <c r="FQ103" s="52">
        <v>55.615031999999999</v>
      </c>
      <c r="FR103" s="52">
        <v>55.412315</v>
      </c>
      <c r="FS103" s="52">
        <v>7.2157000000000002E-3</v>
      </c>
      <c r="FT103" s="52">
        <v>7.2154000000000003E-3</v>
      </c>
      <c r="FU103" s="52">
        <v>1.05457E-2</v>
      </c>
    </row>
    <row r="104" spans="1:177" x14ac:dyDescent="0.2">
      <c r="A104" s="31" t="s">
        <v>0</v>
      </c>
      <c r="B104" s="31" t="s">
        <v>236</v>
      </c>
      <c r="C104" s="31" t="s">
        <v>208</v>
      </c>
      <c r="D104" s="31" t="s">
        <v>219</v>
      </c>
      <c r="E104" s="53" t="s">
        <v>229</v>
      </c>
      <c r="F104" s="53">
        <v>940</v>
      </c>
      <c r="G104" s="52">
        <v>0.74334509999999998</v>
      </c>
      <c r="H104" s="52">
        <v>0.64983519999999995</v>
      </c>
      <c r="I104" s="52">
        <v>0.59722940000000002</v>
      </c>
      <c r="J104" s="52">
        <v>0.55507830000000002</v>
      </c>
      <c r="K104" s="52">
        <v>0.54049080000000005</v>
      </c>
      <c r="L104" s="52">
        <v>0.58183750000000001</v>
      </c>
      <c r="M104" s="52">
        <v>0.67237179999999996</v>
      </c>
      <c r="N104" s="52">
        <v>0.67791330000000005</v>
      </c>
      <c r="O104" s="52">
        <v>0.62484019999999996</v>
      </c>
      <c r="P104" s="52">
        <v>0.60235070000000002</v>
      </c>
      <c r="Q104" s="52">
        <v>0.63453440000000005</v>
      </c>
      <c r="R104" s="52">
        <v>0.6475303</v>
      </c>
      <c r="S104" s="52">
        <v>0.65266900000000005</v>
      </c>
      <c r="T104" s="52">
        <v>0.6951505</v>
      </c>
      <c r="U104" s="52">
        <v>0.73389459999999995</v>
      </c>
      <c r="V104" s="52">
        <v>0.7788273</v>
      </c>
      <c r="W104" s="52">
        <v>0.81465290000000001</v>
      </c>
      <c r="X104" s="52">
        <v>0.90047809999999995</v>
      </c>
      <c r="Y104" s="52">
        <v>1.0766450000000001</v>
      </c>
      <c r="Z104" s="52">
        <v>1.2327189999999999</v>
      </c>
      <c r="AA104" s="52">
        <v>1.212261</v>
      </c>
      <c r="AB104" s="52">
        <v>1.14337</v>
      </c>
      <c r="AC104" s="52">
        <v>1.0037910000000001</v>
      </c>
      <c r="AD104" s="52">
        <v>0.8643537</v>
      </c>
      <c r="AE104" s="52">
        <v>-8.0852199999999999E-2</v>
      </c>
      <c r="AF104" s="52">
        <v>-5.5457199999999998E-2</v>
      </c>
      <c r="AG104" s="52">
        <v>-5.0199000000000001E-2</v>
      </c>
      <c r="AH104" s="52">
        <v>-4.8982600000000001E-2</v>
      </c>
      <c r="AI104" s="52">
        <v>-4.5185400000000001E-2</v>
      </c>
      <c r="AJ104" s="52">
        <v>-4.1943399999999999E-2</v>
      </c>
      <c r="AK104" s="52">
        <v>-6.0311700000000003E-2</v>
      </c>
      <c r="AL104" s="52">
        <v>-0.10051060000000001</v>
      </c>
      <c r="AM104" s="52">
        <v>-3.8902699999999998E-2</v>
      </c>
      <c r="AN104" s="52">
        <v>-1.8375599999999999E-2</v>
      </c>
      <c r="AO104" s="52">
        <v>8.7351000000000008E-3</v>
      </c>
      <c r="AP104" s="52">
        <v>2.5687700000000001E-2</v>
      </c>
      <c r="AQ104" s="52">
        <v>1.4956199999999999E-2</v>
      </c>
      <c r="AR104" s="52">
        <v>2.1407900000000001E-2</v>
      </c>
      <c r="AS104" s="52">
        <v>2.8289100000000001E-2</v>
      </c>
      <c r="AT104" s="52">
        <v>1.6572199999999999E-2</v>
      </c>
      <c r="AU104" s="52">
        <v>-1.9413900000000001E-2</v>
      </c>
      <c r="AV104" s="52">
        <v>1.1858999999999999E-3</v>
      </c>
      <c r="AW104" s="52">
        <v>-2.1626800000000002E-2</v>
      </c>
      <c r="AX104" s="52">
        <v>3.5301999999999998E-3</v>
      </c>
      <c r="AY104" s="52">
        <v>-3.80278E-2</v>
      </c>
      <c r="AZ104" s="52">
        <v>-7.8041799999999995E-2</v>
      </c>
      <c r="BA104" s="52">
        <v>-8.0959400000000001E-2</v>
      </c>
      <c r="BB104" s="52">
        <v>-7.15422E-2</v>
      </c>
      <c r="BC104" s="52">
        <v>-6.0730600000000003E-2</v>
      </c>
      <c r="BD104" s="52">
        <v>-4.0279299999999997E-2</v>
      </c>
      <c r="BE104" s="52">
        <v>-3.6963700000000002E-2</v>
      </c>
      <c r="BF104" s="52">
        <v>-3.8058500000000002E-2</v>
      </c>
      <c r="BG104" s="52">
        <v>-3.2847899999999999E-2</v>
      </c>
      <c r="BH104" s="52">
        <v>-3.07459E-2</v>
      </c>
      <c r="BI104" s="52">
        <v>-4.8553499999999999E-2</v>
      </c>
      <c r="BJ104" s="52">
        <v>-7.4667800000000006E-2</v>
      </c>
      <c r="BK104" s="52">
        <v>-2.5009400000000001E-2</v>
      </c>
      <c r="BL104" s="52">
        <v>-4.7051999999999997E-3</v>
      </c>
      <c r="BM104" s="52">
        <v>2.1939400000000001E-2</v>
      </c>
      <c r="BN104" s="52">
        <v>4.0889599999999998E-2</v>
      </c>
      <c r="BO104" s="52">
        <v>3.0765500000000001E-2</v>
      </c>
      <c r="BP104" s="52">
        <v>3.8518700000000003E-2</v>
      </c>
      <c r="BQ104" s="52">
        <v>4.7013100000000002E-2</v>
      </c>
      <c r="BR104" s="52">
        <v>3.5934099999999997E-2</v>
      </c>
      <c r="BS104" s="52">
        <v>-1.5972E-3</v>
      </c>
      <c r="BT104" s="52">
        <v>1.7192700000000002E-2</v>
      </c>
      <c r="BU104" s="52">
        <v>-1.5367E-3</v>
      </c>
      <c r="BV104" s="52">
        <v>3.0586800000000001E-2</v>
      </c>
      <c r="BW104" s="52">
        <v>-1.5704099999999999E-2</v>
      </c>
      <c r="BX104" s="52">
        <v>-5.6228300000000002E-2</v>
      </c>
      <c r="BY104" s="52">
        <v>-6.0624699999999997E-2</v>
      </c>
      <c r="BZ104" s="52">
        <v>-5.1931699999999997E-2</v>
      </c>
      <c r="CA104" s="52">
        <v>-4.67944E-2</v>
      </c>
      <c r="CB104" s="52">
        <v>-2.9767100000000001E-2</v>
      </c>
      <c r="CC104" s="52">
        <v>-2.7796899999999999E-2</v>
      </c>
      <c r="CD104" s="52">
        <v>-3.0492499999999999E-2</v>
      </c>
      <c r="CE104" s="52">
        <v>-2.4303000000000002E-2</v>
      </c>
      <c r="CF104" s="52">
        <v>-2.2990500000000001E-2</v>
      </c>
      <c r="CG104" s="52">
        <v>-4.0409899999999999E-2</v>
      </c>
      <c r="CH104" s="52">
        <v>-5.6769199999999999E-2</v>
      </c>
      <c r="CI104" s="52">
        <v>-1.5387E-2</v>
      </c>
      <c r="CJ104" s="52">
        <v>4.7629999999999999E-3</v>
      </c>
      <c r="CK104" s="52">
        <v>3.10847E-2</v>
      </c>
      <c r="CL104" s="52">
        <v>5.1418400000000003E-2</v>
      </c>
      <c r="CM104" s="52">
        <v>4.1714899999999999E-2</v>
      </c>
      <c r="CN104" s="52">
        <v>5.03696E-2</v>
      </c>
      <c r="CO104" s="52">
        <v>5.9981300000000001E-2</v>
      </c>
      <c r="CP104" s="52">
        <v>4.9343999999999999E-2</v>
      </c>
      <c r="CQ104" s="52">
        <v>1.07426E-2</v>
      </c>
      <c r="CR104" s="52">
        <v>2.8278899999999999E-2</v>
      </c>
      <c r="CS104" s="52">
        <v>1.23777E-2</v>
      </c>
      <c r="CT104" s="52">
        <v>4.9326099999999998E-2</v>
      </c>
      <c r="CU104" s="52">
        <v>-2.4279999999999999E-4</v>
      </c>
      <c r="CV104" s="52">
        <v>-4.1120299999999999E-2</v>
      </c>
      <c r="CW104" s="52">
        <v>-4.6540900000000003E-2</v>
      </c>
      <c r="CX104" s="52">
        <v>-3.8349599999999998E-2</v>
      </c>
      <c r="CY104" s="52">
        <v>-3.2858199999999997E-2</v>
      </c>
      <c r="CZ104" s="52">
        <v>-1.9254899999999998E-2</v>
      </c>
      <c r="DA104" s="52">
        <v>-1.86301E-2</v>
      </c>
      <c r="DB104" s="52">
        <v>-2.2926499999999999E-2</v>
      </c>
      <c r="DC104" s="52">
        <v>-1.57582E-2</v>
      </c>
      <c r="DD104" s="52">
        <v>-1.5235200000000001E-2</v>
      </c>
      <c r="DE104" s="52">
        <v>-3.2266200000000002E-2</v>
      </c>
      <c r="DF104" s="52">
        <v>-3.8870599999999998E-2</v>
      </c>
      <c r="DG104" s="52">
        <v>-5.7645999999999999E-3</v>
      </c>
      <c r="DH104" s="52">
        <v>1.42311E-2</v>
      </c>
      <c r="DI104" s="52">
        <v>4.0229899999999999E-2</v>
      </c>
      <c r="DJ104" s="52">
        <v>6.1947099999999998E-2</v>
      </c>
      <c r="DK104" s="52">
        <v>5.26644E-2</v>
      </c>
      <c r="DL104" s="52">
        <v>6.2220499999999998E-2</v>
      </c>
      <c r="DM104" s="52">
        <v>7.2949399999999998E-2</v>
      </c>
      <c r="DN104" s="52">
        <v>6.2754000000000004E-2</v>
      </c>
      <c r="DO104" s="52">
        <v>2.30823E-2</v>
      </c>
      <c r="DP104" s="52">
        <v>3.9365200000000003E-2</v>
      </c>
      <c r="DQ104" s="52">
        <v>2.6291999999999999E-2</v>
      </c>
      <c r="DR104" s="52">
        <v>6.8065399999999998E-2</v>
      </c>
      <c r="DS104" s="52">
        <v>1.5218600000000001E-2</v>
      </c>
      <c r="DT104" s="52">
        <v>-2.6012299999999999E-2</v>
      </c>
      <c r="DU104" s="52">
        <v>-3.2457100000000003E-2</v>
      </c>
      <c r="DV104" s="52">
        <v>-2.4767399999999998E-2</v>
      </c>
      <c r="DW104" s="52">
        <v>-1.27365E-2</v>
      </c>
      <c r="DX104" s="52">
        <v>-4.0769999999999999E-3</v>
      </c>
      <c r="DY104" s="52">
        <v>-5.3947999999999999E-3</v>
      </c>
      <c r="DZ104" s="52">
        <v>-1.2002499999999999E-2</v>
      </c>
      <c r="EA104" s="52">
        <v>-3.4207E-3</v>
      </c>
      <c r="EB104" s="52">
        <v>-4.0377E-3</v>
      </c>
      <c r="EC104" s="52">
        <v>-2.0508100000000001E-2</v>
      </c>
      <c r="ED104" s="52">
        <v>-1.3027800000000001E-2</v>
      </c>
      <c r="EE104" s="52">
        <v>8.1285999999999997E-3</v>
      </c>
      <c r="EF104" s="52">
        <v>2.7901499999999999E-2</v>
      </c>
      <c r="EG104" s="52">
        <v>5.3434200000000001E-2</v>
      </c>
      <c r="EH104" s="52">
        <v>7.7148999999999995E-2</v>
      </c>
      <c r="EI104" s="52">
        <v>6.8473599999999996E-2</v>
      </c>
      <c r="EJ104" s="52">
        <v>7.9331299999999993E-2</v>
      </c>
      <c r="EK104" s="52">
        <v>9.1673400000000002E-2</v>
      </c>
      <c r="EL104" s="52">
        <v>8.2115800000000003E-2</v>
      </c>
      <c r="EM104" s="52">
        <v>4.0898999999999998E-2</v>
      </c>
      <c r="EN104" s="52">
        <v>5.5371999999999998E-2</v>
      </c>
      <c r="EO104" s="52">
        <v>4.6382199999999998E-2</v>
      </c>
      <c r="EP104" s="52">
        <v>9.5121899999999995E-2</v>
      </c>
      <c r="EQ104" s="52">
        <v>3.7542300000000001E-2</v>
      </c>
      <c r="ER104" s="52">
        <v>-4.1986999999999997E-3</v>
      </c>
      <c r="ES104" s="52">
        <v>-1.2122300000000001E-2</v>
      </c>
      <c r="ET104" s="52">
        <v>-5.1568999999999999E-3</v>
      </c>
      <c r="EU104" s="52">
        <v>69.537445000000005</v>
      </c>
      <c r="EV104" s="52">
        <v>69.159744000000003</v>
      </c>
      <c r="EW104" s="52">
        <v>68.586692999999997</v>
      </c>
      <c r="EX104" s="52">
        <v>67.711433</v>
      </c>
      <c r="EY104" s="52">
        <v>67.426743000000002</v>
      </c>
      <c r="EZ104" s="52">
        <v>67.060233999999994</v>
      </c>
      <c r="FA104" s="52">
        <v>66.925110000000004</v>
      </c>
      <c r="FB104" s="52">
        <v>68.922058000000007</v>
      </c>
      <c r="FC104" s="52">
        <v>72.528487999999996</v>
      </c>
      <c r="FD104" s="52">
        <v>75.066543999999993</v>
      </c>
      <c r="FE104" s="52">
        <v>77.501221000000001</v>
      </c>
      <c r="FF104" s="52">
        <v>79.169922</v>
      </c>
      <c r="FG104" s="52">
        <v>79.386855999999995</v>
      </c>
      <c r="FH104" s="52">
        <v>79.309524999999994</v>
      </c>
      <c r="FI104" s="52">
        <v>79.398658999999995</v>
      </c>
      <c r="FJ104" s="52">
        <v>79.284492</v>
      </c>
      <c r="FK104" s="52">
        <v>78.144485000000003</v>
      </c>
      <c r="FL104" s="52">
        <v>76.164023999999998</v>
      </c>
      <c r="FM104" s="52">
        <v>74.402321000000001</v>
      </c>
      <c r="FN104" s="52">
        <v>73.433456000000007</v>
      </c>
      <c r="FO104" s="52">
        <v>72.208793999999997</v>
      </c>
      <c r="FP104" s="52">
        <v>71.149162000000004</v>
      </c>
      <c r="FQ104" s="52">
        <v>70.662598000000003</v>
      </c>
      <c r="FR104" s="52">
        <v>70.208793999999997</v>
      </c>
      <c r="FS104" s="52">
        <v>1.23447E-2</v>
      </c>
      <c r="FT104" s="52">
        <v>1.48582E-2</v>
      </c>
      <c r="FU104" s="52">
        <v>1.89105E-2</v>
      </c>
    </row>
    <row r="105" spans="1:177" x14ac:dyDescent="0.2">
      <c r="A105" s="31" t="s">
        <v>0</v>
      </c>
      <c r="B105" s="31" t="s">
        <v>236</v>
      </c>
      <c r="C105" s="31" t="s">
        <v>208</v>
      </c>
      <c r="D105" s="31" t="s">
        <v>219</v>
      </c>
      <c r="E105" s="53" t="s">
        <v>230</v>
      </c>
      <c r="F105" s="53">
        <v>544</v>
      </c>
      <c r="G105" s="52">
        <v>0.45125720000000002</v>
      </c>
      <c r="H105" s="52">
        <v>0.39440639999999999</v>
      </c>
      <c r="I105" s="52">
        <v>0.36462080000000002</v>
      </c>
      <c r="J105" s="52">
        <v>0.34467360000000002</v>
      </c>
      <c r="K105" s="52">
        <v>0.33024890000000001</v>
      </c>
      <c r="L105" s="52">
        <v>0.34624070000000001</v>
      </c>
      <c r="M105" s="52">
        <v>0.39890920000000002</v>
      </c>
      <c r="N105" s="52">
        <v>0.40636689999999998</v>
      </c>
      <c r="O105" s="52">
        <v>0.37301339999999999</v>
      </c>
      <c r="P105" s="52">
        <v>0.3565353</v>
      </c>
      <c r="Q105" s="52">
        <v>0.37169049999999998</v>
      </c>
      <c r="R105" s="52">
        <v>0.37483559999999999</v>
      </c>
      <c r="S105" s="52">
        <v>0.3679867</v>
      </c>
      <c r="T105" s="52">
        <v>0.39580110000000002</v>
      </c>
      <c r="U105" s="52">
        <v>0.41160390000000002</v>
      </c>
      <c r="V105" s="52">
        <v>0.42725380000000002</v>
      </c>
      <c r="W105" s="52">
        <v>0.45088420000000001</v>
      </c>
      <c r="X105" s="52">
        <v>0.50461929999999999</v>
      </c>
      <c r="Y105" s="52">
        <v>0.6218418</v>
      </c>
      <c r="Z105" s="52">
        <v>0.73889499999999997</v>
      </c>
      <c r="AA105" s="52">
        <v>0.73460970000000003</v>
      </c>
      <c r="AB105" s="52">
        <v>0.69853829999999995</v>
      </c>
      <c r="AC105" s="52">
        <v>0.61159889999999995</v>
      </c>
      <c r="AD105" s="52">
        <v>0.52481029999999995</v>
      </c>
      <c r="AE105" s="52">
        <v>-6.6478300000000004E-2</v>
      </c>
      <c r="AF105" s="52">
        <v>-5.1801899999999998E-2</v>
      </c>
      <c r="AG105" s="52">
        <v>-3.8436199999999997E-2</v>
      </c>
      <c r="AH105" s="52">
        <v>-3.9545900000000002E-2</v>
      </c>
      <c r="AI105" s="52">
        <v>-4.1910700000000002E-2</v>
      </c>
      <c r="AJ105" s="52">
        <v>-3.89252E-2</v>
      </c>
      <c r="AK105" s="52">
        <v>-3.6083299999999999E-2</v>
      </c>
      <c r="AL105" s="52">
        <v>-7.8125799999999995E-2</v>
      </c>
      <c r="AM105" s="52">
        <v>-2.4539999999999999E-2</v>
      </c>
      <c r="AN105" s="52">
        <v>-1.3288100000000001E-2</v>
      </c>
      <c r="AO105" s="52">
        <v>-4.4869999999999997E-3</v>
      </c>
      <c r="AP105" s="52">
        <v>5.2085999999999999E-3</v>
      </c>
      <c r="AQ105" s="52">
        <v>-9.4464000000000006E-3</v>
      </c>
      <c r="AR105" s="52">
        <v>-2.3597000000000002E-3</v>
      </c>
      <c r="AS105" s="52">
        <v>1.5593E-3</v>
      </c>
      <c r="AT105" s="52">
        <v>-1.25697E-2</v>
      </c>
      <c r="AU105" s="52">
        <v>-2.5707799999999999E-2</v>
      </c>
      <c r="AV105" s="52">
        <v>-4.5764000000000004E-3</v>
      </c>
      <c r="AW105" s="52">
        <v>-1.7259099999999999E-2</v>
      </c>
      <c r="AX105" s="52">
        <v>1.2959E-3</v>
      </c>
      <c r="AY105" s="52">
        <v>-1.6091299999999999E-2</v>
      </c>
      <c r="AZ105" s="52">
        <v>-2.9605699999999999E-2</v>
      </c>
      <c r="BA105" s="52">
        <v>-4.4930999999999999E-2</v>
      </c>
      <c r="BB105" s="52">
        <v>-4.8034599999999997E-2</v>
      </c>
      <c r="BC105" s="52">
        <v>-5.1259899999999997E-2</v>
      </c>
      <c r="BD105" s="52">
        <v>-4.0367800000000002E-2</v>
      </c>
      <c r="BE105" s="52">
        <v>-2.84715E-2</v>
      </c>
      <c r="BF105" s="52">
        <v>-3.0116400000000002E-2</v>
      </c>
      <c r="BG105" s="52">
        <v>-3.0983500000000001E-2</v>
      </c>
      <c r="BH105" s="52">
        <v>-3.0010700000000001E-2</v>
      </c>
      <c r="BI105" s="52">
        <v>-2.6587E-2</v>
      </c>
      <c r="BJ105" s="52">
        <v>-5.3590199999999998E-2</v>
      </c>
      <c r="BK105" s="52">
        <v>-1.3033899999999999E-2</v>
      </c>
      <c r="BL105" s="52">
        <v>-2.0214E-3</v>
      </c>
      <c r="BM105" s="52">
        <v>6.1335000000000001E-3</v>
      </c>
      <c r="BN105" s="52">
        <v>1.58757E-2</v>
      </c>
      <c r="BO105" s="52">
        <v>1.6009999999999999E-4</v>
      </c>
      <c r="BP105" s="52">
        <v>9.1585999999999994E-3</v>
      </c>
      <c r="BQ105" s="52">
        <v>1.46667E-2</v>
      </c>
      <c r="BR105" s="52">
        <v>1.1049E-3</v>
      </c>
      <c r="BS105" s="52">
        <v>-1.0626399999999999E-2</v>
      </c>
      <c r="BT105" s="52">
        <v>8.2573000000000004E-3</v>
      </c>
      <c r="BU105" s="52">
        <v>-1.2872000000000001E-3</v>
      </c>
      <c r="BV105" s="52">
        <v>2.5646599999999999E-2</v>
      </c>
      <c r="BW105" s="52">
        <v>2.2012999999999998E-3</v>
      </c>
      <c r="BX105" s="52">
        <v>-1.23526E-2</v>
      </c>
      <c r="BY105" s="52">
        <v>-2.8125299999999999E-2</v>
      </c>
      <c r="BZ105" s="52">
        <v>-3.3533300000000002E-2</v>
      </c>
      <c r="CA105" s="52">
        <v>-4.0719699999999998E-2</v>
      </c>
      <c r="CB105" s="52">
        <v>-3.2448499999999998E-2</v>
      </c>
      <c r="CC105" s="52">
        <v>-2.1569899999999999E-2</v>
      </c>
      <c r="CD105" s="52">
        <v>-2.3585600000000002E-2</v>
      </c>
      <c r="CE105" s="52">
        <v>-2.34153E-2</v>
      </c>
      <c r="CF105" s="52">
        <v>-2.3836400000000001E-2</v>
      </c>
      <c r="CG105" s="52">
        <v>-2.0009900000000001E-2</v>
      </c>
      <c r="CH105" s="52">
        <v>-3.6596900000000002E-2</v>
      </c>
      <c r="CI105" s="52">
        <v>-5.0648000000000004E-3</v>
      </c>
      <c r="CJ105" s="52">
        <v>5.7818000000000001E-3</v>
      </c>
      <c r="CK105" s="52">
        <v>1.3489299999999999E-2</v>
      </c>
      <c r="CL105" s="52">
        <v>2.3263699999999998E-2</v>
      </c>
      <c r="CM105" s="52">
        <v>6.8133999999999998E-3</v>
      </c>
      <c r="CN105" s="52">
        <v>1.7136200000000001E-2</v>
      </c>
      <c r="CO105" s="52">
        <v>2.3744899999999999E-2</v>
      </c>
      <c r="CP105" s="52">
        <v>1.0575899999999999E-2</v>
      </c>
      <c r="CQ105" s="52">
        <v>-1.8110000000000001E-4</v>
      </c>
      <c r="CR105" s="52">
        <v>1.7146000000000002E-2</v>
      </c>
      <c r="CS105" s="52">
        <v>9.7748999999999996E-3</v>
      </c>
      <c r="CT105" s="52">
        <v>4.2511800000000002E-2</v>
      </c>
      <c r="CU105" s="52">
        <v>1.48708E-2</v>
      </c>
      <c r="CV105" s="52">
        <v>-4.0309999999999999E-4</v>
      </c>
      <c r="CW105" s="52">
        <v>-1.6485799999999998E-2</v>
      </c>
      <c r="CX105" s="52">
        <v>-2.3489699999999999E-2</v>
      </c>
      <c r="CY105" s="52">
        <v>-3.0179500000000001E-2</v>
      </c>
      <c r="CZ105" s="52">
        <v>-2.45293E-2</v>
      </c>
      <c r="DA105" s="52">
        <v>-1.46684E-2</v>
      </c>
      <c r="DB105" s="52">
        <v>-1.7054699999999999E-2</v>
      </c>
      <c r="DC105" s="52">
        <v>-1.5847099999999999E-2</v>
      </c>
      <c r="DD105" s="52">
        <v>-1.7662199999999999E-2</v>
      </c>
      <c r="DE105" s="52">
        <v>-1.34328E-2</v>
      </c>
      <c r="DF105" s="52">
        <v>-1.9603599999999999E-2</v>
      </c>
      <c r="DG105" s="52">
        <v>2.9044000000000001E-3</v>
      </c>
      <c r="DH105" s="52">
        <v>1.3585099999999999E-2</v>
      </c>
      <c r="DI105" s="52">
        <v>2.0844999999999999E-2</v>
      </c>
      <c r="DJ105" s="52">
        <v>3.06517E-2</v>
      </c>
      <c r="DK105" s="52">
        <v>1.3466799999999999E-2</v>
      </c>
      <c r="DL105" s="52">
        <v>2.5113799999999999E-2</v>
      </c>
      <c r="DM105" s="52">
        <v>3.2823100000000001E-2</v>
      </c>
      <c r="DN105" s="52">
        <v>2.0046899999999999E-2</v>
      </c>
      <c r="DO105" s="52">
        <v>1.0264300000000001E-2</v>
      </c>
      <c r="DP105" s="52">
        <v>2.6034600000000001E-2</v>
      </c>
      <c r="DQ105" s="52">
        <v>2.0837000000000001E-2</v>
      </c>
      <c r="DR105" s="52">
        <v>5.9376999999999999E-2</v>
      </c>
      <c r="DS105" s="52">
        <v>2.75403E-2</v>
      </c>
      <c r="DT105" s="52">
        <v>1.1546300000000001E-2</v>
      </c>
      <c r="DU105" s="52">
        <v>-4.8462999999999996E-3</v>
      </c>
      <c r="DV105" s="52">
        <v>-1.3446100000000001E-2</v>
      </c>
      <c r="DW105" s="52">
        <v>-1.49611E-2</v>
      </c>
      <c r="DX105" s="52">
        <v>-1.30952E-2</v>
      </c>
      <c r="DY105" s="52">
        <v>-4.7036999999999999E-3</v>
      </c>
      <c r="DZ105" s="52">
        <v>-7.6252999999999998E-3</v>
      </c>
      <c r="EA105" s="52">
        <v>-4.9198000000000002E-3</v>
      </c>
      <c r="EB105" s="52">
        <v>-8.7475999999999995E-3</v>
      </c>
      <c r="EC105" s="52">
        <v>-3.9364999999999999E-3</v>
      </c>
      <c r="ED105" s="52">
        <v>4.9319000000000003E-3</v>
      </c>
      <c r="EE105" s="52">
        <v>1.44105E-2</v>
      </c>
      <c r="EF105" s="52">
        <v>2.4851700000000001E-2</v>
      </c>
      <c r="EG105" s="52">
        <v>3.14655E-2</v>
      </c>
      <c r="EH105" s="52">
        <v>4.1318800000000003E-2</v>
      </c>
      <c r="EI105" s="52">
        <v>2.3073300000000001E-2</v>
      </c>
      <c r="EJ105" s="52">
        <v>3.6632100000000001E-2</v>
      </c>
      <c r="EK105" s="52">
        <v>4.5930499999999999E-2</v>
      </c>
      <c r="EL105" s="52">
        <v>3.3721500000000001E-2</v>
      </c>
      <c r="EM105" s="52">
        <v>2.5345699999999999E-2</v>
      </c>
      <c r="EN105" s="52">
        <v>3.8868399999999997E-2</v>
      </c>
      <c r="EO105" s="52">
        <v>3.6808899999999999E-2</v>
      </c>
      <c r="EP105" s="52">
        <v>8.3727700000000002E-2</v>
      </c>
      <c r="EQ105" s="52">
        <v>4.5832900000000003E-2</v>
      </c>
      <c r="ER105" s="52">
        <v>2.8799499999999999E-2</v>
      </c>
      <c r="ES105" s="52">
        <v>1.19594E-2</v>
      </c>
      <c r="ET105" s="52">
        <v>1.0552000000000001E-3</v>
      </c>
      <c r="EU105" s="52">
        <v>70.638633999999996</v>
      </c>
      <c r="EV105" s="52">
        <v>70.184616000000005</v>
      </c>
      <c r="EW105" s="52">
        <v>69.571967999999998</v>
      </c>
      <c r="EX105" s="52">
        <v>68.820853999999997</v>
      </c>
      <c r="EY105" s="52">
        <v>68.581199999999995</v>
      </c>
      <c r="EZ105" s="52">
        <v>68.112137000000004</v>
      </c>
      <c r="FA105" s="52">
        <v>68.086151000000001</v>
      </c>
      <c r="FB105" s="52">
        <v>68.976753000000002</v>
      </c>
      <c r="FC105" s="52">
        <v>71.342903000000007</v>
      </c>
      <c r="FD105" s="52">
        <v>73.25573</v>
      </c>
      <c r="FE105" s="52">
        <v>75.607521000000006</v>
      </c>
      <c r="FF105" s="52">
        <v>77.302222999999998</v>
      </c>
      <c r="FG105" s="52">
        <v>77.596924000000001</v>
      </c>
      <c r="FH105" s="52">
        <v>77.566840999999997</v>
      </c>
      <c r="FI105" s="52">
        <v>78.068375000000003</v>
      </c>
      <c r="FJ105" s="52">
        <v>78.226326</v>
      </c>
      <c r="FK105" s="52">
        <v>77.216071999999997</v>
      </c>
      <c r="FL105" s="52">
        <v>75.632476999999994</v>
      </c>
      <c r="FM105" s="52">
        <v>74.522048999999996</v>
      </c>
      <c r="FN105" s="52">
        <v>74.073502000000005</v>
      </c>
      <c r="FO105" s="52">
        <v>73.248549999999994</v>
      </c>
      <c r="FP105" s="52">
        <v>72.523421999999997</v>
      </c>
      <c r="FQ105" s="52">
        <v>72.044441000000006</v>
      </c>
      <c r="FR105" s="52">
        <v>71.328888000000006</v>
      </c>
      <c r="FS105" s="52">
        <v>1.03143E-2</v>
      </c>
      <c r="FT105" s="52">
        <v>1.23389E-2</v>
      </c>
      <c r="FU105" s="52">
        <v>1.37974E-2</v>
      </c>
    </row>
    <row r="106" spans="1:177" x14ac:dyDescent="0.2">
      <c r="A106" s="31" t="s">
        <v>0</v>
      </c>
      <c r="B106" s="31" t="s">
        <v>236</v>
      </c>
      <c r="C106" s="31" t="s">
        <v>208</v>
      </c>
      <c r="D106" s="31" t="s">
        <v>219</v>
      </c>
      <c r="E106" s="53" t="s">
        <v>231</v>
      </c>
      <c r="F106" s="53">
        <v>396</v>
      </c>
      <c r="G106" s="52">
        <v>0.2895414</v>
      </c>
      <c r="H106" s="52">
        <v>0.2531061</v>
      </c>
      <c r="I106" s="52">
        <v>0.2307884</v>
      </c>
      <c r="J106" s="52">
        <v>0.208317</v>
      </c>
      <c r="K106" s="52">
        <v>0.20830940000000001</v>
      </c>
      <c r="L106" s="52">
        <v>0.23430490000000001</v>
      </c>
      <c r="M106" s="52">
        <v>0.27305659999999998</v>
      </c>
      <c r="N106" s="52">
        <v>0.27035350000000002</v>
      </c>
      <c r="O106" s="52">
        <v>0.2511061</v>
      </c>
      <c r="P106" s="52">
        <v>0.24501049999999999</v>
      </c>
      <c r="Q106" s="52">
        <v>0.26177010000000001</v>
      </c>
      <c r="R106" s="52">
        <v>0.27176860000000003</v>
      </c>
      <c r="S106" s="52">
        <v>0.28397220000000001</v>
      </c>
      <c r="T106" s="52">
        <v>0.2987146</v>
      </c>
      <c r="U106" s="52">
        <v>0.3219323</v>
      </c>
      <c r="V106" s="52">
        <v>0.35138520000000001</v>
      </c>
      <c r="W106" s="52">
        <v>0.36380440000000003</v>
      </c>
      <c r="X106" s="52">
        <v>0.39602660000000001</v>
      </c>
      <c r="Y106" s="52">
        <v>0.45386579999999999</v>
      </c>
      <c r="Z106" s="52">
        <v>0.49149860000000001</v>
      </c>
      <c r="AA106" s="52">
        <v>0.4752265</v>
      </c>
      <c r="AB106" s="52">
        <v>0.4426756</v>
      </c>
      <c r="AC106" s="52">
        <v>0.39014520000000003</v>
      </c>
      <c r="AD106" s="52">
        <v>0.3375359</v>
      </c>
      <c r="AE106" s="52">
        <v>-2.8332199999999998E-2</v>
      </c>
      <c r="AF106" s="52">
        <v>-1.3957300000000001E-2</v>
      </c>
      <c r="AG106" s="52">
        <v>-2.1049200000000001E-2</v>
      </c>
      <c r="AH106" s="52">
        <v>-1.61285E-2</v>
      </c>
      <c r="AI106" s="52">
        <v>-1.03829E-2</v>
      </c>
      <c r="AJ106" s="52">
        <v>-1.0271799999999999E-2</v>
      </c>
      <c r="AK106" s="52">
        <v>-3.2064000000000002E-2</v>
      </c>
      <c r="AL106" s="52">
        <v>-3.3109800000000002E-2</v>
      </c>
      <c r="AM106" s="52">
        <v>-2.3614400000000001E-2</v>
      </c>
      <c r="AN106" s="52">
        <v>-1.4475399999999999E-2</v>
      </c>
      <c r="AO106" s="52">
        <v>3.9160999999999996E-3</v>
      </c>
      <c r="AP106" s="52">
        <v>9.3022999999999995E-3</v>
      </c>
      <c r="AQ106" s="52">
        <v>1.3497800000000001E-2</v>
      </c>
      <c r="AR106" s="52">
        <v>1.1561999999999999E-2</v>
      </c>
      <c r="AS106" s="52">
        <v>1.3051399999999999E-2</v>
      </c>
      <c r="AT106" s="52">
        <v>1.51028E-2</v>
      </c>
      <c r="AU106" s="52">
        <v>-5.9281000000000004E-3</v>
      </c>
      <c r="AV106" s="52">
        <v>-5.9753999999999996E-3</v>
      </c>
      <c r="AW106" s="52">
        <v>-1.9267099999999999E-2</v>
      </c>
      <c r="AX106" s="52">
        <v>-1.39445E-2</v>
      </c>
      <c r="AY106" s="52">
        <v>-3.7483200000000001E-2</v>
      </c>
      <c r="AZ106" s="52">
        <v>-6.4025399999999996E-2</v>
      </c>
      <c r="BA106" s="52">
        <v>-4.9871199999999997E-2</v>
      </c>
      <c r="BB106" s="52">
        <v>-3.7415999999999998E-2</v>
      </c>
      <c r="BC106" s="52">
        <v>-1.52412E-2</v>
      </c>
      <c r="BD106" s="52">
        <v>-4.1016999999999998E-3</v>
      </c>
      <c r="BE106" s="52">
        <v>-1.23482E-2</v>
      </c>
      <c r="BF106" s="52">
        <v>-1.06902E-2</v>
      </c>
      <c r="BG106" s="52">
        <v>-4.7983000000000001E-3</v>
      </c>
      <c r="BH106" s="52">
        <v>-3.6315000000000002E-3</v>
      </c>
      <c r="BI106" s="52">
        <v>-2.5145500000000001E-2</v>
      </c>
      <c r="BJ106" s="52">
        <v>-2.5430100000000001E-2</v>
      </c>
      <c r="BK106" s="52">
        <v>-1.5872000000000001E-2</v>
      </c>
      <c r="BL106" s="52">
        <v>-6.7958999999999997E-3</v>
      </c>
      <c r="BM106" s="52">
        <v>1.17372E-2</v>
      </c>
      <c r="BN106" s="52">
        <v>2.01677E-2</v>
      </c>
      <c r="BO106" s="52">
        <v>2.6040199999999999E-2</v>
      </c>
      <c r="BP106" s="52">
        <v>2.42203E-2</v>
      </c>
      <c r="BQ106" s="52">
        <v>2.64478E-2</v>
      </c>
      <c r="BR106" s="52">
        <v>2.8744599999999999E-2</v>
      </c>
      <c r="BS106" s="52">
        <v>3.4586E-3</v>
      </c>
      <c r="BT106" s="52">
        <v>3.5113000000000002E-3</v>
      </c>
      <c r="BU106" s="52">
        <v>-7.0600999999999997E-3</v>
      </c>
      <c r="BV106" s="52">
        <v>-2.5737999999999998E-3</v>
      </c>
      <c r="BW106" s="52">
        <v>-2.49482E-2</v>
      </c>
      <c r="BX106" s="52">
        <v>-5.0968100000000002E-2</v>
      </c>
      <c r="BY106" s="52">
        <v>-3.8530500000000002E-2</v>
      </c>
      <c r="BZ106" s="52">
        <v>-2.41976E-2</v>
      </c>
      <c r="CA106" s="52">
        <v>-6.1744E-3</v>
      </c>
      <c r="CB106" s="52">
        <v>2.7242E-3</v>
      </c>
      <c r="CC106" s="52">
        <v>-6.3217999999999998E-3</v>
      </c>
      <c r="CD106" s="52">
        <v>-6.9236000000000002E-3</v>
      </c>
      <c r="CE106" s="52">
        <v>-9.3050000000000001E-4</v>
      </c>
      <c r="CF106" s="52">
        <v>9.6759999999999999E-4</v>
      </c>
      <c r="CG106" s="52">
        <v>-2.0353699999999999E-2</v>
      </c>
      <c r="CH106" s="52">
        <v>-2.0111199999999999E-2</v>
      </c>
      <c r="CI106" s="52">
        <v>-1.05097E-2</v>
      </c>
      <c r="CJ106" s="52">
        <v>-1.4771999999999999E-3</v>
      </c>
      <c r="CK106" s="52">
        <v>1.7153999999999999E-2</v>
      </c>
      <c r="CL106" s="52">
        <v>2.7693099999999998E-2</v>
      </c>
      <c r="CM106" s="52">
        <v>3.4727099999999997E-2</v>
      </c>
      <c r="CN106" s="52">
        <v>3.29874E-2</v>
      </c>
      <c r="CO106" s="52">
        <v>3.57262E-2</v>
      </c>
      <c r="CP106" s="52">
        <v>3.8192799999999999E-2</v>
      </c>
      <c r="CQ106" s="52">
        <v>9.9597999999999996E-3</v>
      </c>
      <c r="CR106" s="52">
        <v>1.00819E-2</v>
      </c>
      <c r="CS106" s="52">
        <v>1.3944000000000001E-3</v>
      </c>
      <c r="CT106" s="52">
        <v>5.3016000000000001E-3</v>
      </c>
      <c r="CU106" s="52">
        <v>-1.62664E-2</v>
      </c>
      <c r="CV106" s="52">
        <v>-4.1924700000000002E-2</v>
      </c>
      <c r="CW106" s="52">
        <v>-3.0675999999999998E-2</v>
      </c>
      <c r="CX106" s="52">
        <v>-1.50425E-2</v>
      </c>
      <c r="CY106" s="52">
        <v>2.8923999999999998E-3</v>
      </c>
      <c r="CZ106" s="52">
        <v>9.5501000000000006E-3</v>
      </c>
      <c r="DA106" s="52">
        <v>-2.9550000000000003E-4</v>
      </c>
      <c r="DB106" s="52">
        <v>-3.1570999999999999E-3</v>
      </c>
      <c r="DC106" s="52">
        <v>2.9372999999999999E-3</v>
      </c>
      <c r="DD106" s="52">
        <v>5.5665999999999997E-3</v>
      </c>
      <c r="DE106" s="52">
        <v>-1.5561999999999999E-2</v>
      </c>
      <c r="DF106" s="52">
        <v>-1.47923E-2</v>
      </c>
      <c r="DG106" s="52">
        <v>-5.1472999999999996E-3</v>
      </c>
      <c r="DH106" s="52">
        <v>3.8416000000000001E-3</v>
      </c>
      <c r="DI106" s="52">
        <v>2.2570900000000001E-2</v>
      </c>
      <c r="DJ106" s="52">
        <v>3.5218399999999997E-2</v>
      </c>
      <c r="DK106" s="52">
        <v>4.3414000000000001E-2</v>
      </c>
      <c r="DL106" s="52">
        <v>4.1754600000000003E-2</v>
      </c>
      <c r="DM106" s="52">
        <v>4.5004500000000003E-2</v>
      </c>
      <c r="DN106" s="52">
        <v>4.7641099999999999E-2</v>
      </c>
      <c r="DO106" s="52">
        <v>1.6461E-2</v>
      </c>
      <c r="DP106" s="52">
        <v>1.6652400000000001E-2</v>
      </c>
      <c r="DQ106" s="52">
        <v>9.8490000000000001E-3</v>
      </c>
      <c r="DR106" s="52">
        <v>1.31769E-2</v>
      </c>
      <c r="DS106" s="52">
        <v>-7.5846999999999998E-3</v>
      </c>
      <c r="DT106" s="52">
        <v>-3.2881300000000002E-2</v>
      </c>
      <c r="DU106" s="52">
        <v>-2.2821500000000002E-2</v>
      </c>
      <c r="DV106" s="52">
        <v>-5.8874000000000001E-3</v>
      </c>
      <c r="DW106" s="52">
        <v>1.5983399999999998E-2</v>
      </c>
      <c r="DX106" s="52">
        <v>1.9405700000000001E-2</v>
      </c>
      <c r="DY106" s="52">
        <v>8.4055999999999992E-3</v>
      </c>
      <c r="DZ106" s="52">
        <v>2.2812000000000002E-3</v>
      </c>
      <c r="EA106" s="52">
        <v>8.5217999999999995E-3</v>
      </c>
      <c r="EB106" s="52">
        <v>1.22069E-2</v>
      </c>
      <c r="EC106" s="52">
        <v>-8.6434000000000007E-3</v>
      </c>
      <c r="ED106" s="52">
        <v>-7.1126999999999996E-3</v>
      </c>
      <c r="EE106" s="52">
        <v>2.5950000000000001E-3</v>
      </c>
      <c r="EF106" s="52">
        <v>1.1521E-2</v>
      </c>
      <c r="EG106" s="52">
        <v>3.0391899999999999E-2</v>
      </c>
      <c r="EH106" s="52">
        <v>4.6083800000000001E-2</v>
      </c>
      <c r="EI106" s="52">
        <v>5.5956400000000003E-2</v>
      </c>
      <c r="EJ106" s="52">
        <v>5.44129E-2</v>
      </c>
      <c r="EK106" s="52">
        <v>5.8401000000000002E-2</v>
      </c>
      <c r="EL106" s="52">
        <v>6.1282799999999998E-2</v>
      </c>
      <c r="EM106" s="52">
        <v>2.5847700000000001E-2</v>
      </c>
      <c r="EN106" s="52">
        <v>2.6139200000000001E-2</v>
      </c>
      <c r="EO106" s="52">
        <v>2.2055999999999999E-2</v>
      </c>
      <c r="EP106" s="52">
        <v>2.4547599999999999E-2</v>
      </c>
      <c r="EQ106" s="52">
        <v>4.9503999999999998E-3</v>
      </c>
      <c r="ER106" s="52">
        <v>-1.9824000000000001E-2</v>
      </c>
      <c r="ES106" s="52">
        <v>-1.1480799999999999E-2</v>
      </c>
      <c r="ET106" s="52">
        <v>7.3309999999999998E-3</v>
      </c>
      <c r="EU106" s="52">
        <v>67.918053</v>
      </c>
      <c r="EV106" s="52">
        <v>67.652587999999994</v>
      </c>
      <c r="EW106" s="52">
        <v>67.137755999999996</v>
      </c>
      <c r="EX106" s="52">
        <v>66.079941000000005</v>
      </c>
      <c r="EY106" s="52">
        <v>65.729011999999997</v>
      </c>
      <c r="EZ106" s="52">
        <v>65.513321000000005</v>
      </c>
      <c r="FA106" s="52">
        <v>65.217697000000001</v>
      </c>
      <c r="FB106" s="52">
        <v>68.841628999999998</v>
      </c>
      <c r="FC106" s="52">
        <v>74.271996000000001</v>
      </c>
      <c r="FD106" s="52">
        <v>77.729515000000006</v>
      </c>
      <c r="FE106" s="52">
        <v>80.286072000000004</v>
      </c>
      <c r="FF106" s="52">
        <v>81.916542000000007</v>
      </c>
      <c r="FG106" s="52">
        <v>82.019103999999999</v>
      </c>
      <c r="FH106" s="52">
        <v>81.872298999999998</v>
      </c>
      <c r="FI106" s="52">
        <v>81.354950000000002</v>
      </c>
      <c r="FJ106" s="52">
        <v>80.840621999999996</v>
      </c>
      <c r="FK106" s="52">
        <v>79.509804000000003</v>
      </c>
      <c r="FL106" s="52">
        <v>76.945701999999997</v>
      </c>
      <c r="FM106" s="52">
        <v>74.226241999999999</v>
      </c>
      <c r="FN106" s="52">
        <v>72.49221</v>
      </c>
      <c r="FO106" s="52">
        <v>70.679741000000007</v>
      </c>
      <c r="FP106" s="52">
        <v>69.128203999999997</v>
      </c>
      <c r="FQ106" s="52">
        <v>68.630470000000003</v>
      </c>
      <c r="FR106" s="52">
        <v>68.561592000000005</v>
      </c>
      <c r="FS106" s="52">
        <v>6.7689999999999998E-3</v>
      </c>
      <c r="FT106" s="52">
        <v>8.1747E-3</v>
      </c>
      <c r="FU106" s="52">
        <v>1.29263E-2</v>
      </c>
    </row>
    <row r="107" spans="1:177" x14ac:dyDescent="0.2">
      <c r="A107" s="31" t="s">
        <v>0</v>
      </c>
      <c r="B107" s="31" t="s">
        <v>236</v>
      </c>
      <c r="C107" s="31" t="s">
        <v>208</v>
      </c>
      <c r="D107" s="31" t="s">
        <v>220</v>
      </c>
      <c r="E107" s="53" t="s">
        <v>229</v>
      </c>
      <c r="F107" s="53">
        <v>3108</v>
      </c>
      <c r="G107" s="52">
        <v>2.3379660000000002</v>
      </c>
      <c r="H107" s="52">
        <v>2.092997</v>
      </c>
      <c r="I107" s="52">
        <v>1.927136</v>
      </c>
      <c r="J107" s="52">
        <v>1.8316509999999999</v>
      </c>
      <c r="K107" s="52">
        <v>1.79975</v>
      </c>
      <c r="L107" s="52">
        <v>1.914836</v>
      </c>
      <c r="M107" s="52">
        <v>2.1219060000000001</v>
      </c>
      <c r="N107" s="52">
        <v>2.0948699999999998</v>
      </c>
      <c r="O107" s="52">
        <v>2.0099269999999998</v>
      </c>
      <c r="P107" s="52">
        <v>1.9353499999999999</v>
      </c>
      <c r="Q107" s="52">
        <v>1.9385730000000001</v>
      </c>
      <c r="R107" s="52">
        <v>2.0011100000000002</v>
      </c>
      <c r="S107" s="52">
        <v>2.068336</v>
      </c>
      <c r="T107" s="52">
        <v>2.1712799999999999</v>
      </c>
      <c r="U107" s="52">
        <v>2.2172390000000002</v>
      </c>
      <c r="V107" s="52">
        <v>2.4059650000000001</v>
      </c>
      <c r="W107" s="52">
        <v>2.604565</v>
      </c>
      <c r="X107" s="52">
        <v>2.845561</v>
      </c>
      <c r="Y107" s="52">
        <v>3.1538330000000001</v>
      </c>
      <c r="Z107" s="52">
        <v>3.5169280000000001</v>
      </c>
      <c r="AA107" s="52">
        <v>3.6246139999999998</v>
      </c>
      <c r="AB107" s="52">
        <v>3.4645039999999998</v>
      </c>
      <c r="AC107" s="52">
        <v>3.0922879999999999</v>
      </c>
      <c r="AD107" s="52">
        <v>2.6774710000000002</v>
      </c>
      <c r="AE107" s="52">
        <v>-0.1183241</v>
      </c>
      <c r="AF107" s="52">
        <v>-0.17120150000000001</v>
      </c>
      <c r="AG107" s="52">
        <v>-0.17420830000000001</v>
      </c>
      <c r="AH107" s="52">
        <v>-0.1413114</v>
      </c>
      <c r="AI107" s="52">
        <v>-0.11487219999999999</v>
      </c>
      <c r="AJ107" s="52">
        <v>-7.9097200000000006E-2</v>
      </c>
      <c r="AK107" s="52">
        <v>-5.80571E-2</v>
      </c>
      <c r="AL107" s="52">
        <v>-0.1053726</v>
      </c>
      <c r="AM107" s="52">
        <v>-2.9942199999999999E-2</v>
      </c>
      <c r="AN107" s="52">
        <v>-7.67983E-2</v>
      </c>
      <c r="AO107" s="52">
        <v>-9.5410400000000006E-2</v>
      </c>
      <c r="AP107" s="52">
        <v>-4.5528199999999998E-2</v>
      </c>
      <c r="AQ107" s="52">
        <v>-5.9678099999999998E-2</v>
      </c>
      <c r="AR107" s="52">
        <v>-4.22615E-2</v>
      </c>
      <c r="AS107" s="52">
        <v>-8.1592600000000001E-2</v>
      </c>
      <c r="AT107" s="52">
        <v>-5.3072500000000002E-2</v>
      </c>
      <c r="AU107" s="52">
        <v>-4.9666599999999998E-2</v>
      </c>
      <c r="AV107" s="52">
        <v>-6.7773200000000006E-2</v>
      </c>
      <c r="AW107" s="52">
        <v>-9.1343900000000006E-2</v>
      </c>
      <c r="AX107" s="52">
        <v>-9.7635200000000005E-2</v>
      </c>
      <c r="AY107" s="52">
        <v>-7.8892299999999999E-2</v>
      </c>
      <c r="AZ107" s="52">
        <v>-5.6331699999999998E-2</v>
      </c>
      <c r="BA107" s="52">
        <v>-9.01695E-2</v>
      </c>
      <c r="BB107" s="52">
        <v>-7.9434699999999997E-2</v>
      </c>
      <c r="BC107" s="52">
        <v>-8.4327899999999997E-2</v>
      </c>
      <c r="BD107" s="52">
        <v>-0.13414100000000001</v>
      </c>
      <c r="BE107" s="52">
        <v>-0.14095260000000001</v>
      </c>
      <c r="BF107" s="52">
        <v>-0.1112247</v>
      </c>
      <c r="BG107" s="52">
        <v>-8.6291800000000002E-2</v>
      </c>
      <c r="BH107" s="52">
        <v>-4.9960499999999998E-2</v>
      </c>
      <c r="BI107" s="52">
        <v>-2.7659599999999999E-2</v>
      </c>
      <c r="BJ107" s="52">
        <v>-7.5516E-2</v>
      </c>
      <c r="BK107" s="52">
        <v>-3.7805999999999998E-3</v>
      </c>
      <c r="BL107" s="52">
        <v>-4.9219300000000001E-2</v>
      </c>
      <c r="BM107" s="52">
        <v>-6.77508E-2</v>
      </c>
      <c r="BN107" s="52">
        <v>-1.53581E-2</v>
      </c>
      <c r="BO107" s="52">
        <v>-2.7064899999999999E-2</v>
      </c>
      <c r="BP107" s="52">
        <v>-6.8953E-3</v>
      </c>
      <c r="BQ107" s="52">
        <v>-4.4588799999999998E-2</v>
      </c>
      <c r="BR107" s="52">
        <v>-1.48646E-2</v>
      </c>
      <c r="BS107" s="52">
        <v>-9.6047000000000007E-3</v>
      </c>
      <c r="BT107" s="52">
        <v>-2.7565099999999999E-2</v>
      </c>
      <c r="BU107" s="52">
        <v>-5.2224E-2</v>
      </c>
      <c r="BV107" s="52">
        <v>-5.8601500000000001E-2</v>
      </c>
      <c r="BW107" s="52">
        <v>-3.7422200000000003E-2</v>
      </c>
      <c r="BX107" s="52">
        <v>-1.62845E-2</v>
      </c>
      <c r="BY107" s="52">
        <v>-5.25382E-2</v>
      </c>
      <c r="BZ107" s="52">
        <v>-4.4161100000000002E-2</v>
      </c>
      <c r="CA107" s="52">
        <v>-6.0782200000000002E-2</v>
      </c>
      <c r="CB107" s="52">
        <v>-0.108473</v>
      </c>
      <c r="CC107" s="52">
        <v>-0.11791980000000001</v>
      </c>
      <c r="CD107" s="52">
        <v>-9.03867E-2</v>
      </c>
      <c r="CE107" s="52">
        <v>-6.6497100000000003E-2</v>
      </c>
      <c r="CF107" s="52">
        <v>-2.9780500000000001E-2</v>
      </c>
      <c r="CG107" s="52">
        <v>-6.6062999999999998E-3</v>
      </c>
      <c r="CH107" s="52">
        <v>-5.4837299999999999E-2</v>
      </c>
      <c r="CI107" s="52">
        <v>1.43389E-2</v>
      </c>
      <c r="CJ107" s="52">
        <v>-3.0118200000000001E-2</v>
      </c>
      <c r="CK107" s="52">
        <v>-4.8593799999999999E-2</v>
      </c>
      <c r="CL107" s="52">
        <v>5.5374999999999999E-3</v>
      </c>
      <c r="CM107" s="52">
        <v>-4.4771999999999998E-3</v>
      </c>
      <c r="CN107" s="52">
        <v>1.7599199999999999E-2</v>
      </c>
      <c r="CO107" s="52">
        <v>-1.8960100000000001E-2</v>
      </c>
      <c r="CP107" s="52">
        <v>1.15981E-2</v>
      </c>
      <c r="CQ107" s="52">
        <v>1.8142200000000001E-2</v>
      </c>
      <c r="CR107" s="52">
        <v>2.8299999999999999E-4</v>
      </c>
      <c r="CS107" s="52">
        <v>-2.5129700000000001E-2</v>
      </c>
      <c r="CT107" s="52">
        <v>-3.1566900000000002E-2</v>
      </c>
      <c r="CU107" s="52">
        <v>-8.7001999999999999E-3</v>
      </c>
      <c r="CV107" s="52">
        <v>1.14521E-2</v>
      </c>
      <c r="CW107" s="52">
        <v>-2.64748E-2</v>
      </c>
      <c r="CX107" s="52">
        <v>-1.97308E-2</v>
      </c>
      <c r="CY107" s="52">
        <v>-3.7236499999999999E-2</v>
      </c>
      <c r="CZ107" s="52">
        <v>-8.2805100000000006E-2</v>
      </c>
      <c r="DA107" s="52">
        <v>-9.4887100000000002E-2</v>
      </c>
      <c r="DB107" s="52">
        <v>-6.9548700000000005E-2</v>
      </c>
      <c r="DC107" s="52">
        <v>-4.6702399999999998E-2</v>
      </c>
      <c r="DD107" s="52">
        <v>-9.6004000000000003E-3</v>
      </c>
      <c r="DE107" s="52">
        <v>1.4447E-2</v>
      </c>
      <c r="DF107" s="52">
        <v>-3.41587E-2</v>
      </c>
      <c r="DG107" s="52">
        <v>3.2458300000000002E-2</v>
      </c>
      <c r="DH107" s="52">
        <v>-1.10171E-2</v>
      </c>
      <c r="DI107" s="52">
        <v>-2.9436799999999999E-2</v>
      </c>
      <c r="DJ107" s="52">
        <v>2.64332E-2</v>
      </c>
      <c r="DK107" s="52">
        <v>1.8110600000000001E-2</v>
      </c>
      <c r="DL107" s="52">
        <v>4.2093699999999998E-2</v>
      </c>
      <c r="DM107" s="52">
        <v>6.6686000000000002E-3</v>
      </c>
      <c r="DN107" s="52">
        <v>3.8060799999999999E-2</v>
      </c>
      <c r="DO107" s="52">
        <v>4.5888999999999999E-2</v>
      </c>
      <c r="DP107" s="52">
        <v>2.8131E-2</v>
      </c>
      <c r="DQ107" s="52">
        <v>1.9645999999999999E-3</v>
      </c>
      <c r="DR107" s="52">
        <v>-4.5323000000000004E-3</v>
      </c>
      <c r="DS107" s="52">
        <v>2.0021799999999999E-2</v>
      </c>
      <c r="DT107" s="52">
        <v>3.91887E-2</v>
      </c>
      <c r="DU107" s="52">
        <v>-4.1149999999999997E-4</v>
      </c>
      <c r="DV107" s="52">
        <v>4.6994999999999997E-3</v>
      </c>
      <c r="DW107" s="52">
        <v>-3.2403000000000002E-3</v>
      </c>
      <c r="DX107" s="52">
        <v>-4.5744600000000003E-2</v>
      </c>
      <c r="DY107" s="52">
        <v>-6.1631400000000003E-2</v>
      </c>
      <c r="DZ107" s="52">
        <v>-3.9461999999999997E-2</v>
      </c>
      <c r="EA107" s="52">
        <v>-1.8121999999999999E-2</v>
      </c>
      <c r="EB107" s="52">
        <v>1.9536299999999999E-2</v>
      </c>
      <c r="EC107" s="52">
        <v>4.4844599999999998E-2</v>
      </c>
      <c r="ED107" s="52">
        <v>-4.3020000000000003E-3</v>
      </c>
      <c r="EE107" s="52">
        <v>5.8619900000000003E-2</v>
      </c>
      <c r="EF107" s="52">
        <v>1.6561900000000001E-2</v>
      </c>
      <c r="EG107" s="52">
        <v>-1.7771E-3</v>
      </c>
      <c r="EH107" s="52">
        <v>5.6603300000000002E-2</v>
      </c>
      <c r="EI107" s="52">
        <v>5.0723799999999999E-2</v>
      </c>
      <c r="EJ107" s="52">
        <v>7.7459899999999998E-2</v>
      </c>
      <c r="EK107" s="52">
        <v>4.3672299999999997E-2</v>
      </c>
      <c r="EL107" s="52">
        <v>7.6268799999999998E-2</v>
      </c>
      <c r="EM107" s="52">
        <v>8.5950899999999997E-2</v>
      </c>
      <c r="EN107" s="52">
        <v>6.8339200000000003E-2</v>
      </c>
      <c r="EO107" s="52">
        <v>4.10844E-2</v>
      </c>
      <c r="EP107" s="52">
        <v>3.4501400000000002E-2</v>
      </c>
      <c r="EQ107" s="52">
        <v>6.1491900000000002E-2</v>
      </c>
      <c r="ER107" s="52">
        <v>7.9236000000000001E-2</v>
      </c>
      <c r="ES107" s="52">
        <v>3.7219799999999997E-2</v>
      </c>
      <c r="ET107" s="52">
        <v>3.9973000000000002E-2</v>
      </c>
      <c r="EU107" s="52">
        <v>68.833824000000007</v>
      </c>
      <c r="EV107" s="52">
        <v>68.542793000000003</v>
      </c>
      <c r="EW107" s="52">
        <v>68.370041000000001</v>
      </c>
      <c r="EX107" s="52">
        <v>67.985718000000006</v>
      </c>
      <c r="EY107" s="52">
        <v>68.314734999999999</v>
      </c>
      <c r="EZ107" s="52">
        <v>68.046013000000002</v>
      </c>
      <c r="FA107" s="52">
        <v>68.180115000000001</v>
      </c>
      <c r="FB107" s="52">
        <v>70.103431999999998</v>
      </c>
      <c r="FC107" s="52">
        <v>72.366828999999996</v>
      </c>
      <c r="FD107" s="52">
        <v>74.992615000000001</v>
      </c>
      <c r="FE107" s="52">
        <v>77.485007999999993</v>
      </c>
      <c r="FF107" s="52">
        <v>78.278419</v>
      </c>
      <c r="FG107" s="52">
        <v>78.834686000000005</v>
      </c>
      <c r="FH107" s="52">
        <v>78.693755999999993</v>
      </c>
      <c r="FI107" s="52">
        <v>78.310683999999995</v>
      </c>
      <c r="FJ107" s="52">
        <v>77.554671999999997</v>
      </c>
      <c r="FK107" s="52">
        <v>76.500709999999998</v>
      </c>
      <c r="FL107" s="52">
        <v>75.109343999999993</v>
      </c>
      <c r="FM107" s="52">
        <v>72.410774000000004</v>
      </c>
      <c r="FN107" s="52">
        <v>71.095405999999997</v>
      </c>
      <c r="FO107" s="52">
        <v>70.558036999999999</v>
      </c>
      <c r="FP107" s="52">
        <v>69.837333999999998</v>
      </c>
      <c r="FQ107" s="52">
        <v>69.646324000000007</v>
      </c>
      <c r="FR107" s="52">
        <v>69.264847000000003</v>
      </c>
      <c r="FS107" s="52">
        <v>3.25077E-2</v>
      </c>
      <c r="FT107" s="52">
        <v>3.3447900000000003E-2</v>
      </c>
      <c r="FU107" s="52">
        <v>4.2810800000000003E-2</v>
      </c>
    </row>
    <row r="108" spans="1:177" x14ac:dyDescent="0.2">
      <c r="A108" s="31" t="s">
        <v>0</v>
      </c>
      <c r="B108" s="31" t="s">
        <v>236</v>
      </c>
      <c r="C108" s="31" t="s">
        <v>208</v>
      </c>
      <c r="D108" s="31" t="s">
        <v>220</v>
      </c>
      <c r="E108" s="53" t="s">
        <v>230</v>
      </c>
      <c r="F108" s="53">
        <v>1803</v>
      </c>
      <c r="G108" s="52">
        <v>1.3390040000000001</v>
      </c>
      <c r="H108" s="52">
        <v>1.18987</v>
      </c>
      <c r="I108" s="52">
        <v>1.091906</v>
      </c>
      <c r="J108" s="52">
        <v>1.035693</v>
      </c>
      <c r="K108" s="52">
        <v>1.0054510000000001</v>
      </c>
      <c r="L108" s="52">
        <v>1.0550759999999999</v>
      </c>
      <c r="M108" s="52">
        <v>1.1673279999999999</v>
      </c>
      <c r="N108" s="52">
        <v>1.183432</v>
      </c>
      <c r="O108" s="52">
        <v>1.131616</v>
      </c>
      <c r="P108" s="52">
        <v>1.0800639999999999</v>
      </c>
      <c r="Q108" s="52">
        <v>1.0793619999999999</v>
      </c>
      <c r="R108" s="52">
        <v>1.120047</v>
      </c>
      <c r="S108" s="52">
        <v>1.1451519999999999</v>
      </c>
      <c r="T108" s="52">
        <v>1.186377</v>
      </c>
      <c r="U108" s="52">
        <v>1.18485</v>
      </c>
      <c r="V108" s="52">
        <v>1.2574829999999999</v>
      </c>
      <c r="W108" s="52">
        <v>1.340973</v>
      </c>
      <c r="X108" s="52">
        <v>1.4801960000000001</v>
      </c>
      <c r="Y108" s="52">
        <v>1.684445</v>
      </c>
      <c r="Z108" s="52">
        <v>1.91642</v>
      </c>
      <c r="AA108" s="52">
        <v>2.003727</v>
      </c>
      <c r="AB108" s="52">
        <v>1.9306890000000001</v>
      </c>
      <c r="AC108" s="52">
        <v>1.747193</v>
      </c>
      <c r="AD108" s="52">
        <v>1.53508</v>
      </c>
      <c r="AE108" s="52">
        <v>-7.82056E-2</v>
      </c>
      <c r="AF108" s="52">
        <v>-0.12772249999999999</v>
      </c>
      <c r="AG108" s="52">
        <v>-0.12461029999999999</v>
      </c>
      <c r="AH108" s="52">
        <v>-9.1959600000000002E-2</v>
      </c>
      <c r="AI108" s="52">
        <v>-6.8675299999999995E-2</v>
      </c>
      <c r="AJ108" s="52">
        <v>-4.7238700000000002E-2</v>
      </c>
      <c r="AK108" s="52">
        <v>-1.55221E-2</v>
      </c>
      <c r="AL108" s="52">
        <v>-2.7952500000000002E-2</v>
      </c>
      <c r="AM108" s="52">
        <v>-8.6779000000000005E-3</v>
      </c>
      <c r="AN108" s="52">
        <v>-5.53962E-2</v>
      </c>
      <c r="AO108" s="52">
        <v>-5.7343999999999999E-2</v>
      </c>
      <c r="AP108" s="52">
        <v>-9.9708000000000001E-3</v>
      </c>
      <c r="AQ108" s="52">
        <v>-2.92316E-2</v>
      </c>
      <c r="AR108" s="52">
        <v>-1.6749699999999999E-2</v>
      </c>
      <c r="AS108" s="52">
        <v>-4.1203400000000001E-2</v>
      </c>
      <c r="AT108" s="52">
        <v>-4.78986E-2</v>
      </c>
      <c r="AU108" s="52">
        <v>-6.0388799999999999E-2</v>
      </c>
      <c r="AV108" s="52">
        <v>-5.8814699999999998E-2</v>
      </c>
      <c r="AW108" s="52">
        <v>-7.4478299999999997E-2</v>
      </c>
      <c r="AX108" s="52">
        <v>-9.2937599999999995E-2</v>
      </c>
      <c r="AY108" s="52">
        <v>-7.0894299999999993E-2</v>
      </c>
      <c r="AZ108" s="52">
        <v>-6.3962500000000005E-2</v>
      </c>
      <c r="BA108" s="52">
        <v>-6.14706E-2</v>
      </c>
      <c r="BB108" s="52">
        <v>-4.6151200000000003E-2</v>
      </c>
      <c r="BC108" s="52">
        <v>-5.0354400000000001E-2</v>
      </c>
      <c r="BD108" s="52">
        <v>-9.5605800000000005E-2</v>
      </c>
      <c r="BE108" s="52">
        <v>-9.6597100000000005E-2</v>
      </c>
      <c r="BF108" s="52">
        <v>-6.7573599999999998E-2</v>
      </c>
      <c r="BG108" s="52">
        <v>-4.6329700000000001E-2</v>
      </c>
      <c r="BH108" s="52">
        <v>-2.3378900000000001E-2</v>
      </c>
      <c r="BI108" s="52">
        <v>8.2571999999999993E-3</v>
      </c>
      <c r="BJ108" s="52">
        <v>-4.7704999999999996E-3</v>
      </c>
      <c r="BK108" s="52">
        <v>1.0259600000000001E-2</v>
      </c>
      <c r="BL108" s="52">
        <v>-3.4813299999999998E-2</v>
      </c>
      <c r="BM108" s="52">
        <v>-3.6801199999999999E-2</v>
      </c>
      <c r="BN108" s="52">
        <v>1.1883700000000001E-2</v>
      </c>
      <c r="BO108" s="52">
        <v>-5.3181000000000001E-3</v>
      </c>
      <c r="BP108" s="52">
        <v>8.9980000000000008E-3</v>
      </c>
      <c r="BQ108" s="52">
        <v>-1.50224E-2</v>
      </c>
      <c r="BR108" s="52">
        <v>-2.06292E-2</v>
      </c>
      <c r="BS108" s="52">
        <v>-3.1794999999999997E-2</v>
      </c>
      <c r="BT108" s="52">
        <v>-2.97153E-2</v>
      </c>
      <c r="BU108" s="52">
        <v>-4.5612800000000002E-2</v>
      </c>
      <c r="BV108" s="52">
        <v>-6.3886600000000002E-2</v>
      </c>
      <c r="BW108" s="52">
        <v>-3.7998999999999998E-2</v>
      </c>
      <c r="BX108" s="52">
        <v>-3.1620299999999997E-2</v>
      </c>
      <c r="BY108" s="52">
        <v>-3.1501500000000002E-2</v>
      </c>
      <c r="BZ108" s="52">
        <v>-1.8167200000000001E-2</v>
      </c>
      <c r="CA108" s="52">
        <v>-3.10648E-2</v>
      </c>
      <c r="CB108" s="52">
        <v>-7.3361800000000005E-2</v>
      </c>
      <c r="CC108" s="52">
        <v>-7.7195299999999994E-2</v>
      </c>
      <c r="CD108" s="52">
        <v>-5.0684E-2</v>
      </c>
      <c r="CE108" s="52">
        <v>-3.0853200000000001E-2</v>
      </c>
      <c r="CF108" s="52">
        <v>-6.8536999999999999E-3</v>
      </c>
      <c r="CG108" s="52">
        <v>2.4726700000000001E-2</v>
      </c>
      <c r="CH108" s="52">
        <v>1.1285399999999999E-2</v>
      </c>
      <c r="CI108" s="52">
        <v>2.3375699999999999E-2</v>
      </c>
      <c r="CJ108" s="52">
        <v>-2.0557700000000002E-2</v>
      </c>
      <c r="CK108" s="52">
        <v>-2.2573300000000001E-2</v>
      </c>
      <c r="CL108" s="52">
        <v>2.7020099999999998E-2</v>
      </c>
      <c r="CM108" s="52">
        <v>1.12443E-2</v>
      </c>
      <c r="CN108" s="52">
        <v>2.6830900000000001E-2</v>
      </c>
      <c r="CO108" s="52">
        <v>3.1105E-3</v>
      </c>
      <c r="CP108" s="52">
        <v>-1.7424999999999999E-3</v>
      </c>
      <c r="CQ108" s="52">
        <v>-1.1991E-2</v>
      </c>
      <c r="CR108" s="52">
        <v>-9.5612000000000006E-3</v>
      </c>
      <c r="CS108" s="52">
        <v>-2.56206E-2</v>
      </c>
      <c r="CT108" s="52">
        <v>-4.3765999999999999E-2</v>
      </c>
      <c r="CU108" s="52">
        <v>-1.52157E-2</v>
      </c>
      <c r="CV108" s="52">
        <v>-9.2201000000000002E-3</v>
      </c>
      <c r="CW108" s="52">
        <v>-1.0744999999999999E-2</v>
      </c>
      <c r="CX108" s="52">
        <v>1.2144E-3</v>
      </c>
      <c r="CY108" s="52">
        <v>-1.17751E-2</v>
      </c>
      <c r="CZ108" s="52">
        <v>-5.1117799999999998E-2</v>
      </c>
      <c r="DA108" s="52">
        <v>-5.7793499999999998E-2</v>
      </c>
      <c r="DB108" s="52">
        <v>-3.3794400000000002E-2</v>
      </c>
      <c r="DC108" s="52">
        <v>-1.53767E-2</v>
      </c>
      <c r="DD108" s="52">
        <v>9.6714999999999995E-3</v>
      </c>
      <c r="DE108" s="52">
        <v>4.1196200000000002E-2</v>
      </c>
      <c r="DF108" s="52">
        <v>2.73412E-2</v>
      </c>
      <c r="DG108" s="52">
        <v>3.6491799999999998E-2</v>
      </c>
      <c r="DH108" s="52">
        <v>-6.3020999999999997E-3</v>
      </c>
      <c r="DI108" s="52">
        <v>-8.3453999999999993E-3</v>
      </c>
      <c r="DJ108" s="52">
        <v>4.2156399999999997E-2</v>
      </c>
      <c r="DK108" s="52">
        <v>2.78068E-2</v>
      </c>
      <c r="DL108" s="52">
        <v>4.4663700000000001E-2</v>
      </c>
      <c r="DM108" s="52">
        <v>2.1243399999999999E-2</v>
      </c>
      <c r="DN108" s="52">
        <v>1.7144199999999998E-2</v>
      </c>
      <c r="DO108" s="52">
        <v>7.8130000000000005E-3</v>
      </c>
      <c r="DP108" s="52">
        <v>1.0592900000000001E-2</v>
      </c>
      <c r="DQ108" s="52">
        <v>-5.6283000000000001E-3</v>
      </c>
      <c r="DR108" s="52">
        <v>-2.3645300000000001E-2</v>
      </c>
      <c r="DS108" s="52">
        <v>7.5674999999999996E-3</v>
      </c>
      <c r="DT108" s="52">
        <v>1.31801E-2</v>
      </c>
      <c r="DU108" s="52">
        <v>1.00115E-2</v>
      </c>
      <c r="DV108" s="52">
        <v>2.0596E-2</v>
      </c>
      <c r="DW108" s="52">
        <v>1.6076099999999999E-2</v>
      </c>
      <c r="DX108" s="52">
        <v>-1.90011E-2</v>
      </c>
      <c r="DY108" s="52">
        <v>-2.9780299999999999E-2</v>
      </c>
      <c r="DZ108" s="52">
        <v>-9.4085000000000002E-3</v>
      </c>
      <c r="EA108" s="52">
        <v>6.9690000000000004E-3</v>
      </c>
      <c r="EB108" s="52">
        <v>3.35313E-2</v>
      </c>
      <c r="EC108" s="52">
        <v>6.4975500000000005E-2</v>
      </c>
      <c r="ED108" s="52">
        <v>5.05233E-2</v>
      </c>
      <c r="EE108" s="52">
        <v>5.5429300000000001E-2</v>
      </c>
      <c r="EF108" s="52">
        <v>1.42808E-2</v>
      </c>
      <c r="EG108" s="52">
        <v>1.2197400000000001E-2</v>
      </c>
      <c r="EH108" s="52">
        <v>6.4010999999999998E-2</v>
      </c>
      <c r="EI108" s="52">
        <v>5.1720299999999997E-2</v>
      </c>
      <c r="EJ108" s="52">
        <v>7.0411399999999999E-2</v>
      </c>
      <c r="EK108" s="52">
        <v>4.7424500000000001E-2</v>
      </c>
      <c r="EL108" s="52">
        <v>4.44137E-2</v>
      </c>
      <c r="EM108" s="52">
        <v>3.6406800000000003E-2</v>
      </c>
      <c r="EN108" s="52">
        <v>3.9692199999999997E-2</v>
      </c>
      <c r="EO108" s="52">
        <v>2.32372E-2</v>
      </c>
      <c r="EP108" s="52">
        <v>5.4057000000000003E-3</v>
      </c>
      <c r="EQ108" s="52">
        <v>4.04628E-2</v>
      </c>
      <c r="ER108" s="52">
        <v>4.5522300000000002E-2</v>
      </c>
      <c r="ES108" s="52">
        <v>3.9980599999999998E-2</v>
      </c>
      <c r="ET108" s="52">
        <v>4.8579999999999998E-2</v>
      </c>
      <c r="EU108" s="52">
        <v>69.887848000000005</v>
      </c>
      <c r="EV108" s="52">
        <v>69.451317000000003</v>
      </c>
      <c r="EW108" s="52">
        <v>68.832649000000004</v>
      </c>
      <c r="EX108" s="52">
        <v>68.490082000000001</v>
      </c>
      <c r="EY108" s="52">
        <v>68.394835999999998</v>
      </c>
      <c r="EZ108" s="52">
        <v>68.252960000000002</v>
      </c>
      <c r="FA108" s="52">
        <v>68.350464000000002</v>
      </c>
      <c r="FB108" s="52">
        <v>69.215675000000005</v>
      </c>
      <c r="FC108" s="52">
        <v>70.850571000000002</v>
      </c>
      <c r="FD108" s="52">
        <v>73.205910000000003</v>
      </c>
      <c r="FE108" s="52">
        <v>75.216399999999993</v>
      </c>
      <c r="FF108" s="52">
        <v>75.627205000000004</v>
      </c>
      <c r="FG108" s="52">
        <v>76.389144999999999</v>
      </c>
      <c r="FH108" s="52">
        <v>76.244468999999995</v>
      </c>
      <c r="FI108" s="52">
        <v>76.385323</v>
      </c>
      <c r="FJ108" s="52">
        <v>75.952606000000003</v>
      </c>
      <c r="FK108" s="52">
        <v>75.001953</v>
      </c>
      <c r="FL108" s="52">
        <v>74.089561000000003</v>
      </c>
      <c r="FM108" s="52">
        <v>72.032059000000004</v>
      </c>
      <c r="FN108" s="52">
        <v>71.075417000000002</v>
      </c>
      <c r="FO108" s="52">
        <v>70.740584999999996</v>
      </c>
      <c r="FP108" s="52">
        <v>70.406043999999994</v>
      </c>
      <c r="FQ108" s="52">
        <v>70.503417999999996</v>
      </c>
      <c r="FR108" s="52">
        <v>70.171729999999997</v>
      </c>
      <c r="FS108" s="52">
        <v>2.4606900000000001E-2</v>
      </c>
      <c r="FT108" s="52">
        <v>2.56353E-2</v>
      </c>
      <c r="FU108" s="52">
        <v>3.0868400000000001E-2</v>
      </c>
    </row>
    <row r="109" spans="1:177" x14ac:dyDescent="0.2">
      <c r="A109" s="31" t="s">
        <v>0</v>
      </c>
      <c r="B109" s="31" t="s">
        <v>236</v>
      </c>
      <c r="C109" s="31" t="s">
        <v>208</v>
      </c>
      <c r="D109" s="31" t="s">
        <v>220</v>
      </c>
      <c r="E109" s="53" t="s">
        <v>231</v>
      </c>
      <c r="F109" s="53">
        <v>1305</v>
      </c>
      <c r="G109" s="52">
        <v>0.99875919999999996</v>
      </c>
      <c r="H109" s="52">
        <v>0.9031785</v>
      </c>
      <c r="I109" s="52">
        <v>0.83509549999999999</v>
      </c>
      <c r="J109" s="52">
        <v>0.79595150000000003</v>
      </c>
      <c r="K109" s="52">
        <v>0.79435219999999995</v>
      </c>
      <c r="L109" s="52">
        <v>0.85950550000000003</v>
      </c>
      <c r="M109" s="52">
        <v>0.95392220000000005</v>
      </c>
      <c r="N109" s="52">
        <v>0.91083159999999996</v>
      </c>
      <c r="O109" s="52">
        <v>0.87806090000000003</v>
      </c>
      <c r="P109" s="52">
        <v>0.85495840000000001</v>
      </c>
      <c r="Q109" s="52">
        <v>0.8587688</v>
      </c>
      <c r="R109" s="52">
        <v>0.88001249999999998</v>
      </c>
      <c r="S109" s="52">
        <v>0.92143920000000001</v>
      </c>
      <c r="T109" s="52">
        <v>0.98205010000000004</v>
      </c>
      <c r="U109" s="52">
        <v>1.029015</v>
      </c>
      <c r="V109" s="52">
        <v>1.1445460000000001</v>
      </c>
      <c r="W109" s="52">
        <v>1.2585850000000001</v>
      </c>
      <c r="X109" s="52">
        <v>1.36019</v>
      </c>
      <c r="Y109" s="52">
        <v>1.4656450000000001</v>
      </c>
      <c r="Z109" s="52">
        <v>1.5987819999999999</v>
      </c>
      <c r="AA109" s="52">
        <v>1.61944</v>
      </c>
      <c r="AB109" s="52">
        <v>1.5331490000000001</v>
      </c>
      <c r="AC109" s="52">
        <v>1.34422</v>
      </c>
      <c r="AD109" s="52">
        <v>1.141616</v>
      </c>
      <c r="AE109" s="52">
        <v>-6.2609100000000001E-2</v>
      </c>
      <c r="AF109" s="52">
        <v>-6.6205799999999995E-2</v>
      </c>
      <c r="AG109" s="52">
        <v>-7.0979500000000001E-2</v>
      </c>
      <c r="AH109" s="52">
        <v>-6.9267400000000007E-2</v>
      </c>
      <c r="AI109" s="52">
        <v>-6.5341399999999994E-2</v>
      </c>
      <c r="AJ109" s="52">
        <v>-5.0926300000000001E-2</v>
      </c>
      <c r="AK109" s="52">
        <v>-6.3244099999999998E-2</v>
      </c>
      <c r="AL109" s="52">
        <v>-9.79294E-2</v>
      </c>
      <c r="AM109" s="52">
        <v>-3.9375100000000003E-2</v>
      </c>
      <c r="AN109" s="52">
        <v>-4.0468799999999999E-2</v>
      </c>
      <c r="AO109" s="52">
        <v>-5.7189999999999998E-2</v>
      </c>
      <c r="AP109" s="52">
        <v>-5.6967999999999998E-2</v>
      </c>
      <c r="AQ109" s="52">
        <v>-5.4170200000000002E-2</v>
      </c>
      <c r="AR109" s="52">
        <v>-5.2101500000000002E-2</v>
      </c>
      <c r="AS109" s="52">
        <v>-6.8410899999999997E-2</v>
      </c>
      <c r="AT109" s="52">
        <v>-3.4352500000000001E-2</v>
      </c>
      <c r="AU109" s="52">
        <v>-2.0509800000000002E-2</v>
      </c>
      <c r="AV109" s="52">
        <v>-4.0353300000000002E-2</v>
      </c>
      <c r="AW109" s="52">
        <v>-4.6266700000000001E-2</v>
      </c>
      <c r="AX109" s="52">
        <v>-3.2249300000000002E-2</v>
      </c>
      <c r="AY109" s="52">
        <v>-3.64733E-2</v>
      </c>
      <c r="AZ109" s="52">
        <v>-1.8967100000000001E-2</v>
      </c>
      <c r="BA109" s="52">
        <v>-5.4316799999999998E-2</v>
      </c>
      <c r="BB109" s="52">
        <v>-5.7471000000000001E-2</v>
      </c>
      <c r="BC109" s="52">
        <v>-4.3179799999999997E-2</v>
      </c>
      <c r="BD109" s="52">
        <v>-4.7729000000000001E-2</v>
      </c>
      <c r="BE109" s="52">
        <v>-5.3090100000000001E-2</v>
      </c>
      <c r="BF109" s="52">
        <v>-5.1648300000000001E-2</v>
      </c>
      <c r="BG109" s="52">
        <v>-4.7512199999999997E-2</v>
      </c>
      <c r="BH109" s="52">
        <v>-3.4174200000000002E-2</v>
      </c>
      <c r="BI109" s="52">
        <v>-4.4276799999999998E-2</v>
      </c>
      <c r="BJ109" s="52">
        <v>-7.9088500000000006E-2</v>
      </c>
      <c r="BK109" s="52">
        <v>-2.1329999999999998E-2</v>
      </c>
      <c r="BL109" s="52">
        <v>-2.2186600000000001E-2</v>
      </c>
      <c r="BM109" s="52">
        <v>-3.8759599999999998E-2</v>
      </c>
      <c r="BN109" s="52">
        <v>-3.6271600000000001E-2</v>
      </c>
      <c r="BO109" s="52">
        <v>-3.2112599999999998E-2</v>
      </c>
      <c r="BP109" s="52">
        <v>-2.7970600000000002E-2</v>
      </c>
      <c r="BQ109" s="52">
        <v>-4.2397700000000003E-2</v>
      </c>
      <c r="BR109" s="52">
        <v>-7.7948999999999996E-3</v>
      </c>
      <c r="BS109" s="52">
        <v>7.2547000000000002E-3</v>
      </c>
      <c r="BT109" s="52">
        <v>-1.28787E-2</v>
      </c>
      <c r="BU109" s="52">
        <v>-2.0123700000000001E-2</v>
      </c>
      <c r="BV109" s="52">
        <v>-6.4733999999999998E-3</v>
      </c>
      <c r="BW109" s="52">
        <v>-1.1446400000000001E-2</v>
      </c>
      <c r="BX109" s="52">
        <v>4.4032000000000003E-3</v>
      </c>
      <c r="BY109" s="52">
        <v>-3.1757199999999999E-2</v>
      </c>
      <c r="BZ109" s="52">
        <v>-3.6181600000000001E-2</v>
      </c>
      <c r="CA109" s="52">
        <v>-2.9723099999999999E-2</v>
      </c>
      <c r="CB109" s="52">
        <v>-3.4932100000000001E-2</v>
      </c>
      <c r="CC109" s="52">
        <v>-4.07E-2</v>
      </c>
      <c r="CD109" s="52">
        <v>-3.9445399999999999E-2</v>
      </c>
      <c r="CE109" s="52">
        <v>-3.5163699999999999E-2</v>
      </c>
      <c r="CF109" s="52">
        <v>-2.25718E-2</v>
      </c>
      <c r="CG109" s="52">
        <v>-3.1140000000000001E-2</v>
      </c>
      <c r="CH109" s="52">
        <v>-6.6039399999999998E-2</v>
      </c>
      <c r="CI109" s="52">
        <v>-8.8319999999999996E-3</v>
      </c>
      <c r="CJ109" s="52">
        <v>-9.5242999999999994E-3</v>
      </c>
      <c r="CK109" s="52">
        <v>-2.5994699999999999E-2</v>
      </c>
      <c r="CL109" s="52">
        <v>-2.19373E-2</v>
      </c>
      <c r="CM109" s="52">
        <v>-1.6835599999999999E-2</v>
      </c>
      <c r="CN109" s="52">
        <v>-1.12576E-2</v>
      </c>
      <c r="CO109" s="52">
        <v>-2.4381099999999999E-2</v>
      </c>
      <c r="CP109" s="52">
        <v>1.05988E-2</v>
      </c>
      <c r="CQ109" s="52">
        <v>2.6484299999999999E-2</v>
      </c>
      <c r="CR109" s="52">
        <v>6.1501999999999998E-3</v>
      </c>
      <c r="CS109" s="52">
        <v>-2.0171E-3</v>
      </c>
      <c r="CT109" s="52">
        <v>1.1379E-2</v>
      </c>
      <c r="CU109" s="52">
        <v>5.8871000000000001E-3</v>
      </c>
      <c r="CV109" s="52">
        <v>2.05895E-2</v>
      </c>
      <c r="CW109" s="52">
        <v>-1.6132500000000001E-2</v>
      </c>
      <c r="CX109" s="52">
        <v>-2.14366E-2</v>
      </c>
      <c r="CY109" s="52">
        <v>-1.62664E-2</v>
      </c>
      <c r="CZ109" s="52">
        <v>-2.2135100000000001E-2</v>
      </c>
      <c r="DA109" s="52">
        <v>-2.8309899999999999E-2</v>
      </c>
      <c r="DB109" s="52">
        <v>-2.7242499999999999E-2</v>
      </c>
      <c r="DC109" s="52">
        <v>-2.28153E-2</v>
      </c>
      <c r="DD109" s="52">
        <v>-1.0969400000000001E-2</v>
      </c>
      <c r="DE109" s="52">
        <v>-1.80033E-2</v>
      </c>
      <c r="DF109" s="52">
        <v>-5.2990200000000001E-2</v>
      </c>
      <c r="DG109" s="52">
        <v>3.666E-3</v>
      </c>
      <c r="DH109" s="52">
        <v>3.1380000000000002E-3</v>
      </c>
      <c r="DI109" s="52">
        <v>-1.3229899999999999E-2</v>
      </c>
      <c r="DJ109" s="52">
        <v>-7.6030000000000004E-3</v>
      </c>
      <c r="DK109" s="52">
        <v>-1.5586E-3</v>
      </c>
      <c r="DL109" s="52">
        <v>5.4552999999999997E-3</v>
      </c>
      <c r="DM109" s="52">
        <v>-6.3644000000000001E-3</v>
      </c>
      <c r="DN109" s="52">
        <v>2.8992500000000001E-2</v>
      </c>
      <c r="DO109" s="52">
        <v>4.5713900000000002E-2</v>
      </c>
      <c r="DP109" s="52">
        <v>2.5179E-2</v>
      </c>
      <c r="DQ109" s="52">
        <v>1.60895E-2</v>
      </c>
      <c r="DR109" s="52">
        <v>2.9231300000000002E-2</v>
      </c>
      <c r="DS109" s="52">
        <v>2.3220600000000001E-2</v>
      </c>
      <c r="DT109" s="52">
        <v>3.6775700000000001E-2</v>
      </c>
      <c r="DU109" s="52">
        <v>-5.0779999999999998E-4</v>
      </c>
      <c r="DV109" s="52">
        <v>-6.6915999999999998E-3</v>
      </c>
      <c r="DW109" s="52">
        <v>3.1629000000000002E-3</v>
      </c>
      <c r="DX109" s="52">
        <v>-3.6584E-3</v>
      </c>
      <c r="DY109" s="52">
        <v>-1.04206E-2</v>
      </c>
      <c r="DZ109" s="52">
        <v>-9.6234000000000007E-3</v>
      </c>
      <c r="EA109" s="52">
        <v>-4.9861000000000003E-3</v>
      </c>
      <c r="EB109" s="52">
        <v>5.7827E-3</v>
      </c>
      <c r="EC109" s="52">
        <v>9.6409999999999996E-4</v>
      </c>
      <c r="ED109" s="52">
        <v>-3.41493E-2</v>
      </c>
      <c r="EE109" s="52">
        <v>2.1711100000000001E-2</v>
      </c>
      <c r="EF109" s="52">
        <v>2.14203E-2</v>
      </c>
      <c r="EG109" s="52">
        <v>5.2005000000000003E-3</v>
      </c>
      <c r="EH109" s="52">
        <v>1.30934E-2</v>
      </c>
      <c r="EI109" s="52">
        <v>2.0499E-2</v>
      </c>
      <c r="EJ109" s="52">
        <v>2.95862E-2</v>
      </c>
      <c r="EK109" s="52">
        <v>1.9648700000000002E-2</v>
      </c>
      <c r="EL109" s="52">
        <v>5.5550099999999998E-2</v>
      </c>
      <c r="EM109" s="52">
        <v>7.3478399999999999E-2</v>
      </c>
      <c r="EN109" s="52">
        <v>5.2653699999999998E-2</v>
      </c>
      <c r="EO109" s="52">
        <v>4.2232499999999999E-2</v>
      </c>
      <c r="EP109" s="52">
        <v>5.5007199999999999E-2</v>
      </c>
      <c r="EQ109" s="52">
        <v>4.8247499999999999E-2</v>
      </c>
      <c r="ER109" s="52">
        <v>6.0146100000000001E-2</v>
      </c>
      <c r="ES109" s="52">
        <v>2.20518E-2</v>
      </c>
      <c r="ET109" s="52">
        <v>1.4597799999999999E-2</v>
      </c>
      <c r="EU109" s="52">
        <v>67.390975999999995</v>
      </c>
      <c r="EV109" s="52">
        <v>67.299132999999998</v>
      </c>
      <c r="EW109" s="52">
        <v>67.736794000000003</v>
      </c>
      <c r="EX109" s="52">
        <v>67.295295999999993</v>
      </c>
      <c r="EY109" s="52">
        <v>68.205078</v>
      </c>
      <c r="EZ109" s="52">
        <v>67.762718000000007</v>
      </c>
      <c r="FA109" s="52">
        <v>67.946929999999995</v>
      </c>
      <c r="FB109" s="52">
        <v>71.318664999999996</v>
      </c>
      <c r="FC109" s="52">
        <v>74.442420999999996</v>
      </c>
      <c r="FD109" s="52">
        <v>77.438416000000004</v>
      </c>
      <c r="FE109" s="52">
        <v>80.590477000000007</v>
      </c>
      <c r="FF109" s="52">
        <v>81.907630999999995</v>
      </c>
      <c r="FG109" s="52">
        <v>82.18235</v>
      </c>
      <c r="FH109" s="52">
        <v>82.046561999999994</v>
      </c>
      <c r="FI109" s="52">
        <v>80.946288999999993</v>
      </c>
      <c r="FJ109" s="52">
        <v>79.747719000000004</v>
      </c>
      <c r="FK109" s="52">
        <v>78.552345000000003</v>
      </c>
      <c r="FL109" s="52">
        <v>76.505318000000003</v>
      </c>
      <c r="FM109" s="52">
        <v>72.929198999999997</v>
      </c>
      <c r="FN109" s="52">
        <v>71.122771999999998</v>
      </c>
      <c r="FO109" s="52">
        <v>70.308143999999999</v>
      </c>
      <c r="FP109" s="52">
        <v>69.05883</v>
      </c>
      <c r="FQ109" s="52">
        <v>68.473061000000001</v>
      </c>
      <c r="FR109" s="52">
        <v>68.023430000000005</v>
      </c>
      <c r="FS109" s="52">
        <v>2.1028499999999999E-2</v>
      </c>
      <c r="FT109" s="52">
        <v>2.12959E-2</v>
      </c>
      <c r="FU109" s="52">
        <v>2.9403700000000001E-2</v>
      </c>
    </row>
    <row r="110" spans="1:177" x14ac:dyDescent="0.2">
      <c r="A110" s="31" t="s">
        <v>0</v>
      </c>
      <c r="B110" s="31" t="s">
        <v>236</v>
      </c>
      <c r="C110" s="31" t="s">
        <v>221</v>
      </c>
      <c r="D110" s="31" t="s">
        <v>209</v>
      </c>
      <c r="E110" s="53" t="s">
        <v>229</v>
      </c>
      <c r="F110" s="53">
        <v>2047</v>
      </c>
      <c r="G110" s="52">
        <v>1.361372</v>
      </c>
      <c r="H110" s="52">
        <v>1.2021329999999999</v>
      </c>
      <c r="I110" s="52">
        <v>1.1127800000000001</v>
      </c>
      <c r="J110" s="52">
        <v>1.0397860000000001</v>
      </c>
      <c r="K110" s="52">
        <v>1.0276719999999999</v>
      </c>
      <c r="L110" s="52">
        <v>1.114862</v>
      </c>
      <c r="M110" s="52">
        <v>1.3089949999999999</v>
      </c>
      <c r="N110" s="52">
        <v>1.3689750000000001</v>
      </c>
      <c r="O110" s="52">
        <v>1.3136589999999999</v>
      </c>
      <c r="P110" s="52">
        <v>1.2944279999999999</v>
      </c>
      <c r="Q110" s="52">
        <v>1.311836</v>
      </c>
      <c r="R110" s="52">
        <v>1.3537060000000001</v>
      </c>
      <c r="S110" s="52">
        <v>1.371796</v>
      </c>
      <c r="T110" s="52">
        <v>1.4069339999999999</v>
      </c>
      <c r="U110" s="52">
        <v>1.5017309999999999</v>
      </c>
      <c r="V110" s="52">
        <v>1.5684009999999999</v>
      </c>
      <c r="W110" s="52">
        <v>1.699694</v>
      </c>
      <c r="X110" s="52">
        <v>1.834362</v>
      </c>
      <c r="Y110" s="52">
        <v>1.9840009999999999</v>
      </c>
      <c r="Z110" s="52">
        <v>2.2048860000000001</v>
      </c>
      <c r="AA110" s="52">
        <v>2.3711120000000001</v>
      </c>
      <c r="AB110" s="52">
        <v>2.2384460000000002</v>
      </c>
      <c r="AC110" s="52">
        <v>1.9287380000000001</v>
      </c>
      <c r="AD110" s="52">
        <v>1.594104</v>
      </c>
      <c r="AE110" s="52">
        <v>-8.9628399999999997E-2</v>
      </c>
      <c r="AF110" s="52">
        <v>-9.1617900000000002E-2</v>
      </c>
      <c r="AG110" s="52">
        <v>-8.4760799999999997E-2</v>
      </c>
      <c r="AH110" s="52">
        <v>-8.3226900000000006E-2</v>
      </c>
      <c r="AI110" s="52">
        <v>-7.1290300000000001E-2</v>
      </c>
      <c r="AJ110" s="52">
        <v>-4.7210799999999997E-2</v>
      </c>
      <c r="AK110" s="52">
        <v>-2.3364800000000002E-2</v>
      </c>
      <c r="AL110" s="52">
        <v>1.6041099999999999E-2</v>
      </c>
      <c r="AM110" s="52">
        <v>3.0013100000000001E-2</v>
      </c>
      <c r="AN110" s="52">
        <v>2.75835E-2</v>
      </c>
      <c r="AO110" s="52">
        <v>4.7049500000000001E-2</v>
      </c>
      <c r="AP110" s="52">
        <v>8.1543599999999994E-2</v>
      </c>
      <c r="AQ110" s="52">
        <v>8.5111599999999996E-2</v>
      </c>
      <c r="AR110" s="52">
        <v>7.5548199999999996E-2</v>
      </c>
      <c r="AS110" s="52">
        <v>0.1100966</v>
      </c>
      <c r="AT110" s="52">
        <v>8.3437800000000006E-2</v>
      </c>
      <c r="AU110" s="52">
        <v>6.4504400000000003E-2</v>
      </c>
      <c r="AV110" s="52">
        <v>3.8772899999999999E-2</v>
      </c>
      <c r="AW110" s="52">
        <v>-6.9743000000000001E-3</v>
      </c>
      <c r="AX110" s="52">
        <v>-1.17468E-2</v>
      </c>
      <c r="AY110" s="52">
        <v>-6.6312999999999997E-3</v>
      </c>
      <c r="AZ110" s="52">
        <v>-9.3316000000000007E-3</v>
      </c>
      <c r="BA110" s="52">
        <v>-2.0579799999999999E-2</v>
      </c>
      <c r="BB110" s="52">
        <v>-3.8291499999999999E-2</v>
      </c>
      <c r="BC110" s="52">
        <v>-6.7093200000000006E-2</v>
      </c>
      <c r="BD110" s="52">
        <v>-7.0993100000000003E-2</v>
      </c>
      <c r="BE110" s="52">
        <v>-6.4163399999999995E-2</v>
      </c>
      <c r="BF110" s="52">
        <v>-6.3898099999999999E-2</v>
      </c>
      <c r="BG110" s="52">
        <v>-5.3054999999999998E-2</v>
      </c>
      <c r="BH110" s="52">
        <v>-2.8454699999999999E-2</v>
      </c>
      <c r="BI110" s="52">
        <v>-2.9957E-3</v>
      </c>
      <c r="BJ110" s="52">
        <v>3.6160900000000003E-2</v>
      </c>
      <c r="BK110" s="52">
        <v>5.0002400000000002E-2</v>
      </c>
      <c r="BL110" s="52">
        <v>4.8945500000000003E-2</v>
      </c>
      <c r="BM110" s="52">
        <v>6.7559800000000003E-2</v>
      </c>
      <c r="BN110" s="52">
        <v>0.10265820000000001</v>
      </c>
      <c r="BO110" s="52">
        <v>0.10731839999999999</v>
      </c>
      <c r="BP110" s="52">
        <v>9.6802799999999994E-2</v>
      </c>
      <c r="BQ110" s="52">
        <v>0.1333346</v>
      </c>
      <c r="BR110" s="52">
        <v>0.10555489999999999</v>
      </c>
      <c r="BS110" s="52">
        <v>8.7764999999999996E-2</v>
      </c>
      <c r="BT110" s="52">
        <v>6.3764699999999994E-2</v>
      </c>
      <c r="BU110" s="52">
        <v>1.89632E-2</v>
      </c>
      <c r="BV110" s="52">
        <v>1.4557E-2</v>
      </c>
      <c r="BW110" s="52">
        <v>1.9030200000000001E-2</v>
      </c>
      <c r="BX110" s="52">
        <v>1.5680400000000001E-2</v>
      </c>
      <c r="BY110" s="52">
        <v>4.0064999999999996E-3</v>
      </c>
      <c r="BZ110" s="52">
        <v>-1.549E-2</v>
      </c>
      <c r="CA110" s="52">
        <v>-5.1485299999999998E-2</v>
      </c>
      <c r="CB110" s="52">
        <v>-5.6708500000000002E-2</v>
      </c>
      <c r="CC110" s="52">
        <v>-4.9897700000000003E-2</v>
      </c>
      <c r="CD110" s="52">
        <v>-5.0511E-2</v>
      </c>
      <c r="CE110" s="52">
        <v>-4.0425200000000001E-2</v>
      </c>
      <c r="CF110" s="52">
        <v>-1.5464200000000001E-2</v>
      </c>
      <c r="CG110" s="52">
        <v>1.1111899999999999E-2</v>
      </c>
      <c r="CH110" s="52">
        <v>5.0095899999999999E-2</v>
      </c>
      <c r="CI110" s="52">
        <v>6.3846899999999998E-2</v>
      </c>
      <c r="CJ110" s="52">
        <v>6.3740699999999997E-2</v>
      </c>
      <c r="CK110" s="52">
        <v>8.1765199999999996E-2</v>
      </c>
      <c r="CL110" s="52">
        <v>0.1172821</v>
      </c>
      <c r="CM110" s="52">
        <v>0.12269869999999999</v>
      </c>
      <c r="CN110" s="52">
        <v>0.1115236</v>
      </c>
      <c r="CO110" s="52">
        <v>0.14942920000000001</v>
      </c>
      <c r="CP110" s="52">
        <v>0.1208731</v>
      </c>
      <c r="CQ110" s="52">
        <v>0.1038752</v>
      </c>
      <c r="CR110" s="52">
        <v>8.1073900000000004E-2</v>
      </c>
      <c r="CS110" s="52">
        <v>3.6927399999999999E-2</v>
      </c>
      <c r="CT110" s="52">
        <v>3.2774999999999999E-2</v>
      </c>
      <c r="CU110" s="52">
        <v>3.6803299999999997E-2</v>
      </c>
      <c r="CV110" s="52">
        <v>3.3003699999999997E-2</v>
      </c>
      <c r="CW110" s="52">
        <v>2.1034899999999999E-2</v>
      </c>
      <c r="CX110" s="52">
        <v>3.0219999999999997E-4</v>
      </c>
      <c r="CY110" s="52">
        <v>-3.58775E-2</v>
      </c>
      <c r="CZ110" s="52">
        <v>-4.24239E-2</v>
      </c>
      <c r="DA110" s="52">
        <v>-3.56321E-2</v>
      </c>
      <c r="DB110" s="52">
        <v>-3.7123900000000001E-2</v>
      </c>
      <c r="DC110" s="52">
        <v>-2.7795400000000001E-2</v>
      </c>
      <c r="DD110" s="52">
        <v>-2.4738E-3</v>
      </c>
      <c r="DE110" s="52">
        <v>2.5219499999999999E-2</v>
      </c>
      <c r="DF110" s="52">
        <v>6.4030799999999999E-2</v>
      </c>
      <c r="DG110" s="52">
        <v>7.7691300000000005E-2</v>
      </c>
      <c r="DH110" s="52">
        <v>7.8535999999999995E-2</v>
      </c>
      <c r="DI110" s="52">
        <v>9.5970600000000003E-2</v>
      </c>
      <c r="DJ110" s="52">
        <v>0.13190589999999999</v>
      </c>
      <c r="DK110" s="52">
        <v>0.13807910000000001</v>
      </c>
      <c r="DL110" s="52">
        <v>0.12624450000000001</v>
      </c>
      <c r="DM110" s="52">
        <v>0.1655238</v>
      </c>
      <c r="DN110" s="52">
        <v>0.13619129999999999</v>
      </c>
      <c r="DO110" s="52">
        <v>0.11998540000000001</v>
      </c>
      <c r="DP110" s="52">
        <v>9.8383200000000004E-2</v>
      </c>
      <c r="DQ110" s="52">
        <v>5.4891599999999999E-2</v>
      </c>
      <c r="DR110" s="52">
        <v>5.0992999999999997E-2</v>
      </c>
      <c r="DS110" s="52">
        <v>5.4576399999999997E-2</v>
      </c>
      <c r="DT110" s="52">
        <v>5.0326900000000001E-2</v>
      </c>
      <c r="DU110" s="52">
        <v>3.8063300000000001E-2</v>
      </c>
      <c r="DV110" s="52">
        <v>1.6094500000000001E-2</v>
      </c>
      <c r="DW110" s="52">
        <v>-1.33423E-2</v>
      </c>
      <c r="DX110" s="52">
        <v>-2.1799200000000001E-2</v>
      </c>
      <c r="DY110" s="52">
        <v>-1.50347E-2</v>
      </c>
      <c r="DZ110" s="52">
        <v>-1.7794999999999998E-2</v>
      </c>
      <c r="EA110" s="52">
        <v>-9.5601000000000002E-3</v>
      </c>
      <c r="EB110" s="52">
        <v>1.62823E-2</v>
      </c>
      <c r="EC110" s="52">
        <v>4.55886E-2</v>
      </c>
      <c r="ED110" s="52">
        <v>8.4150699999999995E-2</v>
      </c>
      <c r="EE110" s="52">
        <v>9.7680600000000006E-2</v>
      </c>
      <c r="EF110" s="52">
        <v>9.9897899999999998E-2</v>
      </c>
      <c r="EG110" s="52">
        <v>0.116481</v>
      </c>
      <c r="EH110" s="52">
        <v>0.1530205</v>
      </c>
      <c r="EI110" s="52">
        <v>0.16028590000000001</v>
      </c>
      <c r="EJ110" s="52">
        <v>0.14749909999999999</v>
      </c>
      <c r="EK110" s="52">
        <v>0.18876180000000001</v>
      </c>
      <c r="EL110" s="52">
        <v>0.15830830000000001</v>
      </c>
      <c r="EM110" s="52">
        <v>0.14324600000000001</v>
      </c>
      <c r="EN110" s="52">
        <v>0.1233749</v>
      </c>
      <c r="EO110" s="52">
        <v>8.0829100000000001E-2</v>
      </c>
      <c r="EP110" s="52">
        <v>7.7296799999999999E-2</v>
      </c>
      <c r="EQ110" s="52">
        <v>8.0238000000000004E-2</v>
      </c>
      <c r="ER110" s="52">
        <v>7.53389E-2</v>
      </c>
      <c r="ES110" s="52">
        <v>6.26496E-2</v>
      </c>
      <c r="ET110" s="52">
        <v>3.8895899999999997E-2</v>
      </c>
      <c r="EU110" s="52">
        <v>66.062973</v>
      </c>
      <c r="EV110" s="52">
        <v>65.741271999999995</v>
      </c>
      <c r="EW110" s="52">
        <v>64.321701000000004</v>
      </c>
      <c r="EX110" s="52">
        <v>64.160850999999994</v>
      </c>
      <c r="EY110" s="52">
        <v>63.321697</v>
      </c>
      <c r="EZ110" s="52">
        <v>63.321697</v>
      </c>
      <c r="FA110" s="52">
        <v>64.419578999999999</v>
      </c>
      <c r="FB110" s="52">
        <v>71.097877999999994</v>
      </c>
      <c r="FC110" s="52">
        <v>76.356605999999999</v>
      </c>
      <c r="FD110" s="52">
        <v>80.937027</v>
      </c>
      <c r="FE110" s="52">
        <v>83.356605999999999</v>
      </c>
      <c r="FF110" s="52">
        <v>83.356605999999999</v>
      </c>
      <c r="FG110" s="52">
        <v>85.517455999999996</v>
      </c>
      <c r="FH110" s="52">
        <v>86.097877999999994</v>
      </c>
      <c r="FI110" s="52">
        <v>86.517455999999996</v>
      </c>
      <c r="FJ110" s="52">
        <v>85.517455999999996</v>
      </c>
      <c r="FK110" s="52">
        <v>84.678298999999996</v>
      </c>
      <c r="FL110" s="52">
        <v>81.839149000000006</v>
      </c>
      <c r="FM110" s="52">
        <v>81</v>
      </c>
      <c r="FN110" s="52">
        <v>77.741271999999995</v>
      </c>
      <c r="FO110" s="52">
        <v>73.643394000000001</v>
      </c>
      <c r="FP110" s="52">
        <v>70.643394000000001</v>
      </c>
      <c r="FQ110" s="52">
        <v>67.804244999999995</v>
      </c>
      <c r="FR110" s="52">
        <v>65.062973</v>
      </c>
      <c r="FS110" s="52">
        <v>1.6894800000000001E-2</v>
      </c>
      <c r="FT110" s="52">
        <v>1.82668E-2</v>
      </c>
      <c r="FU110" s="52">
        <v>2.8906600000000001E-2</v>
      </c>
    </row>
    <row r="111" spans="1:177" x14ac:dyDescent="0.2">
      <c r="A111" s="31" t="s">
        <v>0</v>
      </c>
      <c r="B111" s="31" t="s">
        <v>236</v>
      </c>
      <c r="C111" s="31" t="s">
        <v>221</v>
      </c>
      <c r="D111" s="31" t="s">
        <v>209</v>
      </c>
      <c r="E111" s="53" t="s">
        <v>230</v>
      </c>
      <c r="F111" s="53">
        <v>1188</v>
      </c>
      <c r="G111" s="52">
        <v>0.77036329999999997</v>
      </c>
      <c r="H111" s="52">
        <v>0.68854369999999998</v>
      </c>
      <c r="I111" s="52">
        <v>0.64060019999999995</v>
      </c>
      <c r="J111" s="52">
        <v>0.6028213</v>
      </c>
      <c r="K111" s="52">
        <v>0.58498539999999999</v>
      </c>
      <c r="L111" s="52">
        <v>0.62877320000000003</v>
      </c>
      <c r="M111" s="52">
        <v>0.71439699999999995</v>
      </c>
      <c r="N111" s="52">
        <v>0.75814199999999998</v>
      </c>
      <c r="O111" s="52">
        <v>0.72726139999999995</v>
      </c>
      <c r="P111" s="52">
        <v>0.71335320000000002</v>
      </c>
      <c r="Q111" s="52">
        <v>0.73349370000000003</v>
      </c>
      <c r="R111" s="52">
        <v>0.76050530000000005</v>
      </c>
      <c r="S111" s="52">
        <v>0.76045759999999996</v>
      </c>
      <c r="T111" s="52">
        <v>0.76716870000000004</v>
      </c>
      <c r="U111" s="52">
        <v>0.8289204</v>
      </c>
      <c r="V111" s="52">
        <v>0.86969879999999999</v>
      </c>
      <c r="W111" s="52">
        <v>0.90481460000000002</v>
      </c>
      <c r="X111" s="52">
        <v>0.94994679999999998</v>
      </c>
      <c r="Y111" s="52">
        <v>1.071394</v>
      </c>
      <c r="Z111" s="52">
        <v>1.221533</v>
      </c>
      <c r="AA111" s="52">
        <v>1.3503860000000001</v>
      </c>
      <c r="AB111" s="52">
        <v>1.265441</v>
      </c>
      <c r="AC111" s="52">
        <v>1.089847</v>
      </c>
      <c r="AD111" s="52">
        <v>0.91811640000000005</v>
      </c>
      <c r="AE111" s="52">
        <v>-6.9628899999999994E-2</v>
      </c>
      <c r="AF111" s="52">
        <v>-6.8579500000000002E-2</v>
      </c>
      <c r="AG111" s="52">
        <v>-6.8163199999999993E-2</v>
      </c>
      <c r="AH111" s="52">
        <v>-6.6801899999999997E-2</v>
      </c>
      <c r="AI111" s="52">
        <v>-6.5614500000000006E-2</v>
      </c>
      <c r="AJ111" s="52">
        <v>-3.1138099999999998E-2</v>
      </c>
      <c r="AK111" s="52">
        <v>-1.47352E-2</v>
      </c>
      <c r="AL111" s="52">
        <v>-8.7066000000000001E-3</v>
      </c>
      <c r="AM111" s="52">
        <v>-4.6759999999999998E-4</v>
      </c>
      <c r="AN111" s="52">
        <v>-1.6143500000000002E-2</v>
      </c>
      <c r="AO111" s="52">
        <v>7.3441000000000001E-3</v>
      </c>
      <c r="AP111" s="52">
        <v>3.2781400000000002E-2</v>
      </c>
      <c r="AQ111" s="52">
        <v>4.4455099999999997E-2</v>
      </c>
      <c r="AR111" s="52">
        <v>3.8409499999999999E-2</v>
      </c>
      <c r="AS111" s="52">
        <v>7.27497E-2</v>
      </c>
      <c r="AT111" s="52">
        <v>5.7180000000000002E-2</v>
      </c>
      <c r="AU111" s="52">
        <v>3.9424000000000001E-2</v>
      </c>
      <c r="AV111" s="52">
        <v>2.1995899999999999E-2</v>
      </c>
      <c r="AW111" s="52">
        <v>2.0795000000000002E-3</v>
      </c>
      <c r="AX111" s="52">
        <v>-1.9263599999999999E-2</v>
      </c>
      <c r="AY111" s="52">
        <v>-1.26058E-2</v>
      </c>
      <c r="AZ111" s="52">
        <v>-1.36918E-2</v>
      </c>
      <c r="BA111" s="52">
        <v>-3.1726900000000002E-2</v>
      </c>
      <c r="BB111" s="52">
        <v>-3.5716999999999999E-2</v>
      </c>
      <c r="BC111" s="52">
        <v>-5.2292699999999998E-2</v>
      </c>
      <c r="BD111" s="52">
        <v>-5.2519799999999998E-2</v>
      </c>
      <c r="BE111" s="52">
        <v>-5.2227200000000001E-2</v>
      </c>
      <c r="BF111" s="52">
        <v>-5.1576400000000001E-2</v>
      </c>
      <c r="BG111" s="52">
        <v>-5.1716600000000001E-2</v>
      </c>
      <c r="BH111" s="52">
        <v>-1.7462399999999999E-2</v>
      </c>
      <c r="BI111" s="52">
        <v>-2.8900000000000001E-5</v>
      </c>
      <c r="BJ111" s="52">
        <v>5.7242999999999999E-3</v>
      </c>
      <c r="BK111" s="52">
        <v>1.47961E-2</v>
      </c>
      <c r="BL111" s="52">
        <v>-4.0650000000000001E-4</v>
      </c>
      <c r="BM111" s="52">
        <v>2.26845E-2</v>
      </c>
      <c r="BN111" s="52">
        <v>4.8406299999999999E-2</v>
      </c>
      <c r="BO111" s="52">
        <v>6.0993100000000001E-2</v>
      </c>
      <c r="BP111" s="52">
        <v>5.4451600000000003E-2</v>
      </c>
      <c r="BQ111" s="52">
        <v>9.1296699999999995E-2</v>
      </c>
      <c r="BR111" s="52">
        <v>7.3659100000000005E-2</v>
      </c>
      <c r="BS111" s="52">
        <v>5.6391499999999997E-2</v>
      </c>
      <c r="BT111" s="52">
        <v>4.0205600000000001E-2</v>
      </c>
      <c r="BU111" s="52">
        <v>2.1043099999999999E-2</v>
      </c>
      <c r="BV111" s="52">
        <v>3.9110000000000002E-4</v>
      </c>
      <c r="BW111" s="52">
        <v>5.9220999999999996E-3</v>
      </c>
      <c r="BX111" s="52">
        <v>4.6385000000000003E-3</v>
      </c>
      <c r="BY111" s="52">
        <v>-1.30133E-2</v>
      </c>
      <c r="BZ111" s="52">
        <v>-1.80617E-2</v>
      </c>
      <c r="CA111" s="52">
        <v>-4.0285599999999998E-2</v>
      </c>
      <c r="CB111" s="52">
        <v>-4.1396799999999997E-2</v>
      </c>
      <c r="CC111" s="52">
        <v>-4.1189900000000002E-2</v>
      </c>
      <c r="CD111" s="52">
        <v>-4.10313E-2</v>
      </c>
      <c r="CE111" s="52">
        <v>-4.2090900000000001E-2</v>
      </c>
      <c r="CF111" s="52">
        <v>-7.9906000000000005E-3</v>
      </c>
      <c r="CG111" s="52">
        <v>1.0156699999999999E-2</v>
      </c>
      <c r="CH111" s="52">
        <v>1.5719E-2</v>
      </c>
      <c r="CI111" s="52">
        <v>2.53677E-2</v>
      </c>
      <c r="CJ111" s="52">
        <v>1.04928E-2</v>
      </c>
      <c r="CK111" s="52">
        <v>3.3309199999999997E-2</v>
      </c>
      <c r="CL111" s="52">
        <v>5.9228099999999999E-2</v>
      </c>
      <c r="CM111" s="52">
        <v>7.2447200000000003E-2</v>
      </c>
      <c r="CN111" s="52">
        <v>6.5562200000000001E-2</v>
      </c>
      <c r="CO111" s="52">
        <v>0.10414229999999999</v>
      </c>
      <c r="CP111" s="52">
        <v>8.5072400000000006E-2</v>
      </c>
      <c r="CQ111" s="52">
        <v>6.8143200000000001E-2</v>
      </c>
      <c r="CR111" s="52">
        <v>5.2817599999999999E-2</v>
      </c>
      <c r="CS111" s="52">
        <v>3.4177300000000001E-2</v>
      </c>
      <c r="CT111" s="52">
        <v>1.40039E-2</v>
      </c>
      <c r="CU111" s="52">
        <v>1.87545E-2</v>
      </c>
      <c r="CV111" s="52">
        <v>1.7333899999999999E-2</v>
      </c>
      <c r="CW111" s="52">
        <v>-5.24E-5</v>
      </c>
      <c r="CX111" s="52">
        <v>-5.8338000000000001E-3</v>
      </c>
      <c r="CY111" s="52">
        <v>-2.8278600000000001E-2</v>
      </c>
      <c r="CZ111" s="52">
        <v>-3.0273899999999999E-2</v>
      </c>
      <c r="DA111" s="52">
        <v>-3.0152700000000001E-2</v>
      </c>
      <c r="DB111" s="52">
        <v>-3.0486200000000001E-2</v>
      </c>
      <c r="DC111" s="52">
        <v>-3.2465300000000002E-2</v>
      </c>
      <c r="DD111" s="52">
        <v>1.4812E-3</v>
      </c>
      <c r="DE111" s="52">
        <v>2.0342200000000001E-2</v>
      </c>
      <c r="DF111" s="52">
        <v>2.5713799999999998E-2</v>
      </c>
      <c r="DG111" s="52">
        <v>3.59393E-2</v>
      </c>
      <c r="DH111" s="52">
        <v>2.13922E-2</v>
      </c>
      <c r="DI111" s="52">
        <v>4.3933899999999998E-2</v>
      </c>
      <c r="DJ111" s="52">
        <v>7.0049899999999998E-2</v>
      </c>
      <c r="DK111" s="52">
        <v>8.3901400000000001E-2</v>
      </c>
      <c r="DL111" s="52">
        <v>7.6672900000000002E-2</v>
      </c>
      <c r="DM111" s="52">
        <v>0.11698790000000001</v>
      </c>
      <c r="DN111" s="52">
        <v>9.6485799999999997E-2</v>
      </c>
      <c r="DO111" s="52">
        <v>7.9894800000000002E-2</v>
      </c>
      <c r="DP111" s="52">
        <v>6.5429600000000004E-2</v>
      </c>
      <c r="DQ111" s="52">
        <v>4.7311499999999999E-2</v>
      </c>
      <c r="DR111" s="52">
        <v>2.7616700000000001E-2</v>
      </c>
      <c r="DS111" s="52">
        <v>3.1586900000000001E-2</v>
      </c>
      <c r="DT111" s="52">
        <v>3.0029400000000001E-2</v>
      </c>
      <c r="DU111" s="52">
        <v>1.29085E-2</v>
      </c>
      <c r="DV111" s="52">
        <v>6.3942000000000001E-3</v>
      </c>
      <c r="DW111" s="52">
        <v>-1.09423E-2</v>
      </c>
      <c r="DX111" s="52">
        <v>-1.42142E-2</v>
      </c>
      <c r="DY111" s="52">
        <v>-1.4216700000000001E-2</v>
      </c>
      <c r="DZ111" s="52">
        <v>-1.52608E-2</v>
      </c>
      <c r="EA111" s="52">
        <v>-1.8567299999999998E-2</v>
      </c>
      <c r="EB111" s="52">
        <v>1.5156899999999999E-2</v>
      </c>
      <c r="EC111" s="52">
        <v>3.5048599999999999E-2</v>
      </c>
      <c r="ED111" s="52">
        <v>4.0144699999999998E-2</v>
      </c>
      <c r="EE111" s="52">
        <v>5.1203100000000001E-2</v>
      </c>
      <c r="EF111" s="52">
        <v>3.7129099999999998E-2</v>
      </c>
      <c r="EG111" s="52">
        <v>5.9274199999999999E-2</v>
      </c>
      <c r="EH111" s="52">
        <v>8.5674799999999995E-2</v>
      </c>
      <c r="EI111" s="52">
        <v>0.1004394</v>
      </c>
      <c r="EJ111" s="52">
        <v>9.2714900000000003E-2</v>
      </c>
      <c r="EK111" s="52">
        <v>0.13553490000000001</v>
      </c>
      <c r="EL111" s="52">
        <v>0.1129648</v>
      </c>
      <c r="EM111" s="52">
        <v>9.6862299999999998E-2</v>
      </c>
      <c r="EN111" s="52">
        <v>8.36393E-2</v>
      </c>
      <c r="EO111" s="52">
        <v>6.6275100000000003E-2</v>
      </c>
      <c r="EP111" s="52">
        <v>4.7271300000000002E-2</v>
      </c>
      <c r="EQ111" s="52">
        <v>5.0114899999999997E-2</v>
      </c>
      <c r="ER111" s="52">
        <v>4.8359699999999999E-2</v>
      </c>
      <c r="ES111" s="52">
        <v>3.16221E-2</v>
      </c>
      <c r="ET111" s="52">
        <v>2.4049399999999999E-2</v>
      </c>
      <c r="EU111" s="52">
        <v>69</v>
      </c>
      <c r="EV111" s="52">
        <v>67</v>
      </c>
      <c r="EW111" s="52">
        <v>66</v>
      </c>
      <c r="EX111" s="52">
        <v>65</v>
      </c>
      <c r="EY111" s="52">
        <v>65</v>
      </c>
      <c r="EZ111" s="52">
        <v>65</v>
      </c>
      <c r="FA111" s="52">
        <v>64</v>
      </c>
      <c r="FB111" s="52">
        <v>69</v>
      </c>
      <c r="FC111" s="52">
        <v>73</v>
      </c>
      <c r="FD111" s="52">
        <v>78</v>
      </c>
      <c r="FE111" s="52">
        <v>80</v>
      </c>
      <c r="FF111" s="52">
        <v>80</v>
      </c>
      <c r="FG111" s="52">
        <v>83</v>
      </c>
      <c r="FH111" s="52">
        <v>84</v>
      </c>
      <c r="FI111" s="52">
        <v>84</v>
      </c>
      <c r="FJ111" s="52">
        <v>83</v>
      </c>
      <c r="FK111" s="52">
        <v>83</v>
      </c>
      <c r="FL111" s="52">
        <v>81</v>
      </c>
      <c r="FM111" s="52">
        <v>81</v>
      </c>
      <c r="FN111" s="52">
        <v>79</v>
      </c>
      <c r="FO111" s="52">
        <v>77</v>
      </c>
      <c r="FP111" s="52">
        <v>74</v>
      </c>
      <c r="FQ111" s="52">
        <v>72</v>
      </c>
      <c r="FR111" s="52">
        <v>68</v>
      </c>
      <c r="FS111" s="52">
        <v>1.1954599999999999E-2</v>
      </c>
      <c r="FT111" s="52">
        <v>1.3321400000000001E-2</v>
      </c>
      <c r="FU111" s="52">
        <v>2.1243600000000001E-2</v>
      </c>
    </row>
    <row r="112" spans="1:177" x14ac:dyDescent="0.2">
      <c r="A112" s="31" t="s">
        <v>0</v>
      </c>
      <c r="B112" s="31" t="s">
        <v>236</v>
      </c>
      <c r="C112" s="31" t="s">
        <v>221</v>
      </c>
      <c r="D112" s="31" t="s">
        <v>209</v>
      </c>
      <c r="E112" s="53" t="s">
        <v>231</v>
      </c>
      <c r="F112" s="53">
        <v>859</v>
      </c>
      <c r="G112" s="52">
        <v>0.59099299999999999</v>
      </c>
      <c r="H112" s="52">
        <v>0.51314009999999999</v>
      </c>
      <c r="I112" s="52">
        <v>0.47123540000000003</v>
      </c>
      <c r="J112" s="52">
        <v>0.43608940000000002</v>
      </c>
      <c r="K112" s="52">
        <v>0.44159579999999998</v>
      </c>
      <c r="L112" s="52">
        <v>0.48584660000000002</v>
      </c>
      <c r="M112" s="52">
        <v>0.59451900000000002</v>
      </c>
      <c r="N112" s="52">
        <v>0.61110109999999995</v>
      </c>
      <c r="O112" s="52">
        <v>0.58689639999999998</v>
      </c>
      <c r="P112" s="52">
        <v>0.5819474</v>
      </c>
      <c r="Q112" s="52">
        <v>0.57888229999999996</v>
      </c>
      <c r="R112" s="52">
        <v>0.59370319999999999</v>
      </c>
      <c r="S112" s="52">
        <v>0.61136769999999996</v>
      </c>
      <c r="T112" s="52">
        <v>0.63968760000000002</v>
      </c>
      <c r="U112" s="52">
        <v>0.67090609999999995</v>
      </c>
      <c r="V112" s="52">
        <v>0.69833389999999995</v>
      </c>
      <c r="W112" s="52">
        <v>0.79393190000000002</v>
      </c>
      <c r="X112" s="52">
        <v>0.88242929999999997</v>
      </c>
      <c r="Y112" s="52">
        <v>0.91036930000000005</v>
      </c>
      <c r="Z112" s="52">
        <v>0.98353369999999996</v>
      </c>
      <c r="AA112" s="52">
        <v>1.0207660000000001</v>
      </c>
      <c r="AB112" s="52">
        <v>0.97281050000000002</v>
      </c>
      <c r="AC112" s="52">
        <v>0.83884749999999997</v>
      </c>
      <c r="AD112" s="52">
        <v>0.67560319999999996</v>
      </c>
      <c r="AE112" s="52">
        <v>-3.5560300000000003E-2</v>
      </c>
      <c r="AF112" s="52">
        <v>-3.7653300000000001E-2</v>
      </c>
      <c r="AG112" s="52">
        <v>-3.1712200000000003E-2</v>
      </c>
      <c r="AH112" s="52">
        <v>-3.0467600000000001E-2</v>
      </c>
      <c r="AI112" s="52">
        <v>-1.9324500000000001E-2</v>
      </c>
      <c r="AJ112" s="52">
        <v>-2.9428300000000001E-2</v>
      </c>
      <c r="AK112" s="52">
        <v>-2.2961800000000001E-2</v>
      </c>
      <c r="AL112" s="52">
        <v>1.1024600000000001E-2</v>
      </c>
      <c r="AM112" s="52">
        <v>1.7207900000000002E-2</v>
      </c>
      <c r="AN112" s="52">
        <v>2.9798100000000001E-2</v>
      </c>
      <c r="AO112" s="52">
        <v>2.6012400000000001E-2</v>
      </c>
      <c r="AP112" s="52">
        <v>3.4556000000000003E-2</v>
      </c>
      <c r="AQ112" s="52">
        <v>2.5218899999999999E-2</v>
      </c>
      <c r="AR112" s="52">
        <v>2.2290000000000001E-2</v>
      </c>
      <c r="AS112" s="52">
        <v>1.96793E-2</v>
      </c>
      <c r="AT112" s="52">
        <v>1.0489800000000001E-2</v>
      </c>
      <c r="AU112" s="52">
        <v>7.9244999999999993E-3</v>
      </c>
      <c r="AV112" s="52">
        <v>-2.7068999999999999E-3</v>
      </c>
      <c r="AW112" s="52">
        <v>-2.9446400000000001E-2</v>
      </c>
      <c r="AX112" s="52">
        <v>-1.06268E-2</v>
      </c>
      <c r="AY112" s="52">
        <v>-1.19579E-2</v>
      </c>
      <c r="AZ112" s="52">
        <v>-1.32747E-2</v>
      </c>
      <c r="BA112" s="52">
        <v>-5.9103000000000003E-3</v>
      </c>
      <c r="BB112" s="52">
        <v>-1.8639200000000002E-2</v>
      </c>
      <c r="BC112" s="52">
        <v>-2.1178599999999999E-2</v>
      </c>
      <c r="BD112" s="52">
        <v>-2.4719399999999999E-2</v>
      </c>
      <c r="BE112" s="52">
        <v>-1.8677900000000001E-2</v>
      </c>
      <c r="BF112" s="52">
        <v>-1.85834E-2</v>
      </c>
      <c r="BG112" s="52">
        <v>-7.5664E-3</v>
      </c>
      <c r="BH112" s="52">
        <v>-1.66035E-2</v>
      </c>
      <c r="BI112" s="52">
        <v>-8.8859000000000004E-3</v>
      </c>
      <c r="BJ112" s="52">
        <v>2.49763E-2</v>
      </c>
      <c r="BK112" s="52">
        <v>3.00664E-2</v>
      </c>
      <c r="BL112" s="52">
        <v>4.4166400000000001E-2</v>
      </c>
      <c r="BM112" s="52">
        <v>3.9589399999999997E-2</v>
      </c>
      <c r="BN112" s="52">
        <v>4.8732999999999999E-2</v>
      </c>
      <c r="BO112" s="52">
        <v>4.0019899999999997E-2</v>
      </c>
      <c r="BP112" s="52">
        <v>3.62216E-2</v>
      </c>
      <c r="BQ112" s="52">
        <v>3.3674000000000003E-2</v>
      </c>
      <c r="BR112" s="52">
        <v>2.5217900000000001E-2</v>
      </c>
      <c r="BS112" s="52">
        <v>2.3779600000000001E-2</v>
      </c>
      <c r="BT112" s="52">
        <v>1.4394499999999999E-2</v>
      </c>
      <c r="BU112" s="52">
        <v>-1.1761000000000001E-2</v>
      </c>
      <c r="BV112" s="52">
        <v>6.8405000000000002E-3</v>
      </c>
      <c r="BW112" s="52">
        <v>5.7907000000000002E-3</v>
      </c>
      <c r="BX112" s="52">
        <v>3.7060999999999999E-3</v>
      </c>
      <c r="BY112" s="52">
        <v>1.00115E-2</v>
      </c>
      <c r="BZ112" s="52">
        <v>-4.2291000000000004E-3</v>
      </c>
      <c r="CA112" s="52">
        <v>-1.1217899999999999E-2</v>
      </c>
      <c r="CB112" s="52">
        <v>-1.5761399999999998E-2</v>
      </c>
      <c r="CC112" s="52">
        <v>-9.6504999999999994E-3</v>
      </c>
      <c r="CD112" s="52">
        <v>-1.0352399999999999E-2</v>
      </c>
      <c r="CE112" s="52">
        <v>5.7709999999999999E-4</v>
      </c>
      <c r="CF112" s="52">
        <v>-7.7210000000000004E-3</v>
      </c>
      <c r="CG112" s="52">
        <v>8.631E-4</v>
      </c>
      <c r="CH112" s="52">
        <v>3.4639200000000002E-2</v>
      </c>
      <c r="CI112" s="52">
        <v>3.8972100000000003E-2</v>
      </c>
      <c r="CJ112" s="52">
        <v>5.4117899999999997E-2</v>
      </c>
      <c r="CK112" s="52">
        <v>4.8992800000000003E-2</v>
      </c>
      <c r="CL112" s="52">
        <v>5.8551800000000001E-2</v>
      </c>
      <c r="CM112" s="52">
        <v>5.0271099999999999E-2</v>
      </c>
      <c r="CN112" s="52">
        <v>4.5870500000000002E-2</v>
      </c>
      <c r="CO112" s="52">
        <v>4.3366700000000001E-2</v>
      </c>
      <c r="CP112" s="52">
        <v>3.5418499999999999E-2</v>
      </c>
      <c r="CQ112" s="52">
        <v>3.4760899999999997E-2</v>
      </c>
      <c r="CR112" s="52">
        <v>2.6238899999999999E-2</v>
      </c>
      <c r="CS112" s="52">
        <v>4.8779999999999998E-4</v>
      </c>
      <c r="CT112" s="52">
        <v>1.8938300000000002E-2</v>
      </c>
      <c r="CU112" s="52">
        <v>1.80833E-2</v>
      </c>
      <c r="CV112" s="52">
        <v>1.54669E-2</v>
      </c>
      <c r="CW112" s="52">
        <v>2.1038899999999999E-2</v>
      </c>
      <c r="CX112" s="52">
        <v>5.7513E-3</v>
      </c>
      <c r="CY112" s="52">
        <v>-1.2570999999999999E-3</v>
      </c>
      <c r="CZ112" s="52">
        <v>-6.8034000000000002E-3</v>
      </c>
      <c r="DA112" s="52">
        <v>-6.2299999999999996E-4</v>
      </c>
      <c r="DB112" s="52">
        <v>-2.1213999999999998E-3</v>
      </c>
      <c r="DC112" s="52">
        <v>8.7206999999999996E-3</v>
      </c>
      <c r="DD112" s="52">
        <v>1.1613999999999999E-3</v>
      </c>
      <c r="DE112" s="52">
        <v>1.0612E-2</v>
      </c>
      <c r="DF112" s="52">
        <v>4.4302099999999997E-2</v>
      </c>
      <c r="DG112" s="52">
        <v>4.7877799999999998E-2</v>
      </c>
      <c r="DH112" s="52">
        <v>6.4069399999999999E-2</v>
      </c>
      <c r="DI112" s="52">
        <v>5.8396200000000002E-2</v>
      </c>
      <c r="DJ112" s="52">
        <v>6.8370700000000006E-2</v>
      </c>
      <c r="DK112" s="52">
        <v>6.0522300000000001E-2</v>
      </c>
      <c r="DL112" s="52">
        <v>5.5519499999999999E-2</v>
      </c>
      <c r="DM112" s="52">
        <v>5.3059500000000002E-2</v>
      </c>
      <c r="DN112" s="52">
        <v>4.5619199999999999E-2</v>
      </c>
      <c r="DO112" s="52">
        <v>4.5742100000000001E-2</v>
      </c>
      <c r="DP112" s="52">
        <v>3.80833E-2</v>
      </c>
      <c r="DQ112" s="52">
        <v>1.27367E-2</v>
      </c>
      <c r="DR112" s="52">
        <v>3.10361E-2</v>
      </c>
      <c r="DS112" s="52">
        <v>3.0375800000000001E-2</v>
      </c>
      <c r="DT112" s="52">
        <v>2.72278E-2</v>
      </c>
      <c r="DU112" s="52">
        <v>3.2066200000000003E-2</v>
      </c>
      <c r="DV112" s="52">
        <v>1.5731700000000001E-2</v>
      </c>
      <c r="DW112" s="52">
        <v>1.31246E-2</v>
      </c>
      <c r="DX112" s="52">
        <v>6.1304999999999997E-3</v>
      </c>
      <c r="DY112" s="52">
        <v>1.24113E-2</v>
      </c>
      <c r="DZ112" s="52">
        <v>9.7628000000000003E-3</v>
      </c>
      <c r="EA112" s="52">
        <v>2.0478699999999999E-2</v>
      </c>
      <c r="EB112" s="52">
        <v>1.3986200000000001E-2</v>
      </c>
      <c r="EC112" s="52">
        <v>2.4688000000000002E-2</v>
      </c>
      <c r="ED112" s="52">
        <v>5.8253800000000001E-2</v>
      </c>
      <c r="EE112" s="52">
        <v>6.07363E-2</v>
      </c>
      <c r="EF112" s="52">
        <v>7.8437699999999999E-2</v>
      </c>
      <c r="EG112" s="52">
        <v>7.1973200000000001E-2</v>
      </c>
      <c r="EH112" s="52">
        <v>8.2547599999999999E-2</v>
      </c>
      <c r="EI112" s="52">
        <v>7.5323299999999996E-2</v>
      </c>
      <c r="EJ112" s="52">
        <v>6.9451100000000002E-2</v>
      </c>
      <c r="EK112" s="52">
        <v>6.7054199999999994E-2</v>
      </c>
      <c r="EL112" s="52">
        <v>6.03473E-2</v>
      </c>
      <c r="EM112" s="52">
        <v>6.1597199999999998E-2</v>
      </c>
      <c r="EN112" s="52">
        <v>5.5184799999999999E-2</v>
      </c>
      <c r="EO112" s="52">
        <v>3.0422000000000001E-2</v>
      </c>
      <c r="EP112" s="52">
        <v>4.8503400000000002E-2</v>
      </c>
      <c r="EQ112" s="52">
        <v>4.8124399999999998E-2</v>
      </c>
      <c r="ER112" s="52">
        <v>4.4208499999999998E-2</v>
      </c>
      <c r="ES112" s="52">
        <v>4.7988000000000003E-2</v>
      </c>
      <c r="ET112" s="52">
        <v>3.01418E-2</v>
      </c>
      <c r="EU112" s="52">
        <v>62</v>
      </c>
      <c r="EV112" s="52">
        <v>64</v>
      </c>
      <c r="EW112" s="52">
        <v>62</v>
      </c>
      <c r="EX112" s="52">
        <v>63</v>
      </c>
      <c r="EY112" s="52">
        <v>61</v>
      </c>
      <c r="EZ112" s="52">
        <v>61</v>
      </c>
      <c r="FA112" s="52">
        <v>65</v>
      </c>
      <c r="FB112" s="52">
        <v>74</v>
      </c>
      <c r="FC112" s="52">
        <v>81</v>
      </c>
      <c r="FD112" s="52">
        <v>85</v>
      </c>
      <c r="FE112" s="52">
        <v>88</v>
      </c>
      <c r="FF112" s="52">
        <v>88</v>
      </c>
      <c r="FG112" s="52">
        <v>89</v>
      </c>
      <c r="FH112" s="52">
        <v>89</v>
      </c>
      <c r="FI112" s="52">
        <v>90</v>
      </c>
      <c r="FJ112" s="52">
        <v>89</v>
      </c>
      <c r="FK112" s="52">
        <v>87</v>
      </c>
      <c r="FL112" s="52">
        <v>83</v>
      </c>
      <c r="FM112" s="52">
        <v>81</v>
      </c>
      <c r="FN112" s="52">
        <v>76</v>
      </c>
      <c r="FO112" s="52">
        <v>69</v>
      </c>
      <c r="FP112" s="52">
        <v>66</v>
      </c>
      <c r="FQ112" s="52">
        <v>62</v>
      </c>
      <c r="FR112" s="52">
        <v>61</v>
      </c>
      <c r="FS112" s="52">
        <v>1.1905199999999999E-2</v>
      </c>
      <c r="FT112" s="52">
        <v>1.24586E-2</v>
      </c>
      <c r="FU112" s="52">
        <v>1.95858E-2</v>
      </c>
    </row>
    <row r="113" spans="1:177" x14ac:dyDescent="0.2">
      <c r="A113" s="31" t="s">
        <v>0</v>
      </c>
      <c r="B113" s="31" t="s">
        <v>236</v>
      </c>
      <c r="C113" s="31" t="s">
        <v>221</v>
      </c>
      <c r="D113" s="31" t="s">
        <v>210</v>
      </c>
      <c r="E113" s="53" t="s">
        <v>229</v>
      </c>
      <c r="F113" s="53">
        <v>2851</v>
      </c>
      <c r="G113" s="52">
        <v>2.955295</v>
      </c>
      <c r="H113" s="52">
        <v>2.6037710000000001</v>
      </c>
      <c r="I113" s="52">
        <v>2.3270119999999999</v>
      </c>
      <c r="J113" s="52">
        <v>2.1441110000000001</v>
      </c>
      <c r="K113" s="52">
        <v>2.0776699999999999</v>
      </c>
      <c r="L113" s="52">
        <v>2.0548350000000002</v>
      </c>
      <c r="M113" s="52">
        <v>2.1661709999999998</v>
      </c>
      <c r="N113" s="52">
        <v>2.2546469999999998</v>
      </c>
      <c r="O113" s="52">
        <v>2.3126769999999999</v>
      </c>
      <c r="P113" s="52">
        <v>2.3930929999999999</v>
      </c>
      <c r="Q113" s="52">
        <v>2.6095709999999999</v>
      </c>
      <c r="R113" s="52">
        <v>2.9337040000000001</v>
      </c>
      <c r="S113" s="52">
        <v>3.2312720000000001</v>
      </c>
      <c r="T113" s="52">
        <v>3.5072350000000001</v>
      </c>
      <c r="U113" s="52">
        <v>3.68235</v>
      </c>
      <c r="V113" s="52">
        <v>3.9022670000000002</v>
      </c>
      <c r="W113" s="52">
        <v>4.0847069999999999</v>
      </c>
      <c r="X113" s="52">
        <v>4.3627859999999998</v>
      </c>
      <c r="Y113" s="52">
        <v>4.6899160000000002</v>
      </c>
      <c r="Z113" s="52">
        <v>4.8854369999999996</v>
      </c>
      <c r="AA113" s="52">
        <v>5.0370220000000003</v>
      </c>
      <c r="AB113" s="52">
        <v>4.7267539999999997</v>
      </c>
      <c r="AC113" s="52">
        <v>4.1403679999999996</v>
      </c>
      <c r="AD113" s="52">
        <v>3.5522939999999998</v>
      </c>
      <c r="AE113" s="52">
        <v>-0.109025</v>
      </c>
      <c r="AF113" s="52">
        <v>-0.13648070000000001</v>
      </c>
      <c r="AG113" s="52">
        <v>-0.13175339999999999</v>
      </c>
      <c r="AH113" s="52">
        <v>-9.9726499999999996E-2</v>
      </c>
      <c r="AI113" s="52">
        <v>-4.0380199999999998E-2</v>
      </c>
      <c r="AJ113" s="52">
        <v>-4.6092500000000002E-2</v>
      </c>
      <c r="AK113" s="52">
        <v>-1.8774900000000001E-2</v>
      </c>
      <c r="AL113" s="52">
        <v>8.7521000000000005E-3</v>
      </c>
      <c r="AM113" s="52">
        <v>2.809E-4</v>
      </c>
      <c r="AN113" s="52">
        <v>-2.34866E-2</v>
      </c>
      <c r="AO113" s="52">
        <v>6.7610000000000001E-4</v>
      </c>
      <c r="AP113" s="52">
        <v>0.1153694</v>
      </c>
      <c r="AQ113" s="52">
        <v>9.9787100000000004E-2</v>
      </c>
      <c r="AR113" s="52">
        <v>0.1021355</v>
      </c>
      <c r="AS113" s="52">
        <v>7.4804099999999998E-2</v>
      </c>
      <c r="AT113" s="52">
        <v>6.2563499999999994E-2</v>
      </c>
      <c r="AU113" s="52">
        <v>2.6786500000000001E-2</v>
      </c>
      <c r="AV113" s="52">
        <v>-3.7801000000000002E-3</v>
      </c>
      <c r="AW113" s="52">
        <v>-1.71802E-2</v>
      </c>
      <c r="AX113" s="52">
        <v>1.7765900000000001E-2</v>
      </c>
      <c r="AY113" s="52">
        <v>2.4493399999999999E-2</v>
      </c>
      <c r="AZ113" s="52">
        <v>5.3765999999999996E-3</v>
      </c>
      <c r="BA113" s="52">
        <v>-2.6449400000000001E-2</v>
      </c>
      <c r="BB113" s="52">
        <v>-1.23555E-2</v>
      </c>
      <c r="BC113" s="52">
        <v>-7.4693700000000002E-2</v>
      </c>
      <c r="BD113" s="52">
        <v>-0.10360080000000001</v>
      </c>
      <c r="BE113" s="52">
        <v>-0.1035668</v>
      </c>
      <c r="BF113" s="52">
        <v>-7.3872099999999996E-2</v>
      </c>
      <c r="BG113" s="52">
        <v>-1.6723700000000001E-2</v>
      </c>
      <c r="BH113" s="52">
        <v>-2.2579999999999999E-2</v>
      </c>
      <c r="BI113" s="52">
        <v>5.7520000000000002E-3</v>
      </c>
      <c r="BJ113" s="52">
        <v>3.4296300000000002E-2</v>
      </c>
      <c r="BK113" s="52">
        <v>2.80317E-2</v>
      </c>
      <c r="BL113" s="52">
        <v>5.9693999999999997E-3</v>
      </c>
      <c r="BM113" s="52">
        <v>3.3693099999999997E-2</v>
      </c>
      <c r="BN113" s="52">
        <v>0.1534741</v>
      </c>
      <c r="BO113" s="52">
        <v>0.14204339999999999</v>
      </c>
      <c r="BP113" s="52">
        <v>0.1459703</v>
      </c>
      <c r="BQ113" s="52">
        <v>0.1204013</v>
      </c>
      <c r="BR113" s="52">
        <v>0.1092655</v>
      </c>
      <c r="BS113" s="52">
        <v>7.5141700000000006E-2</v>
      </c>
      <c r="BT113" s="52">
        <v>4.62592E-2</v>
      </c>
      <c r="BU113" s="52">
        <v>3.3595300000000002E-2</v>
      </c>
      <c r="BV113" s="52">
        <v>6.8774100000000005E-2</v>
      </c>
      <c r="BW113" s="52">
        <v>7.2866200000000006E-2</v>
      </c>
      <c r="BX113" s="52">
        <v>5.1005399999999999E-2</v>
      </c>
      <c r="BY113" s="52">
        <v>1.6477100000000001E-2</v>
      </c>
      <c r="BZ113" s="52">
        <v>2.6070099999999999E-2</v>
      </c>
      <c r="CA113" s="52">
        <v>-5.0916000000000003E-2</v>
      </c>
      <c r="CB113" s="52">
        <v>-8.0828200000000003E-2</v>
      </c>
      <c r="CC113" s="52">
        <v>-8.4044900000000006E-2</v>
      </c>
      <c r="CD113" s="52">
        <v>-5.5965500000000001E-2</v>
      </c>
      <c r="CE113" s="52">
        <v>-3.3940000000000001E-4</v>
      </c>
      <c r="CF113" s="52">
        <v>-6.2953000000000002E-3</v>
      </c>
      <c r="CG113" s="52">
        <v>2.2739200000000001E-2</v>
      </c>
      <c r="CH113" s="52">
        <v>5.1988199999999998E-2</v>
      </c>
      <c r="CI113" s="52">
        <v>4.7251899999999999E-2</v>
      </c>
      <c r="CJ113" s="52">
        <v>2.6370500000000002E-2</v>
      </c>
      <c r="CK113" s="52">
        <v>5.6560600000000003E-2</v>
      </c>
      <c r="CL113" s="52">
        <v>0.1798652</v>
      </c>
      <c r="CM113" s="52">
        <v>0.17130999999999999</v>
      </c>
      <c r="CN113" s="52">
        <v>0.17633009999999999</v>
      </c>
      <c r="CO113" s="52">
        <v>0.1519818</v>
      </c>
      <c r="CP113" s="52">
        <v>0.14161119999999999</v>
      </c>
      <c r="CQ113" s="52">
        <v>0.1086323</v>
      </c>
      <c r="CR113" s="52">
        <v>8.0916199999999994E-2</v>
      </c>
      <c r="CS113" s="52">
        <v>6.8762299999999998E-2</v>
      </c>
      <c r="CT113" s="52">
        <v>0.10410220000000001</v>
      </c>
      <c r="CU113" s="52">
        <v>0.10636909999999999</v>
      </c>
      <c r="CV113" s="52">
        <v>8.2607799999999995E-2</v>
      </c>
      <c r="CW113" s="52">
        <v>4.62078E-2</v>
      </c>
      <c r="CX113" s="52">
        <v>5.2683599999999997E-2</v>
      </c>
      <c r="CY113" s="52">
        <v>-2.7138200000000001E-2</v>
      </c>
      <c r="CZ113" s="52">
        <v>-5.8055700000000002E-2</v>
      </c>
      <c r="DA113" s="52">
        <v>-6.4522899999999994E-2</v>
      </c>
      <c r="DB113" s="52">
        <v>-3.80589E-2</v>
      </c>
      <c r="DC113" s="52">
        <v>1.6045E-2</v>
      </c>
      <c r="DD113" s="52">
        <v>9.9894000000000007E-3</v>
      </c>
      <c r="DE113" s="52">
        <v>3.9726499999999998E-2</v>
      </c>
      <c r="DF113" s="52">
        <v>6.9680099999999995E-2</v>
      </c>
      <c r="DG113" s="52">
        <v>6.6472000000000003E-2</v>
      </c>
      <c r="DH113" s="52">
        <v>4.6771600000000003E-2</v>
      </c>
      <c r="DI113" s="52">
        <v>7.9428100000000001E-2</v>
      </c>
      <c r="DJ113" s="52">
        <v>0.20625640000000001</v>
      </c>
      <c r="DK113" s="52">
        <v>0.20057649999999999</v>
      </c>
      <c r="DL113" s="52">
        <v>0.20669000000000001</v>
      </c>
      <c r="DM113" s="52">
        <v>0.18356230000000001</v>
      </c>
      <c r="DN113" s="52">
        <v>0.17395679999999999</v>
      </c>
      <c r="DO113" s="52">
        <v>0.1421229</v>
      </c>
      <c r="DP113" s="52">
        <v>0.1155733</v>
      </c>
      <c r="DQ113" s="52">
        <v>0.1039293</v>
      </c>
      <c r="DR113" s="52">
        <v>0.13943040000000001</v>
      </c>
      <c r="DS113" s="52">
        <v>0.139872</v>
      </c>
      <c r="DT113" s="52">
        <v>0.11421009999999999</v>
      </c>
      <c r="DU113" s="52">
        <v>7.5938500000000006E-2</v>
      </c>
      <c r="DV113" s="52">
        <v>7.9297099999999995E-2</v>
      </c>
      <c r="DW113" s="52">
        <v>7.1931E-3</v>
      </c>
      <c r="DX113" s="52">
        <v>-2.5175699999999999E-2</v>
      </c>
      <c r="DY113" s="52">
        <v>-3.6336399999999998E-2</v>
      </c>
      <c r="DZ113" s="52">
        <v>-1.2204599999999999E-2</v>
      </c>
      <c r="EA113" s="52">
        <v>3.9701500000000001E-2</v>
      </c>
      <c r="EB113" s="52">
        <v>3.3501799999999998E-2</v>
      </c>
      <c r="EC113" s="52">
        <v>6.4253400000000002E-2</v>
      </c>
      <c r="ED113" s="52">
        <v>9.5224400000000001E-2</v>
      </c>
      <c r="EE113" s="52">
        <v>9.4222899999999998E-2</v>
      </c>
      <c r="EF113" s="52">
        <v>7.6227600000000006E-2</v>
      </c>
      <c r="EG113" s="52">
        <v>0.1124452</v>
      </c>
      <c r="EH113" s="52">
        <v>0.24436099999999999</v>
      </c>
      <c r="EI113" s="52">
        <v>0.24283279999999999</v>
      </c>
      <c r="EJ113" s="52">
        <v>0.25052479999999999</v>
      </c>
      <c r="EK113" s="52">
        <v>0.22915949999999999</v>
      </c>
      <c r="EL113" s="52">
        <v>0.22065889999999999</v>
      </c>
      <c r="EM113" s="52">
        <v>0.19047800000000001</v>
      </c>
      <c r="EN113" s="52">
        <v>0.1656126</v>
      </c>
      <c r="EO113" s="52">
        <v>0.1547048</v>
      </c>
      <c r="EP113" s="52">
        <v>0.19043860000000001</v>
      </c>
      <c r="EQ113" s="52">
        <v>0.18824479999999999</v>
      </c>
      <c r="ER113" s="52">
        <v>0.15983890000000001</v>
      </c>
      <c r="ES113" s="52">
        <v>0.118865</v>
      </c>
      <c r="ET113" s="52">
        <v>0.1177227</v>
      </c>
      <c r="EU113" s="52">
        <v>72</v>
      </c>
      <c r="EV113" s="52">
        <v>72</v>
      </c>
      <c r="EW113" s="52">
        <v>72</v>
      </c>
      <c r="EX113" s="52">
        <v>72</v>
      </c>
      <c r="EY113" s="52">
        <v>71</v>
      </c>
      <c r="EZ113" s="52">
        <v>71</v>
      </c>
      <c r="FA113" s="52">
        <v>71.418007000000003</v>
      </c>
      <c r="FB113" s="52">
        <v>73.836005999999998</v>
      </c>
      <c r="FC113" s="52">
        <v>78.254013</v>
      </c>
      <c r="FD113" s="52">
        <v>81.836005999999998</v>
      </c>
      <c r="FE113" s="52">
        <v>85.180046000000004</v>
      </c>
      <c r="FF113" s="52">
        <v>85.180046000000004</v>
      </c>
      <c r="FG113" s="52">
        <v>84.598052999999993</v>
      </c>
      <c r="FH113" s="52">
        <v>85.926033000000004</v>
      </c>
      <c r="FI113" s="52">
        <v>84.762039000000001</v>
      </c>
      <c r="FJ113" s="52">
        <v>84.762039000000001</v>
      </c>
      <c r="FK113" s="52">
        <v>83.926033000000004</v>
      </c>
      <c r="FL113" s="52">
        <v>81.090018999999998</v>
      </c>
      <c r="FM113" s="52">
        <v>79.836005999999998</v>
      </c>
      <c r="FN113" s="52">
        <v>77.836005999999998</v>
      </c>
      <c r="FO113" s="52">
        <v>76.418007000000003</v>
      </c>
      <c r="FP113" s="52">
        <v>75</v>
      </c>
      <c r="FQ113" s="52">
        <v>73.581992999999997</v>
      </c>
      <c r="FR113" s="52">
        <v>72.581992999999997</v>
      </c>
      <c r="FS113" s="52">
        <v>3.0670900000000001E-2</v>
      </c>
      <c r="FT113" s="52">
        <v>3.3560899999999998E-2</v>
      </c>
      <c r="FU113" s="52">
        <v>4.8490400000000003E-2</v>
      </c>
    </row>
    <row r="114" spans="1:177" x14ac:dyDescent="0.2">
      <c r="A114" s="31" t="s">
        <v>0</v>
      </c>
      <c r="B114" s="31" t="s">
        <v>236</v>
      </c>
      <c r="C114" s="31" t="s">
        <v>221</v>
      </c>
      <c r="D114" s="31" t="s">
        <v>210</v>
      </c>
      <c r="E114" s="53" t="s">
        <v>230</v>
      </c>
      <c r="F114" s="53">
        <v>1666</v>
      </c>
      <c r="G114" s="52">
        <v>1.6202920000000001</v>
      </c>
      <c r="H114" s="52">
        <v>1.4374579999999999</v>
      </c>
      <c r="I114" s="52">
        <v>1.2782849999999999</v>
      </c>
      <c r="J114" s="52">
        <v>1.177886</v>
      </c>
      <c r="K114" s="52">
        <v>1.1396999999999999</v>
      </c>
      <c r="L114" s="52">
        <v>1.0993869999999999</v>
      </c>
      <c r="M114" s="52">
        <v>1.132911</v>
      </c>
      <c r="N114" s="52">
        <v>1.2079629999999999</v>
      </c>
      <c r="O114" s="52">
        <v>1.2572540000000001</v>
      </c>
      <c r="P114" s="52">
        <v>1.2934730000000001</v>
      </c>
      <c r="Q114" s="52">
        <v>1.342703</v>
      </c>
      <c r="R114" s="52">
        <v>1.474367</v>
      </c>
      <c r="S114" s="52">
        <v>1.5319100000000001</v>
      </c>
      <c r="T114" s="52">
        <v>1.65893</v>
      </c>
      <c r="U114" s="52">
        <v>1.7677890000000001</v>
      </c>
      <c r="V114" s="52">
        <v>1.8414509999999999</v>
      </c>
      <c r="W114" s="52">
        <v>1.901832</v>
      </c>
      <c r="X114" s="52">
        <v>2.0666690000000001</v>
      </c>
      <c r="Y114" s="52">
        <v>2.2245680000000001</v>
      </c>
      <c r="Z114" s="52">
        <v>2.362527</v>
      </c>
      <c r="AA114" s="52">
        <v>2.4695939999999998</v>
      </c>
      <c r="AB114" s="52">
        <v>2.3934440000000001</v>
      </c>
      <c r="AC114" s="52">
        <v>2.1633420000000001</v>
      </c>
      <c r="AD114" s="52">
        <v>1.8507830000000001</v>
      </c>
      <c r="AE114" s="52">
        <v>-6.5860299999999997E-2</v>
      </c>
      <c r="AF114" s="52">
        <v>-8.1304100000000004E-2</v>
      </c>
      <c r="AG114" s="52">
        <v>-8.8849999999999998E-2</v>
      </c>
      <c r="AH114" s="52">
        <v>-6.5699599999999997E-2</v>
      </c>
      <c r="AI114" s="52">
        <v>-3.1979800000000003E-2</v>
      </c>
      <c r="AJ114" s="52">
        <v>-3.7968099999999998E-2</v>
      </c>
      <c r="AK114" s="52">
        <v>-1.8409999999999999E-2</v>
      </c>
      <c r="AL114" s="52">
        <v>-2.0892899999999999E-2</v>
      </c>
      <c r="AM114" s="52">
        <v>-5.9975999999999996E-3</v>
      </c>
      <c r="AN114" s="52">
        <v>-1.22928E-2</v>
      </c>
      <c r="AO114" s="52">
        <v>-3.74863E-2</v>
      </c>
      <c r="AP114" s="52">
        <v>2.2166100000000001E-2</v>
      </c>
      <c r="AQ114" s="52">
        <v>-1.1947299999999999E-2</v>
      </c>
      <c r="AR114" s="52">
        <v>3.9721300000000001E-2</v>
      </c>
      <c r="AS114" s="52">
        <v>6.1117600000000001E-2</v>
      </c>
      <c r="AT114" s="52">
        <v>4.4461300000000002E-2</v>
      </c>
      <c r="AU114" s="52">
        <v>-3.09304E-2</v>
      </c>
      <c r="AV114" s="52">
        <v>-1.5861400000000001E-2</v>
      </c>
      <c r="AW114" s="52">
        <v>-7.3897900000000002E-2</v>
      </c>
      <c r="AX114" s="52">
        <v>-4.59554E-2</v>
      </c>
      <c r="AY114" s="52">
        <v>-2.6866299999999999E-2</v>
      </c>
      <c r="AZ114" s="52">
        <v>9.3573000000000007E-3</v>
      </c>
      <c r="BA114" s="52">
        <v>-2.8411499999999999E-2</v>
      </c>
      <c r="BB114" s="52">
        <v>-1.54626E-2</v>
      </c>
      <c r="BC114" s="52">
        <v>-4.0019100000000002E-2</v>
      </c>
      <c r="BD114" s="52">
        <v>-5.5483499999999998E-2</v>
      </c>
      <c r="BE114" s="52">
        <v>-6.6445900000000002E-2</v>
      </c>
      <c r="BF114" s="52">
        <v>-4.5692400000000001E-2</v>
      </c>
      <c r="BG114" s="52">
        <v>-1.39297E-2</v>
      </c>
      <c r="BH114" s="52">
        <v>-1.9619500000000002E-2</v>
      </c>
      <c r="BI114" s="52">
        <v>5.5800000000000001E-4</v>
      </c>
      <c r="BJ114" s="52">
        <v>-1.1658E-3</v>
      </c>
      <c r="BK114" s="52">
        <v>1.5713299999999999E-2</v>
      </c>
      <c r="BL114" s="52">
        <v>1.05542E-2</v>
      </c>
      <c r="BM114" s="52">
        <v>-1.28679E-2</v>
      </c>
      <c r="BN114" s="52">
        <v>4.9890200000000003E-2</v>
      </c>
      <c r="BO114" s="52">
        <v>1.7251800000000001E-2</v>
      </c>
      <c r="BP114" s="52">
        <v>6.9431999999999994E-2</v>
      </c>
      <c r="BQ114" s="52">
        <v>9.2817200000000002E-2</v>
      </c>
      <c r="BR114" s="52">
        <v>7.6772900000000005E-2</v>
      </c>
      <c r="BS114" s="52">
        <v>3.3192E-3</v>
      </c>
      <c r="BT114" s="52">
        <v>1.8848699999999999E-2</v>
      </c>
      <c r="BU114" s="52">
        <v>-3.7008399999999997E-2</v>
      </c>
      <c r="BV114" s="52">
        <v>-1.02904E-2</v>
      </c>
      <c r="BW114" s="52">
        <v>8.3087999999999999E-3</v>
      </c>
      <c r="BX114" s="52">
        <v>4.2604400000000001E-2</v>
      </c>
      <c r="BY114" s="52">
        <v>2.6029999999999998E-3</v>
      </c>
      <c r="BZ114" s="52">
        <v>1.2508200000000001E-2</v>
      </c>
      <c r="CA114" s="52">
        <v>-2.2121600000000002E-2</v>
      </c>
      <c r="CB114" s="52">
        <v>-3.76002E-2</v>
      </c>
      <c r="CC114" s="52">
        <v>-5.0928899999999999E-2</v>
      </c>
      <c r="CD114" s="52">
        <v>-3.1835500000000003E-2</v>
      </c>
      <c r="CE114" s="52">
        <v>-1.4284E-3</v>
      </c>
      <c r="CF114" s="52">
        <v>-6.9113000000000004E-3</v>
      </c>
      <c r="CG114" s="52">
        <v>1.3695199999999999E-2</v>
      </c>
      <c r="CH114" s="52">
        <v>1.24972E-2</v>
      </c>
      <c r="CI114" s="52">
        <v>3.0750099999999999E-2</v>
      </c>
      <c r="CJ114" s="52">
        <v>2.6377899999999999E-2</v>
      </c>
      <c r="CK114" s="52">
        <v>4.1827000000000001E-3</v>
      </c>
      <c r="CL114" s="52">
        <v>6.9091899999999998E-2</v>
      </c>
      <c r="CM114" s="52">
        <v>3.7474899999999998E-2</v>
      </c>
      <c r="CN114" s="52">
        <v>9.0009500000000006E-2</v>
      </c>
      <c r="CO114" s="52">
        <v>0.1147722</v>
      </c>
      <c r="CP114" s="52">
        <v>9.9151799999999998E-2</v>
      </c>
      <c r="CQ114" s="52">
        <v>2.70403E-2</v>
      </c>
      <c r="CR114" s="52">
        <v>4.2888799999999998E-2</v>
      </c>
      <c r="CS114" s="52">
        <v>-1.14588E-2</v>
      </c>
      <c r="CT114" s="52">
        <v>1.4411E-2</v>
      </c>
      <c r="CU114" s="52">
        <v>3.2670900000000003E-2</v>
      </c>
      <c r="CV114" s="52">
        <v>6.5631200000000001E-2</v>
      </c>
      <c r="CW114" s="52">
        <v>2.40836E-2</v>
      </c>
      <c r="CX114" s="52">
        <v>3.1880699999999998E-2</v>
      </c>
      <c r="CY114" s="52">
        <v>-4.2240000000000003E-3</v>
      </c>
      <c r="CZ114" s="52">
        <v>-1.97168E-2</v>
      </c>
      <c r="DA114" s="52">
        <v>-3.54118E-2</v>
      </c>
      <c r="DB114" s="52">
        <v>-1.7978600000000001E-2</v>
      </c>
      <c r="DC114" s="52">
        <v>1.1073E-2</v>
      </c>
      <c r="DD114" s="52">
        <v>5.7968999999999998E-3</v>
      </c>
      <c r="DE114" s="52">
        <v>2.6832499999999999E-2</v>
      </c>
      <c r="DF114" s="52">
        <v>2.6160099999999999E-2</v>
      </c>
      <c r="DG114" s="52">
        <v>4.5787000000000001E-2</v>
      </c>
      <c r="DH114" s="52">
        <v>4.2201599999999999E-2</v>
      </c>
      <c r="DI114" s="52">
        <v>2.12333E-2</v>
      </c>
      <c r="DJ114" s="52">
        <v>8.82936E-2</v>
      </c>
      <c r="DK114" s="52">
        <v>5.7698100000000002E-2</v>
      </c>
      <c r="DL114" s="52">
        <v>0.110587</v>
      </c>
      <c r="DM114" s="52">
        <v>0.13672719999999999</v>
      </c>
      <c r="DN114" s="52">
        <v>0.12153070000000001</v>
      </c>
      <c r="DO114" s="52">
        <v>5.0761500000000001E-2</v>
      </c>
      <c r="DP114" s="52">
        <v>6.6929000000000002E-2</v>
      </c>
      <c r="DQ114" s="52">
        <v>1.4090800000000001E-2</v>
      </c>
      <c r="DR114" s="52">
        <v>3.9112399999999999E-2</v>
      </c>
      <c r="DS114" s="52">
        <v>5.7033100000000003E-2</v>
      </c>
      <c r="DT114" s="52">
        <v>8.8658100000000004E-2</v>
      </c>
      <c r="DU114" s="52">
        <v>4.5564100000000003E-2</v>
      </c>
      <c r="DV114" s="52">
        <v>5.1253199999999999E-2</v>
      </c>
      <c r="DW114" s="52">
        <v>2.16172E-2</v>
      </c>
      <c r="DX114" s="52">
        <v>6.1038000000000004E-3</v>
      </c>
      <c r="DY114" s="52">
        <v>-1.3007700000000001E-2</v>
      </c>
      <c r="DZ114" s="52">
        <v>2.0286000000000002E-3</v>
      </c>
      <c r="EA114" s="52">
        <v>2.9123099999999999E-2</v>
      </c>
      <c r="EB114" s="52">
        <v>2.41455E-2</v>
      </c>
      <c r="EC114" s="52">
        <v>4.5800500000000001E-2</v>
      </c>
      <c r="ED114" s="52">
        <v>4.5887200000000003E-2</v>
      </c>
      <c r="EE114" s="52">
        <v>6.74979E-2</v>
      </c>
      <c r="EF114" s="52">
        <v>6.5048599999999998E-2</v>
      </c>
      <c r="EG114" s="52">
        <v>4.5851700000000002E-2</v>
      </c>
      <c r="EH114" s="52">
        <v>0.1160177</v>
      </c>
      <c r="EI114" s="52">
        <v>8.6897199999999994E-2</v>
      </c>
      <c r="EJ114" s="52">
        <v>0.1402977</v>
      </c>
      <c r="EK114" s="52">
        <v>0.16842679999999999</v>
      </c>
      <c r="EL114" s="52">
        <v>0.15384220000000001</v>
      </c>
      <c r="EM114" s="52">
        <v>8.5011100000000006E-2</v>
      </c>
      <c r="EN114" s="52">
        <v>0.1016391</v>
      </c>
      <c r="EO114" s="52">
        <v>5.0980299999999999E-2</v>
      </c>
      <c r="EP114" s="52">
        <v>7.4777399999999994E-2</v>
      </c>
      <c r="EQ114" s="52">
        <v>9.2208100000000001E-2</v>
      </c>
      <c r="ER114" s="52">
        <v>0.12190520000000001</v>
      </c>
      <c r="ES114" s="52">
        <v>7.6578599999999997E-2</v>
      </c>
      <c r="ET114" s="52">
        <v>7.9224000000000003E-2</v>
      </c>
      <c r="EU114" s="52">
        <v>72</v>
      </c>
      <c r="EV114" s="52">
        <v>72</v>
      </c>
      <c r="EW114" s="52">
        <v>72</v>
      </c>
      <c r="EX114" s="52">
        <v>72</v>
      </c>
      <c r="EY114" s="52">
        <v>71</v>
      </c>
      <c r="EZ114" s="52">
        <v>71</v>
      </c>
      <c r="FA114" s="52">
        <v>71</v>
      </c>
      <c r="FB114" s="52">
        <v>73</v>
      </c>
      <c r="FC114" s="52">
        <v>77</v>
      </c>
      <c r="FD114" s="52">
        <v>81</v>
      </c>
      <c r="FE114" s="52">
        <v>81</v>
      </c>
      <c r="FF114" s="52">
        <v>81</v>
      </c>
      <c r="FG114" s="52">
        <v>80</v>
      </c>
      <c r="FH114" s="52">
        <v>83</v>
      </c>
      <c r="FI114" s="52">
        <v>81</v>
      </c>
      <c r="FJ114" s="52">
        <v>81</v>
      </c>
      <c r="FK114" s="52">
        <v>81</v>
      </c>
      <c r="FL114" s="52">
        <v>79</v>
      </c>
      <c r="FM114" s="52">
        <v>79</v>
      </c>
      <c r="FN114" s="52">
        <v>77</v>
      </c>
      <c r="FO114" s="52">
        <v>76</v>
      </c>
      <c r="FP114" s="52">
        <v>75</v>
      </c>
      <c r="FQ114" s="52">
        <v>74</v>
      </c>
      <c r="FR114" s="52">
        <v>73</v>
      </c>
      <c r="FS114" s="52">
        <v>2.30507E-2</v>
      </c>
      <c r="FT114" s="52">
        <v>2.52077E-2</v>
      </c>
      <c r="FU114" s="52">
        <v>3.4021000000000003E-2</v>
      </c>
    </row>
    <row r="115" spans="1:177" x14ac:dyDescent="0.2">
      <c r="A115" s="31" t="s">
        <v>0</v>
      </c>
      <c r="B115" s="31" t="s">
        <v>236</v>
      </c>
      <c r="C115" s="31" t="s">
        <v>221</v>
      </c>
      <c r="D115" s="31" t="s">
        <v>210</v>
      </c>
      <c r="E115" s="53" t="s">
        <v>231</v>
      </c>
      <c r="F115" s="53">
        <v>1185</v>
      </c>
      <c r="G115" s="52">
        <v>1.333477</v>
      </c>
      <c r="H115" s="52">
        <v>1.1650750000000001</v>
      </c>
      <c r="I115" s="52">
        <v>1.048054</v>
      </c>
      <c r="J115" s="52">
        <v>0.96563500000000002</v>
      </c>
      <c r="K115" s="52">
        <v>0.93764709999999996</v>
      </c>
      <c r="L115" s="52">
        <v>0.95496579999999998</v>
      </c>
      <c r="M115" s="52">
        <v>1.0320990000000001</v>
      </c>
      <c r="N115" s="52">
        <v>1.0466580000000001</v>
      </c>
      <c r="O115" s="52">
        <v>1.054549</v>
      </c>
      <c r="P115" s="52">
        <v>1.0982099999999999</v>
      </c>
      <c r="Q115" s="52">
        <v>1.2671790000000001</v>
      </c>
      <c r="R115" s="52">
        <v>1.458858</v>
      </c>
      <c r="S115" s="52">
        <v>1.7008490000000001</v>
      </c>
      <c r="T115" s="52">
        <v>1.8440000000000001</v>
      </c>
      <c r="U115" s="52">
        <v>1.907187</v>
      </c>
      <c r="V115" s="52">
        <v>2.054338</v>
      </c>
      <c r="W115" s="52">
        <v>2.182023</v>
      </c>
      <c r="X115" s="52">
        <v>2.2924060000000002</v>
      </c>
      <c r="Y115" s="52">
        <v>2.4670670000000001</v>
      </c>
      <c r="Z115" s="52">
        <v>2.5217290000000001</v>
      </c>
      <c r="AA115" s="52">
        <v>2.56393</v>
      </c>
      <c r="AB115" s="52">
        <v>2.326282</v>
      </c>
      <c r="AC115" s="52">
        <v>1.9741340000000001</v>
      </c>
      <c r="AD115" s="52">
        <v>1.6986220000000001</v>
      </c>
      <c r="AE115" s="52">
        <v>-6.7413799999999996E-2</v>
      </c>
      <c r="AF115" s="52">
        <v>-7.8083E-2</v>
      </c>
      <c r="AG115" s="52">
        <v>-6.20601E-2</v>
      </c>
      <c r="AH115" s="52">
        <v>-5.1775500000000002E-2</v>
      </c>
      <c r="AI115" s="52">
        <v>-2.4470599999999999E-2</v>
      </c>
      <c r="AJ115" s="52">
        <v>-2.38617E-2</v>
      </c>
      <c r="AK115" s="52">
        <v>-1.7199599999999999E-2</v>
      </c>
      <c r="AL115" s="52">
        <v>1.2835900000000001E-2</v>
      </c>
      <c r="AM115" s="52">
        <v>-1.27096E-2</v>
      </c>
      <c r="AN115" s="52">
        <v>-3.1710299999999997E-2</v>
      </c>
      <c r="AO115" s="52">
        <v>1.7058E-2</v>
      </c>
      <c r="AP115" s="52">
        <v>6.8394999999999997E-2</v>
      </c>
      <c r="AQ115" s="52">
        <v>8.6919300000000005E-2</v>
      </c>
      <c r="AR115" s="52">
        <v>3.1775100000000001E-2</v>
      </c>
      <c r="AS115" s="52">
        <v>-2.0743500000000002E-2</v>
      </c>
      <c r="AT115" s="52">
        <v>-1.5752599999999999E-2</v>
      </c>
      <c r="AU115" s="52">
        <v>2.79288E-2</v>
      </c>
      <c r="AV115" s="52">
        <v>-2.14992E-2</v>
      </c>
      <c r="AW115" s="52">
        <v>2.77939E-2</v>
      </c>
      <c r="AX115" s="52">
        <v>3.1477900000000003E-2</v>
      </c>
      <c r="AY115" s="52">
        <v>1.8594900000000001E-2</v>
      </c>
      <c r="AZ115" s="52">
        <v>-3.8863700000000001E-2</v>
      </c>
      <c r="BA115" s="52">
        <v>-2.8220200000000001E-2</v>
      </c>
      <c r="BB115" s="52">
        <v>-2.43027E-2</v>
      </c>
      <c r="BC115" s="52">
        <v>-4.48461E-2</v>
      </c>
      <c r="BD115" s="52">
        <v>-5.7686300000000003E-2</v>
      </c>
      <c r="BE115" s="52">
        <v>-4.4902299999999999E-2</v>
      </c>
      <c r="BF115" s="52">
        <v>-3.5357399999999997E-2</v>
      </c>
      <c r="BG115" s="52">
        <v>-9.1430999999999995E-3</v>
      </c>
      <c r="BH115" s="52">
        <v>-9.1249999999999994E-3</v>
      </c>
      <c r="BI115" s="52">
        <v>-1.6194E-3</v>
      </c>
      <c r="BJ115" s="52">
        <v>2.9092199999999999E-2</v>
      </c>
      <c r="BK115" s="52">
        <v>4.5881000000000003E-3</v>
      </c>
      <c r="BL115" s="52">
        <v>-1.31506E-2</v>
      </c>
      <c r="BM115" s="52">
        <v>3.8984900000000003E-2</v>
      </c>
      <c r="BN115" s="52">
        <v>9.4313999999999995E-2</v>
      </c>
      <c r="BO115" s="52">
        <v>0.1171932</v>
      </c>
      <c r="BP115" s="52">
        <v>6.3613400000000001E-2</v>
      </c>
      <c r="BQ115" s="52">
        <v>1.14801E-2</v>
      </c>
      <c r="BR115" s="52">
        <v>1.7412799999999999E-2</v>
      </c>
      <c r="BS115" s="52">
        <v>6.1692499999999997E-2</v>
      </c>
      <c r="BT115" s="52">
        <v>1.42084E-2</v>
      </c>
      <c r="BU115" s="52">
        <v>6.2435600000000001E-2</v>
      </c>
      <c r="BV115" s="52">
        <v>6.7719799999999997E-2</v>
      </c>
      <c r="BW115" s="52">
        <v>5.1621E-2</v>
      </c>
      <c r="BX115" s="52">
        <v>-7.8210999999999992E-3</v>
      </c>
      <c r="BY115" s="52">
        <v>1.261E-3</v>
      </c>
      <c r="BZ115" s="52">
        <v>1.9308000000000001E-3</v>
      </c>
      <c r="CA115" s="52">
        <v>-2.9215700000000001E-2</v>
      </c>
      <c r="CB115" s="52">
        <v>-4.3559599999999997E-2</v>
      </c>
      <c r="CC115" s="52">
        <v>-3.3018899999999997E-2</v>
      </c>
      <c r="CD115" s="52">
        <v>-2.3986299999999999E-2</v>
      </c>
      <c r="CE115" s="52">
        <v>1.4727E-3</v>
      </c>
      <c r="CF115" s="52">
        <v>1.0815E-3</v>
      </c>
      <c r="CG115" s="52">
        <v>9.1713999999999997E-3</v>
      </c>
      <c r="CH115" s="52">
        <v>4.03513E-2</v>
      </c>
      <c r="CI115" s="52">
        <v>1.65685E-2</v>
      </c>
      <c r="CJ115" s="52">
        <v>-2.9619999999999999E-4</v>
      </c>
      <c r="CK115" s="52">
        <v>5.4171400000000001E-2</v>
      </c>
      <c r="CL115" s="52">
        <v>0.1122654</v>
      </c>
      <c r="CM115" s="52">
        <v>0.1381609</v>
      </c>
      <c r="CN115" s="52">
        <v>8.5664400000000002E-2</v>
      </c>
      <c r="CO115" s="52">
        <v>3.3798000000000002E-2</v>
      </c>
      <c r="CP115" s="52">
        <v>4.0383000000000002E-2</v>
      </c>
      <c r="CQ115" s="52">
        <v>8.5077200000000006E-2</v>
      </c>
      <c r="CR115" s="52">
        <v>3.8939399999999999E-2</v>
      </c>
      <c r="CS115" s="52">
        <v>8.6428400000000002E-2</v>
      </c>
      <c r="CT115" s="52">
        <v>9.2820799999999995E-2</v>
      </c>
      <c r="CU115" s="52">
        <v>7.44948E-2</v>
      </c>
      <c r="CV115" s="52">
        <v>1.3678900000000001E-2</v>
      </c>
      <c r="CW115" s="52">
        <v>2.1679500000000001E-2</v>
      </c>
      <c r="CX115" s="52">
        <v>2.01E-2</v>
      </c>
      <c r="CY115" s="52">
        <v>-1.3585399999999999E-2</v>
      </c>
      <c r="CZ115" s="52">
        <v>-2.9433000000000001E-2</v>
      </c>
      <c r="DA115" s="52">
        <v>-2.1135500000000002E-2</v>
      </c>
      <c r="DB115" s="52">
        <v>-1.26152E-2</v>
      </c>
      <c r="DC115" s="52">
        <v>1.20886E-2</v>
      </c>
      <c r="DD115" s="52">
        <v>1.1288100000000001E-2</v>
      </c>
      <c r="DE115" s="52">
        <v>1.9962199999999999E-2</v>
      </c>
      <c r="DF115" s="52">
        <v>5.1610400000000001E-2</v>
      </c>
      <c r="DG115" s="52">
        <v>2.8548799999999999E-2</v>
      </c>
      <c r="DH115" s="52">
        <v>1.25583E-2</v>
      </c>
      <c r="DI115" s="52">
        <v>6.93579E-2</v>
      </c>
      <c r="DJ115" s="52">
        <v>0.13021679999999999</v>
      </c>
      <c r="DK115" s="52">
        <v>0.15912850000000001</v>
      </c>
      <c r="DL115" s="52">
        <v>0.10771550000000001</v>
      </c>
      <c r="DM115" s="52">
        <v>5.6115999999999999E-2</v>
      </c>
      <c r="DN115" s="52">
        <v>6.3353199999999998E-2</v>
      </c>
      <c r="DO115" s="52">
        <v>0.1084619</v>
      </c>
      <c r="DP115" s="52">
        <v>6.3670400000000002E-2</v>
      </c>
      <c r="DQ115" s="52">
        <v>0.11042109999999999</v>
      </c>
      <c r="DR115" s="52">
        <v>0.11792179999999999</v>
      </c>
      <c r="DS115" s="52">
        <v>9.7368499999999997E-2</v>
      </c>
      <c r="DT115" s="52">
        <v>3.5179000000000002E-2</v>
      </c>
      <c r="DU115" s="52">
        <v>4.2097999999999997E-2</v>
      </c>
      <c r="DV115" s="52">
        <v>3.8269299999999999E-2</v>
      </c>
      <c r="DW115" s="52">
        <v>8.9823000000000004E-3</v>
      </c>
      <c r="DX115" s="52">
        <v>-9.0363000000000006E-3</v>
      </c>
      <c r="DY115" s="52">
        <v>-3.9776999999999998E-3</v>
      </c>
      <c r="DZ115" s="52">
        <v>3.8029000000000001E-3</v>
      </c>
      <c r="EA115" s="52">
        <v>2.7416099999999999E-2</v>
      </c>
      <c r="EB115" s="52">
        <v>2.6024700000000001E-2</v>
      </c>
      <c r="EC115" s="52">
        <v>3.5542499999999998E-2</v>
      </c>
      <c r="ED115" s="52">
        <v>6.7866700000000002E-2</v>
      </c>
      <c r="EE115" s="52">
        <v>4.5846499999999998E-2</v>
      </c>
      <c r="EF115" s="52">
        <v>3.1118E-2</v>
      </c>
      <c r="EG115" s="52">
        <v>9.1284799999999999E-2</v>
      </c>
      <c r="EH115" s="52">
        <v>0.15613579999999999</v>
      </c>
      <c r="EI115" s="52">
        <v>0.1894025</v>
      </c>
      <c r="EJ115" s="52">
        <v>0.1395537</v>
      </c>
      <c r="EK115" s="52">
        <v>8.8339500000000001E-2</v>
      </c>
      <c r="EL115" s="52">
        <v>9.6518599999999996E-2</v>
      </c>
      <c r="EM115" s="52">
        <v>0.14222570000000001</v>
      </c>
      <c r="EN115" s="52">
        <v>9.9378099999999997E-2</v>
      </c>
      <c r="EO115" s="52">
        <v>0.14506279999999999</v>
      </c>
      <c r="EP115" s="52">
        <v>0.15416369999999999</v>
      </c>
      <c r="EQ115" s="52">
        <v>0.1303947</v>
      </c>
      <c r="ER115" s="52">
        <v>6.6221600000000005E-2</v>
      </c>
      <c r="ES115" s="52">
        <v>7.1579199999999996E-2</v>
      </c>
      <c r="ET115" s="52">
        <v>6.4502699999999996E-2</v>
      </c>
      <c r="EU115" s="52">
        <v>72</v>
      </c>
      <c r="EV115" s="52">
        <v>72</v>
      </c>
      <c r="EW115" s="52">
        <v>72</v>
      </c>
      <c r="EX115" s="52">
        <v>72</v>
      </c>
      <c r="EY115" s="52">
        <v>71</v>
      </c>
      <c r="EZ115" s="52">
        <v>71</v>
      </c>
      <c r="FA115" s="52">
        <v>72</v>
      </c>
      <c r="FB115" s="52">
        <v>75</v>
      </c>
      <c r="FC115" s="52">
        <v>80</v>
      </c>
      <c r="FD115" s="52">
        <v>83</v>
      </c>
      <c r="FE115" s="52">
        <v>91</v>
      </c>
      <c r="FF115" s="52">
        <v>91</v>
      </c>
      <c r="FG115" s="52">
        <v>91</v>
      </c>
      <c r="FH115" s="52">
        <v>90</v>
      </c>
      <c r="FI115" s="52">
        <v>90</v>
      </c>
      <c r="FJ115" s="52">
        <v>90</v>
      </c>
      <c r="FK115" s="52">
        <v>88</v>
      </c>
      <c r="FL115" s="52">
        <v>84</v>
      </c>
      <c r="FM115" s="52">
        <v>81</v>
      </c>
      <c r="FN115" s="52">
        <v>79</v>
      </c>
      <c r="FO115" s="52">
        <v>77</v>
      </c>
      <c r="FP115" s="52">
        <v>75</v>
      </c>
      <c r="FQ115" s="52">
        <v>73</v>
      </c>
      <c r="FR115" s="52">
        <v>72</v>
      </c>
      <c r="FS115" s="52">
        <v>2.0061699999999998E-2</v>
      </c>
      <c r="FT115" s="52">
        <v>2.2040199999999999E-2</v>
      </c>
      <c r="FU115" s="52">
        <v>3.3996400000000003E-2</v>
      </c>
    </row>
    <row r="116" spans="1:177" x14ac:dyDescent="0.2">
      <c r="A116" s="31" t="s">
        <v>0</v>
      </c>
      <c r="B116" s="31" t="s">
        <v>236</v>
      </c>
      <c r="C116" s="31" t="s">
        <v>221</v>
      </c>
      <c r="D116" s="31" t="s">
        <v>211</v>
      </c>
      <c r="E116" s="53" t="s">
        <v>229</v>
      </c>
      <c r="F116" s="53">
        <v>1282</v>
      </c>
      <c r="G116" s="52">
        <v>1.037201</v>
      </c>
      <c r="H116" s="52">
        <v>0.94608289999999995</v>
      </c>
      <c r="I116" s="52">
        <v>0.90163230000000005</v>
      </c>
      <c r="J116" s="52">
        <v>0.91211779999999998</v>
      </c>
      <c r="K116" s="52">
        <v>0.94040259999999998</v>
      </c>
      <c r="L116" s="52">
        <v>1.0031220000000001</v>
      </c>
      <c r="M116" s="52">
        <v>1.1661049999999999</v>
      </c>
      <c r="N116" s="52">
        <v>1.1994910000000001</v>
      </c>
      <c r="O116" s="52">
        <v>1.1186830000000001</v>
      </c>
      <c r="P116" s="52">
        <v>1.0263059999999999</v>
      </c>
      <c r="Q116" s="52">
        <v>0.98110900000000001</v>
      </c>
      <c r="R116" s="52">
        <v>0.9506945</v>
      </c>
      <c r="S116" s="52">
        <v>0.91794469999999995</v>
      </c>
      <c r="T116" s="52">
        <v>0.84635229999999995</v>
      </c>
      <c r="U116" s="52">
        <v>0.8494043</v>
      </c>
      <c r="V116" s="52">
        <v>0.86836619999999998</v>
      </c>
      <c r="W116" s="52">
        <v>1.086441</v>
      </c>
      <c r="X116" s="52">
        <v>1.52495</v>
      </c>
      <c r="Y116" s="52">
        <v>1.730699</v>
      </c>
      <c r="Z116" s="52">
        <v>1.769474</v>
      </c>
      <c r="AA116" s="52">
        <v>1.7658259999999999</v>
      </c>
      <c r="AB116" s="52">
        <v>1.6285240000000001</v>
      </c>
      <c r="AC116" s="52">
        <v>1.390012</v>
      </c>
      <c r="AD116" s="52">
        <v>1.180518</v>
      </c>
      <c r="AE116" s="52">
        <v>-6.3113900000000001E-2</v>
      </c>
      <c r="AF116" s="52">
        <v>-6.6492899999999994E-2</v>
      </c>
      <c r="AG116" s="52">
        <v>-6.2263899999999997E-2</v>
      </c>
      <c r="AH116" s="52">
        <v>-6.4798499999999995E-2</v>
      </c>
      <c r="AI116" s="52">
        <v>-5.6322700000000003E-2</v>
      </c>
      <c r="AJ116" s="52">
        <v>-3.3796600000000003E-2</v>
      </c>
      <c r="AK116" s="52">
        <v>-1.16933E-2</v>
      </c>
      <c r="AL116" s="52">
        <v>2.25659E-2</v>
      </c>
      <c r="AM116" s="52">
        <v>3.3181200000000001E-2</v>
      </c>
      <c r="AN116" s="52">
        <v>2.78932E-2</v>
      </c>
      <c r="AO116" s="52">
        <v>3.9409600000000003E-2</v>
      </c>
      <c r="AP116" s="52">
        <v>5.9983700000000001E-2</v>
      </c>
      <c r="AQ116" s="52">
        <v>5.85643E-2</v>
      </c>
      <c r="AR116" s="52">
        <v>4.4557100000000002E-2</v>
      </c>
      <c r="AS116" s="52">
        <v>5.9886399999999999E-2</v>
      </c>
      <c r="AT116" s="52">
        <v>4.3478099999999999E-2</v>
      </c>
      <c r="AU116" s="52">
        <v>4.1739499999999999E-2</v>
      </c>
      <c r="AV116" s="52">
        <v>4.09063E-2</v>
      </c>
      <c r="AW116" s="52">
        <v>4.718E-3</v>
      </c>
      <c r="AX116" s="52">
        <v>-1.5805999999999999E-3</v>
      </c>
      <c r="AY116" s="52">
        <v>2.0599999999999999E-4</v>
      </c>
      <c r="AZ116" s="52">
        <v>-2.5027999999999999E-3</v>
      </c>
      <c r="BA116" s="52">
        <v>-1.0903100000000001E-2</v>
      </c>
      <c r="BB116" s="52">
        <v>-2.3946800000000001E-2</v>
      </c>
      <c r="BC116" s="52">
        <v>-4.9000500000000002E-2</v>
      </c>
      <c r="BD116" s="52">
        <v>-5.3575999999999999E-2</v>
      </c>
      <c r="BE116" s="52">
        <v>-4.9364100000000001E-2</v>
      </c>
      <c r="BF116" s="52">
        <v>-5.2693200000000003E-2</v>
      </c>
      <c r="BG116" s="52">
        <v>-4.4902200000000003E-2</v>
      </c>
      <c r="BH116" s="52">
        <v>-2.205E-2</v>
      </c>
      <c r="BI116" s="52">
        <v>1.0635E-3</v>
      </c>
      <c r="BJ116" s="52">
        <v>3.5166599999999999E-2</v>
      </c>
      <c r="BK116" s="52">
        <v>4.5700200000000003E-2</v>
      </c>
      <c r="BL116" s="52">
        <v>4.1271799999999997E-2</v>
      </c>
      <c r="BM116" s="52">
        <v>5.22549E-2</v>
      </c>
      <c r="BN116" s="52">
        <v>7.3207400000000006E-2</v>
      </c>
      <c r="BO116" s="52">
        <v>7.2471999999999995E-2</v>
      </c>
      <c r="BP116" s="52">
        <v>5.7868500000000003E-2</v>
      </c>
      <c r="BQ116" s="52">
        <v>7.4439900000000003E-2</v>
      </c>
      <c r="BR116" s="52">
        <v>5.7329600000000001E-2</v>
      </c>
      <c r="BS116" s="52">
        <v>5.6307200000000002E-2</v>
      </c>
      <c r="BT116" s="52">
        <v>5.6558200000000003E-2</v>
      </c>
      <c r="BU116" s="52">
        <v>2.09622E-2</v>
      </c>
      <c r="BV116" s="52">
        <v>1.4893E-2</v>
      </c>
      <c r="BW116" s="52">
        <v>1.6277300000000001E-2</v>
      </c>
      <c r="BX116" s="52">
        <v>1.31618E-2</v>
      </c>
      <c r="BY116" s="52">
        <v>4.4948999999999996E-3</v>
      </c>
      <c r="BZ116" s="52">
        <v>-9.6667000000000003E-3</v>
      </c>
      <c r="CA116" s="52">
        <v>-3.9225599999999999E-2</v>
      </c>
      <c r="CB116" s="52">
        <v>-4.4629799999999997E-2</v>
      </c>
      <c r="CC116" s="52">
        <v>-4.0429699999999999E-2</v>
      </c>
      <c r="CD116" s="52">
        <v>-4.4309099999999997E-2</v>
      </c>
      <c r="CE116" s="52">
        <v>-3.6992400000000002E-2</v>
      </c>
      <c r="CF116" s="52">
        <v>-1.3914299999999999E-2</v>
      </c>
      <c r="CG116" s="52">
        <v>9.8989000000000004E-3</v>
      </c>
      <c r="CH116" s="52">
        <v>4.3893799999999997E-2</v>
      </c>
      <c r="CI116" s="52">
        <v>5.4370700000000001E-2</v>
      </c>
      <c r="CJ116" s="52">
        <v>5.0537800000000001E-2</v>
      </c>
      <c r="CK116" s="52">
        <v>6.1151499999999998E-2</v>
      </c>
      <c r="CL116" s="52">
        <v>8.2365999999999995E-2</v>
      </c>
      <c r="CM116" s="52">
        <v>8.2104499999999997E-2</v>
      </c>
      <c r="CN116" s="52">
        <v>6.7087900000000006E-2</v>
      </c>
      <c r="CO116" s="52">
        <v>8.4519700000000003E-2</v>
      </c>
      <c r="CP116" s="52">
        <v>6.6923099999999999E-2</v>
      </c>
      <c r="CQ116" s="52">
        <v>6.6396800000000006E-2</v>
      </c>
      <c r="CR116" s="52">
        <v>6.7398700000000006E-2</v>
      </c>
      <c r="CS116" s="52">
        <v>3.2212900000000003E-2</v>
      </c>
      <c r="CT116" s="52">
        <v>2.6302599999999999E-2</v>
      </c>
      <c r="CU116" s="52">
        <v>2.74083E-2</v>
      </c>
      <c r="CV116" s="52">
        <v>2.4011000000000001E-2</v>
      </c>
      <c r="CW116" s="52">
        <v>1.5159499999999999E-2</v>
      </c>
      <c r="CX116" s="52">
        <v>2.2369999999999999E-4</v>
      </c>
      <c r="CY116" s="52">
        <v>-2.94507E-2</v>
      </c>
      <c r="CZ116" s="52">
        <v>-3.5683600000000003E-2</v>
      </c>
      <c r="DA116" s="52">
        <v>-3.14954E-2</v>
      </c>
      <c r="DB116" s="52">
        <v>-3.5924999999999999E-2</v>
      </c>
      <c r="DC116" s="52">
        <v>-2.90826E-2</v>
      </c>
      <c r="DD116" s="52">
        <v>-5.7786000000000001E-3</v>
      </c>
      <c r="DE116" s="52">
        <v>1.8734199999999999E-2</v>
      </c>
      <c r="DF116" s="52">
        <v>5.2621000000000001E-2</v>
      </c>
      <c r="DG116" s="52">
        <v>6.3041299999999995E-2</v>
      </c>
      <c r="DH116" s="52">
        <v>5.9803799999999997E-2</v>
      </c>
      <c r="DI116" s="52">
        <v>7.0048100000000002E-2</v>
      </c>
      <c r="DJ116" s="52">
        <v>9.15247E-2</v>
      </c>
      <c r="DK116" s="52">
        <v>9.1736899999999996E-2</v>
      </c>
      <c r="DL116" s="52">
        <v>7.6307299999999995E-2</v>
      </c>
      <c r="DM116" s="52">
        <v>9.45994E-2</v>
      </c>
      <c r="DN116" s="52">
        <v>7.6516600000000004E-2</v>
      </c>
      <c r="DO116" s="52">
        <v>7.6486299999999993E-2</v>
      </c>
      <c r="DP116" s="52">
        <v>7.8239199999999995E-2</v>
      </c>
      <c r="DQ116" s="52">
        <v>4.3463599999999998E-2</v>
      </c>
      <c r="DR116" s="52">
        <v>3.7712200000000001E-2</v>
      </c>
      <c r="DS116" s="52">
        <v>3.8539299999999999E-2</v>
      </c>
      <c r="DT116" s="52">
        <v>3.4860200000000001E-2</v>
      </c>
      <c r="DU116" s="52">
        <v>2.5824E-2</v>
      </c>
      <c r="DV116" s="52">
        <v>1.0114100000000001E-2</v>
      </c>
      <c r="DW116" s="52">
        <v>-1.53373E-2</v>
      </c>
      <c r="DX116" s="52">
        <v>-2.2766700000000001E-2</v>
      </c>
      <c r="DY116" s="52">
        <v>-1.85956E-2</v>
      </c>
      <c r="DZ116" s="52">
        <v>-2.3819699999999999E-2</v>
      </c>
      <c r="EA116" s="52">
        <v>-1.76621E-2</v>
      </c>
      <c r="EB116" s="52">
        <v>5.9680000000000002E-3</v>
      </c>
      <c r="EC116" s="52">
        <v>3.1490999999999998E-2</v>
      </c>
      <c r="ED116" s="52">
        <v>6.5221699999999994E-2</v>
      </c>
      <c r="EE116" s="52">
        <v>7.5560199999999994E-2</v>
      </c>
      <c r="EF116" s="52">
        <v>7.3182499999999998E-2</v>
      </c>
      <c r="EG116" s="52">
        <v>8.2893300000000003E-2</v>
      </c>
      <c r="EH116" s="52">
        <v>0.10474840000000001</v>
      </c>
      <c r="EI116" s="52">
        <v>0.10564469999999999</v>
      </c>
      <c r="EJ116" s="52">
        <v>8.9618699999999996E-2</v>
      </c>
      <c r="EK116" s="52">
        <v>0.109153</v>
      </c>
      <c r="EL116" s="52">
        <v>9.0368100000000007E-2</v>
      </c>
      <c r="EM116" s="52">
        <v>9.1053999999999996E-2</v>
      </c>
      <c r="EN116" s="52">
        <v>9.3891100000000005E-2</v>
      </c>
      <c r="EO116" s="52">
        <v>5.9707799999999998E-2</v>
      </c>
      <c r="EP116" s="52">
        <v>5.4185799999999999E-2</v>
      </c>
      <c r="EQ116" s="52">
        <v>5.4610699999999998E-2</v>
      </c>
      <c r="ER116" s="52">
        <v>5.0524800000000002E-2</v>
      </c>
      <c r="ES116" s="52">
        <v>4.1222000000000002E-2</v>
      </c>
      <c r="ET116" s="52">
        <v>2.4394300000000001E-2</v>
      </c>
      <c r="EU116" s="52">
        <v>48.734645999999998</v>
      </c>
      <c r="EV116" s="52">
        <v>47.734645999999998</v>
      </c>
      <c r="EW116" s="52">
        <v>47.312862000000003</v>
      </c>
      <c r="EX116" s="52">
        <v>46.312862000000003</v>
      </c>
      <c r="EY116" s="52">
        <v>46.312862000000003</v>
      </c>
      <c r="EZ116" s="52">
        <v>45.734645999999998</v>
      </c>
      <c r="FA116" s="52">
        <v>45.734645999999998</v>
      </c>
      <c r="FB116" s="52">
        <v>44.734645999999998</v>
      </c>
      <c r="FC116" s="52">
        <v>48.421782999999998</v>
      </c>
      <c r="FD116" s="52">
        <v>53.108921000000002</v>
      </c>
      <c r="FE116" s="52">
        <v>55.687137999999997</v>
      </c>
      <c r="FF116" s="52">
        <v>58.421782999999998</v>
      </c>
      <c r="FG116" s="52">
        <v>59.843570999999997</v>
      </c>
      <c r="FH116" s="52">
        <v>60.843570999999997</v>
      </c>
      <c r="FI116" s="52">
        <v>61.421782999999998</v>
      </c>
      <c r="FJ116" s="52">
        <v>61</v>
      </c>
      <c r="FK116" s="52">
        <v>60</v>
      </c>
      <c r="FL116" s="52">
        <v>57.578217000000002</v>
      </c>
      <c r="FM116" s="52">
        <v>56.156429000000003</v>
      </c>
      <c r="FN116" s="52">
        <v>53.047508000000001</v>
      </c>
      <c r="FO116" s="52">
        <v>52.625725000000003</v>
      </c>
      <c r="FP116" s="52">
        <v>50.047508000000001</v>
      </c>
      <c r="FQ116" s="52">
        <v>48.891078999999998</v>
      </c>
      <c r="FR116" s="52">
        <v>49.047508000000001</v>
      </c>
      <c r="FS116" s="52">
        <v>1.0580900000000001E-2</v>
      </c>
      <c r="FT116" s="52">
        <v>1.1440199999999999E-2</v>
      </c>
      <c r="FU116" s="52">
        <v>1.81037E-2</v>
      </c>
    </row>
    <row r="117" spans="1:177" x14ac:dyDescent="0.2">
      <c r="A117" s="31" t="s">
        <v>0</v>
      </c>
      <c r="B117" s="31" t="s">
        <v>236</v>
      </c>
      <c r="C117" s="31" t="s">
        <v>221</v>
      </c>
      <c r="D117" s="31" t="s">
        <v>211</v>
      </c>
      <c r="E117" s="53" t="s">
        <v>230</v>
      </c>
      <c r="F117" s="53">
        <v>742</v>
      </c>
      <c r="G117" s="52">
        <v>0.58538880000000004</v>
      </c>
      <c r="H117" s="52">
        <v>0.52178349999999996</v>
      </c>
      <c r="I117" s="52">
        <v>0.49949830000000001</v>
      </c>
      <c r="J117" s="52">
        <v>0.50714809999999999</v>
      </c>
      <c r="K117" s="52">
        <v>0.52501399999999998</v>
      </c>
      <c r="L117" s="52">
        <v>0.54959729999999996</v>
      </c>
      <c r="M117" s="52">
        <v>0.64711949999999996</v>
      </c>
      <c r="N117" s="52">
        <v>0.66073380000000004</v>
      </c>
      <c r="O117" s="52">
        <v>0.63160879999999997</v>
      </c>
      <c r="P117" s="52">
        <v>0.5887886</v>
      </c>
      <c r="Q117" s="52">
        <v>0.58798189999999995</v>
      </c>
      <c r="R117" s="52">
        <v>0.56522640000000002</v>
      </c>
      <c r="S117" s="52">
        <v>0.53439270000000005</v>
      </c>
      <c r="T117" s="52">
        <v>0.4974113</v>
      </c>
      <c r="U117" s="52">
        <v>0.49957849999999998</v>
      </c>
      <c r="V117" s="52">
        <v>0.50331009999999998</v>
      </c>
      <c r="W117" s="52">
        <v>0.64198630000000001</v>
      </c>
      <c r="X117" s="52">
        <v>0.89116150000000005</v>
      </c>
      <c r="Y117" s="52">
        <v>1.0205839999999999</v>
      </c>
      <c r="Z117" s="52">
        <v>1.0192209999999999</v>
      </c>
      <c r="AA117" s="52">
        <v>1.023129</v>
      </c>
      <c r="AB117" s="52">
        <v>0.93409450000000005</v>
      </c>
      <c r="AC117" s="52">
        <v>0.77225259999999996</v>
      </c>
      <c r="AD117" s="52">
        <v>0.63856060000000003</v>
      </c>
      <c r="AE117" s="52">
        <v>-4.8939700000000003E-2</v>
      </c>
      <c r="AF117" s="52">
        <v>-4.8348599999999999E-2</v>
      </c>
      <c r="AG117" s="52">
        <v>-4.8964100000000003E-2</v>
      </c>
      <c r="AH117" s="52">
        <v>-5.0615E-2</v>
      </c>
      <c r="AI117" s="52">
        <v>-5.24682E-2</v>
      </c>
      <c r="AJ117" s="52">
        <v>-2.14419E-2</v>
      </c>
      <c r="AK117" s="52">
        <v>-6.3467000000000003E-3</v>
      </c>
      <c r="AL117" s="52">
        <v>-1.5564000000000001E-3</v>
      </c>
      <c r="AM117" s="52">
        <v>5.8950000000000001E-3</v>
      </c>
      <c r="AN117" s="52">
        <v>-7.9758999999999993E-3</v>
      </c>
      <c r="AO117" s="52">
        <v>1.0484E-2</v>
      </c>
      <c r="AP117" s="52">
        <v>2.75017E-2</v>
      </c>
      <c r="AQ117" s="52">
        <v>3.3427100000000001E-2</v>
      </c>
      <c r="AR117" s="52">
        <v>2.5549800000000001E-2</v>
      </c>
      <c r="AS117" s="52">
        <v>4.3157899999999999E-2</v>
      </c>
      <c r="AT117" s="52">
        <v>3.1811899999999997E-2</v>
      </c>
      <c r="AU117" s="52">
        <v>3.04117E-2</v>
      </c>
      <c r="AV117" s="52">
        <v>3.0298599999999998E-2</v>
      </c>
      <c r="AW117" s="52">
        <v>1.25088E-2</v>
      </c>
      <c r="AX117" s="52">
        <v>-9.0936000000000003E-3</v>
      </c>
      <c r="AY117" s="52">
        <v>-5.3774000000000001E-3</v>
      </c>
      <c r="AZ117" s="52">
        <v>-6.5827999999999998E-3</v>
      </c>
      <c r="BA117" s="52">
        <v>-1.9820399999999998E-2</v>
      </c>
      <c r="BB117" s="52">
        <v>-2.27219E-2</v>
      </c>
      <c r="BC117" s="52">
        <v>-3.8111800000000001E-2</v>
      </c>
      <c r="BD117" s="52">
        <v>-3.8317999999999998E-2</v>
      </c>
      <c r="BE117" s="52">
        <v>-3.9010799999999998E-2</v>
      </c>
      <c r="BF117" s="52">
        <v>-4.1105500000000003E-2</v>
      </c>
      <c r="BG117" s="52">
        <v>-4.3787899999999998E-2</v>
      </c>
      <c r="BH117" s="52">
        <v>-1.29003E-2</v>
      </c>
      <c r="BI117" s="52">
        <v>2.8384999999999999E-3</v>
      </c>
      <c r="BJ117" s="52">
        <v>7.4568999999999998E-3</v>
      </c>
      <c r="BK117" s="52">
        <v>1.54284E-2</v>
      </c>
      <c r="BL117" s="52">
        <v>1.8531000000000001E-3</v>
      </c>
      <c r="BM117" s="52">
        <v>2.0065300000000001E-2</v>
      </c>
      <c r="BN117" s="52">
        <v>3.7260700000000001E-2</v>
      </c>
      <c r="BO117" s="52">
        <v>4.3756400000000001E-2</v>
      </c>
      <c r="BP117" s="52">
        <v>3.5569299999999998E-2</v>
      </c>
      <c r="BQ117" s="52">
        <v>5.4741999999999999E-2</v>
      </c>
      <c r="BR117" s="52">
        <v>4.21044E-2</v>
      </c>
      <c r="BS117" s="52">
        <v>4.1009299999999999E-2</v>
      </c>
      <c r="BT117" s="52">
        <v>4.1672000000000001E-2</v>
      </c>
      <c r="BU117" s="52">
        <v>2.4353099999999999E-2</v>
      </c>
      <c r="BV117" s="52">
        <v>3.1822999999999999E-3</v>
      </c>
      <c r="BW117" s="52">
        <v>6.1947E-3</v>
      </c>
      <c r="BX117" s="52">
        <v>4.8659000000000003E-3</v>
      </c>
      <c r="BY117" s="52">
        <v>-8.1323000000000003E-3</v>
      </c>
      <c r="BZ117" s="52">
        <v>-1.16948E-2</v>
      </c>
      <c r="CA117" s="52">
        <v>-3.0612500000000001E-2</v>
      </c>
      <c r="CB117" s="52">
        <v>-3.1370799999999997E-2</v>
      </c>
      <c r="CC117" s="52">
        <v>-3.2117199999999999E-2</v>
      </c>
      <c r="CD117" s="52">
        <v>-3.4519300000000003E-2</v>
      </c>
      <c r="CE117" s="52">
        <v>-3.7775900000000001E-2</v>
      </c>
      <c r="CF117" s="52">
        <v>-6.9844E-3</v>
      </c>
      <c r="CG117" s="52">
        <v>9.2002000000000004E-3</v>
      </c>
      <c r="CH117" s="52">
        <v>1.36994E-2</v>
      </c>
      <c r="CI117" s="52">
        <v>2.2031200000000001E-2</v>
      </c>
      <c r="CJ117" s="52">
        <v>8.6605999999999992E-3</v>
      </c>
      <c r="CK117" s="52">
        <v>2.6701300000000001E-2</v>
      </c>
      <c r="CL117" s="52">
        <v>4.4019799999999998E-2</v>
      </c>
      <c r="CM117" s="52">
        <v>5.0910499999999997E-2</v>
      </c>
      <c r="CN117" s="52">
        <v>4.2508799999999999E-2</v>
      </c>
      <c r="CO117" s="52">
        <v>6.2765100000000004E-2</v>
      </c>
      <c r="CP117" s="52">
        <v>4.9232900000000003E-2</v>
      </c>
      <c r="CQ117" s="52">
        <v>4.8349099999999999E-2</v>
      </c>
      <c r="CR117" s="52">
        <v>4.9549099999999999E-2</v>
      </c>
      <c r="CS117" s="52">
        <v>3.2556500000000002E-2</v>
      </c>
      <c r="CT117" s="52">
        <v>1.16846E-2</v>
      </c>
      <c r="CU117" s="52">
        <v>1.4209599999999999E-2</v>
      </c>
      <c r="CV117" s="52">
        <v>1.27952E-2</v>
      </c>
      <c r="CW117" s="52">
        <v>-3.7200000000000003E-5</v>
      </c>
      <c r="CX117" s="52">
        <v>-4.0575000000000003E-3</v>
      </c>
      <c r="CY117" s="52">
        <v>-2.3113100000000001E-2</v>
      </c>
      <c r="CZ117" s="52">
        <v>-2.44237E-2</v>
      </c>
      <c r="DA117" s="52">
        <v>-2.5223599999999999E-2</v>
      </c>
      <c r="DB117" s="52">
        <v>-2.7932999999999999E-2</v>
      </c>
      <c r="DC117" s="52">
        <v>-3.1763899999999998E-2</v>
      </c>
      <c r="DD117" s="52">
        <v>-1.0686000000000001E-3</v>
      </c>
      <c r="DE117" s="52">
        <v>1.55619E-2</v>
      </c>
      <c r="DF117" s="52">
        <v>1.9941899999999999E-2</v>
      </c>
      <c r="DG117" s="52">
        <v>2.8634E-2</v>
      </c>
      <c r="DH117" s="52">
        <v>1.54681E-2</v>
      </c>
      <c r="DI117" s="52">
        <v>3.3337199999999997E-2</v>
      </c>
      <c r="DJ117" s="52">
        <v>5.0778900000000002E-2</v>
      </c>
      <c r="DK117" s="52">
        <v>5.8064499999999998E-2</v>
      </c>
      <c r="DL117" s="52">
        <v>4.9448199999999998E-2</v>
      </c>
      <c r="DM117" s="52">
        <v>7.0788199999999996E-2</v>
      </c>
      <c r="DN117" s="52">
        <v>5.6361500000000002E-2</v>
      </c>
      <c r="DO117" s="52">
        <v>5.56889E-2</v>
      </c>
      <c r="DP117" s="52">
        <v>5.74263E-2</v>
      </c>
      <c r="DQ117" s="52">
        <v>4.0759799999999999E-2</v>
      </c>
      <c r="DR117" s="52">
        <v>2.0186800000000001E-2</v>
      </c>
      <c r="DS117" s="52">
        <v>2.2224399999999998E-2</v>
      </c>
      <c r="DT117" s="52">
        <v>2.07245E-2</v>
      </c>
      <c r="DU117" s="52">
        <v>8.0579999999999992E-3</v>
      </c>
      <c r="DV117" s="52">
        <v>3.5798000000000002E-3</v>
      </c>
      <c r="DW117" s="52">
        <v>-1.2285300000000001E-2</v>
      </c>
      <c r="DX117" s="52">
        <v>-1.4393100000000001E-2</v>
      </c>
      <c r="DY117" s="52">
        <v>-1.5270300000000001E-2</v>
      </c>
      <c r="DZ117" s="52">
        <v>-1.8423499999999999E-2</v>
      </c>
      <c r="EA117" s="52">
        <v>-2.30835E-2</v>
      </c>
      <c r="EB117" s="52">
        <v>7.4729999999999996E-3</v>
      </c>
      <c r="EC117" s="52">
        <v>2.47472E-2</v>
      </c>
      <c r="ED117" s="52">
        <v>2.8955100000000001E-2</v>
      </c>
      <c r="EE117" s="52">
        <v>3.81675E-2</v>
      </c>
      <c r="EF117" s="52">
        <v>2.5297099999999999E-2</v>
      </c>
      <c r="EG117" s="52">
        <v>4.2918499999999998E-2</v>
      </c>
      <c r="EH117" s="52">
        <v>6.0537899999999999E-2</v>
      </c>
      <c r="EI117" s="52">
        <v>6.8393800000000005E-2</v>
      </c>
      <c r="EJ117" s="52">
        <v>5.9467699999999998E-2</v>
      </c>
      <c r="EK117" s="52">
        <v>8.2372200000000007E-2</v>
      </c>
      <c r="EL117" s="52">
        <v>6.6653900000000002E-2</v>
      </c>
      <c r="EM117" s="52">
        <v>6.6286499999999998E-2</v>
      </c>
      <c r="EN117" s="52">
        <v>6.8799700000000005E-2</v>
      </c>
      <c r="EO117" s="52">
        <v>5.2604100000000001E-2</v>
      </c>
      <c r="EP117" s="52">
        <v>3.24628E-2</v>
      </c>
      <c r="EQ117" s="52">
        <v>3.3796600000000003E-2</v>
      </c>
      <c r="ER117" s="52">
        <v>3.2173199999999999E-2</v>
      </c>
      <c r="ES117" s="52">
        <v>1.9746099999999999E-2</v>
      </c>
      <c r="ET117" s="52">
        <v>1.4606900000000001E-2</v>
      </c>
      <c r="EU117" s="52">
        <v>50</v>
      </c>
      <c r="EV117" s="52">
        <v>49</v>
      </c>
      <c r="EW117" s="52">
        <v>49</v>
      </c>
      <c r="EX117" s="52">
        <v>48</v>
      </c>
      <c r="EY117" s="52">
        <v>48</v>
      </c>
      <c r="EZ117" s="52">
        <v>47</v>
      </c>
      <c r="FA117" s="52">
        <v>47</v>
      </c>
      <c r="FB117" s="52">
        <v>46</v>
      </c>
      <c r="FC117" s="52">
        <v>48</v>
      </c>
      <c r="FD117" s="52">
        <v>51</v>
      </c>
      <c r="FE117" s="52">
        <v>54</v>
      </c>
      <c r="FF117" s="52">
        <v>58</v>
      </c>
      <c r="FG117" s="52">
        <v>59</v>
      </c>
      <c r="FH117" s="52">
        <v>60</v>
      </c>
      <c r="FI117" s="52">
        <v>61</v>
      </c>
      <c r="FJ117" s="52">
        <v>61</v>
      </c>
      <c r="FK117" s="52">
        <v>60</v>
      </c>
      <c r="FL117" s="52">
        <v>58</v>
      </c>
      <c r="FM117" s="52">
        <v>57</v>
      </c>
      <c r="FN117" s="52">
        <v>56</v>
      </c>
      <c r="FO117" s="52">
        <v>56</v>
      </c>
      <c r="FP117" s="52">
        <v>53</v>
      </c>
      <c r="FQ117" s="52">
        <v>51</v>
      </c>
      <c r="FR117" s="52">
        <v>52</v>
      </c>
      <c r="FS117" s="52">
        <v>7.4666000000000003E-3</v>
      </c>
      <c r="FT117" s="52">
        <v>8.3202999999999992E-3</v>
      </c>
      <c r="FU117" s="52">
        <v>1.32683E-2</v>
      </c>
    </row>
    <row r="118" spans="1:177" x14ac:dyDescent="0.2">
      <c r="A118" s="31" t="s">
        <v>0</v>
      </c>
      <c r="B118" s="31" t="s">
        <v>236</v>
      </c>
      <c r="C118" s="31" t="s">
        <v>221</v>
      </c>
      <c r="D118" s="31" t="s">
        <v>211</v>
      </c>
      <c r="E118" s="53" t="s">
        <v>231</v>
      </c>
      <c r="F118" s="53">
        <v>540</v>
      </c>
      <c r="G118" s="52">
        <v>0.45183299999999998</v>
      </c>
      <c r="H118" s="52">
        <v>0.4244733</v>
      </c>
      <c r="I118" s="52">
        <v>0.4021786</v>
      </c>
      <c r="J118" s="52">
        <v>0.4051148</v>
      </c>
      <c r="K118" s="52">
        <v>0.41514089999999998</v>
      </c>
      <c r="L118" s="52">
        <v>0.45317780000000002</v>
      </c>
      <c r="M118" s="52">
        <v>0.51896790000000004</v>
      </c>
      <c r="N118" s="52">
        <v>0.53906860000000001</v>
      </c>
      <c r="O118" s="52">
        <v>0.48706280000000002</v>
      </c>
      <c r="P118" s="52">
        <v>0.43624439999999998</v>
      </c>
      <c r="Q118" s="52">
        <v>0.39191290000000001</v>
      </c>
      <c r="R118" s="52">
        <v>0.38514910000000002</v>
      </c>
      <c r="S118" s="52">
        <v>0.38392670000000001</v>
      </c>
      <c r="T118" s="52">
        <v>0.3494276</v>
      </c>
      <c r="U118" s="52">
        <v>0.35072819999999999</v>
      </c>
      <c r="V118" s="52">
        <v>0.36590109999999998</v>
      </c>
      <c r="W118" s="52">
        <v>0.44593919999999998</v>
      </c>
      <c r="X118" s="52">
        <v>0.63480970000000003</v>
      </c>
      <c r="Y118" s="52">
        <v>0.71085180000000003</v>
      </c>
      <c r="Z118" s="52">
        <v>0.75007429999999997</v>
      </c>
      <c r="AA118" s="52">
        <v>0.74266089999999996</v>
      </c>
      <c r="AB118" s="52">
        <v>0.69423409999999997</v>
      </c>
      <c r="AC118" s="52">
        <v>0.618008</v>
      </c>
      <c r="AD118" s="52">
        <v>0.5421975</v>
      </c>
      <c r="AE118" s="52">
        <v>-2.3879000000000001E-2</v>
      </c>
      <c r="AF118" s="52">
        <v>-2.68001E-2</v>
      </c>
      <c r="AG118" s="52">
        <v>-2.2105099999999999E-2</v>
      </c>
      <c r="AH118" s="52">
        <v>-2.2262299999999999E-2</v>
      </c>
      <c r="AI118" s="52">
        <v>-1.1968400000000001E-2</v>
      </c>
      <c r="AJ118" s="52">
        <v>-2.0847899999999999E-2</v>
      </c>
      <c r="AK118" s="52">
        <v>-1.4223899999999999E-2</v>
      </c>
      <c r="AL118" s="52">
        <v>1.5711099999999999E-2</v>
      </c>
      <c r="AM118" s="52">
        <v>1.8661000000000001E-2</v>
      </c>
      <c r="AN118" s="52">
        <v>2.528E-2</v>
      </c>
      <c r="AO118" s="52">
        <v>1.87225E-2</v>
      </c>
      <c r="AP118" s="52">
        <v>2.2899300000000001E-2</v>
      </c>
      <c r="AQ118" s="52">
        <v>1.5820500000000001E-2</v>
      </c>
      <c r="AR118" s="52">
        <v>1.02331E-2</v>
      </c>
      <c r="AS118" s="52">
        <v>7.7799000000000002E-3</v>
      </c>
      <c r="AT118" s="52">
        <v>2.8869E-3</v>
      </c>
      <c r="AU118" s="52">
        <v>2.6543000000000001E-3</v>
      </c>
      <c r="AV118" s="52">
        <v>6.7949999999999998E-4</v>
      </c>
      <c r="AW118" s="52">
        <v>-1.84368E-2</v>
      </c>
      <c r="AX118" s="52">
        <v>-4.1428000000000003E-3</v>
      </c>
      <c r="AY118" s="52">
        <v>-5.7283999999999998E-3</v>
      </c>
      <c r="AZ118" s="52">
        <v>-7.0304E-3</v>
      </c>
      <c r="BA118" s="52">
        <v>-1.4411999999999999E-3</v>
      </c>
      <c r="BB118" s="52">
        <v>-1.07171E-2</v>
      </c>
      <c r="BC118" s="52">
        <v>-1.48381E-2</v>
      </c>
      <c r="BD118" s="52">
        <v>-1.86693E-2</v>
      </c>
      <c r="BE118" s="52">
        <v>-1.39113E-2</v>
      </c>
      <c r="BF118" s="52">
        <v>-1.47914E-2</v>
      </c>
      <c r="BG118" s="52">
        <v>-4.5767999999999998E-3</v>
      </c>
      <c r="BH118" s="52">
        <v>-1.2785700000000001E-2</v>
      </c>
      <c r="BI118" s="52">
        <v>-5.3752000000000001E-3</v>
      </c>
      <c r="BJ118" s="52">
        <v>2.4481699999999999E-2</v>
      </c>
      <c r="BK118" s="52">
        <v>2.6744299999999999E-2</v>
      </c>
      <c r="BL118" s="52">
        <v>3.4312500000000003E-2</v>
      </c>
      <c r="BM118" s="52">
        <v>2.72576E-2</v>
      </c>
      <c r="BN118" s="52">
        <v>3.1811399999999997E-2</v>
      </c>
      <c r="BO118" s="52">
        <v>2.5125000000000001E-2</v>
      </c>
      <c r="BP118" s="52">
        <v>1.8991000000000001E-2</v>
      </c>
      <c r="BQ118" s="52">
        <v>1.6577499999999998E-2</v>
      </c>
      <c r="BR118" s="52">
        <v>1.21455E-2</v>
      </c>
      <c r="BS118" s="52">
        <v>1.26214E-2</v>
      </c>
      <c r="BT118" s="52">
        <v>1.14301E-2</v>
      </c>
      <c r="BU118" s="52">
        <v>-7.3191000000000003E-3</v>
      </c>
      <c r="BV118" s="52">
        <v>6.8379000000000001E-3</v>
      </c>
      <c r="BW118" s="52">
        <v>5.4289999999999998E-3</v>
      </c>
      <c r="BX118" s="52">
        <v>3.6443999999999999E-3</v>
      </c>
      <c r="BY118" s="52">
        <v>8.5678000000000004E-3</v>
      </c>
      <c r="BZ118" s="52">
        <v>-1.6584E-3</v>
      </c>
      <c r="CA118" s="52">
        <v>-8.5763999999999996E-3</v>
      </c>
      <c r="CB118" s="52">
        <v>-1.3037999999999999E-2</v>
      </c>
      <c r="CC118" s="52">
        <v>-8.2363000000000002E-3</v>
      </c>
      <c r="CD118" s="52">
        <v>-9.6171E-3</v>
      </c>
      <c r="CE118" s="52">
        <v>5.4250000000000001E-4</v>
      </c>
      <c r="CF118" s="52">
        <v>-7.2018999999999998E-3</v>
      </c>
      <c r="CG118" s="52">
        <v>7.5339999999999999E-4</v>
      </c>
      <c r="CH118" s="52">
        <v>3.0556199999999999E-2</v>
      </c>
      <c r="CI118" s="52">
        <v>3.2342799999999998E-2</v>
      </c>
      <c r="CJ118" s="52">
        <v>4.0568300000000002E-2</v>
      </c>
      <c r="CK118" s="52">
        <v>3.3168900000000001E-2</v>
      </c>
      <c r="CL118" s="52">
        <v>3.7983900000000001E-2</v>
      </c>
      <c r="CM118" s="52">
        <v>3.1569300000000002E-2</v>
      </c>
      <c r="CN118" s="52">
        <v>2.5056700000000001E-2</v>
      </c>
      <c r="CO118" s="52">
        <v>2.2670699999999998E-2</v>
      </c>
      <c r="CP118" s="52">
        <v>1.8558000000000002E-2</v>
      </c>
      <c r="CQ118" s="52">
        <v>1.9524699999999999E-2</v>
      </c>
      <c r="CR118" s="52">
        <v>1.8876E-2</v>
      </c>
      <c r="CS118" s="52">
        <v>3.8099999999999999E-4</v>
      </c>
      <c r="CT118" s="52">
        <v>1.4442999999999999E-2</v>
      </c>
      <c r="CU118" s="52">
        <v>1.3156599999999999E-2</v>
      </c>
      <c r="CV118" s="52">
        <v>1.1037699999999999E-2</v>
      </c>
      <c r="CW118" s="52">
        <v>1.5500099999999999E-2</v>
      </c>
      <c r="CX118" s="52">
        <v>4.6156000000000001E-3</v>
      </c>
      <c r="CY118" s="52">
        <v>-2.3146999999999998E-3</v>
      </c>
      <c r="CZ118" s="52">
        <v>-7.4066999999999996E-3</v>
      </c>
      <c r="DA118" s="52">
        <v>-2.5612E-3</v>
      </c>
      <c r="DB118" s="52">
        <v>-4.4428000000000002E-3</v>
      </c>
      <c r="DC118" s="52">
        <v>5.6619000000000001E-3</v>
      </c>
      <c r="DD118" s="52">
        <v>-1.6180999999999999E-3</v>
      </c>
      <c r="DE118" s="52">
        <v>6.8820000000000001E-3</v>
      </c>
      <c r="DF118" s="52">
        <v>3.6630700000000002E-2</v>
      </c>
      <c r="DG118" s="52">
        <v>3.7941299999999997E-2</v>
      </c>
      <c r="DH118" s="52">
        <v>4.6824200000000003E-2</v>
      </c>
      <c r="DI118" s="52">
        <v>3.9080200000000002E-2</v>
      </c>
      <c r="DJ118" s="52">
        <v>4.4156500000000001E-2</v>
      </c>
      <c r="DK118" s="52">
        <v>3.8013499999999999E-2</v>
      </c>
      <c r="DL118" s="52">
        <v>3.1122400000000001E-2</v>
      </c>
      <c r="DM118" s="52">
        <v>2.8763899999999998E-2</v>
      </c>
      <c r="DN118" s="52">
        <v>2.49705E-2</v>
      </c>
      <c r="DO118" s="52">
        <v>2.6427900000000001E-2</v>
      </c>
      <c r="DP118" s="52">
        <v>2.6321799999999999E-2</v>
      </c>
      <c r="DQ118" s="52">
        <v>8.0809999999999996E-3</v>
      </c>
      <c r="DR118" s="52">
        <v>2.2048100000000001E-2</v>
      </c>
      <c r="DS118" s="52">
        <v>2.0884099999999999E-2</v>
      </c>
      <c r="DT118" s="52">
        <v>1.8430999999999999E-2</v>
      </c>
      <c r="DU118" s="52">
        <v>2.2432299999999999E-2</v>
      </c>
      <c r="DV118" s="52">
        <v>1.08897E-2</v>
      </c>
      <c r="DW118" s="52">
        <v>6.7261999999999999E-3</v>
      </c>
      <c r="DX118" s="52">
        <v>7.2409999999999998E-4</v>
      </c>
      <c r="DY118" s="52">
        <v>5.6325999999999998E-3</v>
      </c>
      <c r="DZ118" s="52">
        <v>3.0281000000000001E-3</v>
      </c>
      <c r="EA118" s="52">
        <v>1.30534E-2</v>
      </c>
      <c r="EB118" s="52">
        <v>6.4441000000000003E-3</v>
      </c>
      <c r="EC118" s="52">
        <v>1.5730600000000001E-2</v>
      </c>
      <c r="ED118" s="52">
        <v>4.5401299999999999E-2</v>
      </c>
      <c r="EE118" s="52">
        <v>4.6024599999999999E-2</v>
      </c>
      <c r="EF118" s="52">
        <v>5.5856700000000002E-2</v>
      </c>
      <c r="EG118" s="52">
        <v>4.7615299999999999E-2</v>
      </c>
      <c r="EH118" s="52">
        <v>5.30686E-2</v>
      </c>
      <c r="EI118" s="52">
        <v>4.7318100000000002E-2</v>
      </c>
      <c r="EJ118" s="52">
        <v>3.98803E-2</v>
      </c>
      <c r="EK118" s="52">
        <v>3.7561600000000001E-2</v>
      </c>
      <c r="EL118" s="52">
        <v>3.4229099999999998E-2</v>
      </c>
      <c r="EM118" s="52">
        <v>3.6394999999999997E-2</v>
      </c>
      <c r="EN118" s="52">
        <v>3.7072399999999998E-2</v>
      </c>
      <c r="EO118" s="52">
        <v>1.9198699999999999E-2</v>
      </c>
      <c r="EP118" s="52">
        <v>3.3028700000000001E-2</v>
      </c>
      <c r="EQ118" s="52">
        <v>3.2041500000000001E-2</v>
      </c>
      <c r="ER118" s="52">
        <v>2.9105800000000001E-2</v>
      </c>
      <c r="ES118" s="52">
        <v>3.2441299999999999E-2</v>
      </c>
      <c r="ET118" s="52">
        <v>1.9948400000000002E-2</v>
      </c>
      <c r="EU118" s="52">
        <v>47</v>
      </c>
      <c r="EV118" s="52">
        <v>46</v>
      </c>
      <c r="EW118" s="52">
        <v>45</v>
      </c>
      <c r="EX118" s="52">
        <v>44</v>
      </c>
      <c r="EY118" s="52">
        <v>44</v>
      </c>
      <c r="EZ118" s="52">
        <v>44</v>
      </c>
      <c r="FA118" s="52">
        <v>44</v>
      </c>
      <c r="FB118" s="52">
        <v>43</v>
      </c>
      <c r="FC118" s="52">
        <v>49</v>
      </c>
      <c r="FD118" s="52">
        <v>56</v>
      </c>
      <c r="FE118" s="52">
        <v>58</v>
      </c>
      <c r="FF118" s="52">
        <v>59</v>
      </c>
      <c r="FG118" s="52">
        <v>61</v>
      </c>
      <c r="FH118" s="52">
        <v>62</v>
      </c>
      <c r="FI118" s="52">
        <v>62</v>
      </c>
      <c r="FJ118" s="52">
        <v>61</v>
      </c>
      <c r="FK118" s="52">
        <v>60</v>
      </c>
      <c r="FL118" s="52">
        <v>57</v>
      </c>
      <c r="FM118" s="52">
        <v>55</v>
      </c>
      <c r="FN118" s="52">
        <v>49</v>
      </c>
      <c r="FO118" s="52">
        <v>48</v>
      </c>
      <c r="FP118" s="52">
        <v>46</v>
      </c>
      <c r="FQ118" s="52">
        <v>46</v>
      </c>
      <c r="FR118" s="52">
        <v>45</v>
      </c>
      <c r="FS118" s="52">
        <v>7.4840999999999996E-3</v>
      </c>
      <c r="FT118" s="52">
        <v>7.8320000000000004E-3</v>
      </c>
      <c r="FU118" s="52">
        <v>1.2312399999999999E-2</v>
      </c>
    </row>
    <row r="119" spans="1:177" x14ac:dyDescent="0.2">
      <c r="A119" s="31" t="s">
        <v>0</v>
      </c>
      <c r="B119" s="31" t="s">
        <v>236</v>
      </c>
      <c r="C119" s="31" t="s">
        <v>221</v>
      </c>
      <c r="D119" s="31" t="s">
        <v>212</v>
      </c>
      <c r="E119" s="53" t="s">
        <v>229</v>
      </c>
      <c r="F119" s="53">
        <v>1689</v>
      </c>
      <c r="G119" s="52">
        <v>1.030419</v>
      </c>
      <c r="H119" s="52">
        <v>0.94053299999999995</v>
      </c>
      <c r="I119" s="52">
        <v>0.8565952</v>
      </c>
      <c r="J119" s="52">
        <v>0.82312450000000004</v>
      </c>
      <c r="K119" s="52">
        <v>0.84339799999999998</v>
      </c>
      <c r="L119" s="52">
        <v>0.93276689999999995</v>
      </c>
      <c r="M119" s="52">
        <v>1.136422</v>
      </c>
      <c r="N119" s="52">
        <v>1.1690700000000001</v>
      </c>
      <c r="O119" s="52">
        <v>1.094692</v>
      </c>
      <c r="P119" s="52">
        <v>1.075863</v>
      </c>
      <c r="Q119" s="52">
        <v>1.0579240000000001</v>
      </c>
      <c r="R119" s="52">
        <v>1.085523</v>
      </c>
      <c r="S119" s="52">
        <v>1.1464380000000001</v>
      </c>
      <c r="T119" s="52">
        <v>1.1580900000000001</v>
      </c>
      <c r="U119" s="52">
        <v>1.202067</v>
      </c>
      <c r="V119" s="52">
        <v>1.2800290000000001</v>
      </c>
      <c r="W119" s="52">
        <v>1.329121</v>
      </c>
      <c r="X119" s="52">
        <v>1.5169600000000001</v>
      </c>
      <c r="Y119" s="52">
        <v>1.818937</v>
      </c>
      <c r="Z119" s="52">
        <v>1.8400190000000001</v>
      </c>
      <c r="AA119" s="52">
        <v>1.85408</v>
      </c>
      <c r="AB119" s="52">
        <v>1.6903300000000001</v>
      </c>
      <c r="AC119" s="52">
        <v>1.4834620000000001</v>
      </c>
      <c r="AD119" s="52">
        <v>1.248032</v>
      </c>
      <c r="AE119" s="52">
        <v>-7.0441299999999998E-2</v>
      </c>
      <c r="AF119" s="52">
        <v>-7.3172000000000001E-2</v>
      </c>
      <c r="AG119" s="52">
        <v>-6.7176100000000002E-2</v>
      </c>
      <c r="AH119" s="52">
        <v>-6.6980200000000004E-2</v>
      </c>
      <c r="AI119" s="52">
        <v>-5.86437E-2</v>
      </c>
      <c r="AJ119" s="52">
        <v>-3.9132899999999998E-2</v>
      </c>
      <c r="AK119" s="52">
        <v>-1.88001E-2</v>
      </c>
      <c r="AL119" s="52">
        <v>1.46816E-2</v>
      </c>
      <c r="AM119" s="52">
        <v>2.5288000000000001E-2</v>
      </c>
      <c r="AN119" s="52">
        <v>2.3144399999999999E-2</v>
      </c>
      <c r="AO119" s="52">
        <v>3.7294899999999999E-2</v>
      </c>
      <c r="AP119" s="52">
        <v>6.4559099999999994E-2</v>
      </c>
      <c r="AQ119" s="52">
        <v>7.1528300000000003E-2</v>
      </c>
      <c r="AR119" s="52">
        <v>6.2114700000000002E-2</v>
      </c>
      <c r="AS119" s="52">
        <v>8.7157600000000002E-2</v>
      </c>
      <c r="AT119" s="52">
        <v>6.7760799999999996E-2</v>
      </c>
      <c r="AU119" s="52">
        <v>4.8742599999999997E-2</v>
      </c>
      <c r="AV119" s="52">
        <v>3.21426E-2</v>
      </c>
      <c r="AW119" s="52">
        <v>-2.3687000000000001E-3</v>
      </c>
      <c r="AX119" s="52">
        <v>-9.3840999999999994E-3</v>
      </c>
      <c r="AY119" s="52">
        <v>-7.0600000000000003E-3</v>
      </c>
      <c r="AZ119" s="52">
        <v>-1.0009000000000001E-2</v>
      </c>
      <c r="BA119" s="52">
        <v>-1.81581E-2</v>
      </c>
      <c r="BB119" s="52">
        <v>-3.16076E-2</v>
      </c>
      <c r="BC119" s="52">
        <v>-5.1847299999999999E-2</v>
      </c>
      <c r="BD119" s="52">
        <v>-5.61544E-2</v>
      </c>
      <c r="BE119" s="52">
        <v>-5.0181000000000003E-2</v>
      </c>
      <c r="BF119" s="52">
        <v>-5.1031699999999999E-2</v>
      </c>
      <c r="BG119" s="52">
        <v>-4.3597499999999997E-2</v>
      </c>
      <c r="BH119" s="52">
        <v>-2.3657000000000001E-2</v>
      </c>
      <c r="BI119" s="52">
        <v>-1.9934000000000002E-3</v>
      </c>
      <c r="BJ119" s="52">
        <v>3.1282699999999997E-2</v>
      </c>
      <c r="BK119" s="52">
        <v>4.1781400000000003E-2</v>
      </c>
      <c r="BL119" s="52">
        <v>4.0770399999999998E-2</v>
      </c>
      <c r="BM119" s="52">
        <v>5.4218200000000001E-2</v>
      </c>
      <c r="BN119" s="52">
        <v>8.1980899999999995E-2</v>
      </c>
      <c r="BO119" s="52">
        <v>8.9851299999999995E-2</v>
      </c>
      <c r="BP119" s="52">
        <v>7.9652000000000001E-2</v>
      </c>
      <c r="BQ119" s="52">
        <v>0.1063315</v>
      </c>
      <c r="BR119" s="52">
        <v>8.6009799999999997E-2</v>
      </c>
      <c r="BS119" s="52">
        <v>6.7935099999999998E-2</v>
      </c>
      <c r="BT119" s="52">
        <v>5.2763600000000001E-2</v>
      </c>
      <c r="BU119" s="52">
        <v>1.90326E-2</v>
      </c>
      <c r="BV119" s="52">
        <v>1.2319399999999999E-2</v>
      </c>
      <c r="BW119" s="52">
        <v>1.41136E-2</v>
      </c>
      <c r="BX119" s="52">
        <v>1.06286E-2</v>
      </c>
      <c r="BY119" s="52">
        <v>2.1283000000000001E-3</v>
      </c>
      <c r="BZ119" s="52">
        <v>-1.27939E-2</v>
      </c>
      <c r="CA119" s="52">
        <v>-3.89691E-2</v>
      </c>
      <c r="CB119" s="52">
        <v>-4.4367999999999998E-2</v>
      </c>
      <c r="CC119" s="52">
        <v>-3.8410300000000001E-2</v>
      </c>
      <c r="CD119" s="52">
        <v>-3.9985899999999998E-2</v>
      </c>
      <c r="CE119" s="52">
        <v>-3.3176499999999998E-2</v>
      </c>
      <c r="CF119" s="52">
        <v>-1.29385E-2</v>
      </c>
      <c r="CG119" s="52">
        <v>9.6468999999999999E-3</v>
      </c>
      <c r="CH119" s="52">
        <v>4.2780600000000002E-2</v>
      </c>
      <c r="CI119" s="52">
        <v>5.3204599999999998E-2</v>
      </c>
      <c r="CJ119" s="52">
        <v>5.29781E-2</v>
      </c>
      <c r="CK119" s="52">
        <v>6.5939200000000003E-2</v>
      </c>
      <c r="CL119" s="52">
        <v>9.4047199999999997E-2</v>
      </c>
      <c r="CM119" s="52">
        <v>0.1025418</v>
      </c>
      <c r="CN119" s="52">
        <v>9.1798400000000002E-2</v>
      </c>
      <c r="CO119" s="52">
        <v>0.1196113</v>
      </c>
      <c r="CP119" s="52">
        <v>9.8649000000000001E-2</v>
      </c>
      <c r="CQ119" s="52">
        <v>8.1227800000000003E-2</v>
      </c>
      <c r="CR119" s="52">
        <v>6.7045599999999997E-2</v>
      </c>
      <c r="CS119" s="52">
        <v>3.3855099999999999E-2</v>
      </c>
      <c r="CT119" s="52">
        <v>2.7351199999999999E-2</v>
      </c>
      <c r="CU119" s="52">
        <v>2.8778399999999999E-2</v>
      </c>
      <c r="CV119" s="52">
        <v>2.4922199999999999E-2</v>
      </c>
      <c r="CW119" s="52">
        <v>1.6178600000000001E-2</v>
      </c>
      <c r="CX119" s="52">
        <v>2.365E-4</v>
      </c>
      <c r="CY119" s="52">
        <v>-2.60909E-2</v>
      </c>
      <c r="CZ119" s="52">
        <v>-3.2581600000000002E-2</v>
      </c>
      <c r="DA119" s="52">
        <v>-2.66395E-2</v>
      </c>
      <c r="DB119" s="52">
        <v>-2.89401E-2</v>
      </c>
      <c r="DC119" s="52">
        <v>-2.2755600000000001E-2</v>
      </c>
      <c r="DD119" s="52">
        <v>-2.2200000000000002E-3</v>
      </c>
      <c r="DE119" s="52">
        <v>2.1287199999999999E-2</v>
      </c>
      <c r="DF119" s="52">
        <v>5.4278399999999997E-2</v>
      </c>
      <c r="DG119" s="52">
        <v>6.4627799999999999E-2</v>
      </c>
      <c r="DH119" s="52">
        <v>6.5185800000000002E-2</v>
      </c>
      <c r="DI119" s="52">
        <v>7.7660199999999999E-2</v>
      </c>
      <c r="DJ119" s="52">
        <v>0.1061135</v>
      </c>
      <c r="DK119" s="52">
        <v>0.1152323</v>
      </c>
      <c r="DL119" s="52">
        <v>0.1039447</v>
      </c>
      <c r="DM119" s="52">
        <v>0.13289110000000001</v>
      </c>
      <c r="DN119" s="52">
        <v>0.1112882</v>
      </c>
      <c r="DO119" s="52">
        <v>9.4520499999999993E-2</v>
      </c>
      <c r="DP119" s="52">
        <v>8.13276E-2</v>
      </c>
      <c r="DQ119" s="52">
        <v>4.8677499999999999E-2</v>
      </c>
      <c r="DR119" s="52">
        <v>4.23831E-2</v>
      </c>
      <c r="DS119" s="52">
        <v>4.3443099999999998E-2</v>
      </c>
      <c r="DT119" s="52">
        <v>3.9215800000000002E-2</v>
      </c>
      <c r="DU119" s="52">
        <v>3.02289E-2</v>
      </c>
      <c r="DV119" s="52">
        <v>1.32668E-2</v>
      </c>
      <c r="DW119" s="52">
        <v>-7.4968999999999999E-3</v>
      </c>
      <c r="DX119" s="52">
        <v>-1.55639E-2</v>
      </c>
      <c r="DY119" s="52">
        <v>-9.6443999999999992E-3</v>
      </c>
      <c r="DZ119" s="52">
        <v>-1.29917E-2</v>
      </c>
      <c r="EA119" s="52">
        <v>-7.7093999999999999E-3</v>
      </c>
      <c r="EB119" s="52">
        <v>1.3255899999999999E-2</v>
      </c>
      <c r="EC119" s="52">
        <v>3.8094000000000003E-2</v>
      </c>
      <c r="ED119" s="52">
        <v>7.0879499999999998E-2</v>
      </c>
      <c r="EE119" s="52">
        <v>8.1121100000000002E-2</v>
      </c>
      <c r="EF119" s="52">
        <v>8.2811800000000005E-2</v>
      </c>
      <c r="EG119" s="52">
        <v>9.4583500000000001E-2</v>
      </c>
      <c r="EH119" s="52">
        <v>0.1235353</v>
      </c>
      <c r="EI119" s="52">
        <v>0.13355539999999999</v>
      </c>
      <c r="EJ119" s="52">
        <v>0.1214821</v>
      </c>
      <c r="EK119" s="52">
        <v>0.15206500000000001</v>
      </c>
      <c r="EL119" s="52">
        <v>0.12953719999999999</v>
      </c>
      <c r="EM119" s="52">
        <v>0.11371299999999999</v>
      </c>
      <c r="EN119" s="52">
        <v>0.1019486</v>
      </c>
      <c r="EO119" s="52">
        <v>7.0078799999999997E-2</v>
      </c>
      <c r="EP119" s="52">
        <v>6.4086599999999994E-2</v>
      </c>
      <c r="EQ119" s="52">
        <v>6.4616699999999999E-2</v>
      </c>
      <c r="ER119" s="52">
        <v>5.9853400000000001E-2</v>
      </c>
      <c r="ES119" s="52">
        <v>5.0515299999999999E-2</v>
      </c>
      <c r="ET119" s="52">
        <v>3.2080499999999998E-2</v>
      </c>
      <c r="EU119" s="52">
        <v>65.151459000000003</v>
      </c>
      <c r="EV119" s="52">
        <v>64</v>
      </c>
      <c r="EW119" s="52">
        <v>62.575729000000003</v>
      </c>
      <c r="EX119" s="52">
        <v>63.151463</v>
      </c>
      <c r="EY119" s="52">
        <v>64.151459000000003</v>
      </c>
      <c r="EZ119" s="52">
        <v>62</v>
      </c>
      <c r="FA119" s="52">
        <v>62.575729000000003</v>
      </c>
      <c r="FB119" s="52">
        <v>61.575729000000003</v>
      </c>
      <c r="FC119" s="52">
        <v>67.121346000000003</v>
      </c>
      <c r="FD119" s="52">
        <v>74.818420000000003</v>
      </c>
      <c r="FE119" s="52">
        <v>81.697074999999998</v>
      </c>
      <c r="FF119" s="52">
        <v>86.697074999999998</v>
      </c>
      <c r="FG119" s="52">
        <v>88.697074999999998</v>
      </c>
      <c r="FH119" s="52">
        <v>87.242690999999994</v>
      </c>
      <c r="FI119" s="52">
        <v>87.848540999999997</v>
      </c>
      <c r="FJ119" s="52">
        <v>84.242690999999994</v>
      </c>
      <c r="FK119" s="52">
        <v>79.545615999999995</v>
      </c>
      <c r="FL119" s="52">
        <v>76.424271000000005</v>
      </c>
      <c r="FM119" s="52">
        <v>71</v>
      </c>
      <c r="FN119" s="52">
        <v>66.878653999999997</v>
      </c>
      <c r="FO119" s="52">
        <v>65.605842999999993</v>
      </c>
      <c r="FP119" s="52">
        <v>65.454384000000005</v>
      </c>
      <c r="FQ119" s="52">
        <v>64.727196000000006</v>
      </c>
      <c r="FR119" s="52">
        <v>64.151459000000003</v>
      </c>
      <c r="FS119" s="52">
        <v>1.3939999999999999E-2</v>
      </c>
      <c r="FT119" s="52">
        <v>1.50721E-2</v>
      </c>
      <c r="FU119" s="52">
        <v>2.38511E-2</v>
      </c>
    </row>
    <row r="120" spans="1:177" x14ac:dyDescent="0.2">
      <c r="A120" s="31" t="s">
        <v>0</v>
      </c>
      <c r="B120" s="31" t="s">
        <v>236</v>
      </c>
      <c r="C120" s="31" t="s">
        <v>221</v>
      </c>
      <c r="D120" s="31" t="s">
        <v>212</v>
      </c>
      <c r="E120" s="53" t="s">
        <v>230</v>
      </c>
      <c r="F120" s="53">
        <v>983</v>
      </c>
      <c r="G120" s="52">
        <v>0.59665550000000001</v>
      </c>
      <c r="H120" s="52">
        <v>0.54095850000000001</v>
      </c>
      <c r="I120" s="52">
        <v>0.47428219999999999</v>
      </c>
      <c r="J120" s="52">
        <v>0.45956190000000002</v>
      </c>
      <c r="K120" s="52">
        <v>0.45626610000000001</v>
      </c>
      <c r="L120" s="52">
        <v>0.51289169999999995</v>
      </c>
      <c r="M120" s="52">
        <v>0.63413560000000002</v>
      </c>
      <c r="N120" s="52">
        <v>0.64447089999999996</v>
      </c>
      <c r="O120" s="52">
        <v>0.62270409999999998</v>
      </c>
      <c r="P120" s="52">
        <v>0.60611820000000005</v>
      </c>
      <c r="Q120" s="52">
        <v>0.61506179999999999</v>
      </c>
      <c r="R120" s="52">
        <v>0.62793589999999999</v>
      </c>
      <c r="S120" s="52">
        <v>0.66359820000000003</v>
      </c>
      <c r="T120" s="52">
        <v>0.64979260000000005</v>
      </c>
      <c r="U120" s="52">
        <v>0.695052</v>
      </c>
      <c r="V120" s="52">
        <v>0.71887199999999996</v>
      </c>
      <c r="W120" s="52">
        <v>0.73157399999999995</v>
      </c>
      <c r="X120" s="52">
        <v>0.8544368</v>
      </c>
      <c r="Y120" s="52">
        <v>1.081907</v>
      </c>
      <c r="Z120" s="52">
        <v>1.084967</v>
      </c>
      <c r="AA120" s="52">
        <v>1.0837460000000001</v>
      </c>
      <c r="AB120" s="52">
        <v>0.9976642</v>
      </c>
      <c r="AC120" s="52">
        <v>0.86524049999999997</v>
      </c>
      <c r="AD120" s="52">
        <v>0.72427719999999995</v>
      </c>
      <c r="AE120" s="52">
        <v>-5.5481500000000003E-2</v>
      </c>
      <c r="AF120" s="52">
        <v>-5.5015799999999997E-2</v>
      </c>
      <c r="AG120" s="52">
        <v>-5.2814600000000003E-2</v>
      </c>
      <c r="AH120" s="52">
        <v>-5.2603900000000002E-2</v>
      </c>
      <c r="AI120" s="52">
        <v>-5.2293699999999999E-2</v>
      </c>
      <c r="AJ120" s="52">
        <v>-2.5671200000000002E-2</v>
      </c>
      <c r="AK120" s="52">
        <v>-1.15809E-2</v>
      </c>
      <c r="AL120" s="52">
        <v>-6.8485000000000004E-3</v>
      </c>
      <c r="AM120" s="52">
        <v>3.434E-4</v>
      </c>
      <c r="AN120" s="52">
        <v>-1.3124500000000001E-2</v>
      </c>
      <c r="AO120" s="52">
        <v>6.4465E-3</v>
      </c>
      <c r="AP120" s="52">
        <v>2.7020499999999999E-2</v>
      </c>
      <c r="AQ120" s="52">
        <v>4.0057799999999998E-2</v>
      </c>
      <c r="AR120" s="52">
        <v>3.3064000000000003E-2</v>
      </c>
      <c r="AS120" s="52">
        <v>6.1348100000000003E-2</v>
      </c>
      <c r="AT120" s="52">
        <v>4.7239499999999997E-2</v>
      </c>
      <c r="AU120" s="52">
        <v>3.1332699999999998E-2</v>
      </c>
      <c r="AV120" s="52">
        <v>2.2003999999999999E-2</v>
      </c>
      <c r="AW120" s="52">
        <v>7.9535999999999999E-3</v>
      </c>
      <c r="AX120" s="52">
        <v>-1.5088600000000001E-2</v>
      </c>
      <c r="AY120" s="52">
        <v>-1.08974E-2</v>
      </c>
      <c r="AZ120" s="52">
        <v>-1.2005999999999999E-2</v>
      </c>
      <c r="BA120" s="52">
        <v>-2.6250300000000001E-2</v>
      </c>
      <c r="BB120" s="52">
        <v>-2.9328799999999999E-2</v>
      </c>
      <c r="BC120" s="52">
        <v>-4.1136800000000001E-2</v>
      </c>
      <c r="BD120" s="52">
        <v>-4.1727300000000002E-2</v>
      </c>
      <c r="BE120" s="52">
        <v>-3.9628499999999997E-2</v>
      </c>
      <c r="BF120" s="52">
        <v>-4.0005699999999998E-2</v>
      </c>
      <c r="BG120" s="52">
        <v>-4.0793999999999997E-2</v>
      </c>
      <c r="BH120" s="52">
        <v>-1.43553E-2</v>
      </c>
      <c r="BI120" s="52">
        <v>5.8770000000000003E-4</v>
      </c>
      <c r="BJ120" s="52">
        <v>5.0920999999999996E-3</v>
      </c>
      <c r="BK120" s="52">
        <v>1.29733E-2</v>
      </c>
      <c r="BL120" s="52">
        <v>-1.031E-4</v>
      </c>
      <c r="BM120" s="52">
        <v>1.9139699999999999E-2</v>
      </c>
      <c r="BN120" s="52">
        <v>3.9949199999999997E-2</v>
      </c>
      <c r="BO120" s="52">
        <v>5.3741999999999998E-2</v>
      </c>
      <c r="BP120" s="52">
        <v>4.6337799999999998E-2</v>
      </c>
      <c r="BQ120" s="52">
        <v>7.6694700000000005E-2</v>
      </c>
      <c r="BR120" s="52">
        <v>6.0874900000000003E-2</v>
      </c>
      <c r="BS120" s="52">
        <v>4.5372299999999997E-2</v>
      </c>
      <c r="BT120" s="52">
        <v>3.70715E-2</v>
      </c>
      <c r="BU120" s="52">
        <v>2.36449E-2</v>
      </c>
      <c r="BV120" s="52">
        <v>1.1745E-3</v>
      </c>
      <c r="BW120" s="52">
        <v>4.4333999999999997E-3</v>
      </c>
      <c r="BX120" s="52">
        <v>3.1611999999999999E-3</v>
      </c>
      <c r="BY120" s="52">
        <v>-1.0766E-2</v>
      </c>
      <c r="BZ120" s="52">
        <v>-1.47201E-2</v>
      </c>
      <c r="CA120" s="52">
        <v>-3.1201699999999999E-2</v>
      </c>
      <c r="CB120" s="52">
        <v>-3.2523700000000003E-2</v>
      </c>
      <c r="CC120" s="52">
        <v>-3.04958E-2</v>
      </c>
      <c r="CD120" s="52">
        <v>-3.1280299999999997E-2</v>
      </c>
      <c r="CE120" s="52">
        <v>-3.2829299999999999E-2</v>
      </c>
      <c r="CF120" s="52">
        <v>-6.5180000000000004E-3</v>
      </c>
      <c r="CG120" s="52">
        <v>9.0156000000000003E-3</v>
      </c>
      <c r="CH120" s="52">
        <v>1.3362199999999999E-2</v>
      </c>
      <c r="CI120" s="52">
        <v>2.17206E-2</v>
      </c>
      <c r="CJ120" s="52">
        <v>8.9154000000000004E-3</v>
      </c>
      <c r="CK120" s="52">
        <v>2.7931000000000001E-2</v>
      </c>
      <c r="CL120" s="52">
        <v>4.8903599999999998E-2</v>
      </c>
      <c r="CM120" s="52">
        <v>6.3219700000000004E-2</v>
      </c>
      <c r="CN120" s="52">
        <v>5.5531299999999999E-2</v>
      </c>
      <c r="CO120" s="52">
        <v>8.7323600000000001E-2</v>
      </c>
      <c r="CP120" s="52">
        <v>7.0318800000000001E-2</v>
      </c>
      <c r="CQ120" s="52">
        <v>5.5096100000000002E-2</v>
      </c>
      <c r="CR120" s="52">
        <v>4.7507199999999999E-2</v>
      </c>
      <c r="CS120" s="52">
        <v>3.45127E-2</v>
      </c>
      <c r="CT120" s="52">
        <v>1.24382E-2</v>
      </c>
      <c r="CU120" s="52">
        <v>1.50514E-2</v>
      </c>
      <c r="CV120" s="52">
        <v>1.3665999999999999E-2</v>
      </c>
      <c r="CW120" s="52">
        <v>-4.1499999999999999E-5</v>
      </c>
      <c r="CX120" s="52">
        <v>-4.6021999999999999E-3</v>
      </c>
      <c r="CY120" s="52">
        <v>-2.1266500000000001E-2</v>
      </c>
      <c r="CZ120" s="52">
        <v>-2.3320199999999999E-2</v>
      </c>
      <c r="DA120" s="52">
        <v>-2.1363199999999999E-2</v>
      </c>
      <c r="DB120" s="52">
        <v>-2.25548E-2</v>
      </c>
      <c r="DC120" s="52">
        <v>-2.48647E-2</v>
      </c>
      <c r="DD120" s="52">
        <v>1.3193E-3</v>
      </c>
      <c r="DE120" s="52">
        <v>1.74436E-2</v>
      </c>
      <c r="DF120" s="52">
        <v>2.16323E-2</v>
      </c>
      <c r="DG120" s="52">
        <v>3.0467999999999999E-2</v>
      </c>
      <c r="DH120" s="52">
        <v>1.7933999999999999E-2</v>
      </c>
      <c r="DI120" s="52">
        <v>3.6722299999999999E-2</v>
      </c>
      <c r="DJ120" s="52">
        <v>5.7858E-2</v>
      </c>
      <c r="DK120" s="52">
        <v>7.2697300000000006E-2</v>
      </c>
      <c r="DL120" s="52">
        <v>6.4724699999999996E-2</v>
      </c>
      <c r="DM120" s="52">
        <v>9.7952600000000001E-2</v>
      </c>
      <c r="DN120" s="52">
        <v>7.9762600000000003E-2</v>
      </c>
      <c r="DO120" s="52">
        <v>6.48199E-2</v>
      </c>
      <c r="DP120" s="52">
        <v>5.7942800000000003E-2</v>
      </c>
      <c r="DQ120" s="52">
        <v>4.5380400000000001E-2</v>
      </c>
      <c r="DR120" s="52">
        <v>2.3702000000000001E-2</v>
      </c>
      <c r="DS120" s="52">
        <v>2.5669500000000001E-2</v>
      </c>
      <c r="DT120" s="52">
        <v>2.41707E-2</v>
      </c>
      <c r="DU120" s="52">
        <v>1.06829E-2</v>
      </c>
      <c r="DV120" s="52">
        <v>5.5157000000000001E-3</v>
      </c>
      <c r="DW120" s="52">
        <v>-6.9217999999999997E-3</v>
      </c>
      <c r="DX120" s="52">
        <v>-1.0031699999999999E-2</v>
      </c>
      <c r="DY120" s="52">
        <v>-8.1770999999999996E-3</v>
      </c>
      <c r="DZ120" s="52">
        <v>-9.9567000000000006E-3</v>
      </c>
      <c r="EA120" s="52">
        <v>-1.3364900000000001E-2</v>
      </c>
      <c r="EB120" s="52">
        <v>1.2635199999999999E-2</v>
      </c>
      <c r="EC120" s="52">
        <v>2.9612200000000002E-2</v>
      </c>
      <c r="ED120" s="52">
        <v>3.3572999999999999E-2</v>
      </c>
      <c r="EE120" s="52">
        <v>4.3097900000000001E-2</v>
      </c>
      <c r="EF120" s="52">
        <v>3.0955400000000001E-2</v>
      </c>
      <c r="EG120" s="52">
        <v>4.9415599999999997E-2</v>
      </c>
      <c r="EH120" s="52">
        <v>7.0786699999999994E-2</v>
      </c>
      <c r="EI120" s="52">
        <v>8.6381600000000003E-2</v>
      </c>
      <c r="EJ120" s="52">
        <v>7.7998499999999998E-2</v>
      </c>
      <c r="EK120" s="52">
        <v>0.1132992</v>
      </c>
      <c r="EL120" s="52">
        <v>9.3398099999999998E-2</v>
      </c>
      <c r="EM120" s="52">
        <v>7.8859499999999999E-2</v>
      </c>
      <c r="EN120" s="52">
        <v>7.30103E-2</v>
      </c>
      <c r="EO120" s="52">
        <v>6.10717E-2</v>
      </c>
      <c r="EP120" s="52">
        <v>3.9965100000000003E-2</v>
      </c>
      <c r="EQ120" s="52">
        <v>4.1000300000000003E-2</v>
      </c>
      <c r="ER120" s="52">
        <v>3.9337900000000002E-2</v>
      </c>
      <c r="ES120" s="52">
        <v>2.6167200000000002E-2</v>
      </c>
      <c r="ET120" s="52">
        <v>2.0124400000000001E-2</v>
      </c>
      <c r="EU120" s="52">
        <v>66</v>
      </c>
      <c r="EV120" s="52">
        <v>64</v>
      </c>
      <c r="EW120" s="52">
        <v>63</v>
      </c>
      <c r="EX120" s="52">
        <v>64</v>
      </c>
      <c r="EY120" s="52">
        <v>65</v>
      </c>
      <c r="EZ120" s="52">
        <v>62</v>
      </c>
      <c r="FA120" s="52">
        <v>63</v>
      </c>
      <c r="FB120" s="52">
        <v>62</v>
      </c>
      <c r="FC120" s="52">
        <v>65</v>
      </c>
      <c r="FD120" s="52">
        <v>71</v>
      </c>
      <c r="FE120" s="52">
        <v>80</v>
      </c>
      <c r="FF120" s="52">
        <v>85</v>
      </c>
      <c r="FG120" s="52">
        <v>87</v>
      </c>
      <c r="FH120" s="52">
        <v>83</v>
      </c>
      <c r="FI120" s="52">
        <v>87</v>
      </c>
      <c r="FJ120" s="52">
        <v>80</v>
      </c>
      <c r="FK120" s="52">
        <v>77</v>
      </c>
      <c r="FL120" s="52">
        <v>76</v>
      </c>
      <c r="FM120" s="52">
        <v>71</v>
      </c>
      <c r="FN120" s="52">
        <v>69</v>
      </c>
      <c r="FO120" s="52">
        <v>69</v>
      </c>
      <c r="FP120" s="52">
        <v>68</v>
      </c>
      <c r="FQ120" s="52">
        <v>66</v>
      </c>
      <c r="FR120" s="52">
        <v>65</v>
      </c>
      <c r="FS120" s="52">
        <v>9.8916999999999998E-3</v>
      </c>
      <c r="FT120" s="52">
        <v>1.10227E-2</v>
      </c>
      <c r="FU120" s="52">
        <v>1.75779E-2</v>
      </c>
    </row>
    <row r="121" spans="1:177" x14ac:dyDescent="0.2">
      <c r="A121" s="31" t="s">
        <v>0</v>
      </c>
      <c r="B121" s="31" t="s">
        <v>236</v>
      </c>
      <c r="C121" s="31" t="s">
        <v>221</v>
      </c>
      <c r="D121" s="31" t="s">
        <v>212</v>
      </c>
      <c r="E121" s="53" t="s">
        <v>231</v>
      </c>
      <c r="F121" s="53">
        <v>706</v>
      </c>
      <c r="G121" s="52">
        <v>0.43344270000000001</v>
      </c>
      <c r="H121" s="52">
        <v>0.39916489999999999</v>
      </c>
      <c r="I121" s="52">
        <v>0.38199519999999998</v>
      </c>
      <c r="J121" s="52">
        <v>0.36335089999999998</v>
      </c>
      <c r="K121" s="52">
        <v>0.38745039999999997</v>
      </c>
      <c r="L121" s="52">
        <v>0.41885230000000001</v>
      </c>
      <c r="M121" s="52">
        <v>0.50160499999999997</v>
      </c>
      <c r="N121" s="52">
        <v>0.52427900000000005</v>
      </c>
      <c r="O121" s="52">
        <v>0.47169529999999998</v>
      </c>
      <c r="P121" s="52">
        <v>0.46937950000000001</v>
      </c>
      <c r="Q121" s="52">
        <v>0.4425577</v>
      </c>
      <c r="R121" s="52">
        <v>0.45762589999999997</v>
      </c>
      <c r="S121" s="52">
        <v>0.48305599999999999</v>
      </c>
      <c r="T121" s="52">
        <v>0.50777309999999998</v>
      </c>
      <c r="U121" s="52">
        <v>0.50692970000000004</v>
      </c>
      <c r="V121" s="52">
        <v>0.56025130000000001</v>
      </c>
      <c r="W121" s="52">
        <v>0.59625629999999996</v>
      </c>
      <c r="X121" s="52">
        <v>0.66172359999999997</v>
      </c>
      <c r="Y121" s="52">
        <v>0.73829840000000002</v>
      </c>
      <c r="Z121" s="52">
        <v>0.75512539999999995</v>
      </c>
      <c r="AA121" s="52">
        <v>0.77041680000000001</v>
      </c>
      <c r="AB121" s="52">
        <v>0.69279869999999999</v>
      </c>
      <c r="AC121" s="52">
        <v>0.61778310000000003</v>
      </c>
      <c r="AD121" s="52">
        <v>0.5234396</v>
      </c>
      <c r="AE121" s="52">
        <v>-2.8233999999999999E-2</v>
      </c>
      <c r="AF121" s="52">
        <v>-3.0253200000000001E-2</v>
      </c>
      <c r="AG121" s="52">
        <v>-2.5955200000000001E-2</v>
      </c>
      <c r="AH121" s="52">
        <v>-2.5158E-2</v>
      </c>
      <c r="AI121" s="52">
        <v>-1.58505E-2</v>
      </c>
      <c r="AJ121" s="52">
        <v>-2.44973E-2</v>
      </c>
      <c r="AK121" s="52">
        <v>-1.8853200000000001E-2</v>
      </c>
      <c r="AL121" s="52">
        <v>1.03094E-2</v>
      </c>
      <c r="AM121" s="52">
        <v>1.3434700000000001E-2</v>
      </c>
      <c r="AN121" s="52">
        <v>2.3661600000000001E-2</v>
      </c>
      <c r="AO121" s="52">
        <v>1.8567899999999998E-2</v>
      </c>
      <c r="AP121" s="52">
        <v>2.5409899999999999E-2</v>
      </c>
      <c r="AQ121" s="52">
        <v>1.9130299999999999E-2</v>
      </c>
      <c r="AR121" s="52">
        <v>1.7030699999999999E-2</v>
      </c>
      <c r="AS121" s="52">
        <v>1.3299E-2</v>
      </c>
      <c r="AT121" s="52">
        <v>7.9266000000000007E-3</v>
      </c>
      <c r="AU121" s="52">
        <v>4.0496000000000004E-3</v>
      </c>
      <c r="AV121" s="52">
        <v>-4.1139000000000002E-3</v>
      </c>
      <c r="AW121" s="52">
        <v>-2.4206800000000001E-2</v>
      </c>
      <c r="AX121" s="52">
        <v>-9.7588999999999992E-3</v>
      </c>
      <c r="AY121" s="52">
        <v>-1.10422E-2</v>
      </c>
      <c r="AZ121" s="52">
        <v>-1.26074E-2</v>
      </c>
      <c r="BA121" s="52">
        <v>-6.6547000000000004E-3</v>
      </c>
      <c r="BB121" s="52">
        <v>-1.55902E-2</v>
      </c>
      <c r="BC121" s="52">
        <v>-1.6413899999999999E-2</v>
      </c>
      <c r="BD121" s="52">
        <v>-1.9623000000000002E-2</v>
      </c>
      <c r="BE121" s="52">
        <v>-1.5242500000000001E-2</v>
      </c>
      <c r="BF121" s="52">
        <v>-1.53905E-2</v>
      </c>
      <c r="BG121" s="52">
        <v>-6.1866999999999998E-3</v>
      </c>
      <c r="BH121" s="52">
        <v>-1.3956700000000001E-2</v>
      </c>
      <c r="BI121" s="52">
        <v>-7.2843999999999999E-3</v>
      </c>
      <c r="BJ121" s="52">
        <v>2.17761E-2</v>
      </c>
      <c r="BK121" s="52">
        <v>2.4002800000000001E-2</v>
      </c>
      <c r="BL121" s="52">
        <v>3.5470700000000001E-2</v>
      </c>
      <c r="BM121" s="52">
        <v>2.9726599999999999E-2</v>
      </c>
      <c r="BN121" s="52">
        <v>3.7061700000000003E-2</v>
      </c>
      <c r="BO121" s="52">
        <v>3.1295099999999999E-2</v>
      </c>
      <c r="BP121" s="52">
        <v>2.84809E-2</v>
      </c>
      <c r="BQ121" s="52">
        <v>2.48011E-2</v>
      </c>
      <c r="BR121" s="52">
        <v>2.0031400000000001E-2</v>
      </c>
      <c r="BS121" s="52">
        <v>1.7080700000000001E-2</v>
      </c>
      <c r="BT121" s="52">
        <v>9.9415000000000007E-3</v>
      </c>
      <c r="BU121" s="52">
        <v>-9.6714000000000001E-3</v>
      </c>
      <c r="BV121" s="52">
        <v>4.5972000000000001E-3</v>
      </c>
      <c r="BW121" s="52">
        <v>3.5450999999999998E-3</v>
      </c>
      <c r="BX121" s="52">
        <v>1.3489000000000001E-3</v>
      </c>
      <c r="BY121" s="52">
        <v>6.4311000000000004E-3</v>
      </c>
      <c r="BZ121" s="52">
        <v>-3.7467999999999998E-3</v>
      </c>
      <c r="CA121" s="52">
        <v>-8.2272999999999999E-3</v>
      </c>
      <c r="CB121" s="52">
        <v>-1.22606E-2</v>
      </c>
      <c r="CC121" s="52">
        <v>-7.8229000000000007E-3</v>
      </c>
      <c r="CD121" s="52">
        <v>-8.6256000000000006E-3</v>
      </c>
      <c r="CE121" s="52">
        <v>5.0639999999999995E-4</v>
      </c>
      <c r="CF121" s="52">
        <v>-6.6563999999999998E-3</v>
      </c>
      <c r="CG121" s="52">
        <v>7.2820000000000003E-4</v>
      </c>
      <c r="CH121" s="52">
        <v>2.9717899999999998E-2</v>
      </c>
      <c r="CI121" s="52">
        <v>3.1322299999999997E-2</v>
      </c>
      <c r="CJ121" s="52">
        <v>4.36497E-2</v>
      </c>
      <c r="CK121" s="52">
        <v>3.7455099999999998E-2</v>
      </c>
      <c r="CL121" s="52">
        <v>4.5131699999999997E-2</v>
      </c>
      <c r="CM121" s="52">
        <v>3.9720400000000003E-2</v>
      </c>
      <c r="CN121" s="52">
        <v>3.6411199999999998E-2</v>
      </c>
      <c r="CO121" s="52">
        <v>3.2767400000000002E-2</v>
      </c>
      <c r="CP121" s="52">
        <v>2.8415200000000002E-2</v>
      </c>
      <c r="CQ121" s="52">
        <v>2.6106000000000001E-2</v>
      </c>
      <c r="CR121" s="52">
        <v>1.9676300000000001E-2</v>
      </c>
      <c r="CS121" s="52">
        <v>3.9570000000000002E-4</v>
      </c>
      <c r="CT121" s="52">
        <v>1.45402E-2</v>
      </c>
      <c r="CU121" s="52">
        <v>1.3648199999999999E-2</v>
      </c>
      <c r="CV121" s="52">
        <v>1.1014899999999999E-2</v>
      </c>
      <c r="CW121" s="52">
        <v>1.54944E-2</v>
      </c>
      <c r="CX121" s="52">
        <v>4.4558999999999996E-3</v>
      </c>
      <c r="CY121" s="52">
        <v>-4.07E-5</v>
      </c>
      <c r="CZ121" s="52">
        <v>-4.8982000000000001E-3</v>
      </c>
      <c r="DA121" s="52">
        <v>-4.0339999999999999E-4</v>
      </c>
      <c r="DB121" s="52">
        <v>-1.8607000000000001E-3</v>
      </c>
      <c r="DC121" s="52">
        <v>7.1993999999999999E-3</v>
      </c>
      <c r="DD121" s="52">
        <v>6.4400000000000004E-4</v>
      </c>
      <c r="DE121" s="52">
        <v>8.7407000000000006E-3</v>
      </c>
      <c r="DF121" s="52">
        <v>3.7659699999999997E-2</v>
      </c>
      <c r="DG121" s="52">
        <v>3.8641799999999997E-2</v>
      </c>
      <c r="DH121" s="52">
        <v>5.1828699999999998E-2</v>
      </c>
      <c r="DI121" s="52">
        <v>4.51837E-2</v>
      </c>
      <c r="DJ121" s="52">
        <v>5.3201699999999998E-2</v>
      </c>
      <c r="DK121" s="52">
        <v>4.81457E-2</v>
      </c>
      <c r="DL121" s="52">
        <v>4.4341600000000002E-2</v>
      </c>
      <c r="DM121" s="52">
        <v>4.0733699999999998E-2</v>
      </c>
      <c r="DN121" s="52">
        <v>3.6798900000000002E-2</v>
      </c>
      <c r="DO121" s="52">
        <v>3.5131299999999997E-2</v>
      </c>
      <c r="DP121" s="52">
        <v>2.9411E-2</v>
      </c>
      <c r="DQ121" s="52">
        <v>1.0462900000000001E-2</v>
      </c>
      <c r="DR121" s="52">
        <v>2.44832E-2</v>
      </c>
      <c r="DS121" s="52">
        <v>2.3751299999999999E-2</v>
      </c>
      <c r="DT121" s="52">
        <v>2.0681000000000001E-2</v>
      </c>
      <c r="DU121" s="52">
        <v>2.4557599999999999E-2</v>
      </c>
      <c r="DV121" s="52">
        <v>1.26587E-2</v>
      </c>
      <c r="DW121" s="52">
        <v>1.1779400000000001E-2</v>
      </c>
      <c r="DX121" s="52">
        <v>5.7320000000000001E-3</v>
      </c>
      <c r="DY121" s="52">
        <v>1.03093E-2</v>
      </c>
      <c r="DZ121" s="52">
        <v>7.9068000000000003E-3</v>
      </c>
      <c r="EA121" s="52">
        <v>1.6863199999999998E-2</v>
      </c>
      <c r="EB121" s="52">
        <v>1.11845E-2</v>
      </c>
      <c r="EC121" s="52">
        <v>2.0309500000000001E-2</v>
      </c>
      <c r="ED121" s="52">
        <v>4.9126400000000001E-2</v>
      </c>
      <c r="EE121" s="52">
        <v>4.9209999999999997E-2</v>
      </c>
      <c r="EF121" s="52">
        <v>6.3637799999999994E-2</v>
      </c>
      <c r="EG121" s="52">
        <v>5.6342400000000001E-2</v>
      </c>
      <c r="EH121" s="52">
        <v>6.4853499999999994E-2</v>
      </c>
      <c r="EI121" s="52">
        <v>6.0310500000000003E-2</v>
      </c>
      <c r="EJ121" s="52">
        <v>5.57917E-2</v>
      </c>
      <c r="EK121" s="52">
        <v>5.2235799999999999E-2</v>
      </c>
      <c r="EL121" s="52">
        <v>4.8903700000000001E-2</v>
      </c>
      <c r="EM121" s="52">
        <v>4.8162400000000001E-2</v>
      </c>
      <c r="EN121" s="52">
        <v>4.3466400000000002E-2</v>
      </c>
      <c r="EO121" s="52">
        <v>2.4998200000000002E-2</v>
      </c>
      <c r="EP121" s="52">
        <v>3.88393E-2</v>
      </c>
      <c r="EQ121" s="52">
        <v>3.8338499999999998E-2</v>
      </c>
      <c r="ER121" s="52">
        <v>3.4637300000000003E-2</v>
      </c>
      <c r="ES121" s="52">
        <v>3.7643500000000003E-2</v>
      </c>
      <c r="ET121" s="52">
        <v>2.4502099999999999E-2</v>
      </c>
      <c r="EU121" s="52">
        <v>64</v>
      </c>
      <c r="EV121" s="52">
        <v>64</v>
      </c>
      <c r="EW121" s="52">
        <v>62</v>
      </c>
      <c r="EX121" s="52">
        <v>62</v>
      </c>
      <c r="EY121" s="52">
        <v>63</v>
      </c>
      <c r="EZ121" s="52">
        <v>62</v>
      </c>
      <c r="FA121" s="52">
        <v>62</v>
      </c>
      <c r="FB121" s="52">
        <v>61</v>
      </c>
      <c r="FC121" s="52">
        <v>70</v>
      </c>
      <c r="FD121" s="52">
        <v>80</v>
      </c>
      <c r="FE121" s="52">
        <v>84</v>
      </c>
      <c r="FF121" s="52">
        <v>89</v>
      </c>
      <c r="FG121" s="52">
        <v>91</v>
      </c>
      <c r="FH121" s="52">
        <v>93</v>
      </c>
      <c r="FI121" s="52">
        <v>89</v>
      </c>
      <c r="FJ121" s="52">
        <v>90</v>
      </c>
      <c r="FK121" s="52">
        <v>83</v>
      </c>
      <c r="FL121" s="52">
        <v>77</v>
      </c>
      <c r="FM121" s="52">
        <v>71</v>
      </c>
      <c r="FN121" s="52">
        <v>64</v>
      </c>
      <c r="FO121" s="52">
        <v>61</v>
      </c>
      <c r="FP121" s="52">
        <v>62</v>
      </c>
      <c r="FQ121" s="52">
        <v>63</v>
      </c>
      <c r="FR121" s="52">
        <v>63</v>
      </c>
      <c r="FS121" s="52">
        <v>9.7847999999999997E-3</v>
      </c>
      <c r="FT121" s="52">
        <v>1.02396E-2</v>
      </c>
      <c r="FU121" s="52">
        <v>1.6097299999999998E-2</v>
      </c>
    </row>
    <row r="122" spans="1:177" x14ac:dyDescent="0.2">
      <c r="A122" s="31" t="s">
        <v>0</v>
      </c>
      <c r="B122" s="31" t="s">
        <v>236</v>
      </c>
      <c r="C122" s="31" t="s">
        <v>221</v>
      </c>
      <c r="D122" s="31" t="s">
        <v>213</v>
      </c>
      <c r="E122" s="53" t="s">
        <v>229</v>
      </c>
      <c r="F122" s="53">
        <v>1428</v>
      </c>
      <c r="G122" s="52">
        <v>1.0289649999999999</v>
      </c>
      <c r="H122" s="52">
        <v>0.94731860000000001</v>
      </c>
      <c r="I122" s="52">
        <v>0.899335</v>
      </c>
      <c r="J122" s="52">
        <v>0.85103720000000005</v>
      </c>
      <c r="K122" s="52">
        <v>0.87983169999999999</v>
      </c>
      <c r="L122" s="52">
        <v>0.97511859999999995</v>
      </c>
      <c r="M122" s="52">
        <v>1.1772279999999999</v>
      </c>
      <c r="N122" s="52">
        <v>1.253058</v>
      </c>
      <c r="O122" s="52">
        <v>1.191532</v>
      </c>
      <c r="P122" s="52">
        <v>1.121885</v>
      </c>
      <c r="Q122" s="52">
        <v>1.0626770000000001</v>
      </c>
      <c r="R122" s="52">
        <v>1.1097300000000001</v>
      </c>
      <c r="S122" s="52">
        <v>1.085493</v>
      </c>
      <c r="T122" s="52">
        <v>1.033598</v>
      </c>
      <c r="U122" s="52">
        <v>1.0709310000000001</v>
      </c>
      <c r="V122" s="52">
        <v>1.1503540000000001</v>
      </c>
      <c r="W122" s="52">
        <v>1.2535130000000001</v>
      </c>
      <c r="X122" s="52">
        <v>1.5768279999999999</v>
      </c>
      <c r="Y122" s="52">
        <v>1.7465310000000001</v>
      </c>
      <c r="Z122" s="52">
        <v>1.7787550000000001</v>
      </c>
      <c r="AA122" s="52">
        <v>1.7642929999999999</v>
      </c>
      <c r="AB122" s="52">
        <v>1.675349</v>
      </c>
      <c r="AC122" s="52">
        <v>1.488586</v>
      </c>
      <c r="AD122" s="52">
        <v>1.2223200000000001</v>
      </c>
      <c r="AE122" s="52">
        <v>-6.5522999999999998E-2</v>
      </c>
      <c r="AF122" s="52">
        <v>-6.9041099999999994E-2</v>
      </c>
      <c r="AG122" s="52">
        <v>-6.4647399999999994E-2</v>
      </c>
      <c r="AH122" s="52">
        <v>-6.4164799999999994E-2</v>
      </c>
      <c r="AI122" s="52">
        <v>-5.6141299999999998E-2</v>
      </c>
      <c r="AJ122" s="52">
        <v>-3.5672500000000003E-2</v>
      </c>
      <c r="AK122" s="52">
        <v>-1.40579E-2</v>
      </c>
      <c r="AL122" s="52">
        <v>2.2097100000000001E-2</v>
      </c>
      <c r="AM122" s="52">
        <v>3.4308600000000002E-2</v>
      </c>
      <c r="AN122" s="52">
        <v>3.00208E-2</v>
      </c>
      <c r="AO122" s="52">
        <v>4.2017499999999999E-2</v>
      </c>
      <c r="AP122" s="52">
        <v>7.1213200000000004E-2</v>
      </c>
      <c r="AQ122" s="52">
        <v>7.0869600000000005E-2</v>
      </c>
      <c r="AR122" s="52">
        <v>5.6833599999999998E-2</v>
      </c>
      <c r="AS122" s="52">
        <v>7.9124E-2</v>
      </c>
      <c r="AT122" s="52">
        <v>6.2540200000000004E-2</v>
      </c>
      <c r="AU122" s="52">
        <v>4.9141900000000002E-2</v>
      </c>
      <c r="AV122" s="52">
        <v>4.0182000000000002E-2</v>
      </c>
      <c r="AW122" s="52">
        <v>1.8813E-3</v>
      </c>
      <c r="AX122" s="52">
        <v>-4.6181E-3</v>
      </c>
      <c r="AY122" s="52">
        <v>-2.9158000000000001E-3</v>
      </c>
      <c r="AZ122" s="52">
        <v>-4.8320000000000004E-3</v>
      </c>
      <c r="BA122" s="52">
        <v>-1.2796099999999999E-2</v>
      </c>
      <c r="BB122" s="52">
        <v>-2.66915E-2</v>
      </c>
      <c r="BC122" s="52">
        <v>-4.9802300000000001E-2</v>
      </c>
      <c r="BD122" s="52">
        <v>-5.4653100000000003E-2</v>
      </c>
      <c r="BE122" s="52">
        <v>-5.02786E-2</v>
      </c>
      <c r="BF122" s="52">
        <v>-5.0680900000000001E-2</v>
      </c>
      <c r="BG122" s="52">
        <v>-4.3420199999999999E-2</v>
      </c>
      <c r="BH122" s="52">
        <v>-2.25881E-2</v>
      </c>
      <c r="BI122" s="52">
        <v>1.517E-4</v>
      </c>
      <c r="BJ122" s="52">
        <v>3.6132900000000003E-2</v>
      </c>
      <c r="BK122" s="52">
        <v>4.8253299999999999E-2</v>
      </c>
      <c r="BL122" s="52">
        <v>4.4923100000000001E-2</v>
      </c>
      <c r="BM122" s="52">
        <v>5.6325699999999999E-2</v>
      </c>
      <c r="BN122" s="52">
        <v>8.59428E-2</v>
      </c>
      <c r="BO122" s="52">
        <v>8.6361199999999999E-2</v>
      </c>
      <c r="BP122" s="52">
        <v>7.1661000000000002E-2</v>
      </c>
      <c r="BQ122" s="52">
        <v>9.5335000000000003E-2</v>
      </c>
      <c r="BR122" s="52">
        <v>7.7969200000000002E-2</v>
      </c>
      <c r="BS122" s="52">
        <v>6.5368599999999999E-2</v>
      </c>
      <c r="BT122" s="52">
        <v>5.7616500000000001E-2</v>
      </c>
      <c r="BU122" s="52">
        <v>1.99755E-2</v>
      </c>
      <c r="BV122" s="52">
        <v>1.37316E-2</v>
      </c>
      <c r="BW122" s="52">
        <v>1.49859E-2</v>
      </c>
      <c r="BX122" s="52">
        <v>1.26166E-2</v>
      </c>
      <c r="BY122" s="52">
        <v>4.3555E-3</v>
      </c>
      <c r="BZ122" s="52">
        <v>-1.0785100000000001E-2</v>
      </c>
      <c r="CA122" s="52">
        <v>-3.8914200000000003E-2</v>
      </c>
      <c r="CB122" s="52">
        <v>-4.4688100000000001E-2</v>
      </c>
      <c r="CC122" s="52">
        <v>-4.0326800000000003E-2</v>
      </c>
      <c r="CD122" s="52">
        <v>-4.1341900000000001E-2</v>
      </c>
      <c r="CE122" s="52">
        <v>-3.4609599999999997E-2</v>
      </c>
      <c r="CF122" s="52">
        <v>-1.35259E-2</v>
      </c>
      <c r="CG122" s="52">
        <v>9.9932000000000007E-3</v>
      </c>
      <c r="CH122" s="52">
        <v>4.5853999999999999E-2</v>
      </c>
      <c r="CI122" s="52">
        <v>5.7911299999999999E-2</v>
      </c>
      <c r="CJ122" s="52">
        <v>5.5244300000000003E-2</v>
      </c>
      <c r="CK122" s="52">
        <v>6.6235500000000003E-2</v>
      </c>
      <c r="CL122" s="52">
        <v>9.6144499999999994E-2</v>
      </c>
      <c r="CM122" s="52">
        <v>9.7090700000000002E-2</v>
      </c>
      <c r="CN122" s="52">
        <v>8.1930299999999998E-2</v>
      </c>
      <c r="CO122" s="52">
        <v>0.1065627</v>
      </c>
      <c r="CP122" s="52">
        <v>8.8655300000000006E-2</v>
      </c>
      <c r="CQ122" s="52">
        <v>7.66072E-2</v>
      </c>
      <c r="CR122" s="52">
        <v>6.9691500000000003E-2</v>
      </c>
      <c r="CS122" s="52">
        <v>3.2507500000000002E-2</v>
      </c>
      <c r="CT122" s="52">
        <v>2.6440600000000002E-2</v>
      </c>
      <c r="CU122" s="52">
        <v>2.7384499999999999E-2</v>
      </c>
      <c r="CV122" s="52">
        <v>2.4701299999999999E-2</v>
      </c>
      <c r="CW122" s="52">
        <v>1.6234599999999998E-2</v>
      </c>
      <c r="CX122" s="52">
        <v>2.3169999999999999E-4</v>
      </c>
      <c r="CY122" s="52">
        <v>-2.8026100000000002E-2</v>
      </c>
      <c r="CZ122" s="52">
        <v>-3.4722999999999997E-2</v>
      </c>
      <c r="DA122" s="52">
        <v>-3.03749E-2</v>
      </c>
      <c r="DB122" s="52">
        <v>-3.2002999999999997E-2</v>
      </c>
      <c r="DC122" s="52">
        <v>-2.5798999999999999E-2</v>
      </c>
      <c r="DD122" s="52">
        <v>-4.4637000000000001E-3</v>
      </c>
      <c r="DE122" s="52">
        <v>1.98348E-2</v>
      </c>
      <c r="DF122" s="52">
        <v>5.5575100000000002E-2</v>
      </c>
      <c r="DG122" s="52">
        <v>6.7569299999999999E-2</v>
      </c>
      <c r="DH122" s="52">
        <v>6.5565600000000002E-2</v>
      </c>
      <c r="DI122" s="52">
        <v>7.6145199999999996E-2</v>
      </c>
      <c r="DJ122" s="52">
        <v>0.1063462</v>
      </c>
      <c r="DK122" s="52">
        <v>0.1078201</v>
      </c>
      <c r="DL122" s="52">
        <v>9.2199699999999996E-2</v>
      </c>
      <c r="DM122" s="52">
        <v>0.1177903</v>
      </c>
      <c r="DN122" s="52">
        <v>9.9341399999999996E-2</v>
      </c>
      <c r="DO122" s="52">
        <v>8.7845800000000002E-2</v>
      </c>
      <c r="DP122" s="52">
        <v>8.1766500000000006E-2</v>
      </c>
      <c r="DQ122" s="52">
        <v>4.50394E-2</v>
      </c>
      <c r="DR122" s="52">
        <v>3.91496E-2</v>
      </c>
      <c r="DS122" s="52">
        <v>3.9783199999999998E-2</v>
      </c>
      <c r="DT122" s="52">
        <v>3.6786100000000002E-2</v>
      </c>
      <c r="DU122" s="52">
        <v>2.8113699999999998E-2</v>
      </c>
      <c r="DV122" s="52">
        <v>1.12484E-2</v>
      </c>
      <c r="DW122" s="52">
        <v>-1.23053E-2</v>
      </c>
      <c r="DX122" s="52">
        <v>-2.0335099999999998E-2</v>
      </c>
      <c r="DY122" s="52">
        <v>-1.6006099999999999E-2</v>
      </c>
      <c r="DZ122" s="52">
        <v>-1.85191E-2</v>
      </c>
      <c r="EA122" s="52">
        <v>-1.30779E-2</v>
      </c>
      <c r="EB122" s="52">
        <v>8.6207000000000002E-3</v>
      </c>
      <c r="EC122" s="52">
        <v>3.4044400000000002E-2</v>
      </c>
      <c r="ED122" s="52">
        <v>6.96108E-2</v>
      </c>
      <c r="EE122" s="52">
        <v>8.15139E-2</v>
      </c>
      <c r="EF122" s="52">
        <v>8.0467800000000006E-2</v>
      </c>
      <c r="EG122" s="52">
        <v>9.0453400000000003E-2</v>
      </c>
      <c r="EH122" s="52">
        <v>0.1210759</v>
      </c>
      <c r="EI122" s="52">
        <v>0.1233117</v>
      </c>
      <c r="EJ122" s="52">
        <v>0.107027</v>
      </c>
      <c r="EK122" s="52">
        <v>0.13400129999999999</v>
      </c>
      <c r="EL122" s="52">
        <v>0.11477039999999999</v>
      </c>
      <c r="EM122" s="52">
        <v>0.1040725</v>
      </c>
      <c r="EN122" s="52">
        <v>9.9200899999999995E-2</v>
      </c>
      <c r="EO122" s="52">
        <v>6.3133599999999998E-2</v>
      </c>
      <c r="EP122" s="52">
        <v>5.7499300000000003E-2</v>
      </c>
      <c r="EQ122" s="52">
        <v>5.7684800000000001E-2</v>
      </c>
      <c r="ER122" s="52">
        <v>5.4234699999999997E-2</v>
      </c>
      <c r="ES122" s="52">
        <v>4.5265300000000001E-2</v>
      </c>
      <c r="ET122" s="52">
        <v>2.7154899999999999E-2</v>
      </c>
      <c r="EU122" s="52">
        <v>56.323810999999999</v>
      </c>
      <c r="EV122" s="52">
        <v>56</v>
      </c>
      <c r="EW122" s="52">
        <v>56.742859000000003</v>
      </c>
      <c r="EX122" s="52">
        <v>57.161903000000002</v>
      </c>
      <c r="EY122" s="52">
        <v>57.580952000000003</v>
      </c>
      <c r="EZ122" s="52">
        <v>56.066665999999998</v>
      </c>
      <c r="FA122" s="52">
        <v>55.647616999999997</v>
      </c>
      <c r="FB122" s="52">
        <v>54.419047999999997</v>
      </c>
      <c r="FC122" s="52">
        <v>54.742859000000003</v>
      </c>
      <c r="FD122" s="52">
        <v>55.580952000000003</v>
      </c>
      <c r="FE122" s="52">
        <v>57</v>
      </c>
      <c r="FF122" s="52">
        <v>57.580952000000003</v>
      </c>
      <c r="FG122" s="52">
        <v>58</v>
      </c>
      <c r="FH122" s="52">
        <v>59.580952000000003</v>
      </c>
      <c r="FI122" s="52">
        <v>59.580952000000003</v>
      </c>
      <c r="FJ122" s="52">
        <v>59.580952000000003</v>
      </c>
      <c r="FK122" s="52">
        <v>57.323810999999999</v>
      </c>
      <c r="FL122" s="52">
        <v>57.161903000000002</v>
      </c>
      <c r="FM122" s="52">
        <v>57</v>
      </c>
      <c r="FN122" s="52">
        <v>56.161903000000002</v>
      </c>
      <c r="FO122" s="52">
        <v>55.742859000000003</v>
      </c>
      <c r="FP122" s="52">
        <v>53.742859000000003</v>
      </c>
      <c r="FQ122" s="52">
        <v>53.580952000000003</v>
      </c>
      <c r="FR122" s="52">
        <v>52.580952000000003</v>
      </c>
      <c r="FS122" s="52">
        <v>1.17859E-2</v>
      </c>
      <c r="FT122" s="52">
        <v>1.2743000000000001E-2</v>
      </c>
      <c r="FU122" s="52">
        <v>2.01654E-2</v>
      </c>
    </row>
    <row r="123" spans="1:177" x14ac:dyDescent="0.2">
      <c r="A123" s="31" t="s">
        <v>0</v>
      </c>
      <c r="B123" s="31" t="s">
        <v>236</v>
      </c>
      <c r="C123" s="31" t="s">
        <v>221</v>
      </c>
      <c r="D123" s="31" t="s">
        <v>213</v>
      </c>
      <c r="E123" s="53" t="s">
        <v>230</v>
      </c>
      <c r="F123" s="53">
        <v>828</v>
      </c>
      <c r="G123" s="52">
        <v>0.57214469999999995</v>
      </c>
      <c r="H123" s="52">
        <v>0.52070170000000005</v>
      </c>
      <c r="I123" s="52">
        <v>0.48943110000000001</v>
      </c>
      <c r="J123" s="52">
        <v>0.46446219999999999</v>
      </c>
      <c r="K123" s="52">
        <v>0.48946830000000002</v>
      </c>
      <c r="L123" s="52">
        <v>0.54181900000000005</v>
      </c>
      <c r="M123" s="52">
        <v>0.64612780000000003</v>
      </c>
      <c r="N123" s="52">
        <v>0.70644189999999996</v>
      </c>
      <c r="O123" s="52">
        <v>0.66281380000000001</v>
      </c>
      <c r="P123" s="52">
        <v>0.61076949999999997</v>
      </c>
      <c r="Q123" s="52">
        <v>0.57693260000000002</v>
      </c>
      <c r="R123" s="52">
        <v>0.61608030000000003</v>
      </c>
      <c r="S123" s="52">
        <v>0.61080060000000003</v>
      </c>
      <c r="T123" s="52">
        <v>0.57785560000000002</v>
      </c>
      <c r="U123" s="52">
        <v>0.61967300000000003</v>
      </c>
      <c r="V123" s="52">
        <v>0.65610889999999999</v>
      </c>
      <c r="W123" s="52">
        <v>0.69960699999999998</v>
      </c>
      <c r="X123" s="52">
        <v>0.92127970000000003</v>
      </c>
      <c r="Y123" s="52">
        <v>1.0308109999999999</v>
      </c>
      <c r="Z123" s="52">
        <v>1.0260020000000001</v>
      </c>
      <c r="AA123" s="52">
        <v>1.0140400000000001</v>
      </c>
      <c r="AB123" s="52">
        <v>0.93893959999999999</v>
      </c>
      <c r="AC123" s="52">
        <v>0.84241560000000004</v>
      </c>
      <c r="AD123" s="52">
        <v>0.68854329999999997</v>
      </c>
      <c r="AE123" s="52">
        <v>-5.0371300000000001E-2</v>
      </c>
      <c r="AF123" s="52">
        <v>-5.0251299999999999E-2</v>
      </c>
      <c r="AG123" s="52">
        <v>-5.0269399999999999E-2</v>
      </c>
      <c r="AH123" s="52">
        <v>-4.95752E-2</v>
      </c>
      <c r="AI123" s="52">
        <v>-5.16135E-2</v>
      </c>
      <c r="AJ123" s="52">
        <v>-2.30187E-2</v>
      </c>
      <c r="AK123" s="52">
        <v>-8.1627999999999996E-3</v>
      </c>
      <c r="AL123" s="52">
        <v>-2.3768000000000001E-3</v>
      </c>
      <c r="AM123" s="52">
        <v>5.1133000000000003E-3</v>
      </c>
      <c r="AN123" s="52">
        <v>-9.5808000000000004E-3</v>
      </c>
      <c r="AO123" s="52">
        <v>8.1025999999999997E-3</v>
      </c>
      <c r="AP123" s="52">
        <v>2.95477E-2</v>
      </c>
      <c r="AQ123" s="52">
        <v>3.8679999999999999E-2</v>
      </c>
      <c r="AR123" s="52">
        <v>3.0459E-2</v>
      </c>
      <c r="AS123" s="52">
        <v>5.5973599999999998E-2</v>
      </c>
      <c r="AT123" s="52">
        <v>4.4739300000000003E-2</v>
      </c>
      <c r="AU123" s="52">
        <v>3.2672199999999998E-2</v>
      </c>
      <c r="AV123" s="52">
        <v>2.9741900000000002E-2</v>
      </c>
      <c r="AW123" s="52">
        <v>1.05115E-2</v>
      </c>
      <c r="AX123" s="52">
        <v>-1.14241E-2</v>
      </c>
      <c r="AY123" s="52">
        <v>-7.7739000000000003E-3</v>
      </c>
      <c r="AZ123" s="52">
        <v>-8.7624E-3</v>
      </c>
      <c r="BA123" s="52">
        <v>-2.21166E-2</v>
      </c>
      <c r="BB123" s="52">
        <v>-2.5202800000000001E-2</v>
      </c>
      <c r="BC123" s="52">
        <v>-3.82884E-2</v>
      </c>
      <c r="BD123" s="52">
        <v>-3.9058200000000001E-2</v>
      </c>
      <c r="BE123" s="52">
        <v>-3.9162500000000003E-2</v>
      </c>
      <c r="BF123" s="52">
        <v>-3.8963499999999998E-2</v>
      </c>
      <c r="BG123" s="52">
        <v>-4.1926999999999999E-2</v>
      </c>
      <c r="BH123" s="52">
        <v>-1.34872E-2</v>
      </c>
      <c r="BI123" s="52">
        <v>2.0871000000000002E-3</v>
      </c>
      <c r="BJ123" s="52">
        <v>7.6810999999999997E-3</v>
      </c>
      <c r="BK123" s="52">
        <v>1.5751600000000001E-2</v>
      </c>
      <c r="BL123" s="52">
        <v>1.3872999999999999E-3</v>
      </c>
      <c r="BM123" s="52">
        <v>1.8794399999999999E-2</v>
      </c>
      <c r="BN123" s="52">
        <v>4.0437800000000003E-2</v>
      </c>
      <c r="BO123" s="52">
        <v>5.0206500000000001E-2</v>
      </c>
      <c r="BP123" s="52">
        <v>4.1639799999999998E-2</v>
      </c>
      <c r="BQ123" s="52">
        <v>6.8900299999999998E-2</v>
      </c>
      <c r="BR123" s="52">
        <v>5.6224700000000002E-2</v>
      </c>
      <c r="BS123" s="52">
        <v>4.4498099999999999E-2</v>
      </c>
      <c r="BT123" s="52">
        <v>4.2433499999999999E-2</v>
      </c>
      <c r="BU123" s="52">
        <v>2.3728599999999999E-2</v>
      </c>
      <c r="BV123" s="52">
        <v>2.2745999999999999E-3</v>
      </c>
      <c r="BW123" s="52">
        <v>5.1395E-3</v>
      </c>
      <c r="BX123" s="52">
        <v>4.0131999999999998E-3</v>
      </c>
      <c r="BY123" s="52">
        <v>-9.0737999999999999E-3</v>
      </c>
      <c r="BZ123" s="52">
        <v>-1.28976E-2</v>
      </c>
      <c r="CA123" s="52">
        <v>-2.9919899999999999E-2</v>
      </c>
      <c r="CB123" s="52">
        <v>-3.1305800000000002E-2</v>
      </c>
      <c r="CC123" s="52">
        <v>-3.1469900000000002E-2</v>
      </c>
      <c r="CD123" s="52">
        <v>-3.16139E-2</v>
      </c>
      <c r="CE123" s="52">
        <v>-3.5218199999999998E-2</v>
      </c>
      <c r="CF123" s="52">
        <v>-6.8856000000000004E-3</v>
      </c>
      <c r="CG123" s="52">
        <v>9.1861000000000009E-3</v>
      </c>
      <c r="CH123" s="52">
        <v>1.46471E-2</v>
      </c>
      <c r="CI123" s="52">
        <v>2.31197E-2</v>
      </c>
      <c r="CJ123" s="52">
        <v>8.9838999999999995E-3</v>
      </c>
      <c r="CK123" s="52">
        <v>2.6199500000000001E-2</v>
      </c>
      <c r="CL123" s="52">
        <v>4.7980299999999997E-2</v>
      </c>
      <c r="CM123" s="52">
        <v>5.8189699999999997E-2</v>
      </c>
      <c r="CN123" s="52">
        <v>4.9383499999999997E-2</v>
      </c>
      <c r="CO123" s="52">
        <v>7.78533E-2</v>
      </c>
      <c r="CP123" s="52">
        <v>6.4179399999999998E-2</v>
      </c>
      <c r="CQ123" s="52">
        <v>5.2688600000000002E-2</v>
      </c>
      <c r="CR123" s="52">
        <v>5.1223699999999997E-2</v>
      </c>
      <c r="CS123" s="52">
        <v>3.2882700000000001E-2</v>
      </c>
      <c r="CT123" s="52">
        <v>1.17623E-2</v>
      </c>
      <c r="CU123" s="52">
        <v>1.40833E-2</v>
      </c>
      <c r="CV123" s="52">
        <v>1.2861600000000001E-2</v>
      </c>
      <c r="CW123" s="52">
        <v>-4.0500000000000002E-5</v>
      </c>
      <c r="CX123" s="52">
        <v>-4.3750999999999998E-3</v>
      </c>
      <c r="CY123" s="52">
        <v>-2.1551299999999999E-2</v>
      </c>
      <c r="CZ123" s="52">
        <v>-2.3553500000000002E-2</v>
      </c>
      <c r="DA123" s="52">
        <v>-2.3777300000000001E-2</v>
      </c>
      <c r="DB123" s="52">
        <v>-2.4264299999999999E-2</v>
      </c>
      <c r="DC123" s="52">
        <v>-2.85095E-2</v>
      </c>
      <c r="DD123" s="52">
        <v>-2.8410000000000002E-4</v>
      </c>
      <c r="DE123" s="52">
        <v>1.62851E-2</v>
      </c>
      <c r="DF123" s="52">
        <v>2.1613199999999999E-2</v>
      </c>
      <c r="DG123" s="52">
        <v>3.0487799999999999E-2</v>
      </c>
      <c r="DH123" s="52">
        <v>1.6580399999999999E-2</v>
      </c>
      <c r="DI123" s="52">
        <v>3.3604599999999998E-2</v>
      </c>
      <c r="DJ123" s="52">
        <v>5.5522799999999997E-2</v>
      </c>
      <c r="DK123" s="52">
        <v>6.6172900000000007E-2</v>
      </c>
      <c r="DL123" s="52">
        <v>5.7127299999999999E-2</v>
      </c>
      <c r="DM123" s="52">
        <v>8.6806300000000003E-2</v>
      </c>
      <c r="DN123" s="52">
        <v>7.2134199999999996E-2</v>
      </c>
      <c r="DO123" s="52">
        <v>6.0879099999999998E-2</v>
      </c>
      <c r="DP123" s="52">
        <v>6.0013900000000002E-2</v>
      </c>
      <c r="DQ123" s="52">
        <v>4.2036799999999999E-2</v>
      </c>
      <c r="DR123" s="52">
        <v>2.1250000000000002E-2</v>
      </c>
      <c r="DS123" s="52">
        <v>2.3027100000000002E-2</v>
      </c>
      <c r="DT123" s="52">
        <v>2.171E-2</v>
      </c>
      <c r="DU123" s="52">
        <v>8.9928999999999999E-3</v>
      </c>
      <c r="DV123" s="52">
        <v>4.1475000000000001E-3</v>
      </c>
      <c r="DW123" s="52">
        <v>-9.4684999999999995E-3</v>
      </c>
      <c r="DX123" s="52">
        <v>-1.2360299999999999E-2</v>
      </c>
      <c r="DY123" s="52">
        <v>-1.26704E-2</v>
      </c>
      <c r="DZ123" s="52">
        <v>-1.3652600000000001E-2</v>
      </c>
      <c r="EA123" s="52">
        <v>-1.8822999999999999E-2</v>
      </c>
      <c r="EB123" s="52">
        <v>9.2475000000000005E-3</v>
      </c>
      <c r="EC123" s="52">
        <v>2.6535E-2</v>
      </c>
      <c r="ED123" s="52">
        <v>3.1671100000000001E-2</v>
      </c>
      <c r="EE123" s="52">
        <v>4.1126200000000002E-2</v>
      </c>
      <c r="EF123" s="52">
        <v>2.7548599999999999E-2</v>
      </c>
      <c r="EG123" s="52">
        <v>4.4296299999999997E-2</v>
      </c>
      <c r="EH123" s="52">
        <v>6.6412899999999997E-2</v>
      </c>
      <c r="EI123" s="52">
        <v>7.7699400000000002E-2</v>
      </c>
      <c r="EJ123" s="52">
        <v>6.8308099999999997E-2</v>
      </c>
      <c r="EK123" s="52">
        <v>9.9733000000000002E-2</v>
      </c>
      <c r="EL123" s="52">
        <v>8.3619600000000002E-2</v>
      </c>
      <c r="EM123" s="52">
        <v>7.2705000000000006E-2</v>
      </c>
      <c r="EN123" s="52">
        <v>7.2705500000000006E-2</v>
      </c>
      <c r="EO123" s="52">
        <v>5.5253900000000002E-2</v>
      </c>
      <c r="EP123" s="52">
        <v>3.4948699999999999E-2</v>
      </c>
      <c r="EQ123" s="52">
        <v>3.59405E-2</v>
      </c>
      <c r="ER123" s="52">
        <v>3.4485599999999998E-2</v>
      </c>
      <c r="ES123" s="52">
        <v>2.2035699999999998E-2</v>
      </c>
      <c r="ET123" s="52">
        <v>1.6452600000000001E-2</v>
      </c>
      <c r="EU123" s="52">
        <v>58</v>
      </c>
      <c r="EV123" s="52">
        <v>56</v>
      </c>
      <c r="EW123" s="52">
        <v>58</v>
      </c>
      <c r="EX123" s="52">
        <v>58</v>
      </c>
      <c r="EY123" s="52">
        <v>58</v>
      </c>
      <c r="EZ123" s="52">
        <v>59</v>
      </c>
      <c r="FA123" s="52">
        <v>59</v>
      </c>
      <c r="FB123" s="52">
        <v>54</v>
      </c>
      <c r="FC123" s="52">
        <v>56</v>
      </c>
      <c r="FD123" s="52">
        <v>56</v>
      </c>
      <c r="FE123" s="52">
        <v>57</v>
      </c>
      <c r="FF123" s="52">
        <v>58</v>
      </c>
      <c r="FG123" s="52">
        <v>58</v>
      </c>
      <c r="FH123" s="52">
        <v>60</v>
      </c>
      <c r="FI123" s="52">
        <v>60</v>
      </c>
      <c r="FJ123" s="52">
        <v>60</v>
      </c>
      <c r="FK123" s="52">
        <v>59</v>
      </c>
      <c r="FL123" s="52">
        <v>58</v>
      </c>
      <c r="FM123" s="52">
        <v>57</v>
      </c>
      <c r="FN123" s="52">
        <v>57</v>
      </c>
      <c r="FO123" s="52">
        <v>57</v>
      </c>
      <c r="FP123" s="52">
        <v>55</v>
      </c>
      <c r="FQ123" s="52">
        <v>54</v>
      </c>
      <c r="FR123" s="52">
        <v>53</v>
      </c>
      <c r="FS123" s="52">
        <v>8.3320000000000009E-3</v>
      </c>
      <c r="FT123" s="52">
        <v>9.2846000000000005E-3</v>
      </c>
      <c r="FU123" s="52">
        <v>1.48062E-2</v>
      </c>
    </row>
    <row r="124" spans="1:177" x14ac:dyDescent="0.2">
      <c r="A124" s="31" t="s">
        <v>0</v>
      </c>
      <c r="B124" s="31" t="s">
        <v>236</v>
      </c>
      <c r="C124" s="31" t="s">
        <v>221</v>
      </c>
      <c r="D124" s="31" t="s">
        <v>213</v>
      </c>
      <c r="E124" s="53" t="s">
        <v>231</v>
      </c>
      <c r="F124" s="53">
        <v>600</v>
      </c>
      <c r="G124" s="52">
        <v>0.45721539999999999</v>
      </c>
      <c r="H124" s="52">
        <v>0.4269907</v>
      </c>
      <c r="I124" s="52">
        <v>0.41046519999999997</v>
      </c>
      <c r="J124" s="52">
        <v>0.38720949999999998</v>
      </c>
      <c r="K124" s="52">
        <v>0.39029029999999998</v>
      </c>
      <c r="L124" s="52">
        <v>0.43316909999999997</v>
      </c>
      <c r="M124" s="52">
        <v>0.53124850000000001</v>
      </c>
      <c r="N124" s="52">
        <v>0.54641989999999996</v>
      </c>
      <c r="O124" s="52">
        <v>0.52914479999999997</v>
      </c>
      <c r="P124" s="52">
        <v>0.51260079999999997</v>
      </c>
      <c r="Q124" s="52">
        <v>0.4870544</v>
      </c>
      <c r="R124" s="52">
        <v>0.49432700000000002</v>
      </c>
      <c r="S124" s="52">
        <v>0.47493930000000001</v>
      </c>
      <c r="T124" s="52">
        <v>0.45600190000000002</v>
      </c>
      <c r="U124" s="52">
        <v>0.45183489999999998</v>
      </c>
      <c r="V124" s="52">
        <v>0.49498360000000002</v>
      </c>
      <c r="W124" s="52">
        <v>0.55442610000000003</v>
      </c>
      <c r="X124" s="52">
        <v>0.65662310000000002</v>
      </c>
      <c r="Y124" s="52">
        <v>0.71645979999999998</v>
      </c>
      <c r="Z124" s="52">
        <v>0.75257439999999998</v>
      </c>
      <c r="AA124" s="52">
        <v>0.75027630000000001</v>
      </c>
      <c r="AB124" s="52">
        <v>0.73642059999999998</v>
      </c>
      <c r="AC124" s="52">
        <v>0.64615290000000003</v>
      </c>
      <c r="AD124" s="52">
        <v>0.53378639999999999</v>
      </c>
      <c r="AE124" s="52">
        <v>-2.56814E-2</v>
      </c>
      <c r="AF124" s="52">
        <v>-2.8406500000000001E-2</v>
      </c>
      <c r="AG124" s="52">
        <v>-2.3815800000000002E-2</v>
      </c>
      <c r="AH124" s="52">
        <v>-2.32423E-2</v>
      </c>
      <c r="AI124" s="52">
        <v>-1.3390900000000001E-2</v>
      </c>
      <c r="AJ124" s="52">
        <v>-2.2046099999999999E-2</v>
      </c>
      <c r="AK124" s="52">
        <v>-1.5870200000000001E-2</v>
      </c>
      <c r="AL124" s="52">
        <v>1.4478400000000001E-2</v>
      </c>
      <c r="AM124" s="52">
        <v>1.99352E-2</v>
      </c>
      <c r="AN124" s="52">
        <v>3.0682000000000001E-2</v>
      </c>
      <c r="AO124" s="52">
        <v>2.5169500000000001E-2</v>
      </c>
      <c r="AP124" s="52">
        <v>3.1990499999999998E-2</v>
      </c>
      <c r="AQ124" s="52">
        <v>2.1554299999999998E-2</v>
      </c>
      <c r="AR124" s="52">
        <v>1.6228200000000002E-2</v>
      </c>
      <c r="AS124" s="52">
        <v>1.26608E-2</v>
      </c>
      <c r="AT124" s="52">
        <v>7.6924999999999997E-3</v>
      </c>
      <c r="AU124" s="52">
        <v>5.5297000000000002E-3</v>
      </c>
      <c r="AV124" s="52">
        <v>-6.937E-4</v>
      </c>
      <c r="AW124" s="52">
        <v>-2.05247E-2</v>
      </c>
      <c r="AX124" s="52">
        <v>-6.1596999999999997E-3</v>
      </c>
      <c r="AY124" s="52">
        <v>-7.6918999999999998E-3</v>
      </c>
      <c r="AZ124" s="52">
        <v>-8.3672E-3</v>
      </c>
      <c r="BA124" s="52">
        <v>-2.6177000000000001E-3</v>
      </c>
      <c r="BB124" s="52">
        <v>-1.2492400000000001E-2</v>
      </c>
      <c r="BC124" s="52">
        <v>-1.5636000000000001E-2</v>
      </c>
      <c r="BD124" s="52">
        <v>-1.9372299999999999E-2</v>
      </c>
      <c r="BE124" s="52">
        <v>-1.47116E-2</v>
      </c>
      <c r="BF124" s="52">
        <v>-1.4941299999999999E-2</v>
      </c>
      <c r="BG124" s="52">
        <v>-5.1780999999999997E-3</v>
      </c>
      <c r="BH124" s="52">
        <v>-1.3088199999999999E-2</v>
      </c>
      <c r="BI124" s="52">
        <v>-6.0382999999999999E-3</v>
      </c>
      <c r="BJ124" s="52">
        <v>2.4223499999999999E-2</v>
      </c>
      <c r="BK124" s="52">
        <v>2.89167E-2</v>
      </c>
      <c r="BL124" s="52">
        <v>4.07181E-2</v>
      </c>
      <c r="BM124" s="52">
        <v>3.46529E-2</v>
      </c>
      <c r="BN124" s="52">
        <v>4.1892899999999997E-2</v>
      </c>
      <c r="BO124" s="52">
        <v>3.1892700000000003E-2</v>
      </c>
      <c r="BP124" s="52">
        <v>2.5959200000000002E-2</v>
      </c>
      <c r="BQ124" s="52">
        <v>2.2435900000000002E-2</v>
      </c>
      <c r="BR124" s="52">
        <v>1.79799E-2</v>
      </c>
      <c r="BS124" s="52">
        <v>1.6604299999999999E-2</v>
      </c>
      <c r="BT124" s="52">
        <v>1.1251499999999999E-2</v>
      </c>
      <c r="BU124" s="52">
        <v>-8.1717000000000005E-3</v>
      </c>
      <c r="BV124" s="52">
        <v>6.0409000000000001E-3</v>
      </c>
      <c r="BW124" s="52">
        <v>4.7051999999999997E-3</v>
      </c>
      <c r="BX124" s="52">
        <v>3.4937000000000002E-3</v>
      </c>
      <c r="BY124" s="52">
        <v>8.5033999999999995E-3</v>
      </c>
      <c r="BZ124" s="52">
        <v>-2.4272E-3</v>
      </c>
      <c r="CA124" s="52">
        <v>-8.6785999999999999E-3</v>
      </c>
      <c r="CB124" s="52">
        <v>-1.31153E-2</v>
      </c>
      <c r="CC124" s="52">
        <v>-8.4060000000000003E-3</v>
      </c>
      <c r="CD124" s="52">
        <v>-9.1920000000000005E-3</v>
      </c>
      <c r="CE124" s="52">
        <v>5.1000000000000004E-4</v>
      </c>
      <c r="CF124" s="52">
        <v>-6.8839000000000001E-3</v>
      </c>
      <c r="CG124" s="52">
        <v>7.7119999999999999E-4</v>
      </c>
      <c r="CH124" s="52">
        <v>3.0972900000000001E-2</v>
      </c>
      <c r="CI124" s="52">
        <v>3.51372E-2</v>
      </c>
      <c r="CJ124" s="52">
        <v>4.7669000000000003E-2</v>
      </c>
      <c r="CK124" s="52">
        <v>4.1221000000000001E-2</v>
      </c>
      <c r="CL124" s="52">
        <v>4.8751200000000001E-2</v>
      </c>
      <c r="CM124" s="52">
        <v>3.9052999999999997E-2</v>
      </c>
      <c r="CN124" s="52">
        <v>3.26988E-2</v>
      </c>
      <c r="CO124" s="52">
        <v>2.9206200000000002E-2</v>
      </c>
      <c r="CP124" s="52">
        <v>2.5104899999999999E-2</v>
      </c>
      <c r="CQ124" s="52">
        <v>2.4274500000000001E-2</v>
      </c>
      <c r="CR124" s="52">
        <v>1.95246E-2</v>
      </c>
      <c r="CS124" s="52">
        <v>3.8390000000000001E-4</v>
      </c>
      <c r="CT124" s="52">
        <v>1.44911E-2</v>
      </c>
      <c r="CU124" s="52">
        <v>1.3291499999999999E-2</v>
      </c>
      <c r="CV124" s="52">
        <v>1.17085E-2</v>
      </c>
      <c r="CW124" s="52">
        <v>1.6205899999999999E-2</v>
      </c>
      <c r="CX124" s="52">
        <v>4.5440000000000003E-3</v>
      </c>
      <c r="CY124" s="52">
        <v>-1.7210999999999999E-3</v>
      </c>
      <c r="CZ124" s="52">
        <v>-6.8583000000000003E-3</v>
      </c>
      <c r="DA124" s="52">
        <v>-2.1004000000000001E-3</v>
      </c>
      <c r="DB124" s="52">
        <v>-3.4428000000000002E-3</v>
      </c>
      <c r="DC124" s="52">
        <v>6.1982000000000001E-3</v>
      </c>
      <c r="DD124" s="52">
        <v>-6.7960000000000004E-4</v>
      </c>
      <c r="DE124" s="52">
        <v>7.5807000000000001E-3</v>
      </c>
      <c r="DF124" s="52">
        <v>3.77223E-2</v>
      </c>
      <c r="DG124" s="52">
        <v>4.1357699999999997E-2</v>
      </c>
      <c r="DH124" s="52">
        <v>5.4620000000000002E-2</v>
      </c>
      <c r="DI124" s="52">
        <v>4.7789199999999997E-2</v>
      </c>
      <c r="DJ124" s="52">
        <v>5.5609600000000002E-2</v>
      </c>
      <c r="DK124" s="52">
        <v>4.6213299999999999E-2</v>
      </c>
      <c r="DL124" s="52">
        <v>3.9438500000000001E-2</v>
      </c>
      <c r="DM124" s="52">
        <v>3.5976399999999999E-2</v>
      </c>
      <c r="DN124" s="52">
        <v>3.2229899999999999E-2</v>
      </c>
      <c r="DO124" s="52">
        <v>3.1944800000000002E-2</v>
      </c>
      <c r="DP124" s="52">
        <v>2.7797800000000001E-2</v>
      </c>
      <c r="DQ124" s="52">
        <v>8.9396000000000007E-3</v>
      </c>
      <c r="DR124" s="52">
        <v>2.2941199999999998E-2</v>
      </c>
      <c r="DS124" s="52">
        <v>2.18777E-2</v>
      </c>
      <c r="DT124" s="52">
        <v>1.9923199999999999E-2</v>
      </c>
      <c r="DU124" s="52">
        <v>2.39084E-2</v>
      </c>
      <c r="DV124" s="52">
        <v>1.15151E-2</v>
      </c>
      <c r="DW124" s="52">
        <v>8.3242999999999998E-3</v>
      </c>
      <c r="DX124" s="52">
        <v>2.1759000000000001E-3</v>
      </c>
      <c r="DY124" s="52">
        <v>7.0039000000000004E-3</v>
      </c>
      <c r="DZ124" s="52">
        <v>4.8582E-3</v>
      </c>
      <c r="EA124" s="52">
        <v>1.4411E-2</v>
      </c>
      <c r="EB124" s="52">
        <v>8.2783000000000006E-3</v>
      </c>
      <c r="EC124" s="52">
        <v>1.74126E-2</v>
      </c>
      <c r="ED124" s="52">
        <v>4.74674E-2</v>
      </c>
      <c r="EE124" s="52">
        <v>5.0339200000000001E-2</v>
      </c>
      <c r="EF124" s="52">
        <v>6.4656099999999994E-2</v>
      </c>
      <c r="EG124" s="52">
        <v>5.72726E-2</v>
      </c>
      <c r="EH124" s="52">
        <v>6.5512000000000001E-2</v>
      </c>
      <c r="EI124" s="52">
        <v>5.6551700000000003E-2</v>
      </c>
      <c r="EJ124" s="52">
        <v>4.9169499999999998E-2</v>
      </c>
      <c r="EK124" s="52">
        <v>4.5751600000000003E-2</v>
      </c>
      <c r="EL124" s="52">
        <v>4.2517300000000001E-2</v>
      </c>
      <c r="EM124" s="52">
        <v>4.3019399999999999E-2</v>
      </c>
      <c r="EN124" s="52">
        <v>3.9742899999999998E-2</v>
      </c>
      <c r="EO124" s="52">
        <v>2.1292599999999998E-2</v>
      </c>
      <c r="EP124" s="52">
        <v>3.5141899999999997E-2</v>
      </c>
      <c r="EQ124" s="52">
        <v>3.4274800000000001E-2</v>
      </c>
      <c r="ER124" s="52">
        <v>3.1784100000000003E-2</v>
      </c>
      <c r="ES124" s="52">
        <v>3.5029499999999998E-2</v>
      </c>
      <c r="ET124" s="52">
        <v>2.15804E-2</v>
      </c>
      <c r="EU124" s="52">
        <v>54</v>
      </c>
      <c r="EV124" s="52">
        <v>56</v>
      </c>
      <c r="EW124" s="52">
        <v>55</v>
      </c>
      <c r="EX124" s="52">
        <v>56</v>
      </c>
      <c r="EY124" s="52">
        <v>57</v>
      </c>
      <c r="EZ124" s="52">
        <v>52</v>
      </c>
      <c r="FA124" s="52">
        <v>51</v>
      </c>
      <c r="FB124" s="52">
        <v>55</v>
      </c>
      <c r="FC124" s="52">
        <v>53</v>
      </c>
      <c r="FD124" s="52">
        <v>55</v>
      </c>
      <c r="FE124" s="52">
        <v>57</v>
      </c>
      <c r="FF124" s="52">
        <v>57</v>
      </c>
      <c r="FG124" s="52">
        <v>58</v>
      </c>
      <c r="FH124" s="52">
        <v>59</v>
      </c>
      <c r="FI124" s="52">
        <v>59</v>
      </c>
      <c r="FJ124" s="52">
        <v>59</v>
      </c>
      <c r="FK124" s="52">
        <v>55</v>
      </c>
      <c r="FL124" s="52">
        <v>56</v>
      </c>
      <c r="FM124" s="52">
        <v>57</v>
      </c>
      <c r="FN124" s="52">
        <v>55</v>
      </c>
      <c r="FO124" s="52">
        <v>54</v>
      </c>
      <c r="FP124" s="52">
        <v>52</v>
      </c>
      <c r="FQ124" s="52">
        <v>53</v>
      </c>
      <c r="FR124" s="52">
        <v>52</v>
      </c>
      <c r="FS124" s="52">
        <v>8.3157000000000005E-3</v>
      </c>
      <c r="FT124" s="52">
        <v>8.7022000000000002E-3</v>
      </c>
      <c r="FU124" s="52">
        <v>1.3680400000000001E-2</v>
      </c>
    </row>
    <row r="125" spans="1:177" x14ac:dyDescent="0.2">
      <c r="A125" s="31" t="s">
        <v>0</v>
      </c>
      <c r="B125" s="31" t="s">
        <v>236</v>
      </c>
      <c r="C125" s="31" t="s">
        <v>221</v>
      </c>
      <c r="D125" s="31" t="s">
        <v>214</v>
      </c>
      <c r="E125" s="53" t="s">
        <v>229</v>
      </c>
      <c r="F125" s="53">
        <v>2592</v>
      </c>
      <c r="G125" s="52">
        <v>2.856646</v>
      </c>
      <c r="H125" s="52">
        <v>2.4814769999999999</v>
      </c>
      <c r="I125" s="52">
        <v>2.223341</v>
      </c>
      <c r="J125" s="52">
        <v>2.0370189999999999</v>
      </c>
      <c r="K125" s="52">
        <v>1.9134180000000001</v>
      </c>
      <c r="L125" s="52">
        <v>1.8688849999999999</v>
      </c>
      <c r="M125" s="52">
        <v>1.846714</v>
      </c>
      <c r="N125" s="52">
        <v>2.0199340000000001</v>
      </c>
      <c r="O125" s="52">
        <v>2.1134559999999998</v>
      </c>
      <c r="P125" s="52">
        <v>2.2612809999999999</v>
      </c>
      <c r="Q125" s="52">
        <v>2.4452259999999999</v>
      </c>
      <c r="R125" s="52">
        <v>2.763134</v>
      </c>
      <c r="S125" s="52">
        <v>3.0629900000000001</v>
      </c>
      <c r="T125" s="52">
        <v>3.3242539999999998</v>
      </c>
      <c r="U125" s="52">
        <v>3.5906150000000001</v>
      </c>
      <c r="V125" s="52">
        <v>3.7334640000000001</v>
      </c>
      <c r="W125" s="52">
        <v>4.0567229999999999</v>
      </c>
      <c r="X125" s="52">
        <v>4.3534170000000003</v>
      </c>
      <c r="Y125" s="52">
        <v>4.5296159999999999</v>
      </c>
      <c r="Z125" s="52">
        <v>4.5590570000000001</v>
      </c>
      <c r="AA125" s="52">
        <v>4.6606940000000003</v>
      </c>
      <c r="AB125" s="52">
        <v>4.5803919999999998</v>
      </c>
      <c r="AC125" s="52">
        <v>4.1151749999999998</v>
      </c>
      <c r="AD125" s="52">
        <v>3.6089039999999999</v>
      </c>
      <c r="AE125" s="52">
        <v>-0.1020464</v>
      </c>
      <c r="AF125" s="52">
        <v>-0.12762850000000001</v>
      </c>
      <c r="AG125" s="52">
        <v>-0.1236752</v>
      </c>
      <c r="AH125" s="52">
        <v>-9.2955599999999999E-2</v>
      </c>
      <c r="AI125" s="52">
        <v>-3.6715900000000003E-2</v>
      </c>
      <c r="AJ125" s="52">
        <v>-4.1907399999999997E-2</v>
      </c>
      <c r="AK125" s="52">
        <v>-1.8356999999999998E-2</v>
      </c>
      <c r="AL125" s="52">
        <v>7.2678999999999999E-3</v>
      </c>
      <c r="AM125" s="52">
        <v>4.7750000000000001E-4</v>
      </c>
      <c r="AN125" s="52">
        <v>-2.0409900000000002E-2</v>
      </c>
      <c r="AO125" s="52">
        <v>2.1909999999999998E-3</v>
      </c>
      <c r="AP125" s="52">
        <v>0.1107708</v>
      </c>
      <c r="AQ125" s="52">
        <v>9.7363099999999994E-2</v>
      </c>
      <c r="AR125" s="52">
        <v>9.9676100000000004E-2</v>
      </c>
      <c r="AS125" s="52">
        <v>7.8029100000000004E-2</v>
      </c>
      <c r="AT125" s="52">
        <v>6.3618599999999997E-2</v>
      </c>
      <c r="AU125" s="52">
        <v>3.3477899999999998E-2</v>
      </c>
      <c r="AV125" s="52">
        <v>3.7406000000000002E-3</v>
      </c>
      <c r="AW125" s="52">
        <v>-1.17234E-2</v>
      </c>
      <c r="AX125" s="52">
        <v>1.86541E-2</v>
      </c>
      <c r="AY125" s="52">
        <v>2.3984100000000001E-2</v>
      </c>
      <c r="AZ125" s="52">
        <v>9.8347999999999994E-3</v>
      </c>
      <c r="BA125" s="52">
        <v>-2.0130100000000001E-2</v>
      </c>
      <c r="BB125" s="52">
        <v>-5.6075999999999999E-3</v>
      </c>
      <c r="BC125" s="52">
        <v>-7.0833999999999994E-2</v>
      </c>
      <c r="BD125" s="52">
        <v>-9.7735600000000006E-2</v>
      </c>
      <c r="BE125" s="52">
        <v>-9.8049200000000003E-2</v>
      </c>
      <c r="BF125" s="52">
        <v>-6.9450100000000001E-2</v>
      </c>
      <c r="BG125" s="52">
        <v>-1.52085E-2</v>
      </c>
      <c r="BH125" s="52">
        <v>-2.0530900000000001E-2</v>
      </c>
      <c r="BI125" s="52">
        <v>3.9417000000000002E-3</v>
      </c>
      <c r="BJ125" s="52">
        <v>3.0491600000000001E-2</v>
      </c>
      <c r="BK125" s="52">
        <v>2.5707299999999999E-2</v>
      </c>
      <c r="BL125" s="52">
        <v>6.3701000000000001E-3</v>
      </c>
      <c r="BM125" s="52">
        <v>3.2208599999999997E-2</v>
      </c>
      <c r="BN125" s="52">
        <v>0.14541380000000001</v>
      </c>
      <c r="BO125" s="52">
        <v>0.1357806</v>
      </c>
      <c r="BP125" s="52">
        <v>0.13952870000000001</v>
      </c>
      <c r="BQ125" s="52">
        <v>0.11948400000000001</v>
      </c>
      <c r="BR125" s="52">
        <v>0.10607800000000001</v>
      </c>
      <c r="BS125" s="52">
        <v>7.7440200000000001E-2</v>
      </c>
      <c r="BT125" s="52">
        <v>4.9234E-2</v>
      </c>
      <c r="BU125" s="52">
        <v>3.4439400000000002E-2</v>
      </c>
      <c r="BV125" s="52">
        <v>6.5028500000000003E-2</v>
      </c>
      <c r="BW125" s="52">
        <v>6.7962499999999995E-2</v>
      </c>
      <c r="BX125" s="52">
        <v>5.13184E-2</v>
      </c>
      <c r="BY125" s="52">
        <v>1.8896699999999999E-2</v>
      </c>
      <c r="BZ125" s="52">
        <v>2.9327200000000001E-2</v>
      </c>
      <c r="CA125" s="52">
        <v>-4.9216299999999998E-2</v>
      </c>
      <c r="CB125" s="52">
        <v>-7.7031799999999997E-2</v>
      </c>
      <c r="CC125" s="52">
        <v>-8.0300800000000006E-2</v>
      </c>
      <c r="CD125" s="52">
        <v>-5.3170200000000001E-2</v>
      </c>
      <c r="CE125" s="52">
        <v>-3.1250000000000001E-4</v>
      </c>
      <c r="CF125" s="52">
        <v>-5.7256E-3</v>
      </c>
      <c r="CG125" s="52">
        <v>1.9385800000000002E-2</v>
      </c>
      <c r="CH125" s="52">
        <v>4.6576300000000001E-2</v>
      </c>
      <c r="CI125" s="52">
        <v>4.3181400000000002E-2</v>
      </c>
      <c r="CJ125" s="52">
        <v>2.49179E-2</v>
      </c>
      <c r="CK125" s="52">
        <v>5.2998700000000003E-2</v>
      </c>
      <c r="CL125" s="52">
        <v>0.16940740000000001</v>
      </c>
      <c r="CM125" s="52">
        <v>0.16238839999999999</v>
      </c>
      <c r="CN125" s="52">
        <v>0.16713049999999999</v>
      </c>
      <c r="CO125" s="52">
        <v>0.14819550000000001</v>
      </c>
      <c r="CP125" s="52">
        <v>0.1354852</v>
      </c>
      <c r="CQ125" s="52">
        <v>0.10788830000000001</v>
      </c>
      <c r="CR125" s="52">
        <v>8.0742599999999998E-2</v>
      </c>
      <c r="CS125" s="52">
        <v>6.6411600000000001E-2</v>
      </c>
      <c r="CT125" s="52">
        <v>9.7147200000000003E-2</v>
      </c>
      <c r="CU125" s="52">
        <v>9.8421800000000004E-2</v>
      </c>
      <c r="CV125" s="52">
        <v>8.0049899999999993E-2</v>
      </c>
      <c r="CW125" s="52">
        <v>4.5926500000000002E-2</v>
      </c>
      <c r="CX125" s="52">
        <v>5.3523000000000001E-2</v>
      </c>
      <c r="CY125" s="52">
        <v>-2.7598600000000001E-2</v>
      </c>
      <c r="CZ125" s="52">
        <v>-5.6328000000000003E-2</v>
      </c>
      <c r="DA125" s="52">
        <v>-6.2552300000000005E-2</v>
      </c>
      <c r="DB125" s="52">
        <v>-3.6890300000000001E-2</v>
      </c>
      <c r="DC125" s="52">
        <v>1.45834E-2</v>
      </c>
      <c r="DD125" s="52">
        <v>9.0796999999999996E-3</v>
      </c>
      <c r="DE125" s="52">
        <v>3.4829800000000001E-2</v>
      </c>
      <c r="DF125" s="52">
        <v>6.2660999999999994E-2</v>
      </c>
      <c r="DG125" s="52">
        <v>6.0655500000000001E-2</v>
      </c>
      <c r="DH125" s="52">
        <v>4.3465700000000003E-2</v>
      </c>
      <c r="DI125" s="52">
        <v>7.3788800000000002E-2</v>
      </c>
      <c r="DJ125" s="52">
        <v>0.19340109999999999</v>
      </c>
      <c r="DK125" s="52">
        <v>0.1889962</v>
      </c>
      <c r="DL125" s="52">
        <v>0.1947323</v>
      </c>
      <c r="DM125" s="52">
        <v>0.17690710000000001</v>
      </c>
      <c r="DN125" s="52">
        <v>0.16489239999999999</v>
      </c>
      <c r="DO125" s="52">
        <v>0.1383365</v>
      </c>
      <c r="DP125" s="52">
        <v>0.1122512</v>
      </c>
      <c r="DQ125" s="52">
        <v>9.8383799999999993E-2</v>
      </c>
      <c r="DR125" s="52">
        <v>0.12926599999999999</v>
      </c>
      <c r="DS125" s="52">
        <v>0.1288811</v>
      </c>
      <c r="DT125" s="52">
        <v>0.1087813</v>
      </c>
      <c r="DU125" s="52">
        <v>7.2956300000000002E-2</v>
      </c>
      <c r="DV125" s="52">
        <v>7.7718800000000005E-2</v>
      </c>
      <c r="DW125" s="52">
        <v>3.6137999999999999E-3</v>
      </c>
      <c r="DX125" s="52">
        <v>-2.64351E-2</v>
      </c>
      <c r="DY125" s="52">
        <v>-3.6926300000000002E-2</v>
      </c>
      <c r="DZ125" s="52">
        <v>-1.3384699999999999E-2</v>
      </c>
      <c r="EA125" s="52">
        <v>3.6090799999999999E-2</v>
      </c>
      <c r="EB125" s="52">
        <v>3.0456199999999999E-2</v>
      </c>
      <c r="EC125" s="52">
        <v>5.7128499999999999E-2</v>
      </c>
      <c r="ED125" s="52">
        <v>8.5884699999999994E-2</v>
      </c>
      <c r="EE125" s="52">
        <v>8.5885299999999998E-2</v>
      </c>
      <c r="EF125" s="52">
        <v>7.0245699999999994E-2</v>
      </c>
      <c r="EG125" s="52">
        <v>0.10380639999999999</v>
      </c>
      <c r="EH125" s="52">
        <v>0.2280441</v>
      </c>
      <c r="EI125" s="52">
        <v>0.2274137</v>
      </c>
      <c r="EJ125" s="52">
        <v>0.23458490000000001</v>
      </c>
      <c r="EK125" s="52">
        <v>0.218362</v>
      </c>
      <c r="EL125" s="52">
        <v>0.2073518</v>
      </c>
      <c r="EM125" s="52">
        <v>0.18229880000000001</v>
      </c>
      <c r="EN125" s="52">
        <v>0.15774469999999999</v>
      </c>
      <c r="EO125" s="52">
        <v>0.1445466</v>
      </c>
      <c r="EP125" s="52">
        <v>0.1756403</v>
      </c>
      <c r="EQ125" s="52">
        <v>0.1728595</v>
      </c>
      <c r="ER125" s="52">
        <v>0.15026490000000001</v>
      </c>
      <c r="ES125" s="52">
        <v>0.1119831</v>
      </c>
      <c r="ET125" s="52">
        <v>0.1126537</v>
      </c>
      <c r="EU125" s="52">
        <v>69.312156999999999</v>
      </c>
      <c r="EV125" s="52">
        <v>69.843924999999999</v>
      </c>
      <c r="EW125" s="52">
        <v>67.312156999999999</v>
      </c>
      <c r="EX125" s="52">
        <v>67.578040999999999</v>
      </c>
      <c r="EY125" s="52">
        <v>67.156075000000001</v>
      </c>
      <c r="EZ125" s="52">
        <v>66.312156999999999</v>
      </c>
      <c r="FA125" s="52">
        <v>67.843924999999999</v>
      </c>
      <c r="FB125" s="52">
        <v>70.531768999999997</v>
      </c>
      <c r="FC125" s="52">
        <v>75.375693999999996</v>
      </c>
      <c r="FD125" s="52">
        <v>81.219620000000006</v>
      </c>
      <c r="FE125" s="52">
        <v>85.485504000000006</v>
      </c>
      <c r="FF125" s="52">
        <v>86.219620000000006</v>
      </c>
      <c r="FG125" s="52">
        <v>88.219620000000006</v>
      </c>
      <c r="FH125" s="52">
        <v>85.797652999999997</v>
      </c>
      <c r="FI125" s="52">
        <v>87.219620000000006</v>
      </c>
      <c r="FJ125" s="52">
        <v>85.219620000000006</v>
      </c>
      <c r="FK125" s="52">
        <v>83.531768999999997</v>
      </c>
      <c r="FL125" s="52">
        <v>83.531768999999997</v>
      </c>
      <c r="FM125" s="52">
        <v>81.687843000000001</v>
      </c>
      <c r="FN125" s="52">
        <v>78.687843000000001</v>
      </c>
      <c r="FO125" s="52">
        <v>75.156075000000001</v>
      </c>
      <c r="FP125" s="52">
        <v>73.156075000000001</v>
      </c>
      <c r="FQ125" s="52">
        <v>73</v>
      </c>
      <c r="FR125" s="52">
        <v>70.312156999999999</v>
      </c>
      <c r="FS125" s="52">
        <v>2.7884599999999999E-2</v>
      </c>
      <c r="FT125" s="52">
        <v>3.0512000000000001E-2</v>
      </c>
      <c r="FU125" s="52">
        <v>4.4085300000000001E-2</v>
      </c>
    </row>
    <row r="126" spans="1:177" x14ac:dyDescent="0.2">
      <c r="A126" s="31" t="s">
        <v>0</v>
      </c>
      <c r="B126" s="31" t="s">
        <v>236</v>
      </c>
      <c r="C126" s="31" t="s">
        <v>221</v>
      </c>
      <c r="D126" s="31" t="s">
        <v>214</v>
      </c>
      <c r="E126" s="53" t="s">
        <v>230</v>
      </c>
      <c r="F126" s="53">
        <v>1518</v>
      </c>
      <c r="G126" s="52">
        <v>1.560149</v>
      </c>
      <c r="H126" s="52">
        <v>1.3623339999999999</v>
      </c>
      <c r="I126" s="52">
        <v>1.230229</v>
      </c>
      <c r="J126" s="52">
        <v>1.115235</v>
      </c>
      <c r="K126" s="52">
        <v>1.0419830000000001</v>
      </c>
      <c r="L126" s="52">
        <v>1.0202929999999999</v>
      </c>
      <c r="M126" s="52">
        <v>1.010778</v>
      </c>
      <c r="N126" s="52">
        <v>1.085356</v>
      </c>
      <c r="O126" s="52">
        <v>1.164345</v>
      </c>
      <c r="P126" s="52">
        <v>1.2473879999999999</v>
      </c>
      <c r="Q126" s="52">
        <v>1.285093</v>
      </c>
      <c r="R126" s="52">
        <v>1.4032690000000001</v>
      </c>
      <c r="S126" s="52">
        <v>1.514607</v>
      </c>
      <c r="T126" s="52">
        <v>1.6337900000000001</v>
      </c>
      <c r="U126" s="52">
        <v>1.7167650000000001</v>
      </c>
      <c r="V126" s="52">
        <v>1.7870429999999999</v>
      </c>
      <c r="W126" s="52">
        <v>1.9481219999999999</v>
      </c>
      <c r="X126" s="52">
        <v>2.1345779999999999</v>
      </c>
      <c r="Y126" s="52">
        <v>2.2278090000000002</v>
      </c>
      <c r="Z126" s="52">
        <v>2.2519849999999999</v>
      </c>
      <c r="AA126" s="52">
        <v>2.3671570000000002</v>
      </c>
      <c r="AB126" s="52">
        <v>2.374422</v>
      </c>
      <c r="AC126" s="52">
        <v>2.1306609999999999</v>
      </c>
      <c r="AD126" s="52">
        <v>1.9053310000000001</v>
      </c>
      <c r="AE126" s="52">
        <v>-6.1153600000000002E-2</v>
      </c>
      <c r="AF126" s="52">
        <v>-7.5456499999999996E-2</v>
      </c>
      <c r="AG126" s="52">
        <v>-8.3566600000000005E-2</v>
      </c>
      <c r="AH126" s="52">
        <v>-6.0997999999999997E-2</v>
      </c>
      <c r="AI126" s="52">
        <v>-2.91434E-2</v>
      </c>
      <c r="AJ126" s="52">
        <v>-3.4711899999999997E-2</v>
      </c>
      <c r="AK126" s="52">
        <v>-1.7034299999999999E-2</v>
      </c>
      <c r="AL126" s="52">
        <v>-1.91951E-2</v>
      </c>
      <c r="AM126" s="52">
        <v>-5.0055000000000004E-3</v>
      </c>
      <c r="AN126" s="52">
        <v>-9.7972000000000007E-3</v>
      </c>
      <c r="AO126" s="52">
        <v>-3.3964099999999997E-2</v>
      </c>
      <c r="AP126" s="52">
        <v>2.3002999999999999E-2</v>
      </c>
      <c r="AQ126" s="52">
        <v>-7.9801999999999998E-3</v>
      </c>
      <c r="AR126" s="52">
        <v>4.2824599999999997E-2</v>
      </c>
      <c r="AS126" s="52">
        <v>6.2571199999999993E-2</v>
      </c>
      <c r="AT126" s="52">
        <v>4.6390300000000002E-2</v>
      </c>
      <c r="AU126" s="52">
        <v>-2.5122599999999998E-2</v>
      </c>
      <c r="AV126" s="52">
        <v>-9.2326999999999999E-3</v>
      </c>
      <c r="AW126" s="52">
        <v>-6.8367700000000003E-2</v>
      </c>
      <c r="AX126" s="52">
        <v>-4.1267100000000001E-2</v>
      </c>
      <c r="AY126" s="52">
        <v>-2.2932399999999999E-2</v>
      </c>
      <c r="AZ126" s="52">
        <v>1.3834900000000001E-2</v>
      </c>
      <c r="BA126" s="52">
        <v>-2.4112000000000001E-2</v>
      </c>
      <c r="BB126" s="52">
        <v>-1.03172E-2</v>
      </c>
      <c r="BC126" s="52">
        <v>-3.7608000000000003E-2</v>
      </c>
      <c r="BD126" s="52">
        <v>-5.1929700000000002E-2</v>
      </c>
      <c r="BE126" s="52">
        <v>-6.3152799999999995E-2</v>
      </c>
      <c r="BF126" s="52">
        <v>-4.2768100000000003E-2</v>
      </c>
      <c r="BG126" s="52">
        <v>-1.2696799999999999E-2</v>
      </c>
      <c r="BH126" s="52">
        <v>-1.79933E-2</v>
      </c>
      <c r="BI126" s="52">
        <v>2.4869999999999997E-4</v>
      </c>
      <c r="BJ126" s="52">
        <v>-1.2204E-3</v>
      </c>
      <c r="BK126" s="52">
        <v>1.47767E-2</v>
      </c>
      <c r="BL126" s="52">
        <v>1.10201E-2</v>
      </c>
      <c r="BM126" s="52">
        <v>-1.15327E-2</v>
      </c>
      <c r="BN126" s="52">
        <v>4.82642E-2</v>
      </c>
      <c r="BO126" s="52">
        <v>1.86249E-2</v>
      </c>
      <c r="BP126" s="52">
        <v>6.9896E-2</v>
      </c>
      <c r="BQ126" s="52">
        <v>9.1454800000000003E-2</v>
      </c>
      <c r="BR126" s="52">
        <v>7.5831399999999993E-2</v>
      </c>
      <c r="BS126" s="52">
        <v>6.0844000000000002E-3</v>
      </c>
      <c r="BT126" s="52">
        <v>2.2393900000000001E-2</v>
      </c>
      <c r="BU126" s="52">
        <v>-3.47552E-2</v>
      </c>
      <c r="BV126" s="52">
        <v>-8.7703999999999994E-3</v>
      </c>
      <c r="BW126" s="52">
        <v>9.1179E-3</v>
      </c>
      <c r="BX126" s="52">
        <v>4.4128399999999998E-2</v>
      </c>
      <c r="BY126" s="52">
        <v>4.1472999999999996E-3</v>
      </c>
      <c r="BZ126" s="52">
        <v>1.51688E-2</v>
      </c>
      <c r="CA126" s="52">
        <v>-2.1300400000000001E-2</v>
      </c>
      <c r="CB126" s="52">
        <v>-3.5635E-2</v>
      </c>
      <c r="CC126" s="52">
        <v>-4.9014200000000001E-2</v>
      </c>
      <c r="CD126" s="52">
        <v>-3.0142200000000001E-2</v>
      </c>
      <c r="CE126" s="52">
        <v>-1.3060000000000001E-3</v>
      </c>
      <c r="CF126" s="52">
        <v>-6.4140000000000004E-3</v>
      </c>
      <c r="CG126" s="52">
        <v>1.22189E-2</v>
      </c>
      <c r="CH126" s="52">
        <v>1.1228699999999999E-2</v>
      </c>
      <c r="CI126" s="52">
        <v>2.8477800000000001E-2</v>
      </c>
      <c r="CJ126" s="52">
        <v>2.5438100000000002E-2</v>
      </c>
      <c r="CK126" s="52">
        <v>4.0032000000000002E-3</v>
      </c>
      <c r="CL126" s="52">
        <v>6.5760100000000002E-2</v>
      </c>
      <c r="CM126" s="52">
        <v>3.7051599999999997E-2</v>
      </c>
      <c r="CN126" s="52">
        <v>8.8645500000000002E-2</v>
      </c>
      <c r="CO126" s="52">
        <v>0.1114594</v>
      </c>
      <c r="CP126" s="52">
        <v>9.6222199999999994E-2</v>
      </c>
      <c r="CQ126" s="52">
        <v>2.7698199999999999E-2</v>
      </c>
      <c r="CR126" s="52">
        <v>4.4298400000000002E-2</v>
      </c>
      <c r="CS126" s="52">
        <v>-1.14754E-2</v>
      </c>
      <c r="CT126" s="52">
        <v>1.3736699999999999E-2</v>
      </c>
      <c r="CU126" s="52">
        <v>3.1315799999999998E-2</v>
      </c>
      <c r="CV126" s="52">
        <v>6.5109700000000006E-2</v>
      </c>
      <c r="CW126" s="52">
        <v>2.37197E-2</v>
      </c>
      <c r="CX126" s="52">
        <v>3.2820299999999997E-2</v>
      </c>
      <c r="CY126" s="52">
        <v>-4.9928000000000004E-3</v>
      </c>
      <c r="CZ126" s="52">
        <v>-1.9340400000000001E-2</v>
      </c>
      <c r="DA126" s="52">
        <v>-3.48756E-2</v>
      </c>
      <c r="DB126" s="52">
        <v>-1.7516199999999999E-2</v>
      </c>
      <c r="DC126" s="52">
        <v>1.00848E-2</v>
      </c>
      <c r="DD126" s="52">
        <v>5.1652E-3</v>
      </c>
      <c r="DE126" s="52">
        <v>2.4188999999999999E-2</v>
      </c>
      <c r="DF126" s="52">
        <v>2.3677900000000002E-2</v>
      </c>
      <c r="DG126" s="52">
        <v>4.2178899999999998E-2</v>
      </c>
      <c r="DH126" s="52">
        <v>3.9856200000000001E-2</v>
      </c>
      <c r="DI126" s="52">
        <v>1.95391E-2</v>
      </c>
      <c r="DJ126" s="52">
        <v>8.3255999999999997E-2</v>
      </c>
      <c r="DK126" s="52">
        <v>5.5478199999999998E-2</v>
      </c>
      <c r="DL126" s="52">
        <v>0.107395</v>
      </c>
      <c r="DM126" s="52">
        <v>0.131464</v>
      </c>
      <c r="DN126" s="52">
        <v>0.1166131</v>
      </c>
      <c r="DO126" s="52">
        <v>4.9312099999999998E-2</v>
      </c>
      <c r="DP126" s="52">
        <v>6.6202899999999995E-2</v>
      </c>
      <c r="DQ126" s="52">
        <v>1.1804500000000001E-2</v>
      </c>
      <c r="DR126" s="52">
        <v>3.6243699999999997E-2</v>
      </c>
      <c r="DS126" s="52">
        <v>5.3513699999999997E-2</v>
      </c>
      <c r="DT126" s="52">
        <v>8.6090899999999998E-2</v>
      </c>
      <c r="DU126" s="52">
        <v>4.3291999999999997E-2</v>
      </c>
      <c r="DV126" s="52">
        <v>5.0471799999999997E-2</v>
      </c>
      <c r="DW126" s="52">
        <v>1.8552800000000001E-2</v>
      </c>
      <c r="DX126" s="52">
        <v>4.1865000000000001E-3</v>
      </c>
      <c r="DY126" s="52">
        <v>-1.44618E-2</v>
      </c>
      <c r="DZ126" s="52">
        <v>7.136E-4</v>
      </c>
      <c r="EA126" s="52">
        <v>2.65314E-2</v>
      </c>
      <c r="EB126" s="52">
        <v>2.1883799999999998E-2</v>
      </c>
      <c r="EC126" s="52">
        <v>4.1472000000000002E-2</v>
      </c>
      <c r="ED126" s="52">
        <v>4.1652500000000002E-2</v>
      </c>
      <c r="EE126" s="52">
        <v>6.1961099999999998E-2</v>
      </c>
      <c r="EF126" s="52">
        <v>6.0673499999999998E-2</v>
      </c>
      <c r="EG126" s="52">
        <v>4.1970500000000001E-2</v>
      </c>
      <c r="EH126" s="52">
        <v>0.1085173</v>
      </c>
      <c r="EI126" s="52">
        <v>8.2083400000000001E-2</v>
      </c>
      <c r="EJ126" s="52">
        <v>0.13446630000000001</v>
      </c>
      <c r="EK126" s="52">
        <v>0.16034760000000001</v>
      </c>
      <c r="EL126" s="52">
        <v>0.1460542</v>
      </c>
      <c r="EM126" s="52">
        <v>8.0519099999999996E-2</v>
      </c>
      <c r="EN126" s="52">
        <v>9.78295E-2</v>
      </c>
      <c r="EO126" s="52">
        <v>4.5416900000000003E-2</v>
      </c>
      <c r="EP126" s="52">
        <v>6.8740399999999993E-2</v>
      </c>
      <c r="EQ126" s="52">
        <v>8.5564000000000001E-2</v>
      </c>
      <c r="ER126" s="52">
        <v>0.1163845</v>
      </c>
      <c r="ES126" s="52">
        <v>7.1551299999999998E-2</v>
      </c>
      <c r="ET126" s="52">
        <v>7.5957800000000006E-2</v>
      </c>
      <c r="EU126" s="52">
        <v>71</v>
      </c>
      <c r="EV126" s="52">
        <v>69</v>
      </c>
      <c r="EW126" s="52">
        <v>69</v>
      </c>
      <c r="EX126" s="52">
        <v>68</v>
      </c>
      <c r="EY126" s="52">
        <v>68</v>
      </c>
      <c r="EZ126" s="52">
        <v>68</v>
      </c>
      <c r="FA126" s="52">
        <v>67</v>
      </c>
      <c r="FB126" s="52">
        <v>68</v>
      </c>
      <c r="FC126" s="52">
        <v>72</v>
      </c>
      <c r="FD126" s="52">
        <v>77</v>
      </c>
      <c r="FE126" s="52">
        <v>80</v>
      </c>
      <c r="FF126" s="52">
        <v>82</v>
      </c>
      <c r="FG126" s="52">
        <v>84</v>
      </c>
      <c r="FH126" s="52">
        <v>82</v>
      </c>
      <c r="FI126" s="52">
        <v>83</v>
      </c>
      <c r="FJ126" s="52">
        <v>81</v>
      </c>
      <c r="FK126" s="52">
        <v>81</v>
      </c>
      <c r="FL126" s="52">
        <v>81</v>
      </c>
      <c r="FM126" s="52">
        <v>80</v>
      </c>
      <c r="FN126" s="52">
        <v>77</v>
      </c>
      <c r="FO126" s="52">
        <v>76</v>
      </c>
      <c r="FP126" s="52">
        <v>74</v>
      </c>
      <c r="FQ126" s="52">
        <v>73</v>
      </c>
      <c r="FR126" s="52">
        <v>72</v>
      </c>
      <c r="FS126" s="52">
        <v>2.1002900000000001E-2</v>
      </c>
      <c r="FT126" s="52">
        <v>2.29684E-2</v>
      </c>
      <c r="FU126" s="52">
        <v>3.0998700000000001E-2</v>
      </c>
    </row>
    <row r="127" spans="1:177" x14ac:dyDescent="0.2">
      <c r="A127" s="31" t="s">
        <v>0</v>
      </c>
      <c r="B127" s="31" t="s">
        <v>236</v>
      </c>
      <c r="C127" s="31" t="s">
        <v>221</v>
      </c>
      <c r="D127" s="31" t="s">
        <v>214</v>
      </c>
      <c r="E127" s="53" t="s">
        <v>231</v>
      </c>
      <c r="F127" s="53">
        <v>1074</v>
      </c>
      <c r="G127" s="52">
        <v>1.2923899999999999</v>
      </c>
      <c r="H127" s="52">
        <v>1.1157319999999999</v>
      </c>
      <c r="I127" s="52">
        <v>0.99102480000000004</v>
      </c>
      <c r="J127" s="52">
        <v>0.91954650000000004</v>
      </c>
      <c r="K127" s="52">
        <v>0.86942140000000001</v>
      </c>
      <c r="L127" s="52">
        <v>0.84667099999999995</v>
      </c>
      <c r="M127" s="52">
        <v>0.83397480000000002</v>
      </c>
      <c r="N127" s="52">
        <v>0.93267630000000001</v>
      </c>
      <c r="O127" s="52">
        <v>0.94692589999999999</v>
      </c>
      <c r="P127" s="52">
        <v>1.0114380000000001</v>
      </c>
      <c r="Q127" s="52">
        <v>1.1569020000000001</v>
      </c>
      <c r="R127" s="52">
        <v>1.354894</v>
      </c>
      <c r="S127" s="52">
        <v>1.5414479999999999</v>
      </c>
      <c r="T127" s="52">
        <v>1.680701</v>
      </c>
      <c r="U127" s="52">
        <v>1.8573809999999999</v>
      </c>
      <c r="V127" s="52">
        <v>1.932323</v>
      </c>
      <c r="W127" s="52">
        <v>2.0981399999999999</v>
      </c>
      <c r="X127" s="52">
        <v>2.2071999999999998</v>
      </c>
      <c r="Y127" s="52">
        <v>2.2927050000000002</v>
      </c>
      <c r="Z127" s="52">
        <v>2.2966540000000002</v>
      </c>
      <c r="AA127" s="52">
        <v>2.2823980000000001</v>
      </c>
      <c r="AB127" s="52">
        <v>2.1938819999999999</v>
      </c>
      <c r="AC127" s="52">
        <v>1.975495</v>
      </c>
      <c r="AD127" s="52">
        <v>1.696488</v>
      </c>
      <c r="AE127" s="52">
        <v>-6.2935599999999994E-2</v>
      </c>
      <c r="AF127" s="52">
        <v>-7.3004399999999997E-2</v>
      </c>
      <c r="AG127" s="52">
        <v>-5.75431E-2</v>
      </c>
      <c r="AH127" s="52">
        <v>-4.8027500000000001E-2</v>
      </c>
      <c r="AI127" s="52">
        <v>-2.21476E-2</v>
      </c>
      <c r="AJ127" s="52">
        <v>-2.1647900000000001E-2</v>
      </c>
      <c r="AK127" s="52">
        <v>-1.6489899999999998E-2</v>
      </c>
      <c r="AL127" s="52">
        <v>1.10189E-2</v>
      </c>
      <c r="AM127" s="52">
        <v>-1.1658E-2</v>
      </c>
      <c r="AN127" s="52">
        <v>-2.87444E-2</v>
      </c>
      <c r="AO127" s="52">
        <v>1.58202E-2</v>
      </c>
      <c r="AP127" s="52">
        <v>6.4503900000000003E-2</v>
      </c>
      <c r="AQ127" s="52">
        <v>7.8770800000000002E-2</v>
      </c>
      <c r="AR127" s="52">
        <v>2.92369E-2</v>
      </c>
      <c r="AS127" s="52">
        <v>-1.6517199999999999E-2</v>
      </c>
      <c r="AT127" s="52">
        <v>-1.2892799999999999E-2</v>
      </c>
      <c r="AU127" s="52">
        <v>3.0011199999999998E-2</v>
      </c>
      <c r="AV127" s="52">
        <v>-1.7285100000000001E-2</v>
      </c>
      <c r="AW127" s="52">
        <v>2.7177699999999999E-2</v>
      </c>
      <c r="AX127" s="52">
        <v>2.8939300000000001E-2</v>
      </c>
      <c r="AY127" s="52">
        <v>1.5651100000000001E-2</v>
      </c>
      <c r="AZ127" s="52">
        <v>-3.4720599999999997E-2</v>
      </c>
      <c r="BA127" s="52">
        <v>-2.3531199999999999E-2</v>
      </c>
      <c r="BB127" s="52">
        <v>-2.0168800000000001E-2</v>
      </c>
      <c r="BC127" s="52">
        <v>-4.24818E-2</v>
      </c>
      <c r="BD127" s="52">
        <v>-5.4518299999999999E-2</v>
      </c>
      <c r="BE127" s="52">
        <v>-4.1992500000000002E-2</v>
      </c>
      <c r="BF127" s="52">
        <v>-3.31474E-2</v>
      </c>
      <c r="BG127" s="52">
        <v>-8.2558000000000006E-3</v>
      </c>
      <c r="BH127" s="52">
        <v>-8.2915999999999997E-3</v>
      </c>
      <c r="BI127" s="52">
        <v>-2.3690999999999999E-3</v>
      </c>
      <c r="BJ127" s="52">
        <v>2.5752500000000001E-2</v>
      </c>
      <c r="BK127" s="52">
        <v>4.0194000000000002E-3</v>
      </c>
      <c r="BL127" s="52">
        <v>-1.1923100000000001E-2</v>
      </c>
      <c r="BM127" s="52">
        <v>3.5693200000000001E-2</v>
      </c>
      <c r="BN127" s="52">
        <v>8.7995100000000007E-2</v>
      </c>
      <c r="BO127" s="52">
        <v>0.106209</v>
      </c>
      <c r="BP127" s="52">
        <v>5.80928E-2</v>
      </c>
      <c r="BQ127" s="52">
        <v>1.26879E-2</v>
      </c>
      <c r="BR127" s="52">
        <v>1.7166000000000001E-2</v>
      </c>
      <c r="BS127" s="52">
        <v>6.0612300000000001E-2</v>
      </c>
      <c r="BT127" s="52">
        <v>1.5077800000000001E-2</v>
      </c>
      <c r="BU127" s="52">
        <v>5.8574500000000002E-2</v>
      </c>
      <c r="BV127" s="52">
        <v>6.1786399999999998E-2</v>
      </c>
      <c r="BW127" s="52">
        <v>4.5583600000000002E-2</v>
      </c>
      <c r="BX127" s="52">
        <v>-6.5856999999999999E-3</v>
      </c>
      <c r="BY127" s="52">
        <v>3.1884000000000001E-3</v>
      </c>
      <c r="BZ127" s="52">
        <v>3.6074000000000002E-3</v>
      </c>
      <c r="CA127" s="52">
        <v>-2.83155E-2</v>
      </c>
      <c r="CB127" s="52">
        <v>-4.1714899999999999E-2</v>
      </c>
      <c r="CC127" s="52">
        <v>-3.1222199999999999E-2</v>
      </c>
      <c r="CD127" s="52">
        <v>-2.2841400000000001E-2</v>
      </c>
      <c r="CE127" s="52">
        <v>1.3656E-3</v>
      </c>
      <c r="CF127" s="52">
        <v>9.5890000000000005E-4</v>
      </c>
      <c r="CG127" s="52">
        <v>7.4108999999999998E-3</v>
      </c>
      <c r="CH127" s="52">
        <v>3.59569E-2</v>
      </c>
      <c r="CI127" s="52">
        <v>1.48776E-2</v>
      </c>
      <c r="CJ127" s="52">
        <v>-2.7280000000000002E-4</v>
      </c>
      <c r="CK127" s="52">
        <v>4.9457099999999997E-2</v>
      </c>
      <c r="CL127" s="52">
        <v>0.10426489999999999</v>
      </c>
      <c r="CM127" s="52">
        <v>0.12521260000000001</v>
      </c>
      <c r="CN127" s="52">
        <v>7.8078300000000003E-2</v>
      </c>
      <c r="CO127" s="52">
        <v>3.2915300000000002E-2</v>
      </c>
      <c r="CP127" s="52">
        <v>3.79846E-2</v>
      </c>
      <c r="CQ127" s="52">
        <v>8.1806500000000004E-2</v>
      </c>
      <c r="CR127" s="52">
        <v>3.7492299999999999E-2</v>
      </c>
      <c r="CS127" s="52">
        <v>8.03199E-2</v>
      </c>
      <c r="CT127" s="52">
        <v>8.4536200000000006E-2</v>
      </c>
      <c r="CU127" s="52">
        <v>6.6314799999999993E-2</v>
      </c>
      <c r="CV127" s="52">
        <v>1.2900399999999999E-2</v>
      </c>
      <c r="CW127" s="52">
        <v>2.16943E-2</v>
      </c>
      <c r="CX127" s="52">
        <v>2.0074700000000001E-2</v>
      </c>
      <c r="CY127" s="52">
        <v>-1.41493E-2</v>
      </c>
      <c r="CZ127" s="52">
        <v>-2.89114E-2</v>
      </c>
      <c r="DA127" s="52">
        <v>-2.0451899999999999E-2</v>
      </c>
      <c r="DB127" s="52">
        <v>-1.25354E-2</v>
      </c>
      <c r="DC127" s="52">
        <v>1.09871E-2</v>
      </c>
      <c r="DD127" s="52">
        <v>1.02094E-2</v>
      </c>
      <c r="DE127" s="52">
        <v>1.7191000000000001E-2</v>
      </c>
      <c r="DF127" s="52">
        <v>4.6161399999999998E-2</v>
      </c>
      <c r="DG127" s="52">
        <v>2.57357E-2</v>
      </c>
      <c r="DH127" s="52">
        <v>1.13776E-2</v>
      </c>
      <c r="DI127" s="52">
        <v>6.3221100000000002E-2</v>
      </c>
      <c r="DJ127" s="52">
        <v>0.1205348</v>
      </c>
      <c r="DK127" s="52">
        <v>0.14421619999999999</v>
      </c>
      <c r="DL127" s="52">
        <v>9.8063800000000007E-2</v>
      </c>
      <c r="DM127" s="52">
        <v>5.3142700000000001E-2</v>
      </c>
      <c r="DN127" s="52">
        <v>5.8803099999999997E-2</v>
      </c>
      <c r="DO127" s="52">
        <v>0.1030008</v>
      </c>
      <c r="DP127" s="52">
        <v>5.99067E-2</v>
      </c>
      <c r="DQ127" s="52">
        <v>0.10206519999999999</v>
      </c>
      <c r="DR127" s="52">
        <v>0.10728600000000001</v>
      </c>
      <c r="DS127" s="52">
        <v>8.7045999999999998E-2</v>
      </c>
      <c r="DT127" s="52">
        <v>3.2386499999999999E-2</v>
      </c>
      <c r="DU127" s="52">
        <v>4.0200199999999998E-2</v>
      </c>
      <c r="DV127" s="52">
        <v>3.6541999999999998E-2</v>
      </c>
      <c r="DW127" s="52">
        <v>6.3045000000000002E-3</v>
      </c>
      <c r="DX127" s="52">
        <v>-1.04253E-2</v>
      </c>
      <c r="DY127" s="52">
        <v>-4.9012999999999999E-3</v>
      </c>
      <c r="DZ127" s="52">
        <v>2.3448000000000002E-3</v>
      </c>
      <c r="EA127" s="52">
        <v>2.4878899999999999E-2</v>
      </c>
      <c r="EB127" s="52">
        <v>2.3565599999999999E-2</v>
      </c>
      <c r="EC127" s="52">
        <v>3.1311800000000001E-2</v>
      </c>
      <c r="ED127" s="52">
        <v>6.0894999999999998E-2</v>
      </c>
      <c r="EE127" s="52">
        <v>4.1413100000000001E-2</v>
      </c>
      <c r="EF127" s="52">
        <v>2.81988E-2</v>
      </c>
      <c r="EG127" s="52">
        <v>8.3094100000000004E-2</v>
      </c>
      <c r="EH127" s="52">
        <v>0.14402590000000001</v>
      </c>
      <c r="EI127" s="52">
        <v>0.17165430000000001</v>
      </c>
      <c r="EJ127" s="52">
        <v>0.1269197</v>
      </c>
      <c r="EK127" s="52">
        <v>8.2347799999999999E-2</v>
      </c>
      <c r="EL127" s="52">
        <v>8.8861899999999994E-2</v>
      </c>
      <c r="EM127" s="52">
        <v>0.13360179999999999</v>
      </c>
      <c r="EN127" s="52">
        <v>9.2269599999999993E-2</v>
      </c>
      <c r="EO127" s="52">
        <v>0.133462</v>
      </c>
      <c r="EP127" s="52">
        <v>0.14013300000000001</v>
      </c>
      <c r="EQ127" s="52">
        <v>0.1169785</v>
      </c>
      <c r="ER127" s="52">
        <v>6.05213E-2</v>
      </c>
      <c r="ES127" s="52">
        <v>6.6919800000000002E-2</v>
      </c>
      <c r="ET127" s="52">
        <v>6.0318200000000002E-2</v>
      </c>
      <c r="EU127" s="52">
        <v>67</v>
      </c>
      <c r="EV127" s="52">
        <v>71</v>
      </c>
      <c r="EW127" s="52">
        <v>65</v>
      </c>
      <c r="EX127" s="52">
        <v>67</v>
      </c>
      <c r="EY127" s="52">
        <v>66</v>
      </c>
      <c r="EZ127" s="52">
        <v>64</v>
      </c>
      <c r="FA127" s="52">
        <v>69</v>
      </c>
      <c r="FB127" s="52">
        <v>74</v>
      </c>
      <c r="FC127" s="52">
        <v>80</v>
      </c>
      <c r="FD127" s="52">
        <v>87</v>
      </c>
      <c r="FE127" s="52">
        <v>93</v>
      </c>
      <c r="FF127" s="52">
        <v>92</v>
      </c>
      <c r="FG127" s="52">
        <v>94</v>
      </c>
      <c r="FH127" s="52">
        <v>91</v>
      </c>
      <c r="FI127" s="52">
        <v>93</v>
      </c>
      <c r="FJ127" s="52">
        <v>91</v>
      </c>
      <c r="FK127" s="52">
        <v>87</v>
      </c>
      <c r="FL127" s="52">
        <v>87</v>
      </c>
      <c r="FM127" s="52">
        <v>84</v>
      </c>
      <c r="FN127" s="52">
        <v>81</v>
      </c>
      <c r="FO127" s="52">
        <v>74</v>
      </c>
      <c r="FP127" s="52">
        <v>72</v>
      </c>
      <c r="FQ127" s="52">
        <v>73</v>
      </c>
      <c r="FR127" s="52">
        <v>68</v>
      </c>
      <c r="FS127" s="52">
        <v>1.8182500000000001E-2</v>
      </c>
      <c r="FT127" s="52">
        <v>1.9975699999999999E-2</v>
      </c>
      <c r="FU127" s="52">
        <v>3.08119E-2</v>
      </c>
    </row>
    <row r="128" spans="1:177" x14ac:dyDescent="0.2">
      <c r="A128" s="31" t="s">
        <v>0</v>
      </c>
      <c r="B128" s="31" t="s">
        <v>236</v>
      </c>
      <c r="C128" s="31" t="s">
        <v>221</v>
      </c>
      <c r="D128" s="31" t="s">
        <v>215</v>
      </c>
      <c r="E128" s="53" t="s">
        <v>229</v>
      </c>
      <c r="F128" s="53">
        <v>2399</v>
      </c>
      <c r="G128" s="52">
        <v>2.2956349999999999</v>
      </c>
      <c r="H128" s="52">
        <v>1.9656910000000001</v>
      </c>
      <c r="I128" s="52">
        <v>1.7521880000000001</v>
      </c>
      <c r="J128" s="52">
        <v>1.6209929999999999</v>
      </c>
      <c r="K128" s="52">
        <v>1.5283180000000001</v>
      </c>
      <c r="L128" s="52">
        <v>1.5685640000000001</v>
      </c>
      <c r="M128" s="52">
        <v>1.6767920000000001</v>
      </c>
      <c r="N128" s="52">
        <v>1.7901929999999999</v>
      </c>
      <c r="O128" s="52">
        <v>1.9045259999999999</v>
      </c>
      <c r="P128" s="52">
        <v>1.987174</v>
      </c>
      <c r="Q128" s="52">
        <v>2.2591260000000002</v>
      </c>
      <c r="R128" s="52">
        <v>2.582999</v>
      </c>
      <c r="S128" s="52">
        <v>2.8649789999999999</v>
      </c>
      <c r="T128" s="52">
        <v>3.0361739999999999</v>
      </c>
      <c r="U128" s="52">
        <v>3.1998600000000001</v>
      </c>
      <c r="V128" s="52">
        <v>3.2494130000000001</v>
      </c>
      <c r="W128" s="52">
        <v>3.3839090000000001</v>
      </c>
      <c r="X128" s="52">
        <v>3.6124710000000002</v>
      </c>
      <c r="Y128" s="52">
        <v>3.745733</v>
      </c>
      <c r="Z128" s="52">
        <v>3.786</v>
      </c>
      <c r="AA128" s="52">
        <v>3.8670070000000001</v>
      </c>
      <c r="AB128" s="52">
        <v>3.6739860000000002</v>
      </c>
      <c r="AC128" s="52">
        <v>3.270006</v>
      </c>
      <c r="AD128" s="52">
        <v>2.7226780000000002</v>
      </c>
      <c r="AE128" s="52">
        <v>-8.8447300000000006E-2</v>
      </c>
      <c r="AF128" s="52">
        <v>-0.1078498</v>
      </c>
      <c r="AG128" s="52">
        <v>-0.1034287</v>
      </c>
      <c r="AH128" s="52">
        <v>-7.9134099999999999E-2</v>
      </c>
      <c r="AI128" s="52">
        <v>-3.39425E-2</v>
      </c>
      <c r="AJ128" s="52">
        <v>-3.8293199999999999E-2</v>
      </c>
      <c r="AK128" s="52">
        <v>-1.7330499999999999E-2</v>
      </c>
      <c r="AL128" s="52">
        <v>4.8973000000000003E-3</v>
      </c>
      <c r="AM128" s="52">
        <v>-6.1140000000000001E-4</v>
      </c>
      <c r="AN128" s="52">
        <v>-2.0055300000000002E-2</v>
      </c>
      <c r="AO128" s="52">
        <v>1.9406E-3</v>
      </c>
      <c r="AP128" s="52">
        <v>0.1040928</v>
      </c>
      <c r="AQ128" s="52">
        <v>9.1706899999999994E-2</v>
      </c>
      <c r="AR128" s="52">
        <v>9.0215100000000006E-2</v>
      </c>
      <c r="AS128" s="52">
        <v>6.7125900000000002E-2</v>
      </c>
      <c r="AT128" s="52">
        <v>5.1403999999999998E-2</v>
      </c>
      <c r="AU128" s="52">
        <v>2.1125000000000001E-2</v>
      </c>
      <c r="AV128" s="52">
        <v>-4.2681000000000004E-3</v>
      </c>
      <c r="AW128" s="52">
        <v>-1.7398299999999998E-2</v>
      </c>
      <c r="AX128" s="52">
        <v>8.0262000000000007E-3</v>
      </c>
      <c r="AY128" s="52">
        <v>1.27662E-2</v>
      </c>
      <c r="AZ128" s="52">
        <v>-7.7800000000000005E-4</v>
      </c>
      <c r="BA128" s="52">
        <v>-2.4643700000000001E-2</v>
      </c>
      <c r="BB128" s="52">
        <v>-1.4348400000000001E-2</v>
      </c>
      <c r="BC128" s="52">
        <v>-5.9558899999999998E-2</v>
      </c>
      <c r="BD128" s="52">
        <v>-8.0182699999999996E-2</v>
      </c>
      <c r="BE128" s="52">
        <v>-7.9710799999999998E-2</v>
      </c>
      <c r="BF128" s="52">
        <v>-5.7378800000000001E-2</v>
      </c>
      <c r="BG128" s="52">
        <v>-1.40366E-2</v>
      </c>
      <c r="BH128" s="52">
        <v>-1.8508400000000001E-2</v>
      </c>
      <c r="BI128" s="52">
        <v>3.3078999999999999E-3</v>
      </c>
      <c r="BJ128" s="52">
        <v>2.63918E-2</v>
      </c>
      <c r="BK128" s="52">
        <v>2.2739800000000001E-2</v>
      </c>
      <c r="BL128" s="52">
        <v>4.7307E-3</v>
      </c>
      <c r="BM128" s="52">
        <v>2.9723099999999999E-2</v>
      </c>
      <c r="BN128" s="52">
        <v>0.13615630000000001</v>
      </c>
      <c r="BO128" s="52">
        <v>0.12726390000000001</v>
      </c>
      <c r="BP128" s="52">
        <v>0.1271003</v>
      </c>
      <c r="BQ128" s="52">
        <v>0.10549409999999999</v>
      </c>
      <c r="BR128" s="52">
        <v>9.0701799999999999E-2</v>
      </c>
      <c r="BS128" s="52">
        <v>6.1813899999999998E-2</v>
      </c>
      <c r="BT128" s="52">
        <v>3.7837900000000001E-2</v>
      </c>
      <c r="BU128" s="52">
        <v>2.5327200000000001E-2</v>
      </c>
      <c r="BV128" s="52">
        <v>5.09475E-2</v>
      </c>
      <c r="BW128" s="52">
        <v>5.3469999999999997E-2</v>
      </c>
      <c r="BX128" s="52">
        <v>3.7616799999999999E-2</v>
      </c>
      <c r="BY128" s="52">
        <v>1.14771E-2</v>
      </c>
      <c r="BZ128" s="52">
        <v>1.79852E-2</v>
      </c>
      <c r="CA128" s="52">
        <v>-3.95509E-2</v>
      </c>
      <c r="CB128" s="52">
        <v>-6.1020499999999998E-2</v>
      </c>
      <c r="CC128" s="52">
        <v>-6.3283900000000004E-2</v>
      </c>
      <c r="CD128" s="52">
        <v>-4.2311099999999997E-2</v>
      </c>
      <c r="CE128" s="52">
        <v>-2.498E-4</v>
      </c>
      <c r="CF128" s="52">
        <v>-4.8054999999999999E-3</v>
      </c>
      <c r="CG128" s="52">
        <v>1.7602E-2</v>
      </c>
      <c r="CH128" s="52">
        <v>4.1278799999999997E-2</v>
      </c>
      <c r="CI128" s="52">
        <v>3.8912700000000001E-2</v>
      </c>
      <c r="CJ128" s="52">
        <v>2.1897400000000001E-2</v>
      </c>
      <c r="CK128" s="52">
        <v>4.89652E-2</v>
      </c>
      <c r="CL128" s="52">
        <v>0.15836339999999999</v>
      </c>
      <c r="CM128" s="52">
        <v>0.15189050000000001</v>
      </c>
      <c r="CN128" s="52">
        <v>0.1526469</v>
      </c>
      <c r="CO128" s="52">
        <v>0.13206780000000001</v>
      </c>
      <c r="CP128" s="52">
        <v>0.11791939999999999</v>
      </c>
      <c r="CQ128" s="52">
        <v>8.9994900000000003E-2</v>
      </c>
      <c r="CR128" s="52">
        <v>6.7000400000000002E-2</v>
      </c>
      <c r="CS128" s="52">
        <v>5.4918799999999997E-2</v>
      </c>
      <c r="CT128" s="52">
        <v>8.0674700000000002E-2</v>
      </c>
      <c r="CU128" s="52">
        <v>8.1661300000000006E-2</v>
      </c>
      <c r="CV128" s="52">
        <v>6.4208899999999999E-2</v>
      </c>
      <c r="CW128" s="52">
        <v>3.64943E-2</v>
      </c>
      <c r="CX128" s="52">
        <v>4.0379400000000003E-2</v>
      </c>
      <c r="CY128" s="52">
        <v>-1.9542899999999998E-2</v>
      </c>
      <c r="CZ128" s="52">
        <v>-4.1858300000000001E-2</v>
      </c>
      <c r="DA128" s="52">
        <v>-4.6857000000000003E-2</v>
      </c>
      <c r="DB128" s="52">
        <v>-2.7243400000000001E-2</v>
      </c>
      <c r="DC128" s="52">
        <v>1.3537E-2</v>
      </c>
      <c r="DD128" s="52">
        <v>8.8973999999999998E-3</v>
      </c>
      <c r="DE128" s="52">
        <v>3.1896099999999997E-2</v>
      </c>
      <c r="DF128" s="52">
        <v>5.6165800000000002E-2</v>
      </c>
      <c r="DG128" s="52">
        <v>5.5085700000000001E-2</v>
      </c>
      <c r="DH128" s="52">
        <v>3.90642E-2</v>
      </c>
      <c r="DI128" s="52">
        <v>6.8207199999999996E-2</v>
      </c>
      <c r="DJ128" s="52">
        <v>0.18057049999999999</v>
      </c>
      <c r="DK128" s="52">
        <v>0.17651710000000001</v>
      </c>
      <c r="DL128" s="52">
        <v>0.1781935</v>
      </c>
      <c r="DM128" s="52">
        <v>0.15864149999999999</v>
      </c>
      <c r="DN128" s="52">
        <v>0.14513699999999999</v>
      </c>
      <c r="DO128" s="52">
        <v>0.1181759</v>
      </c>
      <c r="DP128" s="52">
        <v>9.6162899999999996E-2</v>
      </c>
      <c r="DQ128" s="52">
        <v>8.4510299999999997E-2</v>
      </c>
      <c r="DR128" s="52">
        <v>0.1104019</v>
      </c>
      <c r="DS128" s="52">
        <v>0.10985259999999999</v>
      </c>
      <c r="DT128" s="52">
        <v>9.0801000000000007E-2</v>
      </c>
      <c r="DU128" s="52">
        <v>6.1511499999999997E-2</v>
      </c>
      <c r="DV128" s="52">
        <v>6.2773499999999996E-2</v>
      </c>
      <c r="DW128" s="52">
        <v>9.3454999999999996E-3</v>
      </c>
      <c r="DX128" s="52">
        <v>-1.4191199999999999E-2</v>
      </c>
      <c r="DY128" s="52">
        <v>-2.3139199999999999E-2</v>
      </c>
      <c r="DZ128" s="52">
        <v>-5.4879999999999998E-3</v>
      </c>
      <c r="EA128" s="52">
        <v>3.3442899999999998E-2</v>
      </c>
      <c r="EB128" s="52">
        <v>2.8682200000000001E-2</v>
      </c>
      <c r="EC128" s="52">
        <v>5.2534400000000002E-2</v>
      </c>
      <c r="ED128" s="52">
        <v>7.7660300000000002E-2</v>
      </c>
      <c r="EE128" s="52">
        <v>7.8436900000000004E-2</v>
      </c>
      <c r="EF128" s="52">
        <v>6.3850199999999996E-2</v>
      </c>
      <c r="EG128" s="52">
        <v>9.5989699999999997E-2</v>
      </c>
      <c r="EH128" s="52">
        <v>0.21263399999999999</v>
      </c>
      <c r="EI128" s="52">
        <v>0.21207400000000001</v>
      </c>
      <c r="EJ128" s="52">
        <v>0.21507870000000001</v>
      </c>
      <c r="EK128" s="52">
        <v>0.19700970000000001</v>
      </c>
      <c r="EL128" s="52">
        <v>0.18443480000000001</v>
      </c>
      <c r="EM128" s="52">
        <v>0.1588647</v>
      </c>
      <c r="EN128" s="52">
        <v>0.1382689</v>
      </c>
      <c r="EO128" s="52">
        <v>0.12723590000000001</v>
      </c>
      <c r="EP128" s="52">
        <v>0.15332319999999999</v>
      </c>
      <c r="EQ128" s="52">
        <v>0.15055640000000001</v>
      </c>
      <c r="ER128" s="52">
        <v>0.1291958</v>
      </c>
      <c r="ES128" s="52">
        <v>9.7632300000000005E-2</v>
      </c>
      <c r="ET128" s="52">
        <v>9.51071E-2</v>
      </c>
      <c r="EU128" s="52">
        <v>71.895088000000001</v>
      </c>
      <c r="EV128" s="52">
        <v>70.316070999999994</v>
      </c>
      <c r="EW128" s="52">
        <v>70.579018000000005</v>
      </c>
      <c r="EX128" s="52">
        <v>70.737053000000003</v>
      </c>
      <c r="EY128" s="52">
        <v>72</v>
      </c>
      <c r="EZ128" s="52">
        <v>69.316070999999994</v>
      </c>
      <c r="FA128" s="52">
        <v>74.683929000000006</v>
      </c>
      <c r="FB128" s="52">
        <v>79.788833999999994</v>
      </c>
      <c r="FC128" s="52">
        <v>84.472763</v>
      </c>
      <c r="FD128" s="52">
        <v>87.051781000000005</v>
      </c>
      <c r="FE128" s="52">
        <v>88.735709999999997</v>
      </c>
      <c r="FF128" s="52">
        <v>91.472763</v>
      </c>
      <c r="FG128" s="52">
        <v>84.419640000000001</v>
      </c>
      <c r="FH128" s="52">
        <v>83.051781000000005</v>
      </c>
      <c r="FI128" s="52">
        <v>82.472763</v>
      </c>
      <c r="FJ128" s="52">
        <v>81.630797999999999</v>
      </c>
      <c r="FK128" s="52">
        <v>80.367851000000002</v>
      </c>
      <c r="FL128" s="52">
        <v>79.946877000000001</v>
      </c>
      <c r="FM128" s="52">
        <v>77.525893999999994</v>
      </c>
      <c r="FN128" s="52">
        <v>73.841965000000002</v>
      </c>
      <c r="FO128" s="52">
        <v>72</v>
      </c>
      <c r="FP128" s="52">
        <v>71.158034999999998</v>
      </c>
      <c r="FQ128" s="52">
        <v>70.737053000000003</v>
      </c>
      <c r="FR128" s="52">
        <v>69.316070999999994</v>
      </c>
      <c r="FS128" s="52">
        <v>2.5808299999999999E-2</v>
      </c>
      <c r="FT128" s="52">
        <v>2.8240100000000001E-2</v>
      </c>
      <c r="FU128" s="52">
        <v>4.0802699999999997E-2</v>
      </c>
    </row>
    <row r="129" spans="1:177" x14ac:dyDescent="0.2">
      <c r="A129" s="31" t="s">
        <v>0</v>
      </c>
      <c r="B129" s="31" t="s">
        <v>236</v>
      </c>
      <c r="C129" s="31" t="s">
        <v>221</v>
      </c>
      <c r="D129" s="31" t="s">
        <v>215</v>
      </c>
      <c r="E129" s="53" t="s">
        <v>230</v>
      </c>
      <c r="F129" s="53">
        <v>1392</v>
      </c>
      <c r="G129" s="52">
        <v>1.2466999999999999</v>
      </c>
      <c r="H129" s="52">
        <v>1.0782579999999999</v>
      </c>
      <c r="I129" s="52">
        <v>0.97658829999999996</v>
      </c>
      <c r="J129" s="52">
        <v>0.90875740000000005</v>
      </c>
      <c r="K129" s="52">
        <v>0.85160139999999995</v>
      </c>
      <c r="L129" s="52">
        <v>0.86413119999999999</v>
      </c>
      <c r="M129" s="52">
        <v>0.92247480000000004</v>
      </c>
      <c r="N129" s="52">
        <v>0.99461670000000002</v>
      </c>
      <c r="O129" s="52">
        <v>1.0457879999999999</v>
      </c>
      <c r="P129" s="52">
        <v>1.0605180000000001</v>
      </c>
      <c r="Q129" s="52">
        <v>1.1583540000000001</v>
      </c>
      <c r="R129" s="52">
        <v>1.2504310000000001</v>
      </c>
      <c r="S129" s="52">
        <v>1.326319</v>
      </c>
      <c r="T129" s="52">
        <v>1.433584</v>
      </c>
      <c r="U129" s="52">
        <v>1.5764119999999999</v>
      </c>
      <c r="V129" s="52">
        <v>1.5871029999999999</v>
      </c>
      <c r="W129" s="52">
        <v>1.588627</v>
      </c>
      <c r="X129" s="52">
        <v>1.7125520000000001</v>
      </c>
      <c r="Y129" s="52">
        <v>1.8095829999999999</v>
      </c>
      <c r="Z129" s="52">
        <v>1.8537680000000001</v>
      </c>
      <c r="AA129" s="52">
        <v>1.950531</v>
      </c>
      <c r="AB129" s="52">
        <v>1.9281600000000001</v>
      </c>
      <c r="AC129" s="52">
        <v>1.697821</v>
      </c>
      <c r="AD129" s="52">
        <v>1.4529099999999999</v>
      </c>
      <c r="AE129" s="52">
        <v>-5.3566200000000001E-2</v>
      </c>
      <c r="AF129" s="52">
        <v>-6.47205E-2</v>
      </c>
      <c r="AG129" s="52">
        <v>-7.0593299999999998E-2</v>
      </c>
      <c r="AH129" s="52">
        <v>-5.2856199999999999E-2</v>
      </c>
      <c r="AI129" s="52">
        <v>-2.6594099999999999E-2</v>
      </c>
      <c r="AJ129" s="52">
        <v>-3.1381399999999997E-2</v>
      </c>
      <c r="AK129" s="52">
        <v>-1.5673699999999999E-2</v>
      </c>
      <c r="AL129" s="52">
        <v>-1.7608499999999999E-2</v>
      </c>
      <c r="AM129" s="52">
        <v>-5.1259000000000001E-3</v>
      </c>
      <c r="AN129" s="52">
        <v>-1.0683399999999999E-2</v>
      </c>
      <c r="AO129" s="52">
        <v>-3.1207499999999999E-2</v>
      </c>
      <c r="AP129" s="52">
        <v>1.9389699999999999E-2</v>
      </c>
      <c r="AQ129" s="52">
        <v>-8.8483999999999993E-3</v>
      </c>
      <c r="AR129" s="52">
        <v>3.5765400000000003E-2</v>
      </c>
      <c r="AS129" s="52">
        <v>5.7516999999999999E-2</v>
      </c>
      <c r="AT129" s="52">
        <v>3.9760900000000002E-2</v>
      </c>
      <c r="AU129" s="52">
        <v>-2.5849500000000001E-2</v>
      </c>
      <c r="AV129" s="52">
        <v>-1.35478E-2</v>
      </c>
      <c r="AW129" s="52">
        <v>-6.1491200000000003E-2</v>
      </c>
      <c r="AX129" s="52">
        <v>-3.9130600000000001E-2</v>
      </c>
      <c r="AY129" s="52">
        <v>-2.3941299999999999E-2</v>
      </c>
      <c r="AZ129" s="52">
        <v>5.8538000000000001E-3</v>
      </c>
      <c r="BA129" s="52">
        <v>-2.4960400000000001E-2</v>
      </c>
      <c r="BB129" s="52">
        <v>-1.4529800000000001E-2</v>
      </c>
      <c r="BC129" s="52">
        <v>-3.1975000000000003E-2</v>
      </c>
      <c r="BD129" s="52">
        <v>-4.3146499999999997E-2</v>
      </c>
      <c r="BE129" s="52">
        <v>-5.1873900000000001E-2</v>
      </c>
      <c r="BF129" s="52">
        <v>-3.6139499999999998E-2</v>
      </c>
      <c r="BG129" s="52">
        <v>-1.1512700000000001E-2</v>
      </c>
      <c r="BH129" s="52">
        <v>-1.6050499999999999E-2</v>
      </c>
      <c r="BI129" s="52">
        <v>1.7479999999999999E-4</v>
      </c>
      <c r="BJ129" s="52">
        <v>-1.1259E-3</v>
      </c>
      <c r="BK129" s="52">
        <v>1.3014299999999999E-2</v>
      </c>
      <c r="BL129" s="52">
        <v>8.4060000000000003E-3</v>
      </c>
      <c r="BM129" s="52">
        <v>-1.0638E-2</v>
      </c>
      <c r="BN129" s="52">
        <v>4.25542E-2</v>
      </c>
      <c r="BO129" s="52">
        <v>1.55485E-2</v>
      </c>
      <c r="BP129" s="52">
        <v>6.0589700000000003E-2</v>
      </c>
      <c r="BQ129" s="52">
        <v>8.4003099999999997E-2</v>
      </c>
      <c r="BR129" s="52">
        <v>6.6758300000000007E-2</v>
      </c>
      <c r="BS129" s="52">
        <v>2.7672E-3</v>
      </c>
      <c r="BT129" s="52">
        <v>1.5453700000000001E-2</v>
      </c>
      <c r="BU129" s="52">
        <v>-3.06687E-2</v>
      </c>
      <c r="BV129" s="52">
        <v>-9.3313000000000007E-3</v>
      </c>
      <c r="BW129" s="52">
        <v>5.4486999999999999E-3</v>
      </c>
      <c r="BX129" s="52">
        <v>3.36329E-2</v>
      </c>
      <c r="BY129" s="52">
        <v>9.5319999999999997E-4</v>
      </c>
      <c r="BZ129" s="52">
        <v>8.8407999999999994E-3</v>
      </c>
      <c r="CA129" s="52">
        <v>-1.7021000000000001E-2</v>
      </c>
      <c r="CB129" s="52">
        <v>-2.8204400000000001E-2</v>
      </c>
      <c r="CC129" s="52">
        <v>-3.8908900000000003E-2</v>
      </c>
      <c r="CD129" s="52">
        <v>-2.4561599999999999E-2</v>
      </c>
      <c r="CE129" s="52">
        <v>-1.0673E-3</v>
      </c>
      <c r="CF129" s="52">
        <v>-5.4324000000000004E-3</v>
      </c>
      <c r="CG129" s="52">
        <v>1.1151400000000001E-2</v>
      </c>
      <c r="CH129" s="52">
        <v>1.0290000000000001E-2</v>
      </c>
      <c r="CI129" s="52">
        <v>2.5578099999999999E-2</v>
      </c>
      <c r="CJ129" s="52">
        <v>2.1627299999999999E-2</v>
      </c>
      <c r="CK129" s="52">
        <v>3.6083999999999999E-3</v>
      </c>
      <c r="CL129" s="52">
        <v>5.8597799999999998E-2</v>
      </c>
      <c r="CM129" s="52">
        <v>3.2445599999999998E-2</v>
      </c>
      <c r="CN129" s="52">
        <v>7.7782900000000002E-2</v>
      </c>
      <c r="CO129" s="52">
        <v>0.1023472</v>
      </c>
      <c r="CP129" s="52">
        <v>8.5456599999999994E-2</v>
      </c>
      <c r="CQ129" s="52">
        <v>2.2586999999999999E-2</v>
      </c>
      <c r="CR129" s="52">
        <v>3.5540099999999998E-2</v>
      </c>
      <c r="CS129" s="52">
        <v>-9.3211000000000006E-3</v>
      </c>
      <c r="CT129" s="52">
        <v>1.1307599999999999E-2</v>
      </c>
      <c r="CU129" s="52">
        <v>2.58041E-2</v>
      </c>
      <c r="CV129" s="52">
        <v>5.2872599999999999E-2</v>
      </c>
      <c r="CW129" s="52">
        <v>1.8901000000000001E-2</v>
      </c>
      <c r="CX129" s="52">
        <v>2.50271E-2</v>
      </c>
      <c r="CY129" s="52">
        <v>-2.0669999999999998E-3</v>
      </c>
      <c r="CZ129" s="52">
        <v>-1.3262299999999999E-2</v>
      </c>
      <c r="DA129" s="52">
        <v>-2.5943899999999999E-2</v>
      </c>
      <c r="DB129" s="52">
        <v>-1.2983700000000001E-2</v>
      </c>
      <c r="DC129" s="52">
        <v>9.3779999999999992E-3</v>
      </c>
      <c r="DD129" s="52">
        <v>5.1858E-3</v>
      </c>
      <c r="DE129" s="52">
        <v>2.2127999999999998E-2</v>
      </c>
      <c r="DF129" s="52">
        <v>2.1705800000000001E-2</v>
      </c>
      <c r="DG129" s="52">
        <v>3.8142000000000002E-2</v>
      </c>
      <c r="DH129" s="52">
        <v>3.48486E-2</v>
      </c>
      <c r="DI129" s="52">
        <v>1.7854700000000001E-2</v>
      </c>
      <c r="DJ129" s="52">
        <v>7.46415E-2</v>
      </c>
      <c r="DK129" s="52">
        <v>4.9342799999999999E-2</v>
      </c>
      <c r="DL129" s="52">
        <v>9.4976099999999994E-2</v>
      </c>
      <c r="DM129" s="52">
        <v>0.1206914</v>
      </c>
      <c r="DN129" s="52">
        <v>0.10415489999999999</v>
      </c>
      <c r="DO129" s="52">
        <v>4.2406800000000001E-2</v>
      </c>
      <c r="DP129" s="52">
        <v>5.5626399999999999E-2</v>
      </c>
      <c r="DQ129" s="52">
        <v>1.20264E-2</v>
      </c>
      <c r="DR129" s="52">
        <v>3.1946500000000003E-2</v>
      </c>
      <c r="DS129" s="52">
        <v>4.6159499999999999E-2</v>
      </c>
      <c r="DT129" s="52">
        <v>7.2112300000000004E-2</v>
      </c>
      <c r="DU129" s="52">
        <v>3.6848699999999998E-2</v>
      </c>
      <c r="DV129" s="52">
        <v>4.12135E-2</v>
      </c>
      <c r="DW129" s="52">
        <v>1.9524199999999999E-2</v>
      </c>
      <c r="DX129" s="52">
        <v>8.3117999999999994E-3</v>
      </c>
      <c r="DY129" s="52">
        <v>-7.2243999999999997E-3</v>
      </c>
      <c r="DZ129" s="52">
        <v>3.7330000000000002E-3</v>
      </c>
      <c r="EA129" s="52">
        <v>2.4459399999999999E-2</v>
      </c>
      <c r="EB129" s="52">
        <v>2.0516599999999999E-2</v>
      </c>
      <c r="EC129" s="52">
        <v>3.79764E-2</v>
      </c>
      <c r="ED129" s="52">
        <v>3.81885E-2</v>
      </c>
      <c r="EE129" s="52">
        <v>5.6282199999999998E-2</v>
      </c>
      <c r="EF129" s="52">
        <v>5.3938E-2</v>
      </c>
      <c r="EG129" s="52">
        <v>3.8424199999999999E-2</v>
      </c>
      <c r="EH129" s="52">
        <v>9.7806000000000004E-2</v>
      </c>
      <c r="EI129" s="52">
        <v>7.3739600000000002E-2</v>
      </c>
      <c r="EJ129" s="52">
        <v>0.1198004</v>
      </c>
      <c r="EK129" s="52">
        <v>0.14717749999999999</v>
      </c>
      <c r="EL129" s="52">
        <v>0.1311523</v>
      </c>
      <c r="EM129" s="52">
        <v>7.1023500000000003E-2</v>
      </c>
      <c r="EN129" s="52">
        <v>8.4627900000000006E-2</v>
      </c>
      <c r="EO129" s="52">
        <v>4.2848900000000002E-2</v>
      </c>
      <c r="EP129" s="52">
        <v>6.1745800000000003E-2</v>
      </c>
      <c r="EQ129" s="52">
        <v>7.5549400000000003E-2</v>
      </c>
      <c r="ER129" s="52">
        <v>9.9891400000000005E-2</v>
      </c>
      <c r="ES129" s="52">
        <v>6.2762399999999996E-2</v>
      </c>
      <c r="ET129" s="52">
        <v>6.4584100000000005E-2</v>
      </c>
      <c r="EU129" s="52">
        <v>74</v>
      </c>
      <c r="EV129" s="52">
        <v>72</v>
      </c>
      <c r="EW129" s="52">
        <v>71</v>
      </c>
      <c r="EX129" s="52">
        <v>72</v>
      </c>
      <c r="EY129" s="52">
        <v>72</v>
      </c>
      <c r="EZ129" s="52">
        <v>71</v>
      </c>
      <c r="FA129" s="52">
        <v>73</v>
      </c>
      <c r="FB129" s="52">
        <v>76</v>
      </c>
      <c r="FC129" s="52">
        <v>79</v>
      </c>
      <c r="FD129" s="52">
        <v>82</v>
      </c>
      <c r="FE129" s="52">
        <v>82</v>
      </c>
      <c r="FF129" s="52">
        <v>86</v>
      </c>
      <c r="FG129" s="52">
        <v>76</v>
      </c>
      <c r="FH129" s="52">
        <v>78</v>
      </c>
      <c r="FI129" s="52">
        <v>77</v>
      </c>
      <c r="FJ129" s="52">
        <v>77</v>
      </c>
      <c r="FK129" s="52">
        <v>77</v>
      </c>
      <c r="FL129" s="52">
        <v>77</v>
      </c>
      <c r="FM129" s="52">
        <v>75</v>
      </c>
      <c r="FN129" s="52">
        <v>73</v>
      </c>
      <c r="FO129" s="52">
        <v>72</v>
      </c>
      <c r="FP129" s="52">
        <v>72</v>
      </c>
      <c r="FQ129" s="52">
        <v>72</v>
      </c>
      <c r="FR129" s="52">
        <v>71</v>
      </c>
      <c r="FS129" s="52">
        <v>1.9259600000000002E-2</v>
      </c>
      <c r="FT129" s="52">
        <v>2.1061900000000001E-2</v>
      </c>
      <c r="FU129" s="52">
        <v>2.8425700000000002E-2</v>
      </c>
    </row>
    <row r="130" spans="1:177" x14ac:dyDescent="0.2">
      <c r="A130" s="31" t="s">
        <v>0</v>
      </c>
      <c r="B130" s="31" t="s">
        <v>236</v>
      </c>
      <c r="C130" s="31" t="s">
        <v>221</v>
      </c>
      <c r="D130" s="31" t="s">
        <v>215</v>
      </c>
      <c r="E130" s="53" t="s">
        <v>231</v>
      </c>
      <c r="F130" s="53">
        <v>1007</v>
      </c>
      <c r="G130" s="52">
        <v>1.0480449999999999</v>
      </c>
      <c r="H130" s="52">
        <v>0.88674739999999996</v>
      </c>
      <c r="I130" s="52">
        <v>0.77535719999999997</v>
      </c>
      <c r="J130" s="52">
        <v>0.71213630000000006</v>
      </c>
      <c r="K130" s="52">
        <v>0.67679060000000002</v>
      </c>
      <c r="L130" s="52">
        <v>0.70438670000000003</v>
      </c>
      <c r="M130" s="52">
        <v>0.75431199999999998</v>
      </c>
      <c r="N130" s="52">
        <v>0.79508780000000001</v>
      </c>
      <c r="O130" s="52">
        <v>0.85858129999999999</v>
      </c>
      <c r="P130" s="52">
        <v>0.92562730000000004</v>
      </c>
      <c r="Q130" s="52">
        <v>1.1018810000000001</v>
      </c>
      <c r="R130" s="52">
        <v>1.334414</v>
      </c>
      <c r="S130" s="52">
        <v>1.5431630000000001</v>
      </c>
      <c r="T130" s="52">
        <v>1.6004879999999999</v>
      </c>
      <c r="U130" s="52">
        <v>1.620919</v>
      </c>
      <c r="V130" s="52">
        <v>1.660917</v>
      </c>
      <c r="W130" s="52">
        <v>1.7961769999999999</v>
      </c>
      <c r="X130" s="52">
        <v>1.8988069999999999</v>
      </c>
      <c r="Y130" s="52">
        <v>1.938194</v>
      </c>
      <c r="Z130" s="52">
        <v>1.932456</v>
      </c>
      <c r="AA130" s="52">
        <v>1.9148959999999999</v>
      </c>
      <c r="AB130" s="52">
        <v>1.743644</v>
      </c>
      <c r="AC130" s="52">
        <v>1.570854</v>
      </c>
      <c r="AD130" s="52">
        <v>1.2687850000000001</v>
      </c>
      <c r="AE130" s="52">
        <v>-5.5422399999999997E-2</v>
      </c>
      <c r="AF130" s="52">
        <v>-6.2491100000000001E-2</v>
      </c>
      <c r="AG130" s="52">
        <v>-4.9106499999999997E-2</v>
      </c>
      <c r="AH130" s="52">
        <v>-4.1304300000000002E-2</v>
      </c>
      <c r="AI130" s="52">
        <v>-2.09833E-2</v>
      </c>
      <c r="AJ130" s="52">
        <v>-2.0398800000000002E-2</v>
      </c>
      <c r="AK130" s="52">
        <v>-1.5706899999999999E-2</v>
      </c>
      <c r="AL130" s="52">
        <v>7.2703000000000004E-3</v>
      </c>
      <c r="AM130" s="52">
        <v>-1.1390600000000001E-2</v>
      </c>
      <c r="AN130" s="52">
        <v>-2.69451E-2</v>
      </c>
      <c r="AO130" s="52">
        <v>1.55665E-2</v>
      </c>
      <c r="AP130" s="52">
        <v>6.5408300000000003E-2</v>
      </c>
      <c r="AQ130" s="52">
        <v>8.1807299999999999E-2</v>
      </c>
      <c r="AR130" s="52">
        <v>2.8557300000000001E-2</v>
      </c>
      <c r="AS130" s="52">
        <v>-1.7623799999999998E-2</v>
      </c>
      <c r="AT130" s="52">
        <v>-1.5054E-2</v>
      </c>
      <c r="AU130" s="52">
        <v>2.14688E-2</v>
      </c>
      <c r="AV130" s="52">
        <v>-1.9106499999999998E-2</v>
      </c>
      <c r="AW130" s="52">
        <v>1.8073499999999999E-2</v>
      </c>
      <c r="AX130" s="52">
        <v>1.9002100000000001E-2</v>
      </c>
      <c r="AY130" s="52">
        <v>8.1341999999999994E-3</v>
      </c>
      <c r="AZ130" s="52">
        <v>-3.4397200000000003E-2</v>
      </c>
      <c r="BA130" s="52">
        <v>-2.5153499999999999E-2</v>
      </c>
      <c r="BB130" s="52">
        <v>-2.2719300000000001E-2</v>
      </c>
      <c r="BC130" s="52">
        <v>-3.6244600000000002E-2</v>
      </c>
      <c r="BD130" s="52">
        <v>-4.5158299999999998E-2</v>
      </c>
      <c r="BE130" s="52">
        <v>-3.4526000000000001E-2</v>
      </c>
      <c r="BF130" s="52">
        <v>-2.7352399999999999E-2</v>
      </c>
      <c r="BG130" s="52">
        <v>-7.9582000000000003E-3</v>
      </c>
      <c r="BH130" s="52">
        <v>-7.8756999999999994E-3</v>
      </c>
      <c r="BI130" s="52">
        <v>-2.467E-3</v>
      </c>
      <c r="BJ130" s="52">
        <v>2.1084700000000001E-2</v>
      </c>
      <c r="BK130" s="52">
        <v>3.3088000000000002E-3</v>
      </c>
      <c r="BL130" s="52">
        <v>-1.1173199999999999E-2</v>
      </c>
      <c r="BM130" s="52">
        <v>3.41997E-2</v>
      </c>
      <c r="BN130" s="52">
        <v>8.7433999999999998E-2</v>
      </c>
      <c r="BO130" s="52">
        <v>0.1075338</v>
      </c>
      <c r="BP130" s="52">
        <v>5.5613099999999999E-2</v>
      </c>
      <c r="BQ130" s="52">
        <v>9.7593999999999997E-3</v>
      </c>
      <c r="BR130" s="52">
        <v>1.3129500000000001E-2</v>
      </c>
      <c r="BS130" s="52">
        <v>5.0160900000000001E-2</v>
      </c>
      <c r="BT130" s="52">
        <v>1.1237499999999999E-2</v>
      </c>
      <c r="BU130" s="52">
        <v>4.7511699999999997E-2</v>
      </c>
      <c r="BV130" s="52">
        <v>4.9799999999999997E-2</v>
      </c>
      <c r="BW130" s="52">
        <v>3.61994E-2</v>
      </c>
      <c r="BX130" s="52">
        <v>-8.0175999999999997E-3</v>
      </c>
      <c r="BY130" s="52">
        <v>-1.008E-4</v>
      </c>
      <c r="BZ130" s="52">
        <v>-4.2640000000000001E-4</v>
      </c>
      <c r="CA130" s="52">
        <v>-2.2962099999999999E-2</v>
      </c>
      <c r="CB130" s="52">
        <v>-3.3153599999999998E-2</v>
      </c>
      <c r="CC130" s="52">
        <v>-2.4427600000000001E-2</v>
      </c>
      <c r="CD130" s="52">
        <v>-1.7689300000000002E-2</v>
      </c>
      <c r="CE130" s="52">
        <v>1.0629999999999999E-3</v>
      </c>
      <c r="CF130" s="52">
        <v>7.9770000000000004E-4</v>
      </c>
      <c r="CG130" s="52">
        <v>6.7029000000000004E-3</v>
      </c>
      <c r="CH130" s="52">
        <v>3.0652599999999999E-2</v>
      </c>
      <c r="CI130" s="52">
        <v>1.3489599999999999E-2</v>
      </c>
      <c r="CJ130" s="52">
        <v>-2.497E-4</v>
      </c>
      <c r="CK130" s="52">
        <v>4.7105000000000001E-2</v>
      </c>
      <c r="CL130" s="52">
        <v>0.1026889</v>
      </c>
      <c r="CM130" s="52">
        <v>0.12535180000000001</v>
      </c>
      <c r="CN130" s="52">
        <v>7.4351899999999999E-2</v>
      </c>
      <c r="CO130" s="52">
        <v>2.8724900000000001E-2</v>
      </c>
      <c r="CP130" s="52">
        <v>3.2649400000000002E-2</v>
      </c>
      <c r="CQ130" s="52">
        <v>7.0032899999999995E-2</v>
      </c>
      <c r="CR130" s="52">
        <v>3.22536E-2</v>
      </c>
      <c r="CS130" s="52">
        <v>6.7900500000000003E-2</v>
      </c>
      <c r="CT130" s="52">
        <v>7.1130600000000002E-2</v>
      </c>
      <c r="CU130" s="52">
        <v>5.5637300000000001E-2</v>
      </c>
      <c r="CV130" s="52">
        <v>1.0252900000000001E-2</v>
      </c>
      <c r="CW130" s="52">
        <v>1.7250600000000001E-2</v>
      </c>
      <c r="CX130" s="52">
        <v>1.50136E-2</v>
      </c>
      <c r="CY130" s="52">
        <v>-9.6796E-3</v>
      </c>
      <c r="CZ130" s="52">
        <v>-2.1148900000000002E-2</v>
      </c>
      <c r="DA130" s="52">
        <v>-1.43292E-2</v>
      </c>
      <c r="DB130" s="52">
        <v>-8.0263000000000001E-3</v>
      </c>
      <c r="DC130" s="52">
        <v>1.0084299999999999E-2</v>
      </c>
      <c r="DD130" s="52">
        <v>9.4710999999999997E-3</v>
      </c>
      <c r="DE130" s="52">
        <v>1.5872899999999999E-2</v>
      </c>
      <c r="DF130" s="52">
        <v>4.0220400000000003E-2</v>
      </c>
      <c r="DG130" s="52">
        <v>2.3670299999999998E-2</v>
      </c>
      <c r="DH130" s="52">
        <v>1.06739E-2</v>
      </c>
      <c r="DI130" s="52">
        <v>6.0010399999999998E-2</v>
      </c>
      <c r="DJ130" s="52">
        <v>0.1179438</v>
      </c>
      <c r="DK130" s="52">
        <v>0.14316989999999999</v>
      </c>
      <c r="DL130" s="52">
        <v>9.3090599999999996E-2</v>
      </c>
      <c r="DM130" s="52">
        <v>4.7690400000000001E-2</v>
      </c>
      <c r="DN130" s="52">
        <v>5.2169199999999999E-2</v>
      </c>
      <c r="DO130" s="52">
        <v>8.9904999999999999E-2</v>
      </c>
      <c r="DP130" s="52">
        <v>5.3269700000000003E-2</v>
      </c>
      <c r="DQ130" s="52">
        <v>8.8289199999999998E-2</v>
      </c>
      <c r="DR130" s="52">
        <v>9.2461199999999993E-2</v>
      </c>
      <c r="DS130" s="52">
        <v>7.5075199999999995E-2</v>
      </c>
      <c r="DT130" s="52">
        <v>2.8523400000000001E-2</v>
      </c>
      <c r="DU130" s="52">
        <v>3.4602099999999997E-2</v>
      </c>
      <c r="DV130" s="52">
        <v>3.0453600000000001E-2</v>
      </c>
      <c r="DW130" s="52">
        <v>9.4982E-3</v>
      </c>
      <c r="DX130" s="52">
        <v>-3.8159999999999999E-3</v>
      </c>
      <c r="DY130" s="52">
        <v>2.5129999999999998E-4</v>
      </c>
      <c r="DZ130" s="52">
        <v>5.9255999999999996E-3</v>
      </c>
      <c r="EA130" s="52">
        <v>2.3109399999999999E-2</v>
      </c>
      <c r="EB130" s="52">
        <v>2.1994199999999998E-2</v>
      </c>
      <c r="EC130" s="52">
        <v>2.9112800000000001E-2</v>
      </c>
      <c r="ED130" s="52">
        <v>5.4034899999999997E-2</v>
      </c>
      <c r="EE130" s="52">
        <v>3.83697E-2</v>
      </c>
      <c r="EF130" s="52">
        <v>2.6445699999999999E-2</v>
      </c>
      <c r="EG130" s="52">
        <v>7.8643599999999994E-2</v>
      </c>
      <c r="EH130" s="52">
        <v>0.1399695</v>
      </c>
      <c r="EI130" s="52">
        <v>0.1688964</v>
      </c>
      <c r="EJ130" s="52">
        <v>0.1201464</v>
      </c>
      <c r="EK130" s="52">
        <v>7.5073699999999993E-2</v>
      </c>
      <c r="EL130" s="52">
        <v>8.0352800000000002E-2</v>
      </c>
      <c r="EM130" s="52">
        <v>0.11859699999999999</v>
      </c>
      <c r="EN130" s="52">
        <v>8.3613699999999999E-2</v>
      </c>
      <c r="EO130" s="52">
        <v>0.1177274</v>
      </c>
      <c r="EP130" s="52">
        <v>0.1232591</v>
      </c>
      <c r="EQ130" s="52">
        <v>0.10314039999999999</v>
      </c>
      <c r="ER130" s="52">
        <v>5.4903100000000003E-2</v>
      </c>
      <c r="ES130" s="52">
        <v>5.9654800000000001E-2</v>
      </c>
      <c r="ET130" s="52">
        <v>5.2746599999999998E-2</v>
      </c>
      <c r="EU130" s="52">
        <v>69</v>
      </c>
      <c r="EV130" s="52">
        <v>68</v>
      </c>
      <c r="EW130" s="52">
        <v>70</v>
      </c>
      <c r="EX130" s="52">
        <v>69</v>
      </c>
      <c r="EY130" s="52">
        <v>72</v>
      </c>
      <c r="EZ130" s="52">
        <v>67</v>
      </c>
      <c r="FA130" s="52">
        <v>77</v>
      </c>
      <c r="FB130" s="52">
        <v>85</v>
      </c>
      <c r="FC130" s="52">
        <v>92</v>
      </c>
      <c r="FD130" s="52">
        <v>94</v>
      </c>
      <c r="FE130" s="52">
        <v>98</v>
      </c>
      <c r="FF130" s="52">
        <v>99</v>
      </c>
      <c r="FG130" s="52">
        <v>96</v>
      </c>
      <c r="FH130" s="52">
        <v>90</v>
      </c>
      <c r="FI130" s="52">
        <v>90</v>
      </c>
      <c r="FJ130" s="52">
        <v>88</v>
      </c>
      <c r="FK130" s="52">
        <v>85</v>
      </c>
      <c r="FL130" s="52">
        <v>84</v>
      </c>
      <c r="FM130" s="52">
        <v>81</v>
      </c>
      <c r="FN130" s="52">
        <v>75</v>
      </c>
      <c r="FO130" s="52">
        <v>72</v>
      </c>
      <c r="FP130" s="52">
        <v>70</v>
      </c>
      <c r="FQ130" s="52">
        <v>69</v>
      </c>
      <c r="FR130" s="52">
        <v>67</v>
      </c>
      <c r="FS130" s="52">
        <v>1.7048199999999999E-2</v>
      </c>
      <c r="FT130" s="52">
        <v>1.87295E-2</v>
      </c>
      <c r="FU130" s="52">
        <v>2.8889700000000001E-2</v>
      </c>
    </row>
    <row r="131" spans="1:177" x14ac:dyDescent="0.2">
      <c r="A131" s="31" t="s">
        <v>0</v>
      </c>
      <c r="B131" s="31" t="s">
        <v>236</v>
      </c>
      <c r="C131" s="31" t="s">
        <v>221</v>
      </c>
      <c r="D131" s="31" t="s">
        <v>216</v>
      </c>
      <c r="E131" s="53" t="s">
        <v>229</v>
      </c>
      <c r="F131" s="53">
        <v>1888</v>
      </c>
      <c r="G131" s="52">
        <v>1.1388020000000001</v>
      </c>
      <c r="H131" s="52">
        <v>1.0367519999999999</v>
      </c>
      <c r="I131" s="52">
        <v>0.98156909999999997</v>
      </c>
      <c r="J131" s="52">
        <v>0.96834580000000003</v>
      </c>
      <c r="K131" s="52">
        <v>0.96429600000000004</v>
      </c>
      <c r="L131" s="52">
        <v>1.0949249999999999</v>
      </c>
      <c r="M131" s="52">
        <v>1.2866359999999999</v>
      </c>
      <c r="N131" s="52">
        <v>1.390919</v>
      </c>
      <c r="O131" s="52">
        <v>1.343793</v>
      </c>
      <c r="P131" s="52">
        <v>1.371394</v>
      </c>
      <c r="Q131" s="52">
        <v>1.294338</v>
      </c>
      <c r="R131" s="52">
        <v>1.2718929999999999</v>
      </c>
      <c r="S131" s="52">
        <v>1.277255</v>
      </c>
      <c r="T131" s="52">
        <v>1.255045</v>
      </c>
      <c r="U131" s="52">
        <v>1.2406919999999999</v>
      </c>
      <c r="V131" s="52">
        <v>1.3168409999999999</v>
      </c>
      <c r="W131" s="52">
        <v>1.4409430000000001</v>
      </c>
      <c r="X131" s="52">
        <v>1.7037530000000001</v>
      </c>
      <c r="Y131" s="52">
        <v>2.0458669999999999</v>
      </c>
      <c r="Z131" s="52">
        <v>2.1689310000000002</v>
      </c>
      <c r="AA131" s="52">
        <v>2.0840939999999999</v>
      </c>
      <c r="AB131" s="52">
        <v>1.945479</v>
      </c>
      <c r="AC131" s="52">
        <v>1.6709130000000001</v>
      </c>
      <c r="AD131" s="52">
        <v>1.418822</v>
      </c>
      <c r="AE131" s="52">
        <v>-7.8248399999999996E-2</v>
      </c>
      <c r="AF131" s="52">
        <v>-8.1104800000000005E-2</v>
      </c>
      <c r="AG131" s="52">
        <v>-7.6169200000000006E-2</v>
      </c>
      <c r="AH131" s="52">
        <v>-7.7215199999999998E-2</v>
      </c>
      <c r="AI131" s="52">
        <v>-6.6399799999999995E-2</v>
      </c>
      <c r="AJ131" s="52">
        <v>-4.4468399999999998E-2</v>
      </c>
      <c r="AK131" s="52">
        <v>-2.0876800000000001E-2</v>
      </c>
      <c r="AL131" s="52">
        <v>1.9489200000000002E-2</v>
      </c>
      <c r="AM131" s="52">
        <v>3.4105900000000001E-2</v>
      </c>
      <c r="AN131" s="52">
        <v>3.41821E-2</v>
      </c>
      <c r="AO131" s="52">
        <v>4.8655400000000001E-2</v>
      </c>
      <c r="AP131" s="52">
        <v>7.7231400000000006E-2</v>
      </c>
      <c r="AQ131" s="52">
        <v>7.9575000000000007E-2</v>
      </c>
      <c r="AR131" s="52">
        <v>6.6302700000000006E-2</v>
      </c>
      <c r="AS131" s="52">
        <v>8.7177199999999996E-2</v>
      </c>
      <c r="AT131" s="52">
        <v>6.6958599999999993E-2</v>
      </c>
      <c r="AU131" s="52">
        <v>5.1749000000000003E-2</v>
      </c>
      <c r="AV131" s="52">
        <v>3.6286100000000002E-2</v>
      </c>
      <c r="AW131" s="52">
        <v>-2.4128000000000001E-3</v>
      </c>
      <c r="AX131" s="52">
        <v>-8.8231999999999998E-3</v>
      </c>
      <c r="AY131" s="52">
        <v>-7.7124000000000003E-3</v>
      </c>
      <c r="AZ131" s="52">
        <v>-1.03625E-2</v>
      </c>
      <c r="BA131" s="52">
        <v>-2.0159300000000002E-2</v>
      </c>
      <c r="BB131" s="52">
        <v>-3.5326999999999997E-2</v>
      </c>
      <c r="BC131" s="52">
        <v>-5.7463599999999997E-2</v>
      </c>
      <c r="BD131" s="52">
        <v>-6.2081999999999998E-2</v>
      </c>
      <c r="BE131" s="52">
        <v>-5.7171699999999999E-2</v>
      </c>
      <c r="BF131" s="52">
        <v>-5.9387799999999998E-2</v>
      </c>
      <c r="BG131" s="52">
        <v>-4.9580899999999997E-2</v>
      </c>
      <c r="BH131" s="52">
        <v>-2.7169200000000001E-2</v>
      </c>
      <c r="BI131" s="52">
        <v>-2.0898000000000002E-3</v>
      </c>
      <c r="BJ131" s="52">
        <v>3.8046299999999998E-2</v>
      </c>
      <c r="BK131" s="52">
        <v>5.2542400000000003E-2</v>
      </c>
      <c r="BL131" s="52">
        <v>5.3884799999999997E-2</v>
      </c>
      <c r="BM131" s="52">
        <v>6.7572599999999997E-2</v>
      </c>
      <c r="BN131" s="52">
        <v>9.6705899999999997E-2</v>
      </c>
      <c r="BO131" s="52">
        <v>0.1000569</v>
      </c>
      <c r="BP131" s="52">
        <v>8.5906399999999994E-2</v>
      </c>
      <c r="BQ131" s="52">
        <v>0.1086102</v>
      </c>
      <c r="BR131" s="52">
        <v>8.7357699999999996E-2</v>
      </c>
      <c r="BS131" s="52">
        <v>7.3202799999999998E-2</v>
      </c>
      <c r="BT131" s="52">
        <v>5.9336600000000003E-2</v>
      </c>
      <c r="BU131" s="52">
        <v>2.1510000000000001E-2</v>
      </c>
      <c r="BV131" s="52">
        <v>1.54375E-2</v>
      </c>
      <c r="BW131" s="52">
        <v>1.5955899999999999E-2</v>
      </c>
      <c r="BX131" s="52">
        <v>1.27067E-2</v>
      </c>
      <c r="BY131" s="52">
        <v>2.5173000000000001E-3</v>
      </c>
      <c r="BZ131" s="52">
        <v>-1.42966E-2</v>
      </c>
      <c r="CA131" s="52">
        <v>-4.3068099999999998E-2</v>
      </c>
      <c r="CB131" s="52">
        <v>-4.8906999999999999E-2</v>
      </c>
      <c r="CC131" s="52">
        <v>-4.40141E-2</v>
      </c>
      <c r="CD131" s="52">
        <v>-4.7040499999999999E-2</v>
      </c>
      <c r="CE131" s="52">
        <v>-3.7932100000000003E-2</v>
      </c>
      <c r="CF131" s="52">
        <v>-1.51878E-2</v>
      </c>
      <c r="CG131" s="52">
        <v>1.09219E-2</v>
      </c>
      <c r="CH131" s="52">
        <v>5.0898800000000001E-2</v>
      </c>
      <c r="CI131" s="52">
        <v>6.5311599999999997E-2</v>
      </c>
      <c r="CJ131" s="52">
        <v>6.7530800000000002E-2</v>
      </c>
      <c r="CK131" s="52">
        <v>8.0674599999999999E-2</v>
      </c>
      <c r="CL131" s="52">
        <v>0.1101939</v>
      </c>
      <c r="CM131" s="52">
        <v>0.1142426</v>
      </c>
      <c r="CN131" s="52">
        <v>9.9483799999999997E-2</v>
      </c>
      <c r="CO131" s="52">
        <v>0.1234546</v>
      </c>
      <c r="CP131" s="52">
        <v>0.10148600000000001</v>
      </c>
      <c r="CQ131" s="52">
        <v>8.8061700000000007E-2</v>
      </c>
      <c r="CR131" s="52">
        <v>7.5301400000000004E-2</v>
      </c>
      <c r="CS131" s="52">
        <v>3.8078899999999999E-2</v>
      </c>
      <c r="CT131" s="52">
        <v>3.2240400000000002E-2</v>
      </c>
      <c r="CU131" s="52">
        <v>3.2348500000000002E-2</v>
      </c>
      <c r="CV131" s="52">
        <v>2.8684399999999999E-2</v>
      </c>
      <c r="CW131" s="52">
        <v>1.8223E-2</v>
      </c>
      <c r="CX131" s="52">
        <v>2.6899999999999998E-4</v>
      </c>
      <c r="CY131" s="52">
        <v>-2.8672599999999999E-2</v>
      </c>
      <c r="CZ131" s="52">
        <v>-3.5731899999999997E-2</v>
      </c>
      <c r="DA131" s="52">
        <v>-3.0856499999999999E-2</v>
      </c>
      <c r="DB131" s="52">
        <v>-3.46932E-2</v>
      </c>
      <c r="DC131" s="52">
        <v>-2.6283399999999998E-2</v>
      </c>
      <c r="DD131" s="52">
        <v>-3.2063E-3</v>
      </c>
      <c r="DE131" s="52">
        <v>2.3933699999999999E-2</v>
      </c>
      <c r="DF131" s="52">
        <v>6.37514E-2</v>
      </c>
      <c r="DG131" s="52">
        <v>7.8080700000000003E-2</v>
      </c>
      <c r="DH131" s="52">
        <v>8.1176899999999996E-2</v>
      </c>
      <c r="DI131" s="52">
        <v>9.3776700000000004E-2</v>
      </c>
      <c r="DJ131" s="52">
        <v>0.1236819</v>
      </c>
      <c r="DK131" s="52">
        <v>0.1284283</v>
      </c>
      <c r="DL131" s="52">
        <v>0.1130613</v>
      </c>
      <c r="DM131" s="52">
        <v>0.13829910000000001</v>
      </c>
      <c r="DN131" s="52">
        <v>0.11561440000000001</v>
      </c>
      <c r="DO131" s="52">
        <v>0.1029205</v>
      </c>
      <c r="DP131" s="52">
        <v>9.1266100000000003E-2</v>
      </c>
      <c r="DQ131" s="52">
        <v>5.4647800000000003E-2</v>
      </c>
      <c r="DR131" s="52">
        <v>4.9043299999999998E-2</v>
      </c>
      <c r="DS131" s="52">
        <v>4.8741E-2</v>
      </c>
      <c r="DT131" s="52">
        <v>4.4662E-2</v>
      </c>
      <c r="DU131" s="52">
        <v>3.3928699999999999E-2</v>
      </c>
      <c r="DV131" s="52">
        <v>1.48345E-2</v>
      </c>
      <c r="DW131" s="52">
        <v>-7.8878000000000004E-3</v>
      </c>
      <c r="DX131" s="52">
        <v>-1.67092E-2</v>
      </c>
      <c r="DY131" s="52">
        <v>-1.1859E-2</v>
      </c>
      <c r="DZ131" s="52">
        <v>-1.6865700000000001E-2</v>
      </c>
      <c r="EA131" s="52">
        <v>-9.4645000000000007E-3</v>
      </c>
      <c r="EB131" s="52">
        <v>1.40929E-2</v>
      </c>
      <c r="EC131" s="52">
        <v>4.27207E-2</v>
      </c>
      <c r="ED131" s="52">
        <v>8.2308400000000004E-2</v>
      </c>
      <c r="EE131" s="52">
        <v>9.65173E-2</v>
      </c>
      <c r="EF131" s="52">
        <v>0.1008796</v>
      </c>
      <c r="EG131" s="52">
        <v>0.1126939</v>
      </c>
      <c r="EH131" s="52">
        <v>0.14315629999999999</v>
      </c>
      <c r="EI131" s="52">
        <v>0.14891019999999999</v>
      </c>
      <c r="EJ131" s="52">
        <v>0.1326649</v>
      </c>
      <c r="EK131" s="52">
        <v>0.15973209999999999</v>
      </c>
      <c r="EL131" s="52">
        <v>0.13601350000000001</v>
      </c>
      <c r="EM131" s="52">
        <v>0.1243744</v>
      </c>
      <c r="EN131" s="52">
        <v>0.11431669999999999</v>
      </c>
      <c r="EO131" s="52">
        <v>7.8570600000000004E-2</v>
      </c>
      <c r="EP131" s="52">
        <v>7.3303999999999994E-2</v>
      </c>
      <c r="EQ131" s="52">
        <v>7.2409299999999996E-2</v>
      </c>
      <c r="ER131" s="52">
        <v>6.7731200000000005E-2</v>
      </c>
      <c r="ES131" s="52">
        <v>5.6605299999999997E-2</v>
      </c>
      <c r="ET131" s="52">
        <v>3.5864899999999998E-2</v>
      </c>
      <c r="EU131" s="52">
        <v>56.654086999999997</v>
      </c>
      <c r="EV131" s="52">
        <v>56.490566000000001</v>
      </c>
      <c r="EW131" s="52">
        <v>56.072327000000001</v>
      </c>
      <c r="EX131" s="52">
        <v>56.908805999999998</v>
      </c>
      <c r="EY131" s="52">
        <v>55.235847</v>
      </c>
      <c r="EZ131" s="52">
        <v>56.490566000000001</v>
      </c>
      <c r="FA131" s="52">
        <v>56.072327000000001</v>
      </c>
      <c r="FB131" s="52">
        <v>55.654086999999997</v>
      </c>
      <c r="FC131" s="52">
        <v>58.745280999999999</v>
      </c>
      <c r="FD131" s="52">
        <v>52.745280999999999</v>
      </c>
      <c r="FE131" s="52">
        <v>54.163521000000003</v>
      </c>
      <c r="FF131" s="52">
        <v>57.745280999999999</v>
      </c>
      <c r="FG131" s="52">
        <v>52.163521000000003</v>
      </c>
      <c r="FH131" s="52">
        <v>59</v>
      </c>
      <c r="FI131" s="52">
        <v>59.581760000000003</v>
      </c>
      <c r="FJ131" s="52">
        <v>60.163521000000003</v>
      </c>
      <c r="FK131" s="52">
        <v>54.745280999999999</v>
      </c>
      <c r="FL131" s="52">
        <v>55.745280999999999</v>
      </c>
      <c r="FM131" s="52">
        <v>53.490566000000001</v>
      </c>
      <c r="FN131" s="52">
        <v>54.327044999999998</v>
      </c>
      <c r="FO131" s="52">
        <v>51.745280999999999</v>
      </c>
      <c r="FP131" s="52">
        <v>51.745280999999999</v>
      </c>
      <c r="FQ131" s="52">
        <v>51.163521000000003</v>
      </c>
      <c r="FR131" s="52">
        <v>50.745280999999999</v>
      </c>
      <c r="FS131" s="52">
        <v>1.5582500000000001E-2</v>
      </c>
      <c r="FT131" s="52">
        <v>1.6847899999999999E-2</v>
      </c>
      <c r="FU131" s="52">
        <v>2.6661299999999999E-2</v>
      </c>
    </row>
    <row r="132" spans="1:177" x14ac:dyDescent="0.2">
      <c r="A132" s="31" t="s">
        <v>0</v>
      </c>
      <c r="B132" s="31" t="s">
        <v>236</v>
      </c>
      <c r="C132" s="31" t="s">
        <v>221</v>
      </c>
      <c r="D132" s="31" t="s">
        <v>216</v>
      </c>
      <c r="E132" s="53" t="s">
        <v>230</v>
      </c>
      <c r="F132" s="53">
        <v>1098</v>
      </c>
      <c r="G132" s="52">
        <v>0.67304339999999996</v>
      </c>
      <c r="H132" s="52">
        <v>0.60766520000000002</v>
      </c>
      <c r="I132" s="52">
        <v>0.56630049999999998</v>
      </c>
      <c r="J132" s="52">
        <v>0.55316869999999996</v>
      </c>
      <c r="K132" s="52">
        <v>0.54378539999999997</v>
      </c>
      <c r="L132" s="52">
        <v>0.60443150000000001</v>
      </c>
      <c r="M132" s="52">
        <v>0.70120470000000001</v>
      </c>
      <c r="N132" s="52">
        <v>0.78250960000000003</v>
      </c>
      <c r="O132" s="52">
        <v>0.77131879999999997</v>
      </c>
      <c r="P132" s="52">
        <v>0.77657290000000001</v>
      </c>
      <c r="Q132" s="52">
        <v>0.74129480000000003</v>
      </c>
      <c r="R132" s="52">
        <v>0.73424060000000002</v>
      </c>
      <c r="S132" s="52">
        <v>0.73408370000000001</v>
      </c>
      <c r="T132" s="52">
        <v>0.70923219999999998</v>
      </c>
      <c r="U132" s="52">
        <v>0.732657</v>
      </c>
      <c r="V132" s="52">
        <v>0.75404450000000001</v>
      </c>
      <c r="W132" s="52">
        <v>0.80294149999999997</v>
      </c>
      <c r="X132" s="52">
        <v>0.94153710000000002</v>
      </c>
      <c r="Y132" s="52">
        <v>1.1560360000000001</v>
      </c>
      <c r="Z132" s="52">
        <v>1.2367939999999999</v>
      </c>
      <c r="AA132" s="52">
        <v>1.194115</v>
      </c>
      <c r="AB132" s="52">
        <v>1.1230880000000001</v>
      </c>
      <c r="AC132" s="52">
        <v>0.94720199999999999</v>
      </c>
      <c r="AD132" s="52">
        <v>0.82017289999999998</v>
      </c>
      <c r="AE132" s="52">
        <v>-6.2316700000000003E-2</v>
      </c>
      <c r="AF132" s="52">
        <v>-6.1657700000000003E-2</v>
      </c>
      <c r="AG132" s="52">
        <v>-6.1342300000000002E-2</v>
      </c>
      <c r="AH132" s="52">
        <v>-6.1469999999999997E-2</v>
      </c>
      <c r="AI132" s="52">
        <v>-6.0867999999999998E-2</v>
      </c>
      <c r="AJ132" s="52">
        <v>-2.9075199999999999E-2</v>
      </c>
      <c r="AK132" s="52">
        <v>-1.3037E-2</v>
      </c>
      <c r="AL132" s="52">
        <v>-6.3508999999999996E-3</v>
      </c>
      <c r="AM132" s="52">
        <v>3.0263999999999998E-3</v>
      </c>
      <c r="AN132" s="52">
        <v>-1.3195699999999999E-2</v>
      </c>
      <c r="AO132" s="52">
        <v>9.6655000000000005E-3</v>
      </c>
      <c r="AP132" s="52">
        <v>3.2739400000000002E-2</v>
      </c>
      <c r="AQ132" s="52">
        <v>4.4063100000000001E-2</v>
      </c>
      <c r="AR132" s="52">
        <v>3.55153E-2</v>
      </c>
      <c r="AS132" s="52">
        <v>6.3033800000000001E-2</v>
      </c>
      <c r="AT132" s="52">
        <v>4.7980000000000002E-2</v>
      </c>
      <c r="AU132" s="52">
        <v>3.3927499999999999E-2</v>
      </c>
      <c r="AV132" s="52">
        <v>2.38633E-2</v>
      </c>
      <c r="AW132" s="52">
        <v>7.2110999999999998E-3</v>
      </c>
      <c r="AX132" s="52">
        <v>-1.6568200000000002E-2</v>
      </c>
      <c r="AY132" s="52">
        <v>-1.24003E-2</v>
      </c>
      <c r="AZ132" s="52">
        <v>-1.32912E-2</v>
      </c>
      <c r="BA132" s="52">
        <v>-2.93204E-2</v>
      </c>
      <c r="BB132" s="52">
        <v>-3.28308E-2</v>
      </c>
      <c r="BC132" s="52">
        <v>-4.6293800000000003E-2</v>
      </c>
      <c r="BD132" s="52">
        <v>-4.6814599999999998E-2</v>
      </c>
      <c r="BE132" s="52">
        <v>-4.6613599999999998E-2</v>
      </c>
      <c r="BF132" s="52">
        <v>-4.7398000000000003E-2</v>
      </c>
      <c r="BG132" s="52">
        <v>-4.8023000000000003E-2</v>
      </c>
      <c r="BH132" s="52">
        <v>-1.6435499999999999E-2</v>
      </c>
      <c r="BI132" s="52">
        <v>5.5520000000000005E-4</v>
      </c>
      <c r="BJ132" s="52">
        <v>6.9867000000000002E-3</v>
      </c>
      <c r="BK132" s="52">
        <v>1.7133800000000001E-2</v>
      </c>
      <c r="BL132" s="52">
        <v>1.3489999999999999E-3</v>
      </c>
      <c r="BM132" s="52">
        <v>2.3843699999999999E-2</v>
      </c>
      <c r="BN132" s="52">
        <v>4.7180600000000003E-2</v>
      </c>
      <c r="BO132" s="52">
        <v>5.9348199999999997E-2</v>
      </c>
      <c r="BP132" s="52">
        <v>5.0341999999999998E-2</v>
      </c>
      <c r="BQ132" s="52">
        <v>8.0175700000000003E-2</v>
      </c>
      <c r="BR132" s="52">
        <v>6.3210600000000006E-2</v>
      </c>
      <c r="BS132" s="52">
        <v>4.9609500000000001E-2</v>
      </c>
      <c r="BT132" s="52">
        <v>4.0693399999999998E-2</v>
      </c>
      <c r="BU132" s="52">
        <v>2.4738199999999998E-2</v>
      </c>
      <c r="BV132" s="52">
        <v>1.5975E-3</v>
      </c>
      <c r="BW132" s="52">
        <v>4.7239999999999999E-3</v>
      </c>
      <c r="BX132" s="52">
        <v>3.6503999999999998E-3</v>
      </c>
      <c r="BY132" s="52">
        <v>-1.20246E-2</v>
      </c>
      <c r="BZ132" s="52">
        <v>-1.6513099999999999E-2</v>
      </c>
      <c r="CA132" s="52">
        <v>-3.51963E-2</v>
      </c>
      <c r="CB132" s="52">
        <v>-3.6534299999999999E-2</v>
      </c>
      <c r="CC132" s="52">
        <v>-3.64125E-2</v>
      </c>
      <c r="CD132" s="52">
        <v>-3.7651700000000003E-2</v>
      </c>
      <c r="CE132" s="52">
        <v>-3.9126500000000002E-2</v>
      </c>
      <c r="CF132" s="52">
        <v>-7.6813000000000003E-3</v>
      </c>
      <c r="CG132" s="52">
        <v>9.9690999999999998E-3</v>
      </c>
      <c r="CH132" s="52">
        <v>1.6224300000000001E-2</v>
      </c>
      <c r="CI132" s="52">
        <v>2.6904500000000001E-2</v>
      </c>
      <c r="CJ132" s="52">
        <v>1.1422699999999999E-2</v>
      </c>
      <c r="CK132" s="52">
        <v>3.3663499999999999E-2</v>
      </c>
      <c r="CL132" s="52">
        <v>5.71826E-2</v>
      </c>
      <c r="CM132" s="52">
        <v>6.99346E-2</v>
      </c>
      <c r="CN132" s="52">
        <v>6.0610999999999998E-2</v>
      </c>
      <c r="CO132" s="52">
        <v>9.2048199999999997E-2</v>
      </c>
      <c r="CP132" s="52">
        <v>7.37593E-2</v>
      </c>
      <c r="CQ132" s="52">
        <v>6.0470900000000001E-2</v>
      </c>
      <c r="CR132" s="52">
        <v>5.2350000000000001E-2</v>
      </c>
      <c r="CS132" s="52">
        <v>3.6877300000000002E-2</v>
      </c>
      <c r="CT132" s="52">
        <v>1.4179000000000001E-2</v>
      </c>
      <c r="CU132" s="52">
        <v>1.65843E-2</v>
      </c>
      <c r="CV132" s="52">
        <v>1.53841E-2</v>
      </c>
      <c r="CW132" s="52">
        <v>-4.5599999999999997E-5</v>
      </c>
      <c r="CX132" s="52">
        <v>-5.2115E-3</v>
      </c>
      <c r="CY132" s="52">
        <v>-2.4098899999999999E-2</v>
      </c>
      <c r="CZ132" s="52">
        <v>-2.6254E-2</v>
      </c>
      <c r="DA132" s="52">
        <v>-2.6211499999999999E-2</v>
      </c>
      <c r="DB132" s="52">
        <v>-2.79055E-2</v>
      </c>
      <c r="DC132" s="52">
        <v>-3.0230099999999999E-2</v>
      </c>
      <c r="DD132" s="52">
        <v>1.0728999999999999E-3</v>
      </c>
      <c r="DE132" s="52">
        <v>1.9383000000000001E-2</v>
      </c>
      <c r="DF132" s="52">
        <v>2.5461899999999999E-2</v>
      </c>
      <c r="DG132" s="52">
        <v>3.6675199999999998E-2</v>
      </c>
      <c r="DH132" s="52">
        <v>2.1496299999999999E-2</v>
      </c>
      <c r="DI132" s="52">
        <v>4.3483300000000003E-2</v>
      </c>
      <c r="DJ132" s="52">
        <v>6.7184499999999994E-2</v>
      </c>
      <c r="DK132" s="52">
        <v>8.0521099999999998E-2</v>
      </c>
      <c r="DL132" s="52">
        <v>7.0879899999999996E-2</v>
      </c>
      <c r="DM132" s="52">
        <v>0.1039206</v>
      </c>
      <c r="DN132" s="52">
        <v>8.4307999999999994E-2</v>
      </c>
      <c r="DO132" s="52">
        <v>7.1332300000000001E-2</v>
      </c>
      <c r="DP132" s="52">
        <v>6.4006499999999994E-2</v>
      </c>
      <c r="DQ132" s="52">
        <v>4.9016499999999998E-2</v>
      </c>
      <c r="DR132" s="52">
        <v>2.67605E-2</v>
      </c>
      <c r="DS132" s="52">
        <v>2.8444500000000001E-2</v>
      </c>
      <c r="DT132" s="52">
        <v>2.7117800000000001E-2</v>
      </c>
      <c r="DU132" s="52">
        <v>1.19335E-2</v>
      </c>
      <c r="DV132" s="52">
        <v>6.0901999999999996E-3</v>
      </c>
      <c r="DW132" s="52">
        <v>-8.0759999999999998E-3</v>
      </c>
      <c r="DX132" s="52">
        <v>-1.1410999999999999E-2</v>
      </c>
      <c r="DY132" s="52">
        <v>-1.14827E-2</v>
      </c>
      <c r="DZ132" s="52">
        <v>-1.38335E-2</v>
      </c>
      <c r="EA132" s="52">
        <v>-1.7385000000000001E-2</v>
      </c>
      <c r="EB132" s="52">
        <v>1.37126E-2</v>
      </c>
      <c r="EC132" s="52">
        <v>3.2975200000000003E-2</v>
      </c>
      <c r="ED132" s="52">
        <v>3.8799500000000001E-2</v>
      </c>
      <c r="EE132" s="52">
        <v>5.0782599999999997E-2</v>
      </c>
      <c r="EF132" s="52">
        <v>3.60411E-2</v>
      </c>
      <c r="EG132" s="52">
        <v>5.7661499999999997E-2</v>
      </c>
      <c r="EH132" s="52">
        <v>8.1625799999999998E-2</v>
      </c>
      <c r="EI132" s="52">
        <v>9.5806199999999994E-2</v>
      </c>
      <c r="EJ132" s="52">
        <v>8.5706599999999994E-2</v>
      </c>
      <c r="EK132" s="52">
        <v>0.1210625</v>
      </c>
      <c r="EL132" s="52">
        <v>9.9538600000000005E-2</v>
      </c>
      <c r="EM132" s="52">
        <v>8.7014300000000003E-2</v>
      </c>
      <c r="EN132" s="52">
        <v>8.0836699999999997E-2</v>
      </c>
      <c r="EO132" s="52">
        <v>6.6543500000000005E-2</v>
      </c>
      <c r="EP132" s="52">
        <v>4.4926199999999999E-2</v>
      </c>
      <c r="EQ132" s="52">
        <v>4.55688E-2</v>
      </c>
      <c r="ER132" s="52">
        <v>4.4059399999999999E-2</v>
      </c>
      <c r="ES132" s="52">
        <v>2.92293E-2</v>
      </c>
      <c r="ET132" s="52">
        <v>2.2407900000000001E-2</v>
      </c>
      <c r="EU132" s="52">
        <v>60</v>
      </c>
      <c r="EV132" s="52">
        <v>59</v>
      </c>
      <c r="EW132" s="52">
        <v>59</v>
      </c>
      <c r="EX132" s="52">
        <v>59</v>
      </c>
      <c r="EY132" s="52">
        <v>59</v>
      </c>
      <c r="EZ132" s="52">
        <v>59</v>
      </c>
      <c r="FA132" s="52">
        <v>59</v>
      </c>
      <c r="FB132" s="52">
        <v>59</v>
      </c>
      <c r="FC132" s="52">
        <v>60</v>
      </c>
      <c r="FD132" s="52">
        <v>54</v>
      </c>
      <c r="FE132" s="52">
        <v>55</v>
      </c>
      <c r="FF132" s="52">
        <v>59</v>
      </c>
      <c r="FG132" s="52">
        <v>53</v>
      </c>
      <c r="FH132" s="52">
        <v>59</v>
      </c>
      <c r="FI132" s="52">
        <v>60</v>
      </c>
      <c r="FJ132" s="52">
        <v>61</v>
      </c>
      <c r="FK132" s="52">
        <v>56</v>
      </c>
      <c r="FL132" s="52">
        <v>57</v>
      </c>
      <c r="FM132" s="52">
        <v>56</v>
      </c>
      <c r="FN132" s="52">
        <v>56</v>
      </c>
      <c r="FO132" s="52">
        <v>53</v>
      </c>
      <c r="FP132" s="52">
        <v>53</v>
      </c>
      <c r="FQ132" s="52">
        <v>52</v>
      </c>
      <c r="FR132" s="52">
        <v>52</v>
      </c>
      <c r="FS132" s="52">
        <v>1.1049E-2</v>
      </c>
      <c r="FT132" s="52">
        <v>1.2312200000000001E-2</v>
      </c>
      <c r="FU132" s="52">
        <v>1.96343E-2</v>
      </c>
    </row>
    <row r="133" spans="1:177" x14ac:dyDescent="0.2">
      <c r="A133" s="31" t="s">
        <v>0</v>
      </c>
      <c r="B133" s="31" t="s">
        <v>236</v>
      </c>
      <c r="C133" s="31" t="s">
        <v>221</v>
      </c>
      <c r="D133" s="31" t="s">
        <v>216</v>
      </c>
      <c r="E133" s="53" t="s">
        <v>231</v>
      </c>
      <c r="F133" s="53">
        <v>790</v>
      </c>
      <c r="G133" s="52">
        <v>0.46479160000000003</v>
      </c>
      <c r="H133" s="52">
        <v>0.42829430000000002</v>
      </c>
      <c r="I133" s="52">
        <v>0.4143792</v>
      </c>
      <c r="J133" s="52">
        <v>0.41472049999999999</v>
      </c>
      <c r="K133" s="52">
        <v>0.41986499999999999</v>
      </c>
      <c r="L133" s="52">
        <v>0.4902359</v>
      </c>
      <c r="M133" s="52">
        <v>0.58536809999999995</v>
      </c>
      <c r="N133" s="52">
        <v>0.60822089999999995</v>
      </c>
      <c r="O133" s="52">
        <v>0.57205320000000004</v>
      </c>
      <c r="P133" s="52">
        <v>0.59394040000000003</v>
      </c>
      <c r="Q133" s="52">
        <v>0.55281740000000001</v>
      </c>
      <c r="R133" s="52">
        <v>0.53766510000000001</v>
      </c>
      <c r="S133" s="52">
        <v>0.54356939999999998</v>
      </c>
      <c r="T133" s="52">
        <v>0.54611969999999999</v>
      </c>
      <c r="U133" s="52">
        <v>0.50957419999999998</v>
      </c>
      <c r="V133" s="52">
        <v>0.56368039999999997</v>
      </c>
      <c r="W133" s="52">
        <v>0.63839679999999999</v>
      </c>
      <c r="X133" s="52">
        <v>0.76196779999999997</v>
      </c>
      <c r="Y133" s="52">
        <v>0.88914490000000002</v>
      </c>
      <c r="Z133" s="52">
        <v>0.93203760000000002</v>
      </c>
      <c r="AA133" s="52">
        <v>0.8899937</v>
      </c>
      <c r="AB133" s="52">
        <v>0.82216840000000002</v>
      </c>
      <c r="AC133" s="52">
        <v>0.72360210000000003</v>
      </c>
      <c r="AD133" s="52">
        <v>0.59826109999999999</v>
      </c>
      <c r="AE133" s="52">
        <v>-3.1209500000000001E-2</v>
      </c>
      <c r="AF133" s="52">
        <v>-3.32888E-2</v>
      </c>
      <c r="AG133" s="52">
        <v>-2.8775800000000001E-2</v>
      </c>
      <c r="AH133" s="52">
        <v>-2.8344500000000002E-2</v>
      </c>
      <c r="AI133" s="52">
        <v>-1.7754300000000001E-2</v>
      </c>
      <c r="AJ133" s="52">
        <v>-2.7754399999999999E-2</v>
      </c>
      <c r="AK133" s="52">
        <v>-2.1061400000000001E-2</v>
      </c>
      <c r="AL133" s="52">
        <v>1.2758200000000001E-2</v>
      </c>
      <c r="AM133" s="52">
        <v>1.79705E-2</v>
      </c>
      <c r="AN133" s="52">
        <v>3.2866899999999998E-2</v>
      </c>
      <c r="AO133" s="52">
        <v>2.5652299999999999E-2</v>
      </c>
      <c r="AP133" s="52">
        <v>3.0956999999999998E-2</v>
      </c>
      <c r="AQ133" s="52">
        <v>2.16563E-2</v>
      </c>
      <c r="AR133" s="52">
        <v>1.74746E-2</v>
      </c>
      <c r="AS133" s="52">
        <v>1.11536E-2</v>
      </c>
      <c r="AT133" s="52">
        <v>5.6626999999999997E-3</v>
      </c>
      <c r="AU133" s="52">
        <v>3.2704000000000001E-3</v>
      </c>
      <c r="AV133" s="52">
        <v>-3.9638E-3</v>
      </c>
      <c r="AW133" s="52">
        <v>-2.7053199999999999E-2</v>
      </c>
      <c r="AX133" s="52">
        <v>-9.2435E-3</v>
      </c>
      <c r="AY133" s="52">
        <v>-1.1861399999999999E-2</v>
      </c>
      <c r="AZ133" s="52">
        <v>-1.3361100000000001E-2</v>
      </c>
      <c r="BA133" s="52">
        <v>-6.6360999999999998E-3</v>
      </c>
      <c r="BB133" s="52">
        <v>-1.73384E-2</v>
      </c>
      <c r="BC133" s="52">
        <v>-1.7982999999999999E-2</v>
      </c>
      <c r="BD133" s="52">
        <v>-2.1393800000000001E-2</v>
      </c>
      <c r="BE133" s="52">
        <v>-1.6788500000000001E-2</v>
      </c>
      <c r="BF133" s="52">
        <v>-1.7414900000000001E-2</v>
      </c>
      <c r="BG133" s="52">
        <v>-6.9407000000000002E-3</v>
      </c>
      <c r="BH133" s="52">
        <v>-1.59597E-2</v>
      </c>
      <c r="BI133" s="52">
        <v>-8.1160999999999994E-3</v>
      </c>
      <c r="BJ133" s="52">
        <v>2.5589199999999999E-2</v>
      </c>
      <c r="BK133" s="52">
        <v>2.9796099999999999E-2</v>
      </c>
      <c r="BL133" s="52">
        <v>4.60811E-2</v>
      </c>
      <c r="BM133" s="52">
        <v>3.8138699999999998E-2</v>
      </c>
      <c r="BN133" s="52">
        <v>4.3995100000000002E-2</v>
      </c>
      <c r="BO133" s="52">
        <v>3.5268500000000001E-2</v>
      </c>
      <c r="BP133" s="52">
        <v>3.0287100000000001E-2</v>
      </c>
      <c r="BQ133" s="52">
        <v>2.4024199999999999E-2</v>
      </c>
      <c r="BR133" s="52">
        <v>1.9207800000000001E-2</v>
      </c>
      <c r="BS133" s="52">
        <v>1.78519E-2</v>
      </c>
      <c r="BT133" s="52">
        <v>1.1764E-2</v>
      </c>
      <c r="BU133" s="52">
        <v>-1.07884E-2</v>
      </c>
      <c r="BV133" s="52">
        <v>6.8206999999999999E-3</v>
      </c>
      <c r="BW133" s="52">
        <v>4.4615000000000002E-3</v>
      </c>
      <c r="BX133" s="52">
        <v>2.2556999999999998E-3</v>
      </c>
      <c r="BY133" s="52">
        <v>8.0067999999999997E-3</v>
      </c>
      <c r="BZ133" s="52">
        <v>-4.0857999999999997E-3</v>
      </c>
      <c r="CA133" s="52">
        <v>-8.8222999999999999E-3</v>
      </c>
      <c r="CB133" s="52">
        <v>-1.3155399999999999E-2</v>
      </c>
      <c r="CC133" s="52">
        <v>-8.4860999999999999E-3</v>
      </c>
      <c r="CD133" s="52">
        <v>-9.8451000000000007E-3</v>
      </c>
      <c r="CE133" s="52">
        <v>5.4869999999999995E-4</v>
      </c>
      <c r="CF133" s="52">
        <v>-7.7907999999999996E-3</v>
      </c>
      <c r="CG133" s="52">
        <v>8.4979999999999995E-4</v>
      </c>
      <c r="CH133" s="52">
        <v>3.4475899999999997E-2</v>
      </c>
      <c r="CI133" s="52">
        <v>3.7986499999999999E-2</v>
      </c>
      <c r="CJ133" s="52">
        <v>5.5233200000000003E-2</v>
      </c>
      <c r="CK133" s="52">
        <v>4.6786800000000003E-2</v>
      </c>
      <c r="CL133" s="52">
        <v>5.3025299999999997E-2</v>
      </c>
      <c r="CM133" s="52">
        <v>4.4696199999999998E-2</v>
      </c>
      <c r="CN133" s="52">
        <v>3.9161000000000001E-2</v>
      </c>
      <c r="CO133" s="52">
        <v>3.29384E-2</v>
      </c>
      <c r="CP133" s="52">
        <v>2.8589E-2</v>
      </c>
      <c r="CQ133" s="52">
        <v>2.79511E-2</v>
      </c>
      <c r="CR133" s="52">
        <v>2.2657E-2</v>
      </c>
      <c r="CS133" s="52">
        <v>4.7649999999999998E-4</v>
      </c>
      <c r="CT133" s="52">
        <v>1.7946699999999999E-2</v>
      </c>
      <c r="CU133" s="52">
        <v>1.5766599999999999E-2</v>
      </c>
      <c r="CV133" s="52">
        <v>1.30718E-2</v>
      </c>
      <c r="CW133" s="52">
        <v>1.8148399999999999E-2</v>
      </c>
      <c r="CX133" s="52">
        <v>5.0929E-3</v>
      </c>
      <c r="CY133" s="52">
        <v>3.3829999999999998E-4</v>
      </c>
      <c r="CZ133" s="52">
        <v>-4.9169000000000001E-3</v>
      </c>
      <c r="DA133" s="52">
        <v>-1.838E-4</v>
      </c>
      <c r="DB133" s="52">
        <v>-2.2753000000000001E-3</v>
      </c>
      <c r="DC133" s="52">
        <v>8.0380999999999994E-3</v>
      </c>
      <c r="DD133" s="52">
        <v>3.7809999999999997E-4</v>
      </c>
      <c r="DE133" s="52">
        <v>9.8157000000000001E-3</v>
      </c>
      <c r="DF133" s="52">
        <v>4.3362699999999997E-2</v>
      </c>
      <c r="DG133" s="52">
        <v>4.6176799999999997E-2</v>
      </c>
      <c r="DH133" s="52">
        <v>6.4385300000000006E-2</v>
      </c>
      <c r="DI133" s="52">
        <v>5.5434799999999999E-2</v>
      </c>
      <c r="DJ133" s="52">
        <v>6.20555E-2</v>
      </c>
      <c r="DK133" s="52">
        <v>5.4123999999999999E-2</v>
      </c>
      <c r="DL133" s="52">
        <v>4.8034899999999998E-2</v>
      </c>
      <c r="DM133" s="52">
        <v>4.1852500000000001E-2</v>
      </c>
      <c r="DN133" s="52">
        <v>3.7970299999999998E-2</v>
      </c>
      <c r="DO133" s="52">
        <v>3.8050199999999999E-2</v>
      </c>
      <c r="DP133" s="52">
        <v>3.3550000000000003E-2</v>
      </c>
      <c r="DQ133" s="52">
        <v>1.17415E-2</v>
      </c>
      <c r="DR133" s="52">
        <v>2.90727E-2</v>
      </c>
      <c r="DS133" s="52">
        <v>2.70718E-2</v>
      </c>
      <c r="DT133" s="52">
        <v>2.3888E-2</v>
      </c>
      <c r="DU133" s="52">
        <v>2.8289999999999999E-2</v>
      </c>
      <c r="DV133" s="52">
        <v>1.4271600000000001E-2</v>
      </c>
      <c r="DW133" s="52">
        <v>1.35648E-2</v>
      </c>
      <c r="DX133" s="52">
        <v>6.9779999999999998E-3</v>
      </c>
      <c r="DY133" s="52">
        <v>1.18035E-2</v>
      </c>
      <c r="DZ133" s="52">
        <v>8.6543999999999996E-3</v>
      </c>
      <c r="EA133" s="52">
        <v>1.8851699999999999E-2</v>
      </c>
      <c r="EB133" s="52">
        <v>1.2172799999999999E-2</v>
      </c>
      <c r="EC133" s="52">
        <v>2.2760900000000001E-2</v>
      </c>
      <c r="ED133" s="52">
        <v>5.6193699999999999E-2</v>
      </c>
      <c r="EE133" s="52">
        <v>5.8002400000000003E-2</v>
      </c>
      <c r="EF133" s="52">
        <v>7.7599500000000002E-2</v>
      </c>
      <c r="EG133" s="52">
        <v>6.7921300000000004E-2</v>
      </c>
      <c r="EH133" s="52">
        <v>7.5093599999999996E-2</v>
      </c>
      <c r="EI133" s="52">
        <v>6.7736099999999994E-2</v>
      </c>
      <c r="EJ133" s="52">
        <v>6.0847400000000003E-2</v>
      </c>
      <c r="EK133" s="52">
        <v>5.4723099999999997E-2</v>
      </c>
      <c r="EL133" s="52">
        <v>5.15153E-2</v>
      </c>
      <c r="EM133" s="52">
        <v>5.2631699999999997E-2</v>
      </c>
      <c r="EN133" s="52">
        <v>4.9277700000000001E-2</v>
      </c>
      <c r="EO133" s="52">
        <v>2.8006199999999998E-2</v>
      </c>
      <c r="EP133" s="52">
        <v>4.5136999999999997E-2</v>
      </c>
      <c r="EQ133" s="52">
        <v>4.3394700000000001E-2</v>
      </c>
      <c r="ER133" s="52">
        <v>3.9504699999999997E-2</v>
      </c>
      <c r="ES133" s="52">
        <v>4.29328E-2</v>
      </c>
      <c r="ET133" s="52">
        <v>2.7524099999999999E-2</v>
      </c>
      <c r="EU133" s="52">
        <v>52</v>
      </c>
      <c r="EV133" s="52">
        <v>53</v>
      </c>
      <c r="EW133" s="52">
        <v>52</v>
      </c>
      <c r="EX133" s="52">
        <v>54</v>
      </c>
      <c r="EY133" s="52">
        <v>50</v>
      </c>
      <c r="EZ133" s="52">
        <v>53</v>
      </c>
      <c r="FA133" s="52">
        <v>52</v>
      </c>
      <c r="FB133" s="52">
        <v>51</v>
      </c>
      <c r="FC133" s="52">
        <v>57</v>
      </c>
      <c r="FD133" s="52">
        <v>51</v>
      </c>
      <c r="FE133" s="52">
        <v>53</v>
      </c>
      <c r="FF133" s="52">
        <v>56</v>
      </c>
      <c r="FG133" s="52">
        <v>51</v>
      </c>
      <c r="FH133" s="52">
        <v>59</v>
      </c>
      <c r="FI133" s="52">
        <v>59</v>
      </c>
      <c r="FJ133" s="52">
        <v>59</v>
      </c>
      <c r="FK133" s="52">
        <v>53</v>
      </c>
      <c r="FL133" s="52">
        <v>54</v>
      </c>
      <c r="FM133" s="52">
        <v>50</v>
      </c>
      <c r="FN133" s="52">
        <v>52</v>
      </c>
      <c r="FO133" s="52">
        <v>50</v>
      </c>
      <c r="FP133" s="52">
        <v>50</v>
      </c>
      <c r="FQ133" s="52">
        <v>50</v>
      </c>
      <c r="FR133" s="52">
        <v>49</v>
      </c>
      <c r="FS133" s="52">
        <v>1.0948899999999999E-2</v>
      </c>
      <c r="FT133" s="52">
        <v>1.14579E-2</v>
      </c>
      <c r="FU133" s="52">
        <v>1.8012500000000001E-2</v>
      </c>
    </row>
    <row r="134" spans="1:177" x14ac:dyDescent="0.2">
      <c r="A134" s="31" t="s">
        <v>0</v>
      </c>
      <c r="B134" s="31" t="s">
        <v>236</v>
      </c>
      <c r="C134" s="31" t="s">
        <v>221</v>
      </c>
      <c r="D134" s="31" t="s">
        <v>217</v>
      </c>
      <c r="E134" s="53" t="s">
        <v>229</v>
      </c>
      <c r="F134" s="53">
        <v>2213</v>
      </c>
      <c r="G134" s="52">
        <v>1.283649</v>
      </c>
      <c r="H134" s="52">
        <v>1.12147</v>
      </c>
      <c r="I134" s="52">
        <v>1.0581430000000001</v>
      </c>
      <c r="J134" s="52">
        <v>0.99803249999999999</v>
      </c>
      <c r="K134" s="52">
        <v>1.0389889999999999</v>
      </c>
      <c r="L134" s="52">
        <v>1.154183</v>
      </c>
      <c r="M134" s="52">
        <v>1.332713</v>
      </c>
      <c r="N134" s="52">
        <v>1.312729</v>
      </c>
      <c r="O134" s="52">
        <v>1.2639370000000001</v>
      </c>
      <c r="P134" s="52">
        <v>1.200809</v>
      </c>
      <c r="Q134" s="52">
        <v>1.203381</v>
      </c>
      <c r="R134" s="52">
        <v>1.220801</v>
      </c>
      <c r="S134" s="52">
        <v>1.224377</v>
      </c>
      <c r="T134" s="52">
        <v>1.2267969999999999</v>
      </c>
      <c r="U134" s="52">
        <v>1.1914640000000001</v>
      </c>
      <c r="V134" s="52">
        <v>1.2828870000000001</v>
      </c>
      <c r="W134" s="52">
        <v>1.3603209999999999</v>
      </c>
      <c r="X134" s="52">
        <v>1.52617</v>
      </c>
      <c r="Y134" s="52">
        <v>1.734524</v>
      </c>
      <c r="Z134" s="52">
        <v>2.001827</v>
      </c>
      <c r="AA134" s="52">
        <v>2.2000459999999999</v>
      </c>
      <c r="AB134" s="52">
        <v>2.0240300000000002</v>
      </c>
      <c r="AC134" s="52">
        <v>1.7729490000000001</v>
      </c>
      <c r="AD134" s="52">
        <v>1.4832780000000001</v>
      </c>
      <c r="AE134" s="52">
        <v>-6.7221000000000003E-2</v>
      </c>
      <c r="AF134" s="52">
        <v>-7.8012100000000001E-2</v>
      </c>
      <c r="AG134" s="52">
        <v>-7.5249399999999994E-2</v>
      </c>
      <c r="AH134" s="52">
        <v>-6.0018700000000001E-2</v>
      </c>
      <c r="AI134" s="52">
        <v>-3.1250199999999999E-2</v>
      </c>
      <c r="AJ134" s="52">
        <v>-3.4427399999999997E-2</v>
      </c>
      <c r="AK134" s="52">
        <v>-1.82341E-2</v>
      </c>
      <c r="AL134" s="52">
        <v>-3.2913999999999999E-3</v>
      </c>
      <c r="AM134" s="52">
        <v>-1.0635500000000001E-2</v>
      </c>
      <c r="AN134" s="52">
        <v>-2.5467799999999999E-2</v>
      </c>
      <c r="AO134" s="52">
        <v>-1.7296099999999998E-2</v>
      </c>
      <c r="AP134" s="52">
        <v>2.4784299999999999E-2</v>
      </c>
      <c r="AQ134" s="52">
        <v>9.3945999999999995E-3</v>
      </c>
      <c r="AR134" s="52">
        <v>4.0873000000000003E-3</v>
      </c>
      <c r="AS134" s="52">
        <v>-1.07315E-2</v>
      </c>
      <c r="AT134" s="52">
        <v>-1.48031E-2</v>
      </c>
      <c r="AU134" s="52">
        <v>-2.7352600000000001E-2</v>
      </c>
      <c r="AV134" s="52">
        <v>-3.7436999999999998E-2</v>
      </c>
      <c r="AW134" s="52">
        <v>-4.1279099999999999E-2</v>
      </c>
      <c r="AX134" s="52">
        <v>-2.4359700000000001E-2</v>
      </c>
      <c r="AY134" s="52">
        <v>-1.7094100000000001E-2</v>
      </c>
      <c r="AZ134" s="52">
        <v>-2.4575E-2</v>
      </c>
      <c r="BA134" s="52">
        <v>-3.6611200000000003E-2</v>
      </c>
      <c r="BB134" s="52">
        <v>-2.8486399999999999E-2</v>
      </c>
      <c r="BC134" s="52">
        <v>-4.0572299999999999E-2</v>
      </c>
      <c r="BD134" s="52">
        <v>-5.2490099999999998E-2</v>
      </c>
      <c r="BE134" s="52">
        <v>-5.3370399999999998E-2</v>
      </c>
      <c r="BF134" s="52">
        <v>-3.9950100000000002E-2</v>
      </c>
      <c r="BG134" s="52">
        <v>-1.2887600000000001E-2</v>
      </c>
      <c r="BH134" s="52">
        <v>-1.6176599999999999E-2</v>
      </c>
      <c r="BI134" s="52">
        <v>8.0420000000000003E-4</v>
      </c>
      <c r="BJ134" s="52">
        <v>1.6536499999999999E-2</v>
      </c>
      <c r="BK134" s="52">
        <v>1.09052E-2</v>
      </c>
      <c r="BL134" s="52">
        <v>-2.6034999999999999E-3</v>
      </c>
      <c r="BM134" s="52">
        <v>8.3323000000000008E-3</v>
      </c>
      <c r="BN134" s="52">
        <v>5.4361800000000002E-2</v>
      </c>
      <c r="BO134" s="52">
        <v>4.2194700000000002E-2</v>
      </c>
      <c r="BP134" s="52">
        <v>3.8112699999999999E-2</v>
      </c>
      <c r="BQ134" s="52">
        <v>2.46619E-2</v>
      </c>
      <c r="BR134" s="52">
        <v>2.1447899999999999E-2</v>
      </c>
      <c r="BS134" s="52">
        <v>1.0181600000000001E-2</v>
      </c>
      <c r="BT134" s="52">
        <v>1.4044999999999999E-3</v>
      </c>
      <c r="BU134" s="52">
        <v>-1.8661999999999999E-3</v>
      </c>
      <c r="BV134" s="52">
        <v>1.52339E-2</v>
      </c>
      <c r="BW134" s="52">
        <v>2.0453800000000001E-2</v>
      </c>
      <c r="BX134" s="52">
        <v>1.0842900000000001E-2</v>
      </c>
      <c r="BY134" s="52">
        <v>-3.2908999999999998E-3</v>
      </c>
      <c r="BZ134" s="52">
        <v>1.3403E-3</v>
      </c>
      <c r="CA134" s="52">
        <v>-2.2115599999999999E-2</v>
      </c>
      <c r="CB134" s="52">
        <v>-3.48136E-2</v>
      </c>
      <c r="CC134" s="52">
        <v>-3.8217099999999997E-2</v>
      </c>
      <c r="CD134" s="52">
        <v>-2.60506E-2</v>
      </c>
      <c r="CE134" s="52">
        <v>-1.6980000000000001E-4</v>
      </c>
      <c r="CF134" s="52">
        <v>-3.5360999999999999E-3</v>
      </c>
      <c r="CG134" s="52">
        <v>1.3990000000000001E-2</v>
      </c>
      <c r="CH134" s="52">
        <v>3.0269299999999999E-2</v>
      </c>
      <c r="CI134" s="52">
        <v>2.5824199999999999E-2</v>
      </c>
      <c r="CJ134" s="52">
        <v>1.32322E-2</v>
      </c>
      <c r="CK134" s="52">
        <v>2.6082500000000002E-2</v>
      </c>
      <c r="CL134" s="52">
        <v>7.4847200000000003E-2</v>
      </c>
      <c r="CM134" s="52">
        <v>6.4911899999999995E-2</v>
      </c>
      <c r="CN134" s="52">
        <v>6.16786E-2</v>
      </c>
      <c r="CO134" s="52">
        <v>4.9175299999999998E-2</v>
      </c>
      <c r="CP134" s="52">
        <v>4.6555199999999998E-2</v>
      </c>
      <c r="CQ134" s="52">
        <v>3.6177599999999997E-2</v>
      </c>
      <c r="CR134" s="52">
        <v>2.8305899999999998E-2</v>
      </c>
      <c r="CS134" s="52">
        <v>2.5430999999999999E-2</v>
      </c>
      <c r="CT134" s="52">
        <v>4.2656300000000001E-2</v>
      </c>
      <c r="CU134" s="52">
        <v>4.6459300000000002E-2</v>
      </c>
      <c r="CV134" s="52">
        <v>3.53732E-2</v>
      </c>
      <c r="CW134" s="52">
        <v>1.9786700000000001E-2</v>
      </c>
      <c r="CX134" s="52">
        <v>2.1998199999999999E-2</v>
      </c>
      <c r="CY134" s="52">
        <v>-3.6589000000000001E-3</v>
      </c>
      <c r="CZ134" s="52">
        <v>-1.7137099999999999E-2</v>
      </c>
      <c r="DA134" s="52">
        <v>-2.3063799999999999E-2</v>
      </c>
      <c r="DB134" s="52">
        <v>-1.21511E-2</v>
      </c>
      <c r="DC134" s="52">
        <v>1.25481E-2</v>
      </c>
      <c r="DD134" s="52">
        <v>9.1044000000000003E-3</v>
      </c>
      <c r="DE134" s="52">
        <v>2.71758E-2</v>
      </c>
      <c r="DF134" s="52">
        <v>4.4002100000000002E-2</v>
      </c>
      <c r="DG134" s="52">
        <v>4.0743300000000003E-2</v>
      </c>
      <c r="DH134" s="52">
        <v>2.9067900000000001E-2</v>
      </c>
      <c r="DI134" s="52">
        <v>4.3832700000000002E-2</v>
      </c>
      <c r="DJ134" s="52">
        <v>9.5332500000000001E-2</v>
      </c>
      <c r="DK134" s="52">
        <v>8.7629200000000004E-2</v>
      </c>
      <c r="DL134" s="52">
        <v>8.5244399999999998E-2</v>
      </c>
      <c r="DM134" s="52">
        <v>7.3688600000000007E-2</v>
      </c>
      <c r="DN134" s="52">
        <v>7.1662600000000007E-2</v>
      </c>
      <c r="DO134" s="52">
        <v>6.2173699999999998E-2</v>
      </c>
      <c r="DP134" s="52">
        <v>5.5207399999999997E-2</v>
      </c>
      <c r="DQ134" s="52">
        <v>5.2728299999999999E-2</v>
      </c>
      <c r="DR134" s="52">
        <v>7.0078600000000005E-2</v>
      </c>
      <c r="DS134" s="52">
        <v>7.2464899999999999E-2</v>
      </c>
      <c r="DT134" s="52">
        <v>5.9903600000000001E-2</v>
      </c>
      <c r="DU134" s="52">
        <v>4.2864199999999998E-2</v>
      </c>
      <c r="DV134" s="52">
        <v>4.2656100000000002E-2</v>
      </c>
      <c r="DW134" s="52">
        <v>2.2989800000000001E-2</v>
      </c>
      <c r="DX134" s="52">
        <v>8.3849000000000007E-3</v>
      </c>
      <c r="DY134" s="52">
        <v>-1.1849E-3</v>
      </c>
      <c r="DZ134" s="52">
        <v>7.9174999999999992E-3</v>
      </c>
      <c r="EA134" s="52">
        <v>3.0910699999999999E-2</v>
      </c>
      <c r="EB134" s="52">
        <v>2.73552E-2</v>
      </c>
      <c r="EC134" s="52">
        <v>4.6214100000000001E-2</v>
      </c>
      <c r="ED134" s="52">
        <v>6.3829999999999998E-2</v>
      </c>
      <c r="EE134" s="52">
        <v>6.2283999999999999E-2</v>
      </c>
      <c r="EF134" s="52">
        <v>5.1932199999999998E-2</v>
      </c>
      <c r="EG134" s="52">
        <v>6.9461200000000001E-2</v>
      </c>
      <c r="EH134" s="52">
        <v>0.12490999999999999</v>
      </c>
      <c r="EI134" s="52">
        <v>0.1204293</v>
      </c>
      <c r="EJ134" s="52">
        <v>0.1192698</v>
      </c>
      <c r="EK134" s="52">
        <v>0.1090821</v>
      </c>
      <c r="EL134" s="52">
        <v>0.1079135</v>
      </c>
      <c r="EM134" s="52">
        <v>9.9707799999999999E-2</v>
      </c>
      <c r="EN134" s="52">
        <v>9.4048800000000002E-2</v>
      </c>
      <c r="EO134" s="52">
        <v>9.2141200000000006E-2</v>
      </c>
      <c r="EP134" s="52">
        <v>0.1096722</v>
      </c>
      <c r="EQ134" s="52">
        <v>0.11001279999999999</v>
      </c>
      <c r="ER134" s="52">
        <v>9.5321500000000003E-2</v>
      </c>
      <c r="ES134" s="52">
        <v>7.6184600000000005E-2</v>
      </c>
      <c r="ET134" s="52">
        <v>7.24828E-2</v>
      </c>
      <c r="EU134" s="52">
        <v>57.921875</v>
      </c>
      <c r="EV134" s="52">
        <v>57.090626</v>
      </c>
      <c r="EW134" s="52">
        <v>57.506247999999999</v>
      </c>
      <c r="EX134" s="52">
        <v>56.921875</v>
      </c>
      <c r="EY134" s="52">
        <v>56.753124</v>
      </c>
      <c r="EZ134" s="52">
        <v>56.337502000000001</v>
      </c>
      <c r="FA134" s="52">
        <v>59</v>
      </c>
      <c r="FB134" s="52">
        <v>61.831249</v>
      </c>
      <c r="FC134" s="52">
        <v>64.831253000000004</v>
      </c>
      <c r="FD134" s="52">
        <v>68.246871999999996</v>
      </c>
      <c r="FE134" s="52">
        <v>70.246871999999996</v>
      </c>
      <c r="FF134" s="52">
        <v>71.078125</v>
      </c>
      <c r="FG134" s="52">
        <v>71.662497999999999</v>
      </c>
      <c r="FH134" s="52">
        <v>70.246871999999996</v>
      </c>
      <c r="FI134" s="52">
        <v>70.246871999999996</v>
      </c>
      <c r="FJ134" s="52">
        <v>69.246871999999996</v>
      </c>
      <c r="FK134" s="52">
        <v>68.415627000000001</v>
      </c>
      <c r="FL134" s="52">
        <v>66.831253000000004</v>
      </c>
      <c r="FM134" s="52">
        <v>66</v>
      </c>
      <c r="FN134" s="52">
        <v>63.584372999999999</v>
      </c>
      <c r="FO134" s="52">
        <v>62.584372999999999</v>
      </c>
      <c r="FP134" s="52">
        <v>62.584372999999999</v>
      </c>
      <c r="FQ134" s="52">
        <v>62.584372999999999</v>
      </c>
      <c r="FR134" s="52">
        <v>61.337502000000001</v>
      </c>
      <c r="FS134" s="52">
        <v>2.38073E-2</v>
      </c>
      <c r="FT134" s="52">
        <v>2.60506E-2</v>
      </c>
      <c r="FU134" s="52">
        <v>3.7639100000000002E-2</v>
      </c>
    </row>
    <row r="135" spans="1:177" x14ac:dyDescent="0.2">
      <c r="A135" s="31" t="s">
        <v>0</v>
      </c>
      <c r="B135" s="31" t="s">
        <v>236</v>
      </c>
      <c r="C135" s="31" t="s">
        <v>221</v>
      </c>
      <c r="D135" s="31" t="s">
        <v>217</v>
      </c>
      <c r="E135" s="53" t="s">
        <v>230</v>
      </c>
      <c r="F135" s="53">
        <v>1288</v>
      </c>
      <c r="G135" s="52">
        <v>0.76559330000000003</v>
      </c>
      <c r="H135" s="52">
        <v>0.66078389999999998</v>
      </c>
      <c r="I135" s="52">
        <v>0.60996899999999998</v>
      </c>
      <c r="J135" s="52">
        <v>0.58195980000000003</v>
      </c>
      <c r="K135" s="52">
        <v>0.5929508</v>
      </c>
      <c r="L135" s="52">
        <v>0.6437157</v>
      </c>
      <c r="M135" s="52">
        <v>0.73816729999999997</v>
      </c>
      <c r="N135" s="52">
        <v>0.73916400000000004</v>
      </c>
      <c r="O135" s="52">
        <v>0.71253409999999995</v>
      </c>
      <c r="P135" s="52">
        <v>0.69257080000000004</v>
      </c>
      <c r="Q135" s="52">
        <v>0.68198349999999996</v>
      </c>
      <c r="R135" s="52">
        <v>0.70180430000000005</v>
      </c>
      <c r="S135" s="52">
        <v>0.69834600000000002</v>
      </c>
      <c r="T135" s="52">
        <v>0.70457939999999997</v>
      </c>
      <c r="U135" s="52">
        <v>0.6869556</v>
      </c>
      <c r="V135" s="52">
        <v>0.7132347</v>
      </c>
      <c r="W135" s="52">
        <v>0.73861770000000004</v>
      </c>
      <c r="X135" s="52">
        <v>0.84484029999999999</v>
      </c>
      <c r="Y135" s="52">
        <v>0.96638590000000002</v>
      </c>
      <c r="Z135" s="52">
        <v>1.1335440000000001</v>
      </c>
      <c r="AA135" s="52">
        <v>1.2631429999999999</v>
      </c>
      <c r="AB135" s="52">
        <v>1.2005319999999999</v>
      </c>
      <c r="AC135" s="52">
        <v>1.036672</v>
      </c>
      <c r="AD135" s="52">
        <v>0.86941250000000003</v>
      </c>
      <c r="AE135" s="52">
        <v>-4.4267300000000002E-2</v>
      </c>
      <c r="AF135" s="52">
        <v>-5.1072300000000001E-2</v>
      </c>
      <c r="AG135" s="52">
        <v>-5.3619300000000002E-2</v>
      </c>
      <c r="AH135" s="52">
        <v>-4.1909700000000001E-2</v>
      </c>
      <c r="AI135" s="52">
        <v>-2.4362700000000001E-2</v>
      </c>
      <c r="AJ135" s="52">
        <v>-2.8056999999999999E-2</v>
      </c>
      <c r="AK135" s="52">
        <v>-1.5897499999999998E-2</v>
      </c>
      <c r="AL135" s="52">
        <v>-1.8166999999999999E-2</v>
      </c>
      <c r="AM135" s="52">
        <v>-1.0982799999999999E-2</v>
      </c>
      <c r="AN135" s="52">
        <v>-1.5772999999999999E-2</v>
      </c>
      <c r="AO135" s="52">
        <v>-3.00903E-2</v>
      </c>
      <c r="AP135" s="52">
        <v>-3.3907999999999998E-3</v>
      </c>
      <c r="AQ135" s="52">
        <v>-2.11252E-2</v>
      </c>
      <c r="AR135" s="52">
        <v>-6.4950000000000001E-4</v>
      </c>
      <c r="AS135" s="52">
        <v>3.1191000000000001E-3</v>
      </c>
      <c r="AT135" s="52">
        <v>-3.8779999999999999E-3</v>
      </c>
      <c r="AU135" s="52">
        <v>-3.4316100000000002E-2</v>
      </c>
      <c r="AV135" s="52">
        <v>-2.7887599999999999E-2</v>
      </c>
      <c r="AW135" s="52">
        <v>-5.3250100000000002E-2</v>
      </c>
      <c r="AX135" s="52">
        <v>-3.9755400000000003E-2</v>
      </c>
      <c r="AY135" s="52">
        <v>-2.9318299999999999E-2</v>
      </c>
      <c r="AZ135" s="52">
        <v>-1.05857E-2</v>
      </c>
      <c r="BA135" s="52">
        <v>-2.9043599999999999E-2</v>
      </c>
      <c r="BB135" s="52">
        <v>-2.1625499999999999E-2</v>
      </c>
      <c r="BC135" s="52">
        <v>-2.42892E-2</v>
      </c>
      <c r="BD135" s="52">
        <v>-3.1110100000000002E-2</v>
      </c>
      <c r="BE135" s="52">
        <v>-3.6298499999999997E-2</v>
      </c>
      <c r="BF135" s="52">
        <v>-2.6441900000000001E-2</v>
      </c>
      <c r="BG135" s="52">
        <v>-1.04081E-2</v>
      </c>
      <c r="BH135" s="52">
        <v>-1.38715E-2</v>
      </c>
      <c r="BI135" s="52">
        <v>-1.2331E-3</v>
      </c>
      <c r="BJ135" s="52">
        <v>-2.9158000000000001E-3</v>
      </c>
      <c r="BK135" s="52">
        <v>5.8021000000000001E-3</v>
      </c>
      <c r="BL135" s="52">
        <v>1.8902000000000001E-3</v>
      </c>
      <c r="BM135" s="52">
        <v>-1.1057600000000001E-2</v>
      </c>
      <c r="BN135" s="52">
        <v>1.8043E-2</v>
      </c>
      <c r="BO135" s="52">
        <v>1.4488000000000001E-3</v>
      </c>
      <c r="BP135" s="52">
        <v>2.2320099999999999E-2</v>
      </c>
      <c r="BQ135" s="52">
        <v>2.7626399999999999E-2</v>
      </c>
      <c r="BR135" s="52">
        <v>2.1102300000000001E-2</v>
      </c>
      <c r="BS135" s="52">
        <v>-7.8373999999999996E-3</v>
      </c>
      <c r="BT135" s="52">
        <v>-1.0529000000000001E-3</v>
      </c>
      <c r="BU135" s="52">
        <v>-2.4730499999999999E-2</v>
      </c>
      <c r="BV135" s="52">
        <v>-1.2182500000000001E-2</v>
      </c>
      <c r="BW135" s="52">
        <v>-2.1240999999999999E-3</v>
      </c>
      <c r="BX135" s="52">
        <v>1.51179E-2</v>
      </c>
      <c r="BY135" s="52">
        <v>-5.0660000000000002E-3</v>
      </c>
      <c r="BZ135" s="52">
        <v>-9.879999999999999E-7</v>
      </c>
      <c r="CA135" s="52">
        <v>-1.04525E-2</v>
      </c>
      <c r="CB135" s="52">
        <v>-1.7284299999999999E-2</v>
      </c>
      <c r="CC135" s="52">
        <v>-2.43021E-2</v>
      </c>
      <c r="CD135" s="52">
        <v>-1.5729E-2</v>
      </c>
      <c r="CE135" s="52">
        <v>-7.4310000000000001E-4</v>
      </c>
      <c r="CF135" s="52">
        <v>-4.0467000000000003E-3</v>
      </c>
      <c r="CG135" s="52">
        <v>8.9233999999999997E-3</v>
      </c>
      <c r="CH135" s="52">
        <v>7.6471000000000004E-3</v>
      </c>
      <c r="CI135" s="52">
        <v>1.74273E-2</v>
      </c>
      <c r="CJ135" s="52">
        <v>1.4123699999999999E-2</v>
      </c>
      <c r="CK135" s="52">
        <v>2.1243999999999998E-3</v>
      </c>
      <c r="CL135" s="52">
        <v>3.2888000000000001E-2</v>
      </c>
      <c r="CM135" s="52">
        <v>1.7083600000000001E-2</v>
      </c>
      <c r="CN135" s="52">
        <v>3.82288E-2</v>
      </c>
      <c r="CO135" s="52">
        <v>4.4600000000000001E-2</v>
      </c>
      <c r="CP135" s="52">
        <v>3.8403699999999999E-2</v>
      </c>
      <c r="CQ135" s="52">
        <v>1.05016E-2</v>
      </c>
      <c r="CR135" s="52">
        <v>1.7532800000000001E-2</v>
      </c>
      <c r="CS135" s="52">
        <v>-4.9779000000000004E-3</v>
      </c>
      <c r="CT135" s="52">
        <v>6.9144000000000002E-3</v>
      </c>
      <c r="CU135" s="52">
        <v>1.67105E-2</v>
      </c>
      <c r="CV135" s="52">
        <v>3.2920199999999997E-2</v>
      </c>
      <c r="CW135" s="52">
        <v>1.15408E-2</v>
      </c>
      <c r="CX135" s="52">
        <v>1.4976099999999999E-2</v>
      </c>
      <c r="CY135" s="52">
        <v>3.3842999999999998E-3</v>
      </c>
      <c r="CZ135" s="52">
        <v>-3.4586E-3</v>
      </c>
      <c r="DA135" s="52">
        <v>-1.2305699999999999E-2</v>
      </c>
      <c r="DB135" s="52">
        <v>-5.0160999999999999E-3</v>
      </c>
      <c r="DC135" s="52">
        <v>8.9218000000000006E-3</v>
      </c>
      <c r="DD135" s="52">
        <v>5.7781000000000004E-3</v>
      </c>
      <c r="DE135" s="52">
        <v>1.90799E-2</v>
      </c>
      <c r="DF135" s="52">
        <v>1.82101E-2</v>
      </c>
      <c r="DG135" s="52">
        <v>2.9052399999999999E-2</v>
      </c>
      <c r="DH135" s="52">
        <v>2.6357100000000001E-2</v>
      </c>
      <c r="DI135" s="52">
        <v>1.53064E-2</v>
      </c>
      <c r="DJ135" s="52">
        <v>4.7732999999999998E-2</v>
      </c>
      <c r="DK135" s="52">
        <v>3.2718299999999999E-2</v>
      </c>
      <c r="DL135" s="52">
        <v>5.4137499999999998E-2</v>
      </c>
      <c r="DM135" s="52">
        <v>6.1573599999999999E-2</v>
      </c>
      <c r="DN135" s="52">
        <v>5.5704999999999998E-2</v>
      </c>
      <c r="DO135" s="52">
        <v>2.88407E-2</v>
      </c>
      <c r="DP135" s="52">
        <v>3.6118400000000002E-2</v>
      </c>
      <c r="DQ135" s="52">
        <v>1.47747E-2</v>
      </c>
      <c r="DR135" s="52">
        <v>2.6011300000000001E-2</v>
      </c>
      <c r="DS135" s="52">
        <v>3.5545100000000003E-2</v>
      </c>
      <c r="DT135" s="52">
        <v>5.0722400000000001E-2</v>
      </c>
      <c r="DU135" s="52">
        <v>2.8147599999999998E-2</v>
      </c>
      <c r="DV135" s="52">
        <v>2.99531E-2</v>
      </c>
      <c r="DW135" s="52">
        <v>2.3362299999999999E-2</v>
      </c>
      <c r="DX135" s="52">
        <v>1.65036E-2</v>
      </c>
      <c r="DY135" s="52">
        <v>5.0150999999999998E-3</v>
      </c>
      <c r="DZ135" s="52">
        <v>1.04516E-2</v>
      </c>
      <c r="EA135" s="52">
        <v>2.2876500000000001E-2</v>
      </c>
      <c r="EB135" s="52">
        <v>1.9963600000000001E-2</v>
      </c>
      <c r="EC135" s="52">
        <v>3.3744299999999998E-2</v>
      </c>
      <c r="ED135" s="52">
        <v>3.3461299999999999E-2</v>
      </c>
      <c r="EE135" s="52">
        <v>4.5837299999999997E-2</v>
      </c>
      <c r="EF135" s="52">
        <v>4.4020299999999998E-2</v>
      </c>
      <c r="EG135" s="52">
        <v>3.4339099999999997E-2</v>
      </c>
      <c r="EH135" s="52">
        <v>6.9166800000000001E-2</v>
      </c>
      <c r="EI135" s="52">
        <v>5.5292399999999998E-2</v>
      </c>
      <c r="EJ135" s="52">
        <v>7.7107099999999998E-2</v>
      </c>
      <c r="EK135" s="52">
        <v>8.6080900000000002E-2</v>
      </c>
      <c r="EL135" s="52">
        <v>8.0685300000000001E-2</v>
      </c>
      <c r="EM135" s="52">
        <v>5.5319300000000002E-2</v>
      </c>
      <c r="EN135" s="52">
        <v>6.2953099999999998E-2</v>
      </c>
      <c r="EO135" s="52">
        <v>4.3294399999999997E-2</v>
      </c>
      <c r="EP135" s="52">
        <v>5.3584199999999998E-2</v>
      </c>
      <c r="EQ135" s="52">
        <v>6.2739199999999995E-2</v>
      </c>
      <c r="ER135" s="52">
        <v>7.6426099999999997E-2</v>
      </c>
      <c r="ES135" s="52">
        <v>5.2125199999999997E-2</v>
      </c>
      <c r="ET135" s="52">
        <v>5.1577600000000001E-2</v>
      </c>
      <c r="EU135" s="52">
        <v>60</v>
      </c>
      <c r="EV135" s="52">
        <v>60</v>
      </c>
      <c r="EW135" s="52">
        <v>60</v>
      </c>
      <c r="EX135" s="52">
        <v>59</v>
      </c>
      <c r="EY135" s="52">
        <v>58</v>
      </c>
      <c r="EZ135" s="52">
        <v>58</v>
      </c>
      <c r="FA135" s="52">
        <v>59</v>
      </c>
      <c r="FB135" s="52">
        <v>61</v>
      </c>
      <c r="FC135" s="52">
        <v>64</v>
      </c>
      <c r="FD135" s="52">
        <v>67</v>
      </c>
      <c r="FE135" s="52">
        <v>69</v>
      </c>
      <c r="FF135" s="52">
        <v>69</v>
      </c>
      <c r="FG135" s="52">
        <v>70</v>
      </c>
      <c r="FH135" s="52">
        <v>69</v>
      </c>
      <c r="FI135" s="52">
        <v>69</v>
      </c>
      <c r="FJ135" s="52">
        <v>68</v>
      </c>
      <c r="FK135" s="52">
        <v>68</v>
      </c>
      <c r="FL135" s="52">
        <v>66</v>
      </c>
      <c r="FM135" s="52">
        <v>66</v>
      </c>
      <c r="FN135" s="52">
        <v>64</v>
      </c>
      <c r="FO135" s="52">
        <v>63</v>
      </c>
      <c r="FP135" s="52">
        <v>63</v>
      </c>
      <c r="FQ135" s="52">
        <v>63</v>
      </c>
      <c r="FR135" s="52">
        <v>63</v>
      </c>
      <c r="FS135" s="52">
        <v>1.7820699999999998E-2</v>
      </c>
      <c r="FT135" s="52">
        <v>1.94883E-2</v>
      </c>
      <c r="FU135" s="52">
        <v>2.6301999999999999E-2</v>
      </c>
    </row>
    <row r="136" spans="1:177" x14ac:dyDescent="0.2">
      <c r="A136" s="31" t="s">
        <v>0</v>
      </c>
      <c r="B136" s="31" t="s">
        <v>236</v>
      </c>
      <c r="C136" s="31" t="s">
        <v>221</v>
      </c>
      <c r="D136" s="31" t="s">
        <v>217</v>
      </c>
      <c r="E136" s="53" t="s">
        <v>231</v>
      </c>
      <c r="F136" s="53">
        <v>925</v>
      </c>
      <c r="G136" s="52">
        <v>0.51820889999999997</v>
      </c>
      <c r="H136" s="52">
        <v>0.46093260000000003</v>
      </c>
      <c r="I136" s="52">
        <v>0.44801160000000001</v>
      </c>
      <c r="J136" s="52">
        <v>0.41604360000000001</v>
      </c>
      <c r="K136" s="52">
        <v>0.44627450000000002</v>
      </c>
      <c r="L136" s="52">
        <v>0.51078900000000005</v>
      </c>
      <c r="M136" s="52">
        <v>0.59514120000000004</v>
      </c>
      <c r="N136" s="52">
        <v>0.57318559999999996</v>
      </c>
      <c r="O136" s="52">
        <v>0.55192649999999999</v>
      </c>
      <c r="P136" s="52">
        <v>0.50911689999999998</v>
      </c>
      <c r="Q136" s="52">
        <v>0.51970919999999998</v>
      </c>
      <c r="R136" s="52">
        <v>0.51678740000000001</v>
      </c>
      <c r="S136" s="52">
        <v>0.52041320000000002</v>
      </c>
      <c r="T136" s="52">
        <v>0.52318779999999998</v>
      </c>
      <c r="U136" s="52">
        <v>0.5091753</v>
      </c>
      <c r="V136" s="52">
        <v>0.57320519999999997</v>
      </c>
      <c r="W136" s="52">
        <v>0.6206412</v>
      </c>
      <c r="X136" s="52">
        <v>0.68258470000000004</v>
      </c>
      <c r="Y136" s="52">
        <v>0.76474830000000005</v>
      </c>
      <c r="Z136" s="52">
        <v>0.86449450000000005</v>
      </c>
      <c r="AA136" s="52">
        <v>0.93436960000000002</v>
      </c>
      <c r="AB136" s="52">
        <v>0.82580200000000004</v>
      </c>
      <c r="AC136" s="52">
        <v>0.73606879999999997</v>
      </c>
      <c r="AD136" s="52">
        <v>0.61407149999999999</v>
      </c>
      <c r="AE136" s="52">
        <v>-4.1170699999999998E-2</v>
      </c>
      <c r="AF136" s="52">
        <v>-4.41818E-2</v>
      </c>
      <c r="AG136" s="52">
        <v>-3.6783900000000001E-2</v>
      </c>
      <c r="AH136" s="52">
        <v>-3.2026399999999997E-2</v>
      </c>
      <c r="AI136" s="52">
        <v>-1.95502E-2</v>
      </c>
      <c r="AJ136" s="52">
        <v>-1.8891999999999999E-2</v>
      </c>
      <c r="AK136" s="52">
        <v>-1.5296499999999999E-2</v>
      </c>
      <c r="AL136" s="52">
        <v>6.1939999999999999E-4</v>
      </c>
      <c r="AM136" s="52">
        <v>-1.41826E-2</v>
      </c>
      <c r="AN136" s="52">
        <v>-2.4658900000000001E-2</v>
      </c>
      <c r="AO136" s="52">
        <v>-6.7529E-3</v>
      </c>
      <c r="AP136" s="52">
        <v>5.5241999999999999E-3</v>
      </c>
      <c r="AQ136" s="52">
        <v>2.2747000000000002E-3</v>
      </c>
      <c r="AR136" s="52">
        <v>-1.7760399999999999E-2</v>
      </c>
      <c r="AS136" s="52">
        <v>-3.3551299999999999E-2</v>
      </c>
      <c r="AT136" s="52">
        <v>-3.2551200000000002E-2</v>
      </c>
      <c r="AU136" s="52">
        <v>-2.04107E-2</v>
      </c>
      <c r="AV136" s="52">
        <v>-3.5583299999999998E-2</v>
      </c>
      <c r="AW136" s="52">
        <v>-1.8978200000000001E-2</v>
      </c>
      <c r="AX136" s="52">
        <v>-1.60631E-2</v>
      </c>
      <c r="AY136" s="52">
        <v>-1.6486899999999999E-2</v>
      </c>
      <c r="AZ136" s="52">
        <v>-3.6158500000000003E-2</v>
      </c>
      <c r="BA136" s="52">
        <v>-3.08679E-2</v>
      </c>
      <c r="BB136" s="52">
        <v>-2.7394000000000002E-2</v>
      </c>
      <c r="BC136" s="52">
        <v>-2.3554499999999999E-2</v>
      </c>
      <c r="BD136" s="52">
        <v>-2.8260400000000001E-2</v>
      </c>
      <c r="BE136" s="52">
        <v>-2.33907E-2</v>
      </c>
      <c r="BF136" s="52">
        <v>-1.9210600000000001E-2</v>
      </c>
      <c r="BG136" s="52">
        <v>-7.5856999999999999E-3</v>
      </c>
      <c r="BH136" s="52">
        <v>-7.3886999999999998E-3</v>
      </c>
      <c r="BI136" s="52">
        <v>-3.1346999999999998E-3</v>
      </c>
      <c r="BJ136" s="52">
        <v>1.3309E-2</v>
      </c>
      <c r="BK136" s="52">
        <v>-6.8020000000000005E-4</v>
      </c>
      <c r="BL136" s="52">
        <v>-1.0171299999999999E-2</v>
      </c>
      <c r="BM136" s="52">
        <v>1.0363000000000001E-2</v>
      </c>
      <c r="BN136" s="52">
        <v>2.5756299999999999E-2</v>
      </c>
      <c r="BO136" s="52">
        <v>2.59063E-2</v>
      </c>
      <c r="BP136" s="52">
        <v>7.0921999999999999E-3</v>
      </c>
      <c r="BQ136" s="52">
        <v>-8.3978999999999998E-3</v>
      </c>
      <c r="BR136" s="52">
        <v>-6.6626000000000003E-3</v>
      </c>
      <c r="BS136" s="52">
        <v>5.9449999999999998E-3</v>
      </c>
      <c r="BT136" s="52">
        <v>-7.7102000000000004E-3</v>
      </c>
      <c r="BU136" s="52">
        <v>8.0628000000000002E-3</v>
      </c>
      <c r="BV136" s="52">
        <v>1.2227E-2</v>
      </c>
      <c r="BW136" s="52">
        <v>9.2929999999999992E-3</v>
      </c>
      <c r="BX136" s="52">
        <v>-1.1926900000000001E-2</v>
      </c>
      <c r="BY136" s="52">
        <v>-7.8551999999999997E-3</v>
      </c>
      <c r="BZ136" s="52">
        <v>-6.9163999999999996E-3</v>
      </c>
      <c r="CA136" s="52">
        <v>-1.13536E-2</v>
      </c>
      <c r="CB136" s="52">
        <v>-1.7233200000000001E-2</v>
      </c>
      <c r="CC136" s="52">
        <v>-1.41146E-2</v>
      </c>
      <c r="CD136" s="52">
        <v>-1.03345E-2</v>
      </c>
      <c r="CE136" s="52">
        <v>7.0089999999999996E-4</v>
      </c>
      <c r="CF136" s="52">
        <v>5.7850000000000002E-4</v>
      </c>
      <c r="CG136" s="52">
        <v>5.2884999999999998E-3</v>
      </c>
      <c r="CH136" s="52">
        <v>2.2097700000000001E-2</v>
      </c>
      <c r="CI136" s="52">
        <v>8.6715999999999998E-3</v>
      </c>
      <c r="CJ136" s="52">
        <v>-1.373E-4</v>
      </c>
      <c r="CK136" s="52">
        <v>2.2217400000000002E-2</v>
      </c>
      <c r="CL136" s="52">
        <v>3.9768999999999999E-2</v>
      </c>
      <c r="CM136" s="52">
        <v>4.2273499999999999E-2</v>
      </c>
      <c r="CN136" s="52">
        <v>2.43051E-2</v>
      </c>
      <c r="CO136" s="52">
        <v>9.0232999999999997E-3</v>
      </c>
      <c r="CP136" s="52">
        <v>1.12677E-2</v>
      </c>
      <c r="CQ136" s="52">
        <v>2.4198799999999999E-2</v>
      </c>
      <c r="CR136" s="52">
        <v>1.15946E-2</v>
      </c>
      <c r="CS136" s="52">
        <v>2.6791300000000001E-2</v>
      </c>
      <c r="CT136" s="52">
        <v>3.1820599999999997E-2</v>
      </c>
      <c r="CU136" s="52">
        <v>2.7148100000000001E-2</v>
      </c>
      <c r="CV136" s="52">
        <v>4.8558000000000004E-3</v>
      </c>
      <c r="CW136" s="52">
        <v>8.0832999999999999E-3</v>
      </c>
      <c r="CX136" s="52">
        <v>7.2664000000000001E-3</v>
      </c>
      <c r="CY136" s="52">
        <v>8.4730000000000005E-4</v>
      </c>
      <c r="CZ136" s="52">
        <v>-6.2061E-3</v>
      </c>
      <c r="DA136" s="52">
        <v>-4.8384999999999999E-3</v>
      </c>
      <c r="DB136" s="52">
        <v>-1.4583E-3</v>
      </c>
      <c r="DC136" s="52">
        <v>8.9876000000000001E-3</v>
      </c>
      <c r="DD136" s="52">
        <v>8.5456000000000004E-3</v>
      </c>
      <c r="DE136" s="52">
        <v>1.37117E-2</v>
      </c>
      <c r="DF136" s="52">
        <v>3.0886500000000001E-2</v>
      </c>
      <c r="DG136" s="52">
        <v>1.8023299999999999E-2</v>
      </c>
      <c r="DH136" s="52">
        <v>9.8968000000000007E-3</v>
      </c>
      <c r="DI136" s="52">
        <v>3.4071799999999999E-2</v>
      </c>
      <c r="DJ136" s="52">
        <v>5.3781700000000002E-2</v>
      </c>
      <c r="DK136" s="52">
        <v>5.8640600000000001E-2</v>
      </c>
      <c r="DL136" s="52">
        <v>4.1517900000000003E-2</v>
      </c>
      <c r="DM136" s="52">
        <v>2.6444499999999999E-2</v>
      </c>
      <c r="DN136" s="52">
        <v>2.9198100000000001E-2</v>
      </c>
      <c r="DO136" s="52">
        <v>4.2452700000000003E-2</v>
      </c>
      <c r="DP136" s="52">
        <v>3.08994E-2</v>
      </c>
      <c r="DQ136" s="52">
        <v>4.5519799999999999E-2</v>
      </c>
      <c r="DR136" s="52">
        <v>5.1414300000000003E-2</v>
      </c>
      <c r="DS136" s="52">
        <v>4.5003099999999997E-2</v>
      </c>
      <c r="DT136" s="52">
        <v>2.1638600000000001E-2</v>
      </c>
      <c r="DU136" s="52">
        <v>2.4021899999999999E-2</v>
      </c>
      <c r="DV136" s="52">
        <v>2.1449099999999999E-2</v>
      </c>
      <c r="DW136" s="52">
        <v>1.8463400000000001E-2</v>
      </c>
      <c r="DX136" s="52">
        <v>9.7154000000000008E-3</v>
      </c>
      <c r="DY136" s="52">
        <v>8.5547000000000002E-3</v>
      </c>
      <c r="DZ136" s="52">
        <v>1.13575E-2</v>
      </c>
      <c r="EA136" s="52">
        <v>2.0952100000000001E-2</v>
      </c>
      <c r="EB136" s="52">
        <v>2.0048900000000001E-2</v>
      </c>
      <c r="EC136" s="52">
        <v>2.5873500000000001E-2</v>
      </c>
      <c r="ED136" s="52">
        <v>4.3575999999999997E-2</v>
      </c>
      <c r="EE136" s="52">
        <v>3.1525699999999997E-2</v>
      </c>
      <c r="EF136" s="52">
        <v>2.4384300000000001E-2</v>
      </c>
      <c r="EG136" s="52">
        <v>5.1187799999999999E-2</v>
      </c>
      <c r="EH136" s="52">
        <v>7.4013800000000005E-2</v>
      </c>
      <c r="EI136" s="52">
        <v>8.2272200000000004E-2</v>
      </c>
      <c r="EJ136" s="52">
        <v>6.6370499999999999E-2</v>
      </c>
      <c r="EK136" s="52">
        <v>5.1597900000000002E-2</v>
      </c>
      <c r="EL136" s="52">
        <v>5.5086700000000002E-2</v>
      </c>
      <c r="EM136" s="52">
        <v>6.8808400000000006E-2</v>
      </c>
      <c r="EN136" s="52">
        <v>5.8772400000000002E-2</v>
      </c>
      <c r="EO136" s="52">
        <v>7.2560799999999995E-2</v>
      </c>
      <c r="EP136" s="52">
        <v>7.9704399999999995E-2</v>
      </c>
      <c r="EQ136" s="52">
        <v>7.0782999999999999E-2</v>
      </c>
      <c r="ER136" s="52">
        <v>4.58702E-2</v>
      </c>
      <c r="ES136" s="52">
        <v>4.7034600000000003E-2</v>
      </c>
      <c r="ET136" s="52">
        <v>4.1926699999999997E-2</v>
      </c>
      <c r="EU136" s="52">
        <v>55</v>
      </c>
      <c r="EV136" s="52">
        <v>53</v>
      </c>
      <c r="EW136" s="52">
        <v>54</v>
      </c>
      <c r="EX136" s="52">
        <v>54</v>
      </c>
      <c r="EY136" s="52">
        <v>55</v>
      </c>
      <c r="EZ136" s="52">
        <v>54</v>
      </c>
      <c r="FA136" s="52">
        <v>59</v>
      </c>
      <c r="FB136" s="52">
        <v>63</v>
      </c>
      <c r="FC136" s="52">
        <v>66</v>
      </c>
      <c r="FD136" s="52">
        <v>70</v>
      </c>
      <c r="FE136" s="52">
        <v>72</v>
      </c>
      <c r="FF136" s="52">
        <v>74</v>
      </c>
      <c r="FG136" s="52">
        <v>74</v>
      </c>
      <c r="FH136" s="52">
        <v>72</v>
      </c>
      <c r="FI136" s="52">
        <v>72</v>
      </c>
      <c r="FJ136" s="52">
        <v>71</v>
      </c>
      <c r="FK136" s="52">
        <v>69</v>
      </c>
      <c r="FL136" s="52">
        <v>68</v>
      </c>
      <c r="FM136" s="52">
        <v>66</v>
      </c>
      <c r="FN136" s="52">
        <v>63</v>
      </c>
      <c r="FO136" s="52">
        <v>62</v>
      </c>
      <c r="FP136" s="52">
        <v>62</v>
      </c>
      <c r="FQ136" s="52">
        <v>62</v>
      </c>
      <c r="FR136" s="52">
        <v>59</v>
      </c>
      <c r="FS136" s="52">
        <v>1.566E-2</v>
      </c>
      <c r="FT136" s="52">
        <v>1.7204400000000002E-2</v>
      </c>
      <c r="FU136" s="52">
        <v>2.65373E-2</v>
      </c>
    </row>
    <row r="137" spans="1:177" x14ac:dyDescent="0.2">
      <c r="A137" s="31" t="s">
        <v>0</v>
      </c>
      <c r="B137" s="31" t="s">
        <v>236</v>
      </c>
      <c r="C137" s="31" t="s">
        <v>221</v>
      </c>
      <c r="D137" s="31" t="s">
        <v>218</v>
      </c>
      <c r="E137" s="53" t="s">
        <v>229</v>
      </c>
      <c r="F137" s="53">
        <v>1109</v>
      </c>
      <c r="G137" s="52">
        <v>0.76019740000000002</v>
      </c>
      <c r="H137" s="52">
        <v>0.67804900000000001</v>
      </c>
      <c r="I137" s="52">
        <v>0.67033109999999996</v>
      </c>
      <c r="J137" s="52">
        <v>0.6458083</v>
      </c>
      <c r="K137" s="52">
        <v>0.67666029999999999</v>
      </c>
      <c r="L137" s="52">
        <v>0.77275369999999999</v>
      </c>
      <c r="M137" s="52">
        <v>0.91554539999999995</v>
      </c>
      <c r="N137" s="52">
        <v>0.91413429999999996</v>
      </c>
      <c r="O137" s="52">
        <v>0.80748540000000002</v>
      </c>
      <c r="P137" s="52">
        <v>0.76887850000000002</v>
      </c>
      <c r="Q137" s="52">
        <v>0.77104309999999998</v>
      </c>
      <c r="R137" s="52">
        <v>0.72627229999999998</v>
      </c>
      <c r="S137" s="52">
        <v>0.72234339999999997</v>
      </c>
      <c r="T137" s="52">
        <v>0.69347630000000005</v>
      </c>
      <c r="U137" s="52">
        <v>0.68893720000000003</v>
      </c>
      <c r="V137" s="52">
        <v>0.72414650000000003</v>
      </c>
      <c r="W137" s="52">
        <v>0.90147679999999997</v>
      </c>
      <c r="X137" s="52">
        <v>1.174722</v>
      </c>
      <c r="Y137" s="52">
        <v>1.3120369999999999</v>
      </c>
      <c r="Z137" s="52">
        <v>1.3472040000000001</v>
      </c>
      <c r="AA137" s="52">
        <v>1.334255</v>
      </c>
      <c r="AB137" s="52">
        <v>1.2480169999999999</v>
      </c>
      <c r="AC137" s="52">
        <v>1.105955</v>
      </c>
      <c r="AD137" s="52">
        <v>0.9271701</v>
      </c>
      <c r="AE137" s="52">
        <v>-4.94145E-2</v>
      </c>
      <c r="AF137" s="52">
        <v>-5.0898499999999999E-2</v>
      </c>
      <c r="AG137" s="52">
        <v>-4.8945799999999998E-2</v>
      </c>
      <c r="AH137" s="52">
        <v>-4.90967E-2</v>
      </c>
      <c r="AI137" s="52">
        <v>-4.33394E-2</v>
      </c>
      <c r="AJ137" s="52">
        <v>-2.7918100000000001E-2</v>
      </c>
      <c r="AK137" s="52">
        <v>-1.09065E-2</v>
      </c>
      <c r="AL137" s="52">
        <v>1.5001799999999999E-2</v>
      </c>
      <c r="AM137" s="52">
        <v>2.0915599999999999E-2</v>
      </c>
      <c r="AN137" s="52">
        <v>1.8272699999999999E-2</v>
      </c>
      <c r="AO137" s="52">
        <v>2.9250399999999999E-2</v>
      </c>
      <c r="AP137" s="52">
        <v>4.3560700000000001E-2</v>
      </c>
      <c r="AQ137" s="52">
        <v>4.4245600000000003E-2</v>
      </c>
      <c r="AR137" s="52">
        <v>3.5479499999999997E-2</v>
      </c>
      <c r="AS137" s="52">
        <v>4.7243300000000002E-2</v>
      </c>
      <c r="AT137" s="52">
        <v>3.5527099999999999E-2</v>
      </c>
      <c r="AU137" s="52">
        <v>3.3763000000000001E-2</v>
      </c>
      <c r="AV137" s="52">
        <v>2.9002099999999999E-2</v>
      </c>
      <c r="AW137" s="52">
        <v>6.357E-4</v>
      </c>
      <c r="AX137" s="52">
        <v>-4.0948E-3</v>
      </c>
      <c r="AY137" s="52">
        <v>-2.8218000000000002E-3</v>
      </c>
      <c r="AZ137" s="52">
        <v>-4.5351000000000002E-3</v>
      </c>
      <c r="BA137" s="52">
        <v>-1.0484E-2</v>
      </c>
      <c r="BB137" s="52">
        <v>-2.0733100000000001E-2</v>
      </c>
      <c r="BC137" s="52">
        <v>-3.7205599999999998E-2</v>
      </c>
      <c r="BD137" s="52">
        <v>-3.9724700000000002E-2</v>
      </c>
      <c r="BE137" s="52">
        <v>-3.7786800000000002E-2</v>
      </c>
      <c r="BF137" s="52">
        <v>-3.8625E-2</v>
      </c>
      <c r="BG137" s="52">
        <v>-3.3459999999999997E-2</v>
      </c>
      <c r="BH137" s="52">
        <v>-1.7756600000000001E-2</v>
      </c>
      <c r="BI137" s="52">
        <v>1.2879999999999999E-4</v>
      </c>
      <c r="BJ137" s="52">
        <v>2.5902100000000001E-2</v>
      </c>
      <c r="BK137" s="52">
        <v>3.1745200000000001E-2</v>
      </c>
      <c r="BL137" s="52">
        <v>2.9845900000000002E-2</v>
      </c>
      <c r="BM137" s="52">
        <v>4.0362200000000001E-2</v>
      </c>
      <c r="BN137" s="52">
        <v>5.4999800000000001E-2</v>
      </c>
      <c r="BO137" s="52">
        <v>5.6276600000000003E-2</v>
      </c>
      <c r="BP137" s="52">
        <v>4.6994500000000002E-2</v>
      </c>
      <c r="BQ137" s="52">
        <v>5.9832900000000001E-2</v>
      </c>
      <c r="BR137" s="52">
        <v>4.75094E-2</v>
      </c>
      <c r="BS137" s="52">
        <v>4.6364799999999998E-2</v>
      </c>
      <c r="BT137" s="52">
        <v>4.2541900000000001E-2</v>
      </c>
      <c r="BU137" s="52">
        <v>1.4687800000000001E-2</v>
      </c>
      <c r="BV137" s="52">
        <v>1.01558E-2</v>
      </c>
      <c r="BW137" s="52">
        <v>1.10808E-2</v>
      </c>
      <c r="BX137" s="52">
        <v>9.0156000000000003E-3</v>
      </c>
      <c r="BY137" s="52">
        <v>2.8360999999999998E-3</v>
      </c>
      <c r="BZ137" s="52">
        <v>-8.3800000000000003E-3</v>
      </c>
      <c r="CA137" s="52">
        <v>-2.87497E-2</v>
      </c>
      <c r="CB137" s="52">
        <v>-3.1985699999999999E-2</v>
      </c>
      <c r="CC137" s="52">
        <v>-3.0058100000000001E-2</v>
      </c>
      <c r="CD137" s="52">
        <v>-3.1372299999999999E-2</v>
      </c>
      <c r="CE137" s="52">
        <v>-2.6617600000000002E-2</v>
      </c>
      <c r="CF137" s="52">
        <v>-1.0718800000000001E-2</v>
      </c>
      <c r="CG137" s="52">
        <v>7.7717999999999997E-3</v>
      </c>
      <c r="CH137" s="52">
        <v>3.3451599999999998E-2</v>
      </c>
      <c r="CI137" s="52">
        <v>3.9245700000000001E-2</v>
      </c>
      <c r="CJ137" s="52">
        <v>3.7861499999999999E-2</v>
      </c>
      <c r="CK137" s="52">
        <v>4.8058299999999998E-2</v>
      </c>
      <c r="CL137" s="52">
        <v>6.2922599999999995E-2</v>
      </c>
      <c r="CM137" s="52">
        <v>6.4609200000000006E-2</v>
      </c>
      <c r="CN137" s="52">
        <v>5.4969900000000002E-2</v>
      </c>
      <c r="CO137" s="52">
        <v>6.8552500000000002E-2</v>
      </c>
      <c r="CP137" s="52">
        <v>5.5808400000000001E-2</v>
      </c>
      <c r="CQ137" s="52">
        <v>5.5092799999999997E-2</v>
      </c>
      <c r="CR137" s="52">
        <v>5.19195E-2</v>
      </c>
      <c r="CS137" s="52">
        <v>2.4420299999999999E-2</v>
      </c>
      <c r="CT137" s="52">
        <v>2.00257E-2</v>
      </c>
      <c r="CU137" s="52">
        <v>2.0709700000000001E-2</v>
      </c>
      <c r="CV137" s="52">
        <v>1.8400799999999998E-2</v>
      </c>
      <c r="CW137" s="52">
        <v>1.20616E-2</v>
      </c>
      <c r="CX137" s="52">
        <v>1.7579999999999999E-4</v>
      </c>
      <c r="CY137" s="52">
        <v>-2.02939E-2</v>
      </c>
      <c r="CZ137" s="52">
        <v>-2.4246799999999999E-2</v>
      </c>
      <c r="DA137" s="52">
        <v>-2.2329399999999999E-2</v>
      </c>
      <c r="DB137" s="52">
        <v>-2.4119600000000001E-2</v>
      </c>
      <c r="DC137" s="52">
        <v>-1.97752E-2</v>
      </c>
      <c r="DD137" s="52">
        <v>-3.6809999999999998E-3</v>
      </c>
      <c r="DE137" s="52">
        <v>1.54149E-2</v>
      </c>
      <c r="DF137" s="52">
        <v>4.1001099999999999E-2</v>
      </c>
      <c r="DG137" s="52">
        <v>4.6746200000000002E-2</v>
      </c>
      <c r="DH137" s="52">
        <v>4.5877099999999997E-2</v>
      </c>
      <c r="DI137" s="52">
        <v>5.57543E-2</v>
      </c>
      <c r="DJ137" s="52">
        <v>7.0845400000000003E-2</v>
      </c>
      <c r="DK137" s="52">
        <v>7.2941800000000001E-2</v>
      </c>
      <c r="DL137" s="52">
        <v>6.2945200000000007E-2</v>
      </c>
      <c r="DM137" s="52">
        <v>7.7271999999999993E-2</v>
      </c>
      <c r="DN137" s="52">
        <v>6.4107300000000006E-2</v>
      </c>
      <c r="DO137" s="52">
        <v>6.3820799999999997E-2</v>
      </c>
      <c r="DP137" s="52">
        <v>6.12971E-2</v>
      </c>
      <c r="DQ137" s="52">
        <v>3.4152700000000001E-2</v>
      </c>
      <c r="DR137" s="52">
        <v>2.9895600000000001E-2</v>
      </c>
      <c r="DS137" s="52">
        <v>3.03387E-2</v>
      </c>
      <c r="DT137" s="52">
        <v>2.7786000000000002E-2</v>
      </c>
      <c r="DU137" s="52">
        <v>2.1287E-2</v>
      </c>
      <c r="DV137" s="52">
        <v>8.7314999999999997E-3</v>
      </c>
      <c r="DW137" s="52">
        <v>-8.0850000000000002E-3</v>
      </c>
      <c r="DX137" s="52">
        <v>-1.3073E-2</v>
      </c>
      <c r="DY137" s="52">
        <v>-1.11704E-2</v>
      </c>
      <c r="DZ137" s="52">
        <v>-1.36478E-2</v>
      </c>
      <c r="EA137" s="52">
        <v>-9.8958999999999991E-3</v>
      </c>
      <c r="EB137" s="52">
        <v>6.4805000000000001E-3</v>
      </c>
      <c r="EC137" s="52">
        <v>2.64502E-2</v>
      </c>
      <c r="ED137" s="52">
        <v>5.19014E-2</v>
      </c>
      <c r="EE137" s="52">
        <v>5.75757E-2</v>
      </c>
      <c r="EF137" s="52">
        <v>5.7450399999999999E-2</v>
      </c>
      <c r="EG137" s="52">
        <v>6.6866200000000001E-2</v>
      </c>
      <c r="EH137" s="52">
        <v>8.2284499999999997E-2</v>
      </c>
      <c r="EI137" s="52">
        <v>8.4972699999999998E-2</v>
      </c>
      <c r="EJ137" s="52">
        <v>7.4460200000000004E-2</v>
      </c>
      <c r="EK137" s="52">
        <v>8.98616E-2</v>
      </c>
      <c r="EL137" s="52">
        <v>7.6089599999999993E-2</v>
      </c>
      <c r="EM137" s="52">
        <v>7.6422599999999993E-2</v>
      </c>
      <c r="EN137" s="52">
        <v>7.4836799999999995E-2</v>
      </c>
      <c r="EO137" s="52">
        <v>4.8204900000000002E-2</v>
      </c>
      <c r="EP137" s="52">
        <v>4.4146199999999997E-2</v>
      </c>
      <c r="EQ137" s="52">
        <v>4.4241299999999997E-2</v>
      </c>
      <c r="ER137" s="52">
        <v>4.1336699999999997E-2</v>
      </c>
      <c r="ES137" s="52">
        <v>3.4607100000000002E-2</v>
      </c>
      <c r="ET137" s="52">
        <v>2.1084599999999998E-2</v>
      </c>
      <c r="EU137" s="52">
        <v>51.545108999999997</v>
      </c>
      <c r="EV137" s="52">
        <v>50.72681</v>
      </c>
      <c r="EW137" s="52">
        <v>50.954258000000003</v>
      </c>
      <c r="EX137" s="52">
        <v>51.545108999999997</v>
      </c>
      <c r="EY137" s="52">
        <v>48.772551999999997</v>
      </c>
      <c r="EZ137" s="52">
        <v>48.363407000000002</v>
      </c>
      <c r="FA137" s="52">
        <v>46.954258000000003</v>
      </c>
      <c r="FB137" s="52">
        <v>46.772551999999997</v>
      </c>
      <c r="FC137" s="52">
        <v>53.818297999999999</v>
      </c>
      <c r="FD137" s="52">
        <v>60.227448000000003</v>
      </c>
      <c r="FE137" s="52">
        <v>63.227448000000003</v>
      </c>
      <c r="FF137" s="52">
        <v>65.045745999999994</v>
      </c>
      <c r="FG137" s="52">
        <v>66.636596999999995</v>
      </c>
      <c r="FH137" s="52">
        <v>67.636596999999995</v>
      </c>
      <c r="FI137" s="52">
        <v>66.227447999999995</v>
      </c>
      <c r="FJ137" s="52">
        <v>65.409148999999999</v>
      </c>
      <c r="FK137" s="52">
        <v>64</v>
      </c>
      <c r="FL137" s="52">
        <v>62.590851000000001</v>
      </c>
      <c r="FM137" s="52">
        <v>60.772551999999997</v>
      </c>
      <c r="FN137" s="52">
        <v>56.317661000000001</v>
      </c>
      <c r="FO137" s="52">
        <v>55.72681</v>
      </c>
      <c r="FP137" s="52">
        <v>53.72681</v>
      </c>
      <c r="FQ137" s="52">
        <v>53.545108999999997</v>
      </c>
      <c r="FR137" s="52">
        <v>51.954258000000003</v>
      </c>
      <c r="FS137" s="52">
        <v>9.1529999999999997E-3</v>
      </c>
      <c r="FT137" s="52">
        <v>9.8963999999999996E-3</v>
      </c>
      <c r="FU137" s="52">
        <v>1.56607E-2</v>
      </c>
    </row>
    <row r="138" spans="1:177" x14ac:dyDescent="0.2">
      <c r="A138" s="31" t="s">
        <v>0</v>
      </c>
      <c r="B138" s="31" t="s">
        <v>236</v>
      </c>
      <c r="C138" s="31" t="s">
        <v>221</v>
      </c>
      <c r="D138" s="31" t="s">
        <v>218</v>
      </c>
      <c r="E138" s="53" t="s">
        <v>230</v>
      </c>
      <c r="F138" s="53">
        <v>646</v>
      </c>
      <c r="G138" s="52">
        <v>0.41334389999999999</v>
      </c>
      <c r="H138" s="52">
        <v>0.37257010000000002</v>
      </c>
      <c r="I138" s="52">
        <v>0.35958869999999998</v>
      </c>
      <c r="J138" s="52">
        <v>0.35791079999999997</v>
      </c>
      <c r="K138" s="52">
        <v>0.3702471</v>
      </c>
      <c r="L138" s="52">
        <v>0.40726410000000002</v>
      </c>
      <c r="M138" s="52">
        <v>0.48201719999999998</v>
      </c>
      <c r="N138" s="52">
        <v>0.51982589999999995</v>
      </c>
      <c r="O138" s="52">
        <v>0.46731980000000001</v>
      </c>
      <c r="P138" s="52">
        <v>0.43525589999999997</v>
      </c>
      <c r="Q138" s="52">
        <v>0.43716129999999997</v>
      </c>
      <c r="R138" s="52">
        <v>0.41549960000000002</v>
      </c>
      <c r="S138" s="52">
        <v>0.42232570000000003</v>
      </c>
      <c r="T138" s="52">
        <v>0.41410520000000001</v>
      </c>
      <c r="U138" s="52">
        <v>0.40709129999999999</v>
      </c>
      <c r="V138" s="52">
        <v>0.41523500000000002</v>
      </c>
      <c r="W138" s="52">
        <v>0.53107420000000005</v>
      </c>
      <c r="X138" s="52">
        <v>0.7050611</v>
      </c>
      <c r="Y138" s="52">
        <v>0.77187090000000003</v>
      </c>
      <c r="Z138" s="52">
        <v>0.79910800000000004</v>
      </c>
      <c r="AA138" s="52">
        <v>0.79511310000000002</v>
      </c>
      <c r="AB138" s="52">
        <v>0.72051829999999994</v>
      </c>
      <c r="AC138" s="52">
        <v>0.63491799999999998</v>
      </c>
      <c r="AD138" s="52">
        <v>0.5143721</v>
      </c>
      <c r="AE138" s="52">
        <v>-3.7571599999999997E-2</v>
      </c>
      <c r="AF138" s="52">
        <v>-3.7180999999999999E-2</v>
      </c>
      <c r="AG138" s="52">
        <v>-3.7788500000000003E-2</v>
      </c>
      <c r="AH138" s="52">
        <v>-3.8374699999999998E-2</v>
      </c>
      <c r="AI138" s="52">
        <v>-3.9431500000000001E-2</v>
      </c>
      <c r="AJ138" s="52">
        <v>-1.77626E-2</v>
      </c>
      <c r="AK138" s="52">
        <v>-6.6826000000000003E-3</v>
      </c>
      <c r="AL138" s="52">
        <v>-2.5041E-3</v>
      </c>
      <c r="AM138" s="52">
        <v>2.2520999999999999E-3</v>
      </c>
      <c r="AN138" s="52">
        <v>-8.0818000000000001E-3</v>
      </c>
      <c r="AO138" s="52">
        <v>5.7331999999999999E-3</v>
      </c>
      <c r="AP138" s="52">
        <v>1.79781E-2</v>
      </c>
      <c r="AQ138" s="52">
        <v>2.5012800000000002E-2</v>
      </c>
      <c r="AR138" s="52">
        <v>2.06246E-2</v>
      </c>
      <c r="AS138" s="52">
        <v>3.4075000000000001E-2</v>
      </c>
      <c r="AT138" s="52">
        <v>2.5450500000000001E-2</v>
      </c>
      <c r="AU138" s="52">
        <v>2.4379499999999998E-2</v>
      </c>
      <c r="AV138" s="52">
        <v>2.2441900000000001E-2</v>
      </c>
      <c r="AW138" s="52">
        <v>7.1687000000000001E-3</v>
      </c>
      <c r="AX138" s="52">
        <v>-8.9286999999999995E-3</v>
      </c>
      <c r="AY138" s="52">
        <v>-6.0101E-3</v>
      </c>
      <c r="AZ138" s="52">
        <v>-7.0013000000000002E-3</v>
      </c>
      <c r="BA138" s="52">
        <v>-1.7254200000000001E-2</v>
      </c>
      <c r="BB138" s="52">
        <v>-1.9518000000000001E-2</v>
      </c>
      <c r="BC138" s="52">
        <v>-2.8144599999999999E-2</v>
      </c>
      <c r="BD138" s="52">
        <v>-2.84481E-2</v>
      </c>
      <c r="BE138" s="52">
        <v>-2.91229E-2</v>
      </c>
      <c r="BF138" s="52">
        <v>-3.0095500000000001E-2</v>
      </c>
      <c r="BG138" s="52">
        <v>-3.1874199999999998E-2</v>
      </c>
      <c r="BH138" s="52">
        <v>-1.03261E-2</v>
      </c>
      <c r="BI138" s="52">
        <v>1.3143E-3</v>
      </c>
      <c r="BJ138" s="52">
        <v>5.3429999999999997E-3</v>
      </c>
      <c r="BK138" s="52">
        <v>1.05521E-2</v>
      </c>
      <c r="BL138" s="52">
        <v>4.7550000000000001E-4</v>
      </c>
      <c r="BM138" s="52">
        <v>1.40748E-2</v>
      </c>
      <c r="BN138" s="52">
        <v>2.6474500000000002E-2</v>
      </c>
      <c r="BO138" s="52">
        <v>3.40057E-2</v>
      </c>
      <c r="BP138" s="52">
        <v>2.93478E-2</v>
      </c>
      <c r="BQ138" s="52">
        <v>4.41603E-2</v>
      </c>
      <c r="BR138" s="52">
        <v>3.4411299999999999E-2</v>
      </c>
      <c r="BS138" s="52">
        <v>3.3605900000000001E-2</v>
      </c>
      <c r="BT138" s="52">
        <v>3.2343799999999999E-2</v>
      </c>
      <c r="BU138" s="52">
        <v>1.7480599999999999E-2</v>
      </c>
      <c r="BV138" s="52">
        <v>1.7589000000000001E-3</v>
      </c>
      <c r="BW138" s="52">
        <v>4.0648000000000004E-3</v>
      </c>
      <c r="BX138" s="52">
        <v>2.9662E-3</v>
      </c>
      <c r="BY138" s="52">
        <v>-7.0783E-3</v>
      </c>
      <c r="BZ138" s="52">
        <v>-9.9176000000000004E-3</v>
      </c>
      <c r="CA138" s="52">
        <v>-2.1615499999999999E-2</v>
      </c>
      <c r="CB138" s="52">
        <v>-2.2399800000000001E-2</v>
      </c>
      <c r="CC138" s="52">
        <v>-2.3121200000000001E-2</v>
      </c>
      <c r="CD138" s="52">
        <v>-2.4361399999999998E-2</v>
      </c>
      <c r="CE138" s="52">
        <v>-2.66401E-2</v>
      </c>
      <c r="CF138" s="52">
        <v>-5.1757000000000001E-3</v>
      </c>
      <c r="CG138" s="52">
        <v>6.8529000000000003E-3</v>
      </c>
      <c r="CH138" s="52">
        <v>1.07779E-2</v>
      </c>
      <c r="CI138" s="52">
        <v>1.6300700000000001E-2</v>
      </c>
      <c r="CJ138" s="52">
        <v>6.4022000000000003E-3</v>
      </c>
      <c r="CK138" s="52">
        <v>1.98522E-2</v>
      </c>
      <c r="CL138" s="52">
        <v>3.2359100000000002E-2</v>
      </c>
      <c r="CM138" s="52">
        <v>4.0234100000000002E-2</v>
      </c>
      <c r="CN138" s="52">
        <v>3.5389400000000001E-2</v>
      </c>
      <c r="CO138" s="52">
        <v>5.1145400000000001E-2</v>
      </c>
      <c r="CP138" s="52">
        <v>4.0617500000000001E-2</v>
      </c>
      <c r="CQ138" s="52">
        <v>3.99961E-2</v>
      </c>
      <c r="CR138" s="52">
        <v>3.9201800000000002E-2</v>
      </c>
      <c r="CS138" s="52">
        <v>2.4622499999999999E-2</v>
      </c>
      <c r="CT138" s="52">
        <v>9.1611999999999996E-3</v>
      </c>
      <c r="CU138" s="52">
        <v>1.1042700000000001E-2</v>
      </c>
      <c r="CV138" s="52">
        <v>9.8697000000000003E-3</v>
      </c>
      <c r="CW138" s="52">
        <v>-3.0499999999999999E-5</v>
      </c>
      <c r="CX138" s="52">
        <v>-3.2683E-3</v>
      </c>
      <c r="CY138" s="52">
        <v>-1.50864E-2</v>
      </c>
      <c r="CZ138" s="52">
        <v>-1.6351500000000001E-2</v>
      </c>
      <c r="DA138" s="52">
        <v>-1.7119499999999999E-2</v>
      </c>
      <c r="DB138" s="52">
        <v>-1.8627299999999999E-2</v>
      </c>
      <c r="DC138" s="52">
        <v>-2.1405899999999999E-2</v>
      </c>
      <c r="DD138" s="52">
        <v>-2.5199999999999999E-5</v>
      </c>
      <c r="DE138" s="52">
        <v>1.23915E-2</v>
      </c>
      <c r="DF138" s="52">
        <v>1.6212799999999999E-2</v>
      </c>
      <c r="DG138" s="52">
        <v>2.2049200000000001E-2</v>
      </c>
      <c r="DH138" s="52">
        <v>1.2329E-2</v>
      </c>
      <c r="DI138" s="52">
        <v>2.5629599999999999E-2</v>
      </c>
      <c r="DJ138" s="52">
        <v>3.8243600000000003E-2</v>
      </c>
      <c r="DK138" s="52">
        <v>4.64626E-2</v>
      </c>
      <c r="DL138" s="52">
        <v>4.1431099999999998E-2</v>
      </c>
      <c r="DM138" s="52">
        <v>5.8130399999999999E-2</v>
      </c>
      <c r="DN138" s="52">
        <v>4.6823799999999999E-2</v>
      </c>
      <c r="DO138" s="52">
        <v>4.6386299999999998E-2</v>
      </c>
      <c r="DP138" s="52">
        <v>4.6059900000000001E-2</v>
      </c>
      <c r="DQ138" s="52">
        <v>3.1764500000000001E-2</v>
      </c>
      <c r="DR138" s="52">
        <v>1.6563399999999999E-2</v>
      </c>
      <c r="DS138" s="52">
        <v>1.8020600000000001E-2</v>
      </c>
      <c r="DT138" s="52">
        <v>1.6773099999999999E-2</v>
      </c>
      <c r="DU138" s="52">
        <v>7.0172999999999998E-3</v>
      </c>
      <c r="DV138" s="52">
        <v>3.3809000000000001E-3</v>
      </c>
      <c r="DW138" s="52">
        <v>-5.6594999999999996E-3</v>
      </c>
      <c r="DX138" s="52">
        <v>-7.6187E-3</v>
      </c>
      <c r="DY138" s="52">
        <v>-8.4539000000000003E-3</v>
      </c>
      <c r="DZ138" s="52">
        <v>-1.0348100000000001E-2</v>
      </c>
      <c r="EA138" s="52">
        <v>-1.3848600000000001E-2</v>
      </c>
      <c r="EB138" s="52">
        <v>7.4113E-3</v>
      </c>
      <c r="EC138" s="52">
        <v>2.0388400000000001E-2</v>
      </c>
      <c r="ED138" s="52">
        <v>2.4059899999999999E-2</v>
      </c>
      <c r="EE138" s="52">
        <v>3.03492E-2</v>
      </c>
      <c r="EF138" s="52">
        <v>2.08863E-2</v>
      </c>
      <c r="EG138" s="52">
        <v>3.3971300000000003E-2</v>
      </c>
      <c r="EH138" s="52">
        <v>4.6739999999999997E-2</v>
      </c>
      <c r="EI138" s="52">
        <v>5.5455499999999998E-2</v>
      </c>
      <c r="EJ138" s="52">
        <v>5.0154299999999999E-2</v>
      </c>
      <c r="EK138" s="52">
        <v>6.8215700000000004E-2</v>
      </c>
      <c r="EL138" s="52">
        <v>5.5784599999999997E-2</v>
      </c>
      <c r="EM138" s="52">
        <v>5.5612799999999997E-2</v>
      </c>
      <c r="EN138" s="52">
        <v>5.5961799999999999E-2</v>
      </c>
      <c r="EO138" s="52">
        <v>4.20764E-2</v>
      </c>
      <c r="EP138" s="52">
        <v>2.72511E-2</v>
      </c>
      <c r="EQ138" s="52">
        <v>2.8095599999999998E-2</v>
      </c>
      <c r="ER138" s="52">
        <v>2.67406E-2</v>
      </c>
      <c r="ES138" s="52">
        <v>1.7193199999999999E-2</v>
      </c>
      <c r="ET138" s="52">
        <v>1.2981299999999999E-2</v>
      </c>
      <c r="EU138" s="52">
        <v>54</v>
      </c>
      <c r="EV138" s="52">
        <v>54</v>
      </c>
      <c r="EW138" s="52">
        <v>53</v>
      </c>
      <c r="EX138" s="52">
        <v>54</v>
      </c>
      <c r="EY138" s="52">
        <v>50</v>
      </c>
      <c r="EZ138" s="52">
        <v>50</v>
      </c>
      <c r="FA138" s="52">
        <v>49</v>
      </c>
      <c r="FB138" s="52">
        <v>48</v>
      </c>
      <c r="FC138" s="52">
        <v>53</v>
      </c>
      <c r="FD138" s="52">
        <v>59</v>
      </c>
      <c r="FE138" s="52">
        <v>62</v>
      </c>
      <c r="FF138" s="52">
        <v>63</v>
      </c>
      <c r="FG138" s="52">
        <v>65</v>
      </c>
      <c r="FH138" s="52">
        <v>66</v>
      </c>
      <c r="FI138" s="52">
        <v>65</v>
      </c>
      <c r="FJ138" s="52">
        <v>65</v>
      </c>
      <c r="FK138" s="52">
        <v>64</v>
      </c>
      <c r="FL138" s="52">
        <v>63</v>
      </c>
      <c r="FM138" s="52">
        <v>62</v>
      </c>
      <c r="FN138" s="52">
        <v>60</v>
      </c>
      <c r="FO138" s="52">
        <v>59</v>
      </c>
      <c r="FP138" s="52">
        <v>57</v>
      </c>
      <c r="FQ138" s="52">
        <v>56</v>
      </c>
      <c r="FR138" s="52">
        <v>54</v>
      </c>
      <c r="FS138" s="52">
        <v>6.5005999999999996E-3</v>
      </c>
      <c r="FT138" s="52">
        <v>7.2437999999999999E-3</v>
      </c>
      <c r="FU138" s="52">
        <v>1.15517E-2</v>
      </c>
    </row>
    <row r="139" spans="1:177" x14ac:dyDescent="0.2">
      <c r="A139" s="31" t="s">
        <v>0</v>
      </c>
      <c r="B139" s="31" t="s">
        <v>236</v>
      </c>
      <c r="C139" s="31" t="s">
        <v>221</v>
      </c>
      <c r="D139" s="31" t="s">
        <v>218</v>
      </c>
      <c r="E139" s="53" t="s">
        <v>231</v>
      </c>
      <c r="F139" s="53">
        <v>463</v>
      </c>
      <c r="G139" s="52">
        <v>0.34823920000000003</v>
      </c>
      <c r="H139" s="52">
        <v>0.30630869999999999</v>
      </c>
      <c r="I139" s="52">
        <v>0.31217109999999998</v>
      </c>
      <c r="J139" s="52">
        <v>0.28848659999999998</v>
      </c>
      <c r="K139" s="52">
        <v>0.3072397</v>
      </c>
      <c r="L139" s="52">
        <v>0.36674299999999999</v>
      </c>
      <c r="M139" s="52">
        <v>0.43511830000000001</v>
      </c>
      <c r="N139" s="52">
        <v>0.39411279999999999</v>
      </c>
      <c r="O139" s="52">
        <v>0.3396516</v>
      </c>
      <c r="P139" s="52">
        <v>0.33302680000000001</v>
      </c>
      <c r="Q139" s="52">
        <v>0.33408480000000002</v>
      </c>
      <c r="R139" s="52">
        <v>0.3109942</v>
      </c>
      <c r="S139" s="52">
        <v>0.30037839999999999</v>
      </c>
      <c r="T139" s="52">
        <v>0.27960289999999999</v>
      </c>
      <c r="U139" s="52">
        <v>0.28291640000000001</v>
      </c>
      <c r="V139" s="52">
        <v>0.3099556</v>
      </c>
      <c r="W139" s="52">
        <v>0.37164589999999997</v>
      </c>
      <c r="X139" s="52">
        <v>0.4705203</v>
      </c>
      <c r="Y139" s="52">
        <v>0.54075600000000001</v>
      </c>
      <c r="Z139" s="52">
        <v>0.54717760000000004</v>
      </c>
      <c r="AA139" s="52">
        <v>0.53834919999999997</v>
      </c>
      <c r="AB139" s="52">
        <v>0.52755149999999995</v>
      </c>
      <c r="AC139" s="52">
        <v>0.470833</v>
      </c>
      <c r="AD139" s="52">
        <v>0.41365740000000001</v>
      </c>
      <c r="AE139" s="52">
        <v>-1.9730600000000001E-2</v>
      </c>
      <c r="AF139" s="52">
        <v>-2.12082E-2</v>
      </c>
      <c r="AG139" s="52">
        <v>-1.82843E-2</v>
      </c>
      <c r="AH139" s="52">
        <v>-1.7690500000000001E-2</v>
      </c>
      <c r="AI139" s="52">
        <v>-1.03254E-2</v>
      </c>
      <c r="AJ139" s="52">
        <v>-1.75284E-2</v>
      </c>
      <c r="AK139" s="52">
        <v>-1.2209899999999999E-2</v>
      </c>
      <c r="AL139" s="52">
        <v>9.6114000000000008E-3</v>
      </c>
      <c r="AM139" s="52">
        <v>1.0823299999999999E-2</v>
      </c>
      <c r="AN139" s="52">
        <v>1.78613E-2</v>
      </c>
      <c r="AO139" s="52">
        <v>1.5888300000000001E-2</v>
      </c>
      <c r="AP139" s="52">
        <v>1.7736999999999999E-2</v>
      </c>
      <c r="AQ139" s="52">
        <v>1.11962E-2</v>
      </c>
      <c r="AR139" s="52">
        <v>7.3397999999999996E-3</v>
      </c>
      <c r="AS139" s="52">
        <v>5.5199000000000003E-3</v>
      </c>
      <c r="AT139" s="52">
        <v>2.2839000000000002E-3</v>
      </c>
      <c r="AU139" s="52">
        <v>1.8071000000000001E-3</v>
      </c>
      <c r="AV139" s="52">
        <v>-1.611E-3</v>
      </c>
      <c r="AW139" s="52">
        <v>-1.58447E-2</v>
      </c>
      <c r="AX139" s="52">
        <v>-5.3994999999999998E-3</v>
      </c>
      <c r="AY139" s="52">
        <v>-6.6550999999999997E-3</v>
      </c>
      <c r="AZ139" s="52">
        <v>-7.1041000000000003E-3</v>
      </c>
      <c r="BA139" s="52">
        <v>-2.7168000000000001E-3</v>
      </c>
      <c r="BB139" s="52">
        <v>-9.6250999999999993E-3</v>
      </c>
      <c r="BC139" s="52">
        <v>-1.1978900000000001E-2</v>
      </c>
      <c r="BD139" s="52">
        <v>-1.4236800000000001E-2</v>
      </c>
      <c r="BE139" s="52">
        <v>-1.1258799999999999E-2</v>
      </c>
      <c r="BF139" s="52">
        <v>-1.12849E-2</v>
      </c>
      <c r="BG139" s="52">
        <v>-3.9879E-3</v>
      </c>
      <c r="BH139" s="52">
        <v>-1.0615899999999999E-2</v>
      </c>
      <c r="BI139" s="52">
        <v>-4.6230000000000004E-3</v>
      </c>
      <c r="BJ139" s="52">
        <v>1.7131299999999999E-2</v>
      </c>
      <c r="BK139" s="52">
        <v>1.7753999999999999E-2</v>
      </c>
      <c r="BL139" s="52">
        <v>2.5605800000000001E-2</v>
      </c>
      <c r="BM139" s="52">
        <v>2.3206299999999999E-2</v>
      </c>
      <c r="BN139" s="52">
        <v>2.5378299999999999E-2</v>
      </c>
      <c r="BO139" s="52">
        <v>1.9174E-2</v>
      </c>
      <c r="BP139" s="52">
        <v>1.48489E-2</v>
      </c>
      <c r="BQ139" s="52">
        <v>1.3063099999999999E-2</v>
      </c>
      <c r="BR139" s="52">
        <v>1.02224E-2</v>
      </c>
      <c r="BS139" s="52">
        <v>1.0352999999999999E-2</v>
      </c>
      <c r="BT139" s="52">
        <v>7.6067000000000001E-3</v>
      </c>
      <c r="BU139" s="52">
        <v>-6.3122999999999999E-3</v>
      </c>
      <c r="BV139" s="52">
        <v>4.0153999999999997E-3</v>
      </c>
      <c r="BW139" s="52">
        <v>2.9114000000000002E-3</v>
      </c>
      <c r="BX139" s="52">
        <v>2.0485E-3</v>
      </c>
      <c r="BY139" s="52">
        <v>5.8650000000000004E-3</v>
      </c>
      <c r="BZ139" s="52">
        <v>-1.8580000000000001E-3</v>
      </c>
      <c r="CA139" s="52">
        <v>-6.6100000000000004E-3</v>
      </c>
      <c r="CB139" s="52">
        <v>-9.4085000000000002E-3</v>
      </c>
      <c r="CC139" s="52">
        <v>-6.3930000000000002E-3</v>
      </c>
      <c r="CD139" s="52">
        <v>-6.8484000000000001E-3</v>
      </c>
      <c r="CE139" s="52">
        <v>4.015E-4</v>
      </c>
      <c r="CF139" s="52">
        <v>-5.8282999999999998E-3</v>
      </c>
      <c r="CG139" s="52">
        <v>6.3170000000000001E-4</v>
      </c>
      <c r="CH139" s="52">
        <v>2.2339600000000001E-2</v>
      </c>
      <c r="CI139" s="52">
        <v>2.2554100000000001E-2</v>
      </c>
      <c r="CJ139" s="52">
        <v>3.0969699999999999E-2</v>
      </c>
      <c r="CK139" s="52">
        <v>2.82747E-2</v>
      </c>
      <c r="CL139" s="52">
        <v>3.0670699999999999E-2</v>
      </c>
      <c r="CM139" s="52">
        <v>2.46993E-2</v>
      </c>
      <c r="CN139" s="52">
        <v>2.00497E-2</v>
      </c>
      <c r="CO139" s="52">
        <v>1.8287399999999999E-2</v>
      </c>
      <c r="CP139" s="52">
        <v>1.5720499999999998E-2</v>
      </c>
      <c r="CQ139" s="52">
        <v>1.6271799999999999E-2</v>
      </c>
      <c r="CR139" s="52">
        <v>1.3990799999999999E-2</v>
      </c>
      <c r="CS139" s="52">
        <v>2.898E-4</v>
      </c>
      <c r="CT139" s="52">
        <v>1.05361E-2</v>
      </c>
      <c r="CU139" s="52">
        <v>9.5370999999999997E-3</v>
      </c>
      <c r="CV139" s="52">
        <v>8.3876000000000003E-3</v>
      </c>
      <c r="CW139" s="52">
        <v>1.18088E-2</v>
      </c>
      <c r="CX139" s="52">
        <v>3.5214000000000001E-3</v>
      </c>
      <c r="CY139" s="52">
        <v>-1.2412E-3</v>
      </c>
      <c r="CZ139" s="52">
        <v>-4.5801000000000001E-3</v>
      </c>
      <c r="DA139" s="52">
        <v>-1.5272E-3</v>
      </c>
      <c r="DB139" s="52">
        <v>-2.4118999999999998E-3</v>
      </c>
      <c r="DC139" s="52">
        <v>4.7908999999999998E-3</v>
      </c>
      <c r="DD139" s="52">
        <v>-1.0406E-3</v>
      </c>
      <c r="DE139" s="52">
        <v>5.8862999999999997E-3</v>
      </c>
      <c r="DF139" s="52">
        <v>2.75479E-2</v>
      </c>
      <c r="DG139" s="52">
        <v>2.7354300000000002E-2</v>
      </c>
      <c r="DH139" s="52">
        <v>3.6333499999999998E-2</v>
      </c>
      <c r="DI139" s="52">
        <v>3.3343200000000003E-2</v>
      </c>
      <c r="DJ139" s="52">
        <v>3.5963000000000002E-2</v>
      </c>
      <c r="DK139" s="52">
        <v>3.02247E-2</v>
      </c>
      <c r="DL139" s="52">
        <v>2.5250499999999999E-2</v>
      </c>
      <c r="DM139" s="52">
        <v>2.3511799999999999E-2</v>
      </c>
      <c r="DN139" s="52">
        <v>2.1218600000000001E-2</v>
      </c>
      <c r="DO139" s="52">
        <v>2.2190700000000001E-2</v>
      </c>
      <c r="DP139" s="52">
        <v>2.0374900000000001E-2</v>
      </c>
      <c r="DQ139" s="52">
        <v>6.8919000000000003E-3</v>
      </c>
      <c r="DR139" s="52">
        <v>1.70568E-2</v>
      </c>
      <c r="DS139" s="52">
        <v>1.6162800000000001E-2</v>
      </c>
      <c r="DT139" s="52">
        <v>1.4726700000000001E-2</v>
      </c>
      <c r="DU139" s="52">
        <v>1.7752500000000001E-2</v>
      </c>
      <c r="DV139" s="52">
        <v>8.9008000000000004E-3</v>
      </c>
      <c r="DW139" s="52">
        <v>6.5104999999999998E-3</v>
      </c>
      <c r="DX139" s="52">
        <v>2.3912E-3</v>
      </c>
      <c r="DY139" s="52">
        <v>5.4983000000000002E-3</v>
      </c>
      <c r="DZ139" s="52">
        <v>3.9935999999999999E-3</v>
      </c>
      <c r="EA139" s="52">
        <v>1.11284E-2</v>
      </c>
      <c r="EB139" s="52">
        <v>5.8719000000000002E-3</v>
      </c>
      <c r="EC139" s="52">
        <v>1.3473300000000001E-2</v>
      </c>
      <c r="ED139" s="52">
        <v>3.5067899999999999E-2</v>
      </c>
      <c r="EE139" s="52">
        <v>3.4285000000000003E-2</v>
      </c>
      <c r="EF139" s="52">
        <v>4.4077999999999999E-2</v>
      </c>
      <c r="EG139" s="52">
        <v>4.0661099999999999E-2</v>
      </c>
      <c r="EH139" s="52">
        <v>4.3604400000000001E-2</v>
      </c>
      <c r="EI139" s="52">
        <v>3.82025E-2</v>
      </c>
      <c r="EJ139" s="52">
        <v>3.27596E-2</v>
      </c>
      <c r="EK139" s="52">
        <v>3.10549E-2</v>
      </c>
      <c r="EL139" s="52">
        <v>2.9156999999999999E-2</v>
      </c>
      <c r="EM139" s="52">
        <v>3.0736599999999999E-2</v>
      </c>
      <c r="EN139" s="52">
        <v>2.95926E-2</v>
      </c>
      <c r="EO139" s="52">
        <v>1.6424299999999999E-2</v>
      </c>
      <c r="EP139" s="52">
        <v>2.6471600000000001E-2</v>
      </c>
      <c r="EQ139" s="52">
        <v>2.5729200000000001E-2</v>
      </c>
      <c r="ER139" s="52">
        <v>2.3879299999999999E-2</v>
      </c>
      <c r="ES139" s="52">
        <v>2.6334300000000001E-2</v>
      </c>
      <c r="ET139" s="52">
        <v>1.66678E-2</v>
      </c>
      <c r="EU139" s="52">
        <v>48</v>
      </c>
      <c r="EV139" s="52">
        <v>46</v>
      </c>
      <c r="EW139" s="52">
        <v>48</v>
      </c>
      <c r="EX139" s="52">
        <v>48</v>
      </c>
      <c r="EY139" s="52">
        <v>47</v>
      </c>
      <c r="EZ139" s="52">
        <v>46</v>
      </c>
      <c r="FA139" s="52">
        <v>44</v>
      </c>
      <c r="FB139" s="52">
        <v>45</v>
      </c>
      <c r="FC139" s="52">
        <v>55</v>
      </c>
      <c r="FD139" s="52">
        <v>62</v>
      </c>
      <c r="FE139" s="52">
        <v>65</v>
      </c>
      <c r="FF139" s="52">
        <v>68</v>
      </c>
      <c r="FG139" s="52">
        <v>69</v>
      </c>
      <c r="FH139" s="52">
        <v>70</v>
      </c>
      <c r="FI139" s="52">
        <v>68</v>
      </c>
      <c r="FJ139" s="52">
        <v>66</v>
      </c>
      <c r="FK139" s="52">
        <v>64</v>
      </c>
      <c r="FL139" s="52">
        <v>62</v>
      </c>
      <c r="FM139" s="52">
        <v>59</v>
      </c>
      <c r="FN139" s="52">
        <v>51</v>
      </c>
      <c r="FO139" s="52">
        <v>51</v>
      </c>
      <c r="FP139" s="52">
        <v>49</v>
      </c>
      <c r="FQ139" s="52">
        <v>50</v>
      </c>
      <c r="FR139" s="52">
        <v>49</v>
      </c>
      <c r="FS139" s="52">
        <v>6.4168999999999997E-3</v>
      </c>
      <c r="FT139" s="52">
        <v>6.7152000000000002E-3</v>
      </c>
      <c r="FU139" s="52">
        <v>1.05567E-2</v>
      </c>
    </row>
    <row r="140" spans="1:177" x14ac:dyDescent="0.2">
      <c r="A140" s="31" t="s">
        <v>0</v>
      </c>
      <c r="B140" s="31" t="s">
        <v>236</v>
      </c>
      <c r="C140" s="31" t="s">
        <v>221</v>
      </c>
      <c r="D140" s="31" t="s">
        <v>219</v>
      </c>
      <c r="E140" s="53" t="s">
        <v>229</v>
      </c>
      <c r="F140" s="53">
        <v>940</v>
      </c>
      <c r="G140" s="52">
        <v>0.83778140000000001</v>
      </c>
      <c r="H140" s="52">
        <v>0.69149579999999999</v>
      </c>
      <c r="I140" s="52">
        <v>0.60526840000000004</v>
      </c>
      <c r="J140" s="52">
        <v>0.56779950000000001</v>
      </c>
      <c r="K140" s="52">
        <v>0.54749910000000002</v>
      </c>
      <c r="L140" s="52">
        <v>0.59333570000000002</v>
      </c>
      <c r="M140" s="52">
        <v>0.73477499999999996</v>
      </c>
      <c r="N140" s="52">
        <v>0.75891790000000003</v>
      </c>
      <c r="O140" s="52">
        <v>0.67738770000000004</v>
      </c>
      <c r="P140" s="52">
        <v>0.66922689999999996</v>
      </c>
      <c r="Q140" s="52">
        <v>0.75104499999999996</v>
      </c>
      <c r="R140" s="52">
        <v>0.86456540000000004</v>
      </c>
      <c r="S140" s="52">
        <v>1.023028</v>
      </c>
      <c r="T140" s="52">
        <v>1.117186</v>
      </c>
      <c r="U140" s="52">
        <v>1.2633559999999999</v>
      </c>
      <c r="V140" s="52">
        <v>1.3835170000000001</v>
      </c>
      <c r="W140" s="52">
        <v>1.518786</v>
      </c>
      <c r="X140" s="52">
        <v>1.572773</v>
      </c>
      <c r="Y140" s="52">
        <v>1.6976800000000001</v>
      </c>
      <c r="Z140" s="52">
        <v>1.7528250000000001</v>
      </c>
      <c r="AA140" s="52">
        <v>1.778116</v>
      </c>
      <c r="AB140" s="52">
        <v>1.7206330000000001</v>
      </c>
      <c r="AC140" s="52">
        <v>1.540065</v>
      </c>
      <c r="AD140" s="52">
        <v>1.3905320000000001</v>
      </c>
      <c r="AE140" s="52">
        <v>-3.3592999999999998E-2</v>
      </c>
      <c r="AF140" s="52">
        <v>-3.9815000000000003E-2</v>
      </c>
      <c r="AG140" s="52">
        <v>-3.7590499999999999E-2</v>
      </c>
      <c r="AH140" s="52">
        <v>-2.92491E-2</v>
      </c>
      <c r="AI140" s="52">
        <v>-1.3291300000000001E-2</v>
      </c>
      <c r="AJ140" s="52">
        <v>-1.4939300000000001E-2</v>
      </c>
      <c r="AK140" s="52">
        <v>-5.9743000000000001E-3</v>
      </c>
      <c r="AL140" s="52">
        <v>3.2439999999999999E-3</v>
      </c>
      <c r="AM140" s="52">
        <v>-1.6466E-3</v>
      </c>
      <c r="AN140" s="52">
        <v>-9.0638000000000003E-3</v>
      </c>
      <c r="AO140" s="52">
        <v>-2.1472000000000002E-3</v>
      </c>
      <c r="AP140" s="52">
        <v>3.1741600000000002E-2</v>
      </c>
      <c r="AQ140" s="52">
        <v>3.0655399999999999E-2</v>
      </c>
      <c r="AR140" s="52">
        <v>3.17051E-2</v>
      </c>
      <c r="AS140" s="52">
        <v>2.6696299999999999E-2</v>
      </c>
      <c r="AT140" s="52">
        <v>2.41443E-2</v>
      </c>
      <c r="AU140" s="52">
        <v>1.34068E-2</v>
      </c>
      <c r="AV140" s="52">
        <v>1.2451000000000001E-3</v>
      </c>
      <c r="AW140" s="52">
        <v>-3.4451999999999998E-3</v>
      </c>
      <c r="AX140" s="52">
        <v>8.8844000000000006E-3</v>
      </c>
      <c r="AY140" s="52">
        <v>1.05542E-2</v>
      </c>
      <c r="AZ140" s="52">
        <v>4.6071000000000003E-3</v>
      </c>
      <c r="BA140" s="52">
        <v>-6.7682000000000003E-3</v>
      </c>
      <c r="BB140" s="52">
        <v>-8.2129999999999996E-4</v>
      </c>
      <c r="BC140" s="52">
        <v>-2.22737E-2</v>
      </c>
      <c r="BD140" s="52">
        <v>-2.8974199999999999E-2</v>
      </c>
      <c r="BE140" s="52">
        <v>-2.8297099999999999E-2</v>
      </c>
      <c r="BF140" s="52">
        <v>-2.0724699999999999E-2</v>
      </c>
      <c r="BG140" s="52">
        <v>-5.4916000000000001E-3</v>
      </c>
      <c r="BH140" s="52">
        <v>-7.1869999999999998E-3</v>
      </c>
      <c r="BI140" s="52">
        <v>2.1124E-3</v>
      </c>
      <c r="BJ140" s="52">
        <v>1.16662E-2</v>
      </c>
      <c r="BK140" s="52">
        <v>7.5031000000000004E-3</v>
      </c>
      <c r="BL140" s="52">
        <v>6.4809999999999998E-4</v>
      </c>
      <c r="BM140" s="52">
        <v>8.7387999999999997E-3</v>
      </c>
      <c r="BN140" s="52">
        <v>4.4304999999999997E-2</v>
      </c>
      <c r="BO140" s="52">
        <v>4.4587700000000001E-2</v>
      </c>
      <c r="BP140" s="52">
        <v>4.6157900000000002E-2</v>
      </c>
      <c r="BQ140" s="52">
        <v>4.1730099999999999E-2</v>
      </c>
      <c r="BR140" s="52">
        <v>3.9542399999999998E-2</v>
      </c>
      <c r="BS140" s="52">
        <v>2.9349900000000002E-2</v>
      </c>
      <c r="BT140" s="52">
        <v>1.7743499999999999E-2</v>
      </c>
      <c r="BU140" s="52">
        <v>1.3296000000000001E-2</v>
      </c>
      <c r="BV140" s="52">
        <v>2.5702300000000001E-2</v>
      </c>
      <c r="BW140" s="52">
        <v>2.6503100000000002E-2</v>
      </c>
      <c r="BX140" s="52">
        <v>1.96513E-2</v>
      </c>
      <c r="BY140" s="52">
        <v>7.3850000000000001E-3</v>
      </c>
      <c r="BZ140" s="52">
        <v>1.1847999999999999E-2</v>
      </c>
      <c r="CA140" s="52">
        <v>-1.44339E-2</v>
      </c>
      <c r="CB140" s="52">
        <v>-2.14659E-2</v>
      </c>
      <c r="CC140" s="52">
        <v>-2.1860600000000001E-2</v>
      </c>
      <c r="CD140" s="52">
        <v>-1.4820699999999999E-2</v>
      </c>
      <c r="CE140" s="52">
        <v>-8.9499999999999994E-5</v>
      </c>
      <c r="CF140" s="52">
        <v>-1.8178000000000001E-3</v>
      </c>
      <c r="CG140" s="52">
        <v>7.7133000000000002E-3</v>
      </c>
      <c r="CH140" s="52">
        <v>1.7499299999999999E-2</v>
      </c>
      <c r="CI140" s="52">
        <v>1.38402E-2</v>
      </c>
      <c r="CJ140" s="52">
        <v>7.3745E-3</v>
      </c>
      <c r="CK140" s="52">
        <v>1.6278399999999998E-2</v>
      </c>
      <c r="CL140" s="52">
        <v>5.3006400000000002E-2</v>
      </c>
      <c r="CM140" s="52">
        <v>5.4237100000000003E-2</v>
      </c>
      <c r="CN140" s="52">
        <v>5.6167799999999997E-2</v>
      </c>
      <c r="CO140" s="52">
        <v>5.2142500000000001E-2</v>
      </c>
      <c r="CP140" s="52">
        <v>5.0207000000000002E-2</v>
      </c>
      <c r="CQ140" s="52">
        <v>4.03921E-2</v>
      </c>
      <c r="CR140" s="52">
        <v>2.91703E-2</v>
      </c>
      <c r="CS140" s="52">
        <v>2.4890800000000001E-2</v>
      </c>
      <c r="CT140" s="52">
        <v>3.7350300000000003E-2</v>
      </c>
      <c r="CU140" s="52">
        <v>3.7549300000000001E-2</v>
      </c>
      <c r="CV140" s="52">
        <v>3.0070900000000001E-2</v>
      </c>
      <c r="CW140" s="52">
        <v>1.7187500000000001E-2</v>
      </c>
      <c r="CX140" s="52">
        <v>2.0622700000000001E-2</v>
      </c>
      <c r="CY140" s="52">
        <v>-6.5941999999999997E-3</v>
      </c>
      <c r="CZ140" s="52">
        <v>-1.3957600000000001E-2</v>
      </c>
      <c r="DA140" s="52">
        <v>-1.5424E-2</v>
      </c>
      <c r="DB140" s="52">
        <v>-8.9166999999999996E-3</v>
      </c>
      <c r="DC140" s="52">
        <v>5.3125999999999998E-3</v>
      </c>
      <c r="DD140" s="52">
        <v>3.5514000000000001E-3</v>
      </c>
      <c r="DE140" s="52">
        <v>1.3314100000000001E-2</v>
      </c>
      <c r="DF140" s="52">
        <v>2.3332499999999999E-2</v>
      </c>
      <c r="DG140" s="52">
        <v>2.0177199999999999E-2</v>
      </c>
      <c r="DH140" s="52">
        <v>1.41009E-2</v>
      </c>
      <c r="DI140" s="52">
        <v>2.3817999999999999E-2</v>
      </c>
      <c r="DJ140" s="52">
        <v>6.17078E-2</v>
      </c>
      <c r="DK140" s="52">
        <v>6.3886600000000002E-2</v>
      </c>
      <c r="DL140" s="52">
        <v>6.6177700000000006E-2</v>
      </c>
      <c r="DM140" s="52">
        <v>6.2554799999999994E-2</v>
      </c>
      <c r="DN140" s="52">
        <v>6.0871700000000001E-2</v>
      </c>
      <c r="DO140" s="52">
        <v>5.1434199999999999E-2</v>
      </c>
      <c r="DP140" s="52">
        <v>4.0597000000000001E-2</v>
      </c>
      <c r="DQ140" s="52">
        <v>3.6485700000000003E-2</v>
      </c>
      <c r="DR140" s="52">
        <v>4.8998300000000002E-2</v>
      </c>
      <c r="DS140" s="52">
        <v>4.85955E-2</v>
      </c>
      <c r="DT140" s="52">
        <v>4.0490499999999999E-2</v>
      </c>
      <c r="DU140" s="52">
        <v>2.699E-2</v>
      </c>
      <c r="DV140" s="52">
        <v>2.9397400000000001E-2</v>
      </c>
      <c r="DW140" s="52">
        <v>4.7251999999999997E-3</v>
      </c>
      <c r="DX140" s="52">
        <v>-3.1167999999999999E-3</v>
      </c>
      <c r="DY140" s="52">
        <v>-6.1307000000000002E-3</v>
      </c>
      <c r="DZ140" s="52">
        <v>-3.9229999999999999E-4</v>
      </c>
      <c r="EA140" s="52">
        <v>1.31123E-2</v>
      </c>
      <c r="EB140" s="52">
        <v>1.13037E-2</v>
      </c>
      <c r="EC140" s="52">
        <v>2.1400800000000001E-2</v>
      </c>
      <c r="ED140" s="52">
        <v>3.1754699999999997E-2</v>
      </c>
      <c r="EE140" s="52">
        <v>2.9326899999999999E-2</v>
      </c>
      <c r="EF140" s="52">
        <v>2.3812799999999999E-2</v>
      </c>
      <c r="EG140" s="52">
        <v>3.4704100000000002E-2</v>
      </c>
      <c r="EH140" s="52">
        <v>7.4271299999999998E-2</v>
      </c>
      <c r="EI140" s="52">
        <v>7.7818899999999996E-2</v>
      </c>
      <c r="EJ140" s="52">
        <v>8.0630400000000005E-2</v>
      </c>
      <c r="EK140" s="52">
        <v>7.7588599999999994E-2</v>
      </c>
      <c r="EL140" s="52">
        <v>7.6269699999999996E-2</v>
      </c>
      <c r="EM140" s="52">
        <v>6.7377400000000004E-2</v>
      </c>
      <c r="EN140" s="52">
        <v>5.7095399999999998E-2</v>
      </c>
      <c r="EO140" s="52">
        <v>5.3226799999999998E-2</v>
      </c>
      <c r="EP140" s="52">
        <v>6.5816200000000005E-2</v>
      </c>
      <c r="EQ140" s="52">
        <v>6.4544500000000005E-2</v>
      </c>
      <c r="ER140" s="52">
        <v>5.5534699999999999E-2</v>
      </c>
      <c r="ES140" s="52">
        <v>4.1143199999999998E-2</v>
      </c>
      <c r="ET140" s="52">
        <v>4.2066699999999999E-2</v>
      </c>
      <c r="EU140" s="52">
        <v>70.032784000000007</v>
      </c>
      <c r="EV140" s="52">
        <v>70.819671999999997</v>
      </c>
      <c r="EW140" s="52">
        <v>70.213111999999995</v>
      </c>
      <c r="EX140" s="52">
        <v>69.213111999999995</v>
      </c>
      <c r="EY140" s="52">
        <v>69.213111999999995</v>
      </c>
      <c r="EZ140" s="52">
        <v>68.819671999999997</v>
      </c>
      <c r="FA140" s="52">
        <v>69.606560000000002</v>
      </c>
      <c r="FB140" s="52">
        <v>74.573768999999999</v>
      </c>
      <c r="FC140" s="52">
        <v>80.540985000000006</v>
      </c>
      <c r="FD140" s="52">
        <v>82.147537</v>
      </c>
      <c r="FE140" s="52">
        <v>88.147537</v>
      </c>
      <c r="FF140" s="52">
        <v>92.934425000000005</v>
      </c>
      <c r="FG140" s="52">
        <v>92.934425000000005</v>
      </c>
      <c r="FH140" s="52">
        <v>93.934425000000005</v>
      </c>
      <c r="FI140" s="52">
        <v>97.147537</v>
      </c>
      <c r="FJ140" s="52">
        <v>97.754097000000002</v>
      </c>
      <c r="FK140" s="52">
        <v>95.540985000000006</v>
      </c>
      <c r="FL140" s="52">
        <v>94.180328000000003</v>
      </c>
      <c r="FM140" s="52">
        <v>92.819671999999997</v>
      </c>
      <c r="FN140" s="52">
        <v>90.786888000000005</v>
      </c>
      <c r="FO140" s="52">
        <v>86</v>
      </c>
      <c r="FP140" s="52">
        <v>83.819671999999997</v>
      </c>
      <c r="FQ140" s="52">
        <v>82.426231000000001</v>
      </c>
      <c r="FR140" s="52">
        <v>80.606560000000002</v>
      </c>
      <c r="FS140" s="52">
        <v>1.01125E-2</v>
      </c>
      <c r="FT140" s="52">
        <v>1.10653E-2</v>
      </c>
      <c r="FU140" s="52">
        <v>1.5987700000000001E-2</v>
      </c>
    </row>
    <row r="141" spans="1:177" x14ac:dyDescent="0.2">
      <c r="A141" s="31" t="s">
        <v>0</v>
      </c>
      <c r="B141" s="31" t="s">
        <v>236</v>
      </c>
      <c r="C141" s="31" t="s">
        <v>221</v>
      </c>
      <c r="D141" s="31" t="s">
        <v>219</v>
      </c>
      <c r="E141" s="53" t="s">
        <v>230</v>
      </c>
      <c r="F141" s="53">
        <v>544</v>
      </c>
      <c r="G141" s="52">
        <v>0.55018639999999996</v>
      </c>
      <c r="H141" s="52">
        <v>0.45202199999999998</v>
      </c>
      <c r="I141" s="52">
        <v>0.37909999999999999</v>
      </c>
      <c r="J141" s="52">
        <v>0.35858649999999997</v>
      </c>
      <c r="K141" s="52">
        <v>0.34909469999999998</v>
      </c>
      <c r="L141" s="52">
        <v>0.37428129999999998</v>
      </c>
      <c r="M141" s="52">
        <v>0.443353</v>
      </c>
      <c r="N141" s="52">
        <v>0.4322223</v>
      </c>
      <c r="O141" s="52">
        <v>0.36942320000000001</v>
      </c>
      <c r="P141" s="52">
        <v>0.35188079999999999</v>
      </c>
      <c r="Q141" s="52">
        <v>0.42232750000000002</v>
      </c>
      <c r="R141" s="52">
        <v>0.4625359</v>
      </c>
      <c r="S141" s="52">
        <v>0.56668439999999998</v>
      </c>
      <c r="T141" s="52">
        <v>0.60697559999999995</v>
      </c>
      <c r="U141" s="52">
        <v>0.63132630000000001</v>
      </c>
      <c r="V141" s="52">
        <v>0.68956150000000005</v>
      </c>
      <c r="W141" s="52">
        <v>0.76333740000000005</v>
      </c>
      <c r="X141" s="52">
        <v>0.82135670000000005</v>
      </c>
      <c r="Y141" s="52">
        <v>0.93471249999999995</v>
      </c>
      <c r="Z141" s="52">
        <v>0.98520960000000002</v>
      </c>
      <c r="AA141" s="52">
        <v>1.005266</v>
      </c>
      <c r="AB141" s="52">
        <v>0.98388019999999998</v>
      </c>
      <c r="AC141" s="52">
        <v>0.88163610000000003</v>
      </c>
      <c r="AD141" s="52">
        <v>0.83279579999999997</v>
      </c>
      <c r="AE141" s="52">
        <v>-2.1793699999999999E-2</v>
      </c>
      <c r="AF141" s="52">
        <v>-2.60944E-2</v>
      </c>
      <c r="AG141" s="52">
        <v>-2.7486400000000001E-2</v>
      </c>
      <c r="AH141" s="52">
        <v>-2.0749400000000001E-2</v>
      </c>
      <c r="AI141" s="52">
        <v>-1.0413499999999999E-2</v>
      </c>
      <c r="AJ141" s="52">
        <v>-1.24939E-2</v>
      </c>
      <c r="AK141" s="52">
        <v>-5.1238999999999998E-3</v>
      </c>
      <c r="AL141" s="52">
        <v>-6.4311999999999998E-3</v>
      </c>
      <c r="AM141" s="52">
        <v>-2.9637999999999999E-3</v>
      </c>
      <c r="AN141" s="52">
        <v>-5.4511999999999998E-3</v>
      </c>
      <c r="AO141" s="52">
        <v>-1.22906E-2</v>
      </c>
      <c r="AP141" s="52">
        <v>6.3527000000000002E-3</v>
      </c>
      <c r="AQ141" s="52">
        <v>-2.2751E-3</v>
      </c>
      <c r="AR141" s="52">
        <v>1.65124E-2</v>
      </c>
      <c r="AS141" s="52">
        <v>2.34684E-2</v>
      </c>
      <c r="AT141" s="52">
        <v>1.9270900000000001E-2</v>
      </c>
      <c r="AU141" s="52">
        <v>-8.0760999999999993E-3</v>
      </c>
      <c r="AV141" s="52">
        <v>-2.1383999999999999E-3</v>
      </c>
      <c r="AW141" s="52">
        <v>-2.5203E-2</v>
      </c>
      <c r="AX141" s="52">
        <v>-1.37018E-2</v>
      </c>
      <c r="AY141" s="52">
        <v>-6.1418000000000002E-3</v>
      </c>
      <c r="AZ141" s="52">
        <v>8.6040999999999999E-3</v>
      </c>
      <c r="BA141" s="52">
        <v>-7.3264000000000003E-3</v>
      </c>
      <c r="BB141" s="52">
        <v>-1.1137E-3</v>
      </c>
      <c r="BC141" s="52">
        <v>-1.33557E-2</v>
      </c>
      <c r="BD141" s="52">
        <v>-1.76632E-2</v>
      </c>
      <c r="BE141" s="52">
        <v>-2.01707E-2</v>
      </c>
      <c r="BF141" s="52">
        <v>-1.42165E-2</v>
      </c>
      <c r="BG141" s="52">
        <v>-4.5196000000000004E-3</v>
      </c>
      <c r="BH141" s="52">
        <v>-6.5024999999999996E-3</v>
      </c>
      <c r="BI141" s="52">
        <v>1.0698000000000001E-3</v>
      </c>
      <c r="BJ141" s="52">
        <v>1.03E-5</v>
      </c>
      <c r="BK141" s="52">
        <v>4.1254000000000004E-3</v>
      </c>
      <c r="BL141" s="52">
        <v>2.0089999999999999E-3</v>
      </c>
      <c r="BM141" s="52">
        <v>-4.2519999999999997E-3</v>
      </c>
      <c r="BN141" s="52">
        <v>1.5405500000000001E-2</v>
      </c>
      <c r="BO141" s="52">
        <v>7.2592999999999998E-3</v>
      </c>
      <c r="BP141" s="52">
        <v>2.6213799999999999E-2</v>
      </c>
      <c r="BQ141" s="52">
        <v>3.3819299999999997E-2</v>
      </c>
      <c r="BR141" s="52">
        <v>2.98216E-2</v>
      </c>
      <c r="BS141" s="52">
        <v>3.1075E-3</v>
      </c>
      <c r="BT141" s="52">
        <v>9.1956E-3</v>
      </c>
      <c r="BU141" s="52">
        <v>-1.31574E-2</v>
      </c>
      <c r="BV141" s="52">
        <v>-2.0560999999999999E-3</v>
      </c>
      <c r="BW141" s="52">
        <v>5.3439999999999998E-3</v>
      </c>
      <c r="BX141" s="52">
        <v>1.94603E-2</v>
      </c>
      <c r="BY141" s="52">
        <v>2.8008E-3</v>
      </c>
      <c r="BZ141" s="52">
        <v>8.0196E-3</v>
      </c>
      <c r="CA141" s="52">
        <v>-7.5116000000000002E-3</v>
      </c>
      <c r="CB141" s="52">
        <v>-1.1823699999999999E-2</v>
      </c>
      <c r="CC141" s="52">
        <v>-1.5103999999999999E-2</v>
      </c>
      <c r="CD141" s="52">
        <v>-9.6916999999999993E-3</v>
      </c>
      <c r="CE141" s="52">
        <v>-4.3750000000000001E-4</v>
      </c>
      <c r="CF141" s="52">
        <v>-2.3528999999999998E-3</v>
      </c>
      <c r="CG141" s="52">
        <v>5.3594999999999997E-3</v>
      </c>
      <c r="CH141" s="52">
        <v>4.4716000000000001E-3</v>
      </c>
      <c r="CI141" s="52">
        <v>9.0354000000000007E-3</v>
      </c>
      <c r="CJ141" s="52">
        <v>7.1760000000000001E-3</v>
      </c>
      <c r="CK141" s="52">
        <v>1.3156000000000001E-3</v>
      </c>
      <c r="CL141" s="52">
        <v>2.1675400000000001E-2</v>
      </c>
      <c r="CM141" s="52">
        <v>1.38628E-2</v>
      </c>
      <c r="CN141" s="52">
        <v>3.2932999999999997E-2</v>
      </c>
      <c r="CO141" s="52">
        <v>4.0988299999999998E-2</v>
      </c>
      <c r="CP141" s="52">
        <v>3.7129000000000002E-2</v>
      </c>
      <c r="CQ141" s="52">
        <v>1.0853099999999999E-2</v>
      </c>
      <c r="CR141" s="52">
        <v>1.7045399999999999E-2</v>
      </c>
      <c r="CS141" s="52">
        <v>-4.8146999999999999E-3</v>
      </c>
      <c r="CT141" s="52">
        <v>6.0096000000000004E-3</v>
      </c>
      <c r="CU141" s="52">
        <v>1.3299E-2</v>
      </c>
      <c r="CV141" s="52">
        <v>2.6979300000000001E-2</v>
      </c>
      <c r="CW141" s="52">
        <v>9.8148000000000003E-3</v>
      </c>
      <c r="CX141" s="52">
        <v>1.43453E-2</v>
      </c>
      <c r="CY141" s="52">
        <v>-1.6674999999999999E-3</v>
      </c>
      <c r="CZ141" s="52">
        <v>-5.9842999999999997E-3</v>
      </c>
      <c r="DA141" s="52">
        <v>-1.00372E-2</v>
      </c>
      <c r="DB141" s="52">
        <v>-5.1669999999999997E-3</v>
      </c>
      <c r="DC141" s="52">
        <v>3.6445000000000002E-3</v>
      </c>
      <c r="DD141" s="52">
        <v>1.7967E-3</v>
      </c>
      <c r="DE141" s="52">
        <v>9.6492000000000001E-3</v>
      </c>
      <c r="DF141" s="52">
        <v>8.933E-3</v>
      </c>
      <c r="DG141" s="52">
        <v>1.39454E-2</v>
      </c>
      <c r="DH141" s="52">
        <v>1.23429E-2</v>
      </c>
      <c r="DI141" s="52">
        <v>6.8830999999999996E-3</v>
      </c>
      <c r="DJ141" s="52">
        <v>2.7945299999999999E-2</v>
      </c>
      <c r="DK141" s="52">
        <v>2.04662E-2</v>
      </c>
      <c r="DL141" s="52">
        <v>3.9652199999999999E-2</v>
      </c>
      <c r="DM141" s="52">
        <v>4.81573E-2</v>
      </c>
      <c r="DN141" s="52">
        <v>4.4436400000000001E-2</v>
      </c>
      <c r="DO141" s="52">
        <v>1.8598799999999999E-2</v>
      </c>
      <c r="DP141" s="52">
        <v>2.4895199999999999E-2</v>
      </c>
      <c r="DQ141" s="52">
        <v>3.5279999999999999E-3</v>
      </c>
      <c r="DR141" s="52">
        <v>1.40754E-2</v>
      </c>
      <c r="DS141" s="52">
        <v>2.1253899999999999E-2</v>
      </c>
      <c r="DT141" s="52">
        <v>3.4498300000000003E-2</v>
      </c>
      <c r="DU141" s="52">
        <v>1.6828900000000001E-2</v>
      </c>
      <c r="DV141" s="52">
        <v>2.0670999999999998E-2</v>
      </c>
      <c r="DW141" s="52">
        <v>6.7704000000000002E-3</v>
      </c>
      <c r="DX141" s="52">
        <v>2.447E-3</v>
      </c>
      <c r="DY141" s="52">
        <v>-2.7215E-3</v>
      </c>
      <c r="DZ141" s="52">
        <v>1.3659E-3</v>
      </c>
      <c r="EA141" s="52">
        <v>9.5384000000000007E-3</v>
      </c>
      <c r="EB141" s="52">
        <v>7.7881000000000001E-3</v>
      </c>
      <c r="EC141" s="52">
        <v>1.5842800000000001E-2</v>
      </c>
      <c r="ED141" s="52">
        <v>1.5374499999999999E-2</v>
      </c>
      <c r="EE141" s="52">
        <v>2.10347E-2</v>
      </c>
      <c r="EF141" s="52">
        <v>1.9803100000000001E-2</v>
      </c>
      <c r="EG141" s="52">
        <v>1.4921800000000001E-2</v>
      </c>
      <c r="EH141" s="52">
        <v>3.6998099999999999E-2</v>
      </c>
      <c r="EI141" s="52">
        <v>3.0000599999999999E-2</v>
      </c>
      <c r="EJ141" s="52">
        <v>4.93537E-2</v>
      </c>
      <c r="EK141" s="52">
        <v>5.8508200000000003E-2</v>
      </c>
      <c r="EL141" s="52">
        <v>5.4987099999999997E-2</v>
      </c>
      <c r="EM141" s="52">
        <v>2.9782400000000001E-2</v>
      </c>
      <c r="EN141" s="52">
        <v>3.62291E-2</v>
      </c>
      <c r="EO141" s="52">
        <v>1.55736E-2</v>
      </c>
      <c r="EP141" s="52">
        <v>2.57211E-2</v>
      </c>
      <c r="EQ141" s="52">
        <v>3.2739699999999997E-2</v>
      </c>
      <c r="ER141" s="52">
        <v>4.5354499999999999E-2</v>
      </c>
      <c r="ES141" s="52">
        <v>2.69561E-2</v>
      </c>
      <c r="ET141" s="52">
        <v>2.9804299999999999E-2</v>
      </c>
      <c r="EU141" s="52">
        <v>72</v>
      </c>
      <c r="EV141" s="52">
        <v>72</v>
      </c>
      <c r="EW141" s="52">
        <v>71</v>
      </c>
      <c r="EX141" s="52">
        <v>70</v>
      </c>
      <c r="EY141" s="52">
        <v>70</v>
      </c>
      <c r="EZ141" s="52">
        <v>70</v>
      </c>
      <c r="FA141" s="52">
        <v>70</v>
      </c>
      <c r="FB141" s="52">
        <v>73</v>
      </c>
      <c r="FC141" s="52">
        <v>77</v>
      </c>
      <c r="FD141" s="52">
        <v>79</v>
      </c>
      <c r="FE141" s="52">
        <v>85</v>
      </c>
      <c r="FF141" s="52">
        <v>89</v>
      </c>
      <c r="FG141" s="52">
        <v>89</v>
      </c>
      <c r="FH141" s="52">
        <v>90</v>
      </c>
      <c r="FI141" s="52">
        <v>94</v>
      </c>
      <c r="FJ141" s="52">
        <v>95</v>
      </c>
      <c r="FK141" s="52">
        <v>92</v>
      </c>
      <c r="FL141" s="52">
        <v>93</v>
      </c>
      <c r="FM141" s="52">
        <v>94</v>
      </c>
      <c r="FN141" s="52">
        <v>90</v>
      </c>
      <c r="FO141" s="52">
        <v>86</v>
      </c>
      <c r="FP141" s="52">
        <v>85</v>
      </c>
      <c r="FQ141" s="52">
        <v>84</v>
      </c>
      <c r="FR141" s="52">
        <v>81</v>
      </c>
      <c r="FS141" s="52">
        <v>7.5266999999999999E-3</v>
      </c>
      <c r="FT141" s="52">
        <v>8.2310999999999999E-3</v>
      </c>
      <c r="FU141" s="52">
        <v>1.11089E-2</v>
      </c>
    </row>
    <row r="142" spans="1:177" x14ac:dyDescent="0.2">
      <c r="A142" s="31" t="s">
        <v>0</v>
      </c>
      <c r="B142" s="31" t="s">
        <v>236</v>
      </c>
      <c r="C142" s="31" t="s">
        <v>221</v>
      </c>
      <c r="D142" s="31" t="s">
        <v>219</v>
      </c>
      <c r="E142" s="53" t="s">
        <v>231</v>
      </c>
      <c r="F142" s="53">
        <v>396</v>
      </c>
      <c r="G142" s="52">
        <v>0.28048719999999999</v>
      </c>
      <c r="H142" s="52">
        <v>0.2341</v>
      </c>
      <c r="I142" s="52">
        <v>0.2221051</v>
      </c>
      <c r="J142" s="52">
        <v>0.20543700000000001</v>
      </c>
      <c r="K142" s="52">
        <v>0.19437280000000001</v>
      </c>
      <c r="L142" s="52">
        <v>0.21482580000000001</v>
      </c>
      <c r="M142" s="52">
        <v>0.2895354</v>
      </c>
      <c r="N142" s="52">
        <v>0.32641399999999998</v>
      </c>
      <c r="O142" s="52">
        <v>0.31093270000000001</v>
      </c>
      <c r="P142" s="52">
        <v>0.32174570000000002</v>
      </c>
      <c r="Q142" s="52">
        <v>0.32830490000000001</v>
      </c>
      <c r="R142" s="52">
        <v>0.40541870000000002</v>
      </c>
      <c r="S142" s="52">
        <v>0.453789</v>
      </c>
      <c r="T142" s="52">
        <v>0.51582810000000001</v>
      </c>
      <c r="U142" s="52">
        <v>0.64584269999999999</v>
      </c>
      <c r="V142" s="52">
        <v>0.70939240000000003</v>
      </c>
      <c r="W142" s="52">
        <v>0.76847540000000003</v>
      </c>
      <c r="X142" s="52">
        <v>0.76313540000000002</v>
      </c>
      <c r="Y142" s="52">
        <v>0.76350010000000001</v>
      </c>
      <c r="Z142" s="52">
        <v>0.76613520000000002</v>
      </c>
      <c r="AA142" s="52">
        <v>0.77293250000000002</v>
      </c>
      <c r="AB142" s="52">
        <v>0.74064010000000002</v>
      </c>
      <c r="AC142" s="52">
        <v>0.65945949999999998</v>
      </c>
      <c r="AD142" s="52">
        <v>0.55488850000000001</v>
      </c>
      <c r="AE142" s="52">
        <v>-1.8910199999999999E-2</v>
      </c>
      <c r="AF142" s="52">
        <v>-2.0289399999999999E-2</v>
      </c>
      <c r="AG142" s="52">
        <v>-1.67023E-2</v>
      </c>
      <c r="AH142" s="52">
        <v>-1.4389600000000001E-2</v>
      </c>
      <c r="AI142" s="52">
        <v>-8.3643999999999993E-3</v>
      </c>
      <c r="AJ142" s="52">
        <v>-8.0922000000000008E-3</v>
      </c>
      <c r="AK142" s="52">
        <v>-6.2396999999999999E-3</v>
      </c>
      <c r="AL142" s="52">
        <v>3.3890000000000001E-3</v>
      </c>
      <c r="AM142" s="52">
        <v>-4.8988E-3</v>
      </c>
      <c r="AN142" s="52">
        <v>-1.0584700000000001E-2</v>
      </c>
      <c r="AO142" s="52">
        <v>1.6325000000000001E-3</v>
      </c>
      <c r="AP142" s="52">
        <v>1.6538199999999999E-2</v>
      </c>
      <c r="AQ142" s="52">
        <v>1.97377E-2</v>
      </c>
      <c r="AR142" s="52">
        <v>5.9546E-3</v>
      </c>
      <c r="AS142" s="52">
        <v>-6.7813999999999999E-3</v>
      </c>
      <c r="AT142" s="52">
        <v>-4.8143999999999999E-3</v>
      </c>
      <c r="AU142" s="52">
        <v>1.08652E-2</v>
      </c>
      <c r="AV142" s="52">
        <v>-7.2344000000000002E-3</v>
      </c>
      <c r="AW142" s="52">
        <v>7.1532999999999996E-3</v>
      </c>
      <c r="AX142" s="52">
        <v>7.7007999999999998E-3</v>
      </c>
      <c r="AY142" s="52">
        <v>3.7770999999999998E-3</v>
      </c>
      <c r="AZ142" s="52">
        <v>-1.3203400000000001E-2</v>
      </c>
      <c r="BA142" s="52">
        <v>-9.4333000000000004E-3</v>
      </c>
      <c r="BB142" s="52">
        <v>-8.2722999999999998E-3</v>
      </c>
      <c r="BC142" s="52">
        <v>-1.13686E-2</v>
      </c>
      <c r="BD142" s="52">
        <v>-1.3473300000000001E-2</v>
      </c>
      <c r="BE142" s="52">
        <v>-1.09686E-2</v>
      </c>
      <c r="BF142" s="52">
        <v>-8.9029999999999995E-3</v>
      </c>
      <c r="BG142" s="52">
        <v>-3.2423E-3</v>
      </c>
      <c r="BH142" s="52">
        <v>-3.1675000000000002E-3</v>
      </c>
      <c r="BI142" s="52">
        <v>-1.0332E-3</v>
      </c>
      <c r="BJ142" s="52">
        <v>8.8214999999999995E-3</v>
      </c>
      <c r="BK142" s="52">
        <v>8.8159999999999996E-4</v>
      </c>
      <c r="BL142" s="52">
        <v>-4.3823999999999998E-3</v>
      </c>
      <c r="BM142" s="52">
        <v>8.9598999999999998E-3</v>
      </c>
      <c r="BN142" s="52">
        <v>2.5199800000000001E-2</v>
      </c>
      <c r="BO142" s="52">
        <v>2.9854599999999998E-2</v>
      </c>
      <c r="BP142" s="52">
        <v>1.65942E-2</v>
      </c>
      <c r="BQ142" s="52">
        <v>3.9870000000000001E-3</v>
      </c>
      <c r="BR142" s="52">
        <v>6.2687000000000003E-3</v>
      </c>
      <c r="BS142" s="52">
        <v>2.2148299999999999E-2</v>
      </c>
      <c r="BT142" s="52">
        <v>4.6982999999999999E-3</v>
      </c>
      <c r="BU142" s="52">
        <v>1.8729699999999998E-2</v>
      </c>
      <c r="BV142" s="52">
        <v>1.9812E-2</v>
      </c>
      <c r="BW142" s="52">
        <v>1.48136E-2</v>
      </c>
      <c r="BX142" s="52">
        <v>-2.8297000000000001E-3</v>
      </c>
      <c r="BY142" s="52">
        <v>4.1859999999999998E-4</v>
      </c>
      <c r="BZ142" s="52">
        <v>4.9430000000000003E-4</v>
      </c>
      <c r="CA142" s="52">
        <v>-6.1453000000000002E-3</v>
      </c>
      <c r="CB142" s="52">
        <v>-8.7524999999999999E-3</v>
      </c>
      <c r="CC142" s="52">
        <v>-6.9974E-3</v>
      </c>
      <c r="CD142" s="52">
        <v>-5.1029999999999999E-3</v>
      </c>
      <c r="CE142" s="52">
        <v>3.0529999999999999E-4</v>
      </c>
      <c r="CF142" s="52">
        <v>2.433E-4</v>
      </c>
      <c r="CG142" s="52">
        <v>2.5728999999999999E-3</v>
      </c>
      <c r="CH142" s="52">
        <v>1.2584100000000001E-2</v>
      </c>
      <c r="CI142" s="52">
        <v>4.8852000000000001E-3</v>
      </c>
      <c r="CJ142" s="52">
        <v>-8.6799999999999996E-5</v>
      </c>
      <c r="CK142" s="52">
        <v>1.4034899999999999E-2</v>
      </c>
      <c r="CL142" s="52">
        <v>3.1198699999999999E-2</v>
      </c>
      <c r="CM142" s="52">
        <v>3.6861499999999998E-2</v>
      </c>
      <c r="CN142" s="52">
        <v>2.39632E-2</v>
      </c>
      <c r="CO142" s="52">
        <v>1.1445200000000001E-2</v>
      </c>
      <c r="CP142" s="52">
        <v>1.39449E-2</v>
      </c>
      <c r="CQ142" s="52">
        <v>2.9962900000000001E-2</v>
      </c>
      <c r="CR142" s="52">
        <v>1.2962899999999999E-2</v>
      </c>
      <c r="CS142" s="52">
        <v>2.67476E-2</v>
      </c>
      <c r="CT142" s="52">
        <v>2.8200200000000002E-2</v>
      </c>
      <c r="CU142" s="52">
        <v>2.2457499999999998E-2</v>
      </c>
      <c r="CV142" s="52">
        <v>4.3550999999999998E-3</v>
      </c>
      <c r="CW142" s="52">
        <v>7.2420000000000002E-3</v>
      </c>
      <c r="CX142" s="52">
        <v>6.5661000000000001E-3</v>
      </c>
      <c r="CY142" s="52">
        <v>-9.2199999999999997E-4</v>
      </c>
      <c r="CZ142" s="52">
        <v>-4.0317E-3</v>
      </c>
      <c r="DA142" s="52">
        <v>-3.0262000000000002E-3</v>
      </c>
      <c r="DB142" s="52">
        <v>-1.3031E-3</v>
      </c>
      <c r="DC142" s="52">
        <v>3.8528999999999998E-3</v>
      </c>
      <c r="DD142" s="52">
        <v>3.6541E-3</v>
      </c>
      <c r="DE142" s="52">
        <v>6.1789000000000002E-3</v>
      </c>
      <c r="DF142" s="52">
        <v>1.6346599999999999E-2</v>
      </c>
      <c r="DG142" s="52">
        <v>8.8888000000000005E-3</v>
      </c>
      <c r="DH142" s="52">
        <v>4.2088999999999998E-3</v>
      </c>
      <c r="DI142" s="52">
        <v>1.9109899999999999E-2</v>
      </c>
      <c r="DJ142" s="52">
        <v>3.71977E-2</v>
      </c>
      <c r="DK142" s="52">
        <v>4.3868400000000002E-2</v>
      </c>
      <c r="DL142" s="52">
        <v>3.1332100000000002E-2</v>
      </c>
      <c r="DM142" s="52">
        <v>1.8903300000000001E-2</v>
      </c>
      <c r="DN142" s="52">
        <v>2.1621000000000001E-2</v>
      </c>
      <c r="DO142" s="52">
        <v>3.7777499999999999E-2</v>
      </c>
      <c r="DP142" s="52">
        <v>2.12274E-2</v>
      </c>
      <c r="DQ142" s="52">
        <v>3.4765400000000002E-2</v>
      </c>
      <c r="DR142" s="52">
        <v>3.65884E-2</v>
      </c>
      <c r="DS142" s="52">
        <v>3.01014E-2</v>
      </c>
      <c r="DT142" s="52">
        <v>1.1539900000000001E-2</v>
      </c>
      <c r="DU142" s="52">
        <v>1.40654E-2</v>
      </c>
      <c r="DV142" s="52">
        <v>1.2637799999999999E-2</v>
      </c>
      <c r="DW142" s="52">
        <v>6.6195999999999998E-3</v>
      </c>
      <c r="DX142" s="52">
        <v>2.7843999999999998E-3</v>
      </c>
      <c r="DY142" s="52">
        <v>2.7074999999999998E-3</v>
      </c>
      <c r="DZ142" s="52">
        <v>4.1834999999999997E-3</v>
      </c>
      <c r="EA142" s="52">
        <v>8.9750000000000003E-3</v>
      </c>
      <c r="EB142" s="52">
        <v>8.5786999999999999E-3</v>
      </c>
      <c r="EC142" s="52">
        <v>1.13855E-2</v>
      </c>
      <c r="ED142" s="52">
        <v>2.1779099999999999E-2</v>
      </c>
      <c r="EE142" s="52">
        <v>1.46693E-2</v>
      </c>
      <c r="EF142" s="52">
        <v>1.04111E-2</v>
      </c>
      <c r="EG142" s="52">
        <v>2.64374E-2</v>
      </c>
      <c r="EH142" s="52">
        <v>4.5859200000000003E-2</v>
      </c>
      <c r="EI142" s="52">
        <v>5.39853E-2</v>
      </c>
      <c r="EJ142" s="52">
        <v>4.1971700000000001E-2</v>
      </c>
      <c r="EK142" s="52">
        <v>2.9671699999999999E-2</v>
      </c>
      <c r="EL142" s="52">
        <v>3.27041E-2</v>
      </c>
      <c r="EM142" s="52">
        <v>4.9060600000000003E-2</v>
      </c>
      <c r="EN142" s="52">
        <v>3.3160099999999998E-2</v>
      </c>
      <c r="EO142" s="52">
        <v>4.6341899999999998E-2</v>
      </c>
      <c r="EP142" s="52">
        <v>4.8699600000000003E-2</v>
      </c>
      <c r="EQ142" s="52">
        <v>4.1138000000000001E-2</v>
      </c>
      <c r="ER142" s="52">
        <v>2.1913700000000001E-2</v>
      </c>
      <c r="ES142" s="52">
        <v>2.3917299999999999E-2</v>
      </c>
      <c r="ET142" s="52">
        <v>2.1404400000000001E-2</v>
      </c>
      <c r="EU142" s="52">
        <v>67</v>
      </c>
      <c r="EV142" s="52">
        <v>69</v>
      </c>
      <c r="EW142" s="52">
        <v>69</v>
      </c>
      <c r="EX142" s="52">
        <v>68</v>
      </c>
      <c r="EY142" s="52">
        <v>68</v>
      </c>
      <c r="EZ142" s="52">
        <v>67</v>
      </c>
      <c r="FA142" s="52">
        <v>69</v>
      </c>
      <c r="FB142" s="52">
        <v>77</v>
      </c>
      <c r="FC142" s="52">
        <v>86</v>
      </c>
      <c r="FD142" s="52">
        <v>87</v>
      </c>
      <c r="FE142" s="52">
        <v>93</v>
      </c>
      <c r="FF142" s="52">
        <v>99</v>
      </c>
      <c r="FG142" s="52">
        <v>99</v>
      </c>
      <c r="FH142" s="52">
        <v>100</v>
      </c>
      <c r="FI142" s="52">
        <v>102</v>
      </c>
      <c r="FJ142" s="52">
        <v>102</v>
      </c>
      <c r="FK142" s="52">
        <v>101</v>
      </c>
      <c r="FL142" s="52">
        <v>96</v>
      </c>
      <c r="FM142" s="52">
        <v>91</v>
      </c>
      <c r="FN142" s="52">
        <v>92</v>
      </c>
      <c r="FO142" s="52">
        <v>86</v>
      </c>
      <c r="FP142" s="52">
        <v>82</v>
      </c>
      <c r="FQ142" s="52">
        <v>80</v>
      </c>
      <c r="FR142" s="52">
        <v>80</v>
      </c>
      <c r="FS142" s="52">
        <v>6.7041999999999996E-3</v>
      </c>
      <c r="FT142" s="52">
        <v>7.3653E-3</v>
      </c>
      <c r="FU142" s="52">
        <v>1.1360800000000001E-2</v>
      </c>
    </row>
    <row r="143" spans="1:177" x14ac:dyDescent="0.2">
      <c r="A143" s="31" t="s">
        <v>0</v>
      </c>
      <c r="B143" s="31" t="s">
        <v>236</v>
      </c>
      <c r="C143" s="31" t="s">
        <v>221</v>
      </c>
      <c r="D143" s="31" t="s">
        <v>220</v>
      </c>
      <c r="E143" s="53" t="s">
        <v>229</v>
      </c>
      <c r="F143" s="53">
        <v>3108</v>
      </c>
      <c r="G143" s="52">
        <v>2.526983</v>
      </c>
      <c r="H143" s="52">
        <v>2.2297699999999998</v>
      </c>
      <c r="I143" s="52">
        <v>2.052924</v>
      </c>
      <c r="J143" s="52">
        <v>1.9327300000000001</v>
      </c>
      <c r="K143" s="52">
        <v>1.9147400000000001</v>
      </c>
      <c r="L143" s="52">
        <v>1.958912</v>
      </c>
      <c r="M143" s="52">
        <v>2.1903100000000002</v>
      </c>
      <c r="N143" s="52">
        <v>2.2309800000000002</v>
      </c>
      <c r="O143" s="52">
        <v>2.159951</v>
      </c>
      <c r="P143" s="52">
        <v>2.193492</v>
      </c>
      <c r="Q143" s="52">
        <v>2.3376540000000001</v>
      </c>
      <c r="R143" s="52">
        <v>2.5040309999999999</v>
      </c>
      <c r="S143" s="52">
        <v>2.599939</v>
      </c>
      <c r="T143" s="52">
        <v>2.8288760000000002</v>
      </c>
      <c r="U143" s="52">
        <v>3.0601850000000002</v>
      </c>
      <c r="V143" s="52">
        <v>3.28986</v>
      </c>
      <c r="W143" s="52">
        <v>3.6186430000000001</v>
      </c>
      <c r="X143" s="52">
        <v>4.0957509999999999</v>
      </c>
      <c r="Y143" s="52">
        <v>4.9395740000000004</v>
      </c>
      <c r="Z143" s="52">
        <v>5.6446440000000004</v>
      </c>
      <c r="AA143" s="52">
        <v>5.6668310000000002</v>
      </c>
      <c r="AB143" s="52">
        <v>5.3386339999999999</v>
      </c>
      <c r="AC143" s="52">
        <v>4.718235</v>
      </c>
      <c r="AD143" s="52">
        <v>4.1258749999999997</v>
      </c>
      <c r="AE143" s="52">
        <v>-0.1068839</v>
      </c>
      <c r="AF143" s="52">
        <v>-0.12988739999999999</v>
      </c>
      <c r="AG143" s="52">
        <v>-0.12615499999999999</v>
      </c>
      <c r="AH143" s="52">
        <v>-9.8153699999999997E-2</v>
      </c>
      <c r="AI143" s="52">
        <v>-4.3963000000000002E-2</v>
      </c>
      <c r="AJ143" s="52">
        <v>-4.9385999999999999E-2</v>
      </c>
      <c r="AK143" s="52">
        <v>-2.2263700000000001E-2</v>
      </c>
      <c r="AL143" s="52">
        <v>4.3090000000000003E-3</v>
      </c>
      <c r="AM143" s="52">
        <v>-7.0737999999999999E-3</v>
      </c>
      <c r="AN143" s="52">
        <v>-3.0180599999999998E-2</v>
      </c>
      <c r="AO143" s="52">
        <v>-1.02551E-2</v>
      </c>
      <c r="AP143" s="52">
        <v>8.3212099999999997E-2</v>
      </c>
      <c r="AQ143" s="52">
        <v>5.9868999999999999E-2</v>
      </c>
      <c r="AR143" s="52">
        <v>6.1342099999999997E-2</v>
      </c>
      <c r="AS143" s="52">
        <v>4.2168200000000003E-2</v>
      </c>
      <c r="AT143" s="52">
        <v>3.3214E-2</v>
      </c>
      <c r="AU143" s="52">
        <v>7.0140000000000003E-3</v>
      </c>
      <c r="AV143" s="52">
        <v>-1.6367400000000001E-2</v>
      </c>
      <c r="AW143" s="52">
        <v>-2.1267600000000001E-2</v>
      </c>
      <c r="AX143" s="52">
        <v>2.6160900000000001E-2</v>
      </c>
      <c r="AY143" s="52">
        <v>3.0412600000000001E-2</v>
      </c>
      <c r="AZ143" s="52">
        <v>9.1082999999999997E-3</v>
      </c>
      <c r="BA143" s="52">
        <v>-2.6549900000000001E-2</v>
      </c>
      <c r="BB143" s="52">
        <v>-9.7120000000000001E-3</v>
      </c>
      <c r="BC143" s="52">
        <v>-6.94578E-2</v>
      </c>
      <c r="BD143" s="52">
        <v>-9.4043600000000005E-2</v>
      </c>
      <c r="BE143" s="52">
        <v>-9.5427600000000001E-2</v>
      </c>
      <c r="BF143" s="52">
        <v>-6.9968799999999998E-2</v>
      </c>
      <c r="BG143" s="52">
        <v>-1.8173999999999999E-2</v>
      </c>
      <c r="BH143" s="52">
        <v>-2.3754000000000001E-2</v>
      </c>
      <c r="BI143" s="52">
        <v>4.4741E-3</v>
      </c>
      <c r="BJ143" s="52">
        <v>3.2155900000000001E-2</v>
      </c>
      <c r="BK143" s="52">
        <v>2.3178600000000001E-2</v>
      </c>
      <c r="BL143" s="52">
        <v>1.9307E-3</v>
      </c>
      <c r="BM143" s="52">
        <v>2.5738299999999999E-2</v>
      </c>
      <c r="BN143" s="52">
        <v>0.1247516</v>
      </c>
      <c r="BO143" s="52">
        <v>0.1059344</v>
      </c>
      <c r="BP143" s="52">
        <v>0.1091284</v>
      </c>
      <c r="BQ143" s="52">
        <v>9.1875700000000005E-2</v>
      </c>
      <c r="BR143" s="52">
        <v>8.4125900000000003E-2</v>
      </c>
      <c r="BS143" s="52">
        <v>5.9728099999999999E-2</v>
      </c>
      <c r="BT143" s="52">
        <v>3.8182599999999997E-2</v>
      </c>
      <c r="BU143" s="52">
        <v>3.40851E-2</v>
      </c>
      <c r="BV143" s="52">
        <v>8.1767199999999998E-2</v>
      </c>
      <c r="BW143" s="52">
        <v>8.3145999999999998E-2</v>
      </c>
      <c r="BX143" s="52">
        <v>5.8850300000000001E-2</v>
      </c>
      <c r="BY143" s="52">
        <v>2.0246199999999999E-2</v>
      </c>
      <c r="BZ143" s="52">
        <v>3.2177400000000002E-2</v>
      </c>
      <c r="CA143" s="52">
        <v>-4.3536600000000002E-2</v>
      </c>
      <c r="CB143" s="52">
        <v>-6.9218199999999994E-2</v>
      </c>
      <c r="CC143" s="52">
        <v>-7.4145900000000001E-2</v>
      </c>
      <c r="CD143" s="52">
        <v>-5.0448E-2</v>
      </c>
      <c r="CE143" s="52">
        <v>-3.1270000000000001E-4</v>
      </c>
      <c r="CF143" s="52">
        <v>-6.0013999999999996E-3</v>
      </c>
      <c r="CG143" s="52">
        <v>2.2992599999999998E-2</v>
      </c>
      <c r="CH143" s="52">
        <v>5.1442599999999998E-2</v>
      </c>
      <c r="CI143" s="52">
        <v>4.4131299999999998E-2</v>
      </c>
      <c r="CJ143" s="52">
        <v>2.4170799999999999E-2</v>
      </c>
      <c r="CK143" s="52">
        <v>5.06671E-2</v>
      </c>
      <c r="CL143" s="52">
        <v>0.15352180000000001</v>
      </c>
      <c r="CM143" s="52">
        <v>0.1378392</v>
      </c>
      <c r="CN143" s="52">
        <v>0.14222499999999999</v>
      </c>
      <c r="CO143" s="52">
        <v>0.126303</v>
      </c>
      <c r="CP143" s="52">
        <v>0.1193874</v>
      </c>
      <c r="CQ143" s="52">
        <v>9.6237600000000006E-2</v>
      </c>
      <c r="CR143" s="52">
        <v>7.5963799999999998E-2</v>
      </c>
      <c r="CS143" s="52">
        <v>7.2422100000000003E-2</v>
      </c>
      <c r="CT143" s="52">
        <v>0.1202799</v>
      </c>
      <c r="CU143" s="52">
        <v>0.119669</v>
      </c>
      <c r="CV143" s="52">
        <v>9.3301400000000007E-2</v>
      </c>
      <c r="CW143" s="52">
        <v>5.26569E-2</v>
      </c>
      <c r="CX143" s="52">
        <v>6.1190000000000001E-2</v>
      </c>
      <c r="CY143" s="52">
        <v>-1.7615499999999999E-2</v>
      </c>
      <c r="CZ143" s="52">
        <v>-4.4392800000000003E-2</v>
      </c>
      <c r="DA143" s="52">
        <v>-5.28642E-2</v>
      </c>
      <c r="DB143" s="52">
        <v>-3.0927199999999998E-2</v>
      </c>
      <c r="DC143" s="52">
        <v>1.7548600000000001E-2</v>
      </c>
      <c r="DD143" s="52">
        <v>1.17512E-2</v>
      </c>
      <c r="DE143" s="52">
        <v>4.1511199999999998E-2</v>
      </c>
      <c r="DF143" s="52">
        <v>7.0729299999999995E-2</v>
      </c>
      <c r="DG143" s="52">
        <v>6.5084000000000003E-2</v>
      </c>
      <c r="DH143" s="52">
        <v>4.6411000000000001E-2</v>
      </c>
      <c r="DI143" s="52">
        <v>7.5595999999999997E-2</v>
      </c>
      <c r="DJ143" s="52">
        <v>0.18229190000000001</v>
      </c>
      <c r="DK143" s="52">
        <v>0.1697439</v>
      </c>
      <c r="DL143" s="52">
        <v>0.17532159999999999</v>
      </c>
      <c r="DM143" s="52">
        <v>0.16073029999999999</v>
      </c>
      <c r="DN143" s="52">
        <v>0.1546488</v>
      </c>
      <c r="DO143" s="52">
        <v>0.13274720000000001</v>
      </c>
      <c r="DP143" s="52">
        <v>0.1137449</v>
      </c>
      <c r="DQ143" s="52">
        <v>0.1107592</v>
      </c>
      <c r="DR143" s="52">
        <v>0.15879270000000001</v>
      </c>
      <c r="DS143" s="52">
        <v>0.15619189999999999</v>
      </c>
      <c r="DT143" s="52">
        <v>0.12775249999999999</v>
      </c>
      <c r="DU143" s="52">
        <v>8.5067699999999996E-2</v>
      </c>
      <c r="DV143" s="52">
        <v>9.0202500000000005E-2</v>
      </c>
      <c r="DW143" s="52">
        <v>1.9810600000000001E-2</v>
      </c>
      <c r="DX143" s="52">
        <v>-8.5489999999999993E-3</v>
      </c>
      <c r="DY143" s="52">
        <v>-2.2136800000000002E-2</v>
      </c>
      <c r="DZ143" s="52">
        <v>-2.7423E-3</v>
      </c>
      <c r="EA143" s="52">
        <v>4.3337599999999997E-2</v>
      </c>
      <c r="EB143" s="52">
        <v>3.7383300000000001E-2</v>
      </c>
      <c r="EC143" s="52">
        <v>6.8249000000000004E-2</v>
      </c>
      <c r="ED143" s="52">
        <v>9.8576200000000003E-2</v>
      </c>
      <c r="EE143" s="52">
        <v>9.5336400000000002E-2</v>
      </c>
      <c r="EF143" s="52">
        <v>7.8522300000000003E-2</v>
      </c>
      <c r="EG143" s="52">
        <v>0.1115893</v>
      </c>
      <c r="EH143" s="52">
        <v>0.22383149999999999</v>
      </c>
      <c r="EI143" s="52">
        <v>0.21580930000000001</v>
      </c>
      <c r="EJ143" s="52">
        <v>0.2231078</v>
      </c>
      <c r="EK143" s="52">
        <v>0.21043780000000001</v>
      </c>
      <c r="EL143" s="52">
        <v>0.20556070000000001</v>
      </c>
      <c r="EM143" s="52">
        <v>0.1854613</v>
      </c>
      <c r="EN143" s="52">
        <v>0.1682949</v>
      </c>
      <c r="EO143" s="52">
        <v>0.1661118</v>
      </c>
      <c r="EP143" s="52">
        <v>0.21439900000000001</v>
      </c>
      <c r="EQ143" s="52">
        <v>0.20892530000000001</v>
      </c>
      <c r="ER143" s="52">
        <v>0.1774945</v>
      </c>
      <c r="ES143" s="52">
        <v>0.1318637</v>
      </c>
      <c r="ET143" s="52">
        <v>0.13209199999999999</v>
      </c>
      <c r="EU143" s="52">
        <v>73.315369000000004</v>
      </c>
      <c r="EV143" s="52">
        <v>74.263474000000002</v>
      </c>
      <c r="EW143" s="52">
        <v>74.948111999999995</v>
      </c>
      <c r="EX143" s="52">
        <v>72.105796999999995</v>
      </c>
      <c r="EY143" s="52">
        <v>75.475059999999999</v>
      </c>
      <c r="EZ143" s="52">
        <v>73.36927</v>
      </c>
      <c r="FA143" s="52">
        <v>73.842315999999997</v>
      </c>
      <c r="FB143" s="52">
        <v>76.526955000000001</v>
      </c>
      <c r="FC143" s="52">
        <v>81.317383000000007</v>
      </c>
      <c r="FD143" s="52">
        <v>87.790428000000006</v>
      </c>
      <c r="FE143" s="52">
        <v>97.36927</v>
      </c>
      <c r="FF143" s="52">
        <v>98.211585999999997</v>
      </c>
      <c r="FG143" s="52">
        <v>97.105796999999995</v>
      </c>
      <c r="FH143" s="52">
        <v>100.68463</v>
      </c>
      <c r="FI143" s="52">
        <v>101.26347</v>
      </c>
      <c r="FJ143" s="52">
        <v>98.842315999999997</v>
      </c>
      <c r="FK143" s="52">
        <v>100.26347</v>
      </c>
      <c r="FL143" s="52">
        <v>98.421158000000005</v>
      </c>
      <c r="FM143" s="52">
        <v>91.842315999999997</v>
      </c>
      <c r="FN143" s="52">
        <v>85.526955000000001</v>
      </c>
      <c r="FO143" s="52">
        <v>85.842315999999997</v>
      </c>
      <c r="FP143" s="52">
        <v>85.842315999999997</v>
      </c>
      <c r="FQ143" s="52">
        <v>87.473044999999999</v>
      </c>
      <c r="FR143" s="52">
        <v>86.894203000000005</v>
      </c>
      <c r="FS143" s="52">
        <v>3.3435699999999999E-2</v>
      </c>
      <c r="FT143" s="52">
        <v>3.6586199999999999E-2</v>
      </c>
      <c r="FU143" s="52">
        <v>5.2861499999999999E-2</v>
      </c>
    </row>
    <row r="144" spans="1:177" x14ac:dyDescent="0.2">
      <c r="A144" s="31" t="s">
        <v>0</v>
      </c>
      <c r="B144" s="31" t="s">
        <v>236</v>
      </c>
      <c r="C144" s="31" t="s">
        <v>221</v>
      </c>
      <c r="D144" s="31" t="s">
        <v>220</v>
      </c>
      <c r="E144" s="53" t="s">
        <v>230</v>
      </c>
      <c r="F144" s="53">
        <v>1803</v>
      </c>
      <c r="G144" s="52">
        <v>1.4456819999999999</v>
      </c>
      <c r="H144" s="52">
        <v>1.275414</v>
      </c>
      <c r="I144" s="52">
        <v>1.157756</v>
      </c>
      <c r="J144" s="52">
        <v>1.0911390000000001</v>
      </c>
      <c r="K144" s="52">
        <v>1.062368</v>
      </c>
      <c r="L144" s="52">
        <v>1.058271</v>
      </c>
      <c r="M144" s="52">
        <v>1.1730670000000001</v>
      </c>
      <c r="N144" s="52">
        <v>1.204933</v>
      </c>
      <c r="O144" s="52">
        <v>1.1978500000000001</v>
      </c>
      <c r="P144" s="52">
        <v>1.2239469999999999</v>
      </c>
      <c r="Q144" s="52">
        <v>1.221292</v>
      </c>
      <c r="R144" s="52">
        <v>1.3018529999999999</v>
      </c>
      <c r="S144" s="52">
        <v>1.341852</v>
      </c>
      <c r="T144" s="52">
        <v>1.5131049999999999</v>
      </c>
      <c r="U144" s="52">
        <v>1.6067880000000001</v>
      </c>
      <c r="V144" s="52">
        <v>1.669562</v>
      </c>
      <c r="W144" s="52">
        <v>1.8017129999999999</v>
      </c>
      <c r="X144" s="52">
        <v>2.163157</v>
      </c>
      <c r="Y144" s="52">
        <v>2.6007729999999998</v>
      </c>
      <c r="Z144" s="52">
        <v>2.9818169999999999</v>
      </c>
      <c r="AA144" s="52">
        <v>3.0201929999999999</v>
      </c>
      <c r="AB144" s="52">
        <v>2.8933779999999998</v>
      </c>
      <c r="AC144" s="52">
        <v>2.5824660000000002</v>
      </c>
      <c r="AD144" s="52">
        <v>2.304916</v>
      </c>
      <c r="AE144" s="52">
        <v>-6.7073099999999997E-2</v>
      </c>
      <c r="AF144" s="52">
        <v>-8.0659300000000003E-2</v>
      </c>
      <c r="AG144" s="52">
        <v>-8.7166400000000005E-2</v>
      </c>
      <c r="AH144" s="52">
        <v>-6.6139799999999999E-2</v>
      </c>
      <c r="AI144" s="52">
        <v>-3.4395200000000001E-2</v>
      </c>
      <c r="AJ144" s="52">
        <v>-4.0263500000000001E-2</v>
      </c>
      <c r="AK144" s="52">
        <v>-2.0564700000000002E-2</v>
      </c>
      <c r="AL144" s="52">
        <v>-2.3669900000000001E-2</v>
      </c>
      <c r="AM144" s="52">
        <v>-1.04724E-2</v>
      </c>
      <c r="AN144" s="52">
        <v>-1.6890700000000002E-2</v>
      </c>
      <c r="AO144" s="52">
        <v>-4.1291099999999997E-2</v>
      </c>
      <c r="AP144" s="52">
        <v>1.0222800000000001E-2</v>
      </c>
      <c r="AQ144" s="52">
        <v>-2.0660700000000001E-2</v>
      </c>
      <c r="AR144" s="52">
        <v>2.7674000000000001E-2</v>
      </c>
      <c r="AS144" s="52">
        <v>4.6252599999999998E-2</v>
      </c>
      <c r="AT144" s="52">
        <v>3.0708699999999998E-2</v>
      </c>
      <c r="AU144" s="52">
        <v>-3.7121099999999997E-2</v>
      </c>
      <c r="AV144" s="52">
        <v>-1.8689999999999998E-2</v>
      </c>
      <c r="AW144" s="52">
        <v>-8.0970100000000003E-2</v>
      </c>
      <c r="AX144" s="52">
        <v>-4.71419E-2</v>
      </c>
      <c r="AY144" s="52">
        <v>-2.4478300000000001E-2</v>
      </c>
      <c r="AZ144" s="52">
        <v>1.84385E-2</v>
      </c>
      <c r="BA144" s="52">
        <v>-2.8062500000000001E-2</v>
      </c>
      <c r="BB144" s="52">
        <v>-1.1533099999999999E-2</v>
      </c>
      <c r="BC144" s="52">
        <v>-3.91069E-2</v>
      </c>
      <c r="BD144" s="52">
        <v>-5.2715400000000003E-2</v>
      </c>
      <c r="BE144" s="52">
        <v>-6.2919900000000001E-2</v>
      </c>
      <c r="BF144" s="52">
        <v>-4.44873E-2</v>
      </c>
      <c r="BG144" s="52">
        <v>-1.48608E-2</v>
      </c>
      <c r="BH144" s="52">
        <v>-2.04061E-2</v>
      </c>
      <c r="BI144" s="52">
        <v>-3.68E-5</v>
      </c>
      <c r="BJ144" s="52">
        <v>-2.3205999999999999E-3</v>
      </c>
      <c r="BK144" s="52">
        <v>1.30239E-2</v>
      </c>
      <c r="BL144" s="52">
        <v>7.835E-3</v>
      </c>
      <c r="BM144" s="52">
        <v>-1.46483E-2</v>
      </c>
      <c r="BN144" s="52">
        <v>4.02268E-2</v>
      </c>
      <c r="BO144" s="52">
        <v>1.09394E-2</v>
      </c>
      <c r="BP144" s="52">
        <v>5.98278E-2</v>
      </c>
      <c r="BQ144" s="52">
        <v>8.0558900000000003E-2</v>
      </c>
      <c r="BR144" s="52">
        <v>6.5677299999999994E-2</v>
      </c>
      <c r="BS144" s="52">
        <v>-5.5099999999999998E-5</v>
      </c>
      <c r="BT144" s="52">
        <v>1.88744E-2</v>
      </c>
      <c r="BU144" s="52">
        <v>-4.1047E-2</v>
      </c>
      <c r="BV144" s="52">
        <v>-8.5441000000000007E-3</v>
      </c>
      <c r="BW144" s="52">
        <v>1.35893E-2</v>
      </c>
      <c r="BX144" s="52">
        <v>5.4419599999999999E-2</v>
      </c>
      <c r="BY144" s="52">
        <v>5.5024000000000002E-3</v>
      </c>
      <c r="BZ144" s="52">
        <v>1.8737799999999999E-2</v>
      </c>
      <c r="CA144" s="52">
        <v>-1.9737600000000001E-2</v>
      </c>
      <c r="CB144" s="52">
        <v>-3.3361500000000002E-2</v>
      </c>
      <c r="CC144" s="52">
        <v>-4.6126800000000003E-2</v>
      </c>
      <c r="CD144" s="52">
        <v>-2.94909E-2</v>
      </c>
      <c r="CE144" s="52">
        <v>-1.3313999999999999E-3</v>
      </c>
      <c r="CF144" s="52">
        <v>-6.6528999999999998E-3</v>
      </c>
      <c r="CG144" s="52">
        <v>1.4180699999999999E-2</v>
      </c>
      <c r="CH144" s="52">
        <v>1.24659E-2</v>
      </c>
      <c r="CI144" s="52">
        <v>2.9297299999999998E-2</v>
      </c>
      <c r="CJ144" s="52">
        <v>2.496E-2</v>
      </c>
      <c r="CK144" s="52">
        <v>3.8043999999999999E-3</v>
      </c>
      <c r="CL144" s="52">
        <v>6.1007499999999999E-2</v>
      </c>
      <c r="CM144" s="52">
        <v>3.2825600000000003E-2</v>
      </c>
      <c r="CN144" s="52">
        <v>8.2097500000000004E-2</v>
      </c>
      <c r="CO144" s="52">
        <v>0.10431940000000001</v>
      </c>
      <c r="CP144" s="52">
        <v>8.9896500000000004E-2</v>
      </c>
      <c r="CQ144" s="52">
        <v>2.5616699999999999E-2</v>
      </c>
      <c r="CR144" s="52">
        <v>4.4891399999999998E-2</v>
      </c>
      <c r="CS144" s="52">
        <v>-1.3396399999999999E-2</v>
      </c>
      <c r="CT144" s="52">
        <v>1.8188599999999999E-2</v>
      </c>
      <c r="CU144" s="52">
        <v>3.9954799999999999E-2</v>
      </c>
      <c r="CV144" s="52">
        <v>7.9339999999999994E-2</v>
      </c>
      <c r="CW144" s="52">
        <v>2.8749400000000001E-2</v>
      </c>
      <c r="CX144" s="52">
        <v>3.9703299999999997E-2</v>
      </c>
      <c r="CY144" s="52">
        <v>-3.6830000000000001E-4</v>
      </c>
      <c r="CZ144" s="52">
        <v>-1.40076E-2</v>
      </c>
      <c r="DA144" s="52">
        <v>-2.93338E-2</v>
      </c>
      <c r="DB144" s="52">
        <v>-1.44945E-2</v>
      </c>
      <c r="DC144" s="52">
        <v>1.2198000000000001E-2</v>
      </c>
      <c r="DD144" s="52">
        <v>7.1003000000000004E-3</v>
      </c>
      <c r="DE144" s="52">
        <v>2.8398300000000001E-2</v>
      </c>
      <c r="DF144" s="52">
        <v>2.72523E-2</v>
      </c>
      <c r="DG144" s="52">
        <v>4.5570699999999999E-2</v>
      </c>
      <c r="DH144" s="52">
        <v>4.2084999999999997E-2</v>
      </c>
      <c r="DI144" s="52">
        <v>2.2257200000000001E-2</v>
      </c>
      <c r="DJ144" s="52">
        <v>8.1788200000000005E-2</v>
      </c>
      <c r="DK144" s="52">
        <v>5.4711799999999998E-2</v>
      </c>
      <c r="DL144" s="52">
        <v>0.10436719999999999</v>
      </c>
      <c r="DM144" s="52">
        <v>0.12807979999999999</v>
      </c>
      <c r="DN144" s="52">
        <v>0.1141157</v>
      </c>
      <c r="DO144" s="52">
        <v>5.1288500000000001E-2</v>
      </c>
      <c r="DP144" s="52">
        <v>7.0908399999999996E-2</v>
      </c>
      <c r="DQ144" s="52">
        <v>1.42542E-2</v>
      </c>
      <c r="DR144" s="52">
        <v>4.4921299999999997E-2</v>
      </c>
      <c r="DS144" s="52">
        <v>6.6320299999999999E-2</v>
      </c>
      <c r="DT144" s="52">
        <v>0.1042604</v>
      </c>
      <c r="DU144" s="52">
        <v>5.1996399999999998E-2</v>
      </c>
      <c r="DV144" s="52">
        <v>6.0668899999999998E-2</v>
      </c>
      <c r="DW144" s="52">
        <v>2.7597900000000002E-2</v>
      </c>
      <c r="DX144" s="52">
        <v>1.39364E-2</v>
      </c>
      <c r="DY144" s="52">
        <v>-5.0873000000000003E-3</v>
      </c>
      <c r="DZ144" s="52">
        <v>7.1579E-3</v>
      </c>
      <c r="EA144" s="52">
        <v>3.1732400000000001E-2</v>
      </c>
      <c r="EB144" s="52">
        <v>2.6957800000000001E-2</v>
      </c>
      <c r="EC144" s="52">
        <v>4.89261E-2</v>
      </c>
      <c r="ED144" s="52">
        <v>4.8601699999999998E-2</v>
      </c>
      <c r="EE144" s="52">
        <v>6.9066900000000001E-2</v>
      </c>
      <c r="EF144" s="52">
        <v>6.6810700000000001E-2</v>
      </c>
      <c r="EG144" s="52">
        <v>4.8899999999999999E-2</v>
      </c>
      <c r="EH144" s="52">
        <v>0.11179219999999999</v>
      </c>
      <c r="EI144" s="52">
        <v>8.6312E-2</v>
      </c>
      <c r="EJ144" s="52">
        <v>0.13652110000000001</v>
      </c>
      <c r="EK144" s="52">
        <v>0.16238610000000001</v>
      </c>
      <c r="EL144" s="52">
        <v>0.1490843</v>
      </c>
      <c r="EM144" s="52">
        <v>8.8354600000000005E-2</v>
      </c>
      <c r="EN144" s="52">
        <v>0.10847279999999999</v>
      </c>
      <c r="EO144" s="52">
        <v>5.4177200000000002E-2</v>
      </c>
      <c r="EP144" s="52">
        <v>8.3519099999999999E-2</v>
      </c>
      <c r="EQ144" s="52">
        <v>0.10438790000000001</v>
      </c>
      <c r="ER144" s="52">
        <v>0.14024149999999999</v>
      </c>
      <c r="ES144" s="52">
        <v>8.5561300000000007E-2</v>
      </c>
      <c r="ET144" s="52">
        <v>9.0939800000000001E-2</v>
      </c>
      <c r="EU144" s="52">
        <v>75</v>
      </c>
      <c r="EV144" s="52">
        <v>73</v>
      </c>
      <c r="EW144" s="52">
        <v>72</v>
      </c>
      <c r="EX144" s="52">
        <v>70</v>
      </c>
      <c r="EY144" s="52">
        <v>70</v>
      </c>
      <c r="EZ144" s="52">
        <v>70</v>
      </c>
      <c r="FA144" s="52">
        <v>73</v>
      </c>
      <c r="FB144" s="52">
        <v>74</v>
      </c>
      <c r="FC144" s="52">
        <v>75</v>
      </c>
      <c r="FD144" s="52">
        <v>84</v>
      </c>
      <c r="FE144" s="52">
        <v>94</v>
      </c>
      <c r="FF144" s="52">
        <v>94</v>
      </c>
      <c r="FG144" s="52">
        <v>95</v>
      </c>
      <c r="FH144" s="52">
        <v>99</v>
      </c>
      <c r="FI144" s="52">
        <v>100</v>
      </c>
      <c r="FJ144" s="52">
        <v>98</v>
      </c>
      <c r="FK144" s="52">
        <v>99</v>
      </c>
      <c r="FL144" s="52">
        <v>98</v>
      </c>
      <c r="FM144" s="52">
        <v>91</v>
      </c>
      <c r="FN144" s="52">
        <v>83</v>
      </c>
      <c r="FO144" s="52">
        <v>85</v>
      </c>
      <c r="FP144" s="52">
        <v>85</v>
      </c>
      <c r="FQ144" s="52">
        <v>90</v>
      </c>
      <c r="FR144" s="52">
        <v>89</v>
      </c>
      <c r="FS144" s="52">
        <v>2.4946200000000002E-2</v>
      </c>
      <c r="FT144" s="52">
        <v>2.7280599999999999E-2</v>
      </c>
      <c r="FU144" s="52">
        <v>3.6818700000000003E-2</v>
      </c>
    </row>
    <row r="145" spans="1:177" x14ac:dyDescent="0.2">
      <c r="A145" s="31" t="s">
        <v>0</v>
      </c>
      <c r="B145" s="31" t="s">
        <v>236</v>
      </c>
      <c r="C145" s="31" t="s">
        <v>221</v>
      </c>
      <c r="D145" s="31" t="s">
        <v>220</v>
      </c>
      <c r="E145" s="53" t="s">
        <v>231</v>
      </c>
      <c r="F145" s="53">
        <v>1305</v>
      </c>
      <c r="G145" s="52">
        <v>1.081275</v>
      </c>
      <c r="H145" s="52">
        <v>0.95439989999999997</v>
      </c>
      <c r="I145" s="52">
        <v>0.89483809999999997</v>
      </c>
      <c r="J145" s="52">
        <v>0.84149019999999997</v>
      </c>
      <c r="K145" s="52">
        <v>0.85244549999999997</v>
      </c>
      <c r="L145" s="52">
        <v>0.90061910000000001</v>
      </c>
      <c r="M145" s="52">
        <v>1.0169539999999999</v>
      </c>
      <c r="N145" s="52">
        <v>1.02626</v>
      </c>
      <c r="O145" s="52">
        <v>0.96207580000000004</v>
      </c>
      <c r="P145" s="52">
        <v>0.96976240000000002</v>
      </c>
      <c r="Q145" s="52">
        <v>1.1166659999999999</v>
      </c>
      <c r="R145" s="52">
        <v>1.2014830000000001</v>
      </c>
      <c r="S145" s="52">
        <v>1.2543420000000001</v>
      </c>
      <c r="T145" s="52">
        <v>1.316119</v>
      </c>
      <c r="U145" s="52">
        <v>1.4561770000000001</v>
      </c>
      <c r="V145" s="52">
        <v>1.6213249999999999</v>
      </c>
      <c r="W145" s="52">
        <v>1.815709</v>
      </c>
      <c r="X145" s="52">
        <v>1.9332450000000001</v>
      </c>
      <c r="Y145" s="52">
        <v>2.3336440000000001</v>
      </c>
      <c r="Z145" s="52">
        <v>2.657289</v>
      </c>
      <c r="AA145" s="52">
        <v>2.6424599999999998</v>
      </c>
      <c r="AB145" s="52">
        <v>2.4444759999999999</v>
      </c>
      <c r="AC145" s="52">
        <v>2.1345049999999999</v>
      </c>
      <c r="AD145" s="52">
        <v>1.82053</v>
      </c>
      <c r="AE145" s="52">
        <v>-6.5756400000000007E-2</v>
      </c>
      <c r="AF145" s="52">
        <v>-7.3702400000000001E-2</v>
      </c>
      <c r="AG145" s="52">
        <v>-6.0173900000000002E-2</v>
      </c>
      <c r="AH145" s="52">
        <v>-5.1505700000000001E-2</v>
      </c>
      <c r="AI145" s="52">
        <v>-2.7231600000000002E-2</v>
      </c>
      <c r="AJ145" s="52">
        <v>-2.6449199999999999E-2</v>
      </c>
      <c r="AK145" s="52">
        <v>-2.00047E-2</v>
      </c>
      <c r="AL145" s="52">
        <v>9.2630999999999998E-3</v>
      </c>
      <c r="AM145" s="52">
        <v>-1.7127300000000002E-2</v>
      </c>
      <c r="AN145" s="52">
        <v>-3.4856900000000003E-2</v>
      </c>
      <c r="AO145" s="52">
        <v>6.8653999999999998E-3</v>
      </c>
      <c r="AP145" s="52">
        <v>4.4146299999999999E-2</v>
      </c>
      <c r="AQ145" s="52">
        <v>4.5460100000000003E-2</v>
      </c>
      <c r="AR145" s="52">
        <v>1.7949000000000001E-3</v>
      </c>
      <c r="AS145" s="52">
        <v>-3.4259199999999997E-2</v>
      </c>
      <c r="AT145" s="52">
        <v>-2.9949099999999999E-2</v>
      </c>
      <c r="AU145" s="52">
        <v>7.8589000000000003E-3</v>
      </c>
      <c r="AV145" s="52">
        <v>-3.3720300000000002E-2</v>
      </c>
      <c r="AW145" s="52">
        <v>1.7181999999999999E-2</v>
      </c>
      <c r="AX145" s="52">
        <v>3.0255799999999999E-2</v>
      </c>
      <c r="AY145" s="52">
        <v>1.5216E-2</v>
      </c>
      <c r="AZ145" s="52">
        <v>-4.3489399999999998E-2</v>
      </c>
      <c r="BA145" s="52">
        <v>-3.1512100000000001E-2</v>
      </c>
      <c r="BB145" s="52">
        <v>-2.7356700000000001E-2</v>
      </c>
      <c r="BC145" s="52">
        <v>-4.0903299999999997E-2</v>
      </c>
      <c r="BD145" s="52">
        <v>-5.12402E-2</v>
      </c>
      <c r="BE145" s="52">
        <v>-4.1278599999999999E-2</v>
      </c>
      <c r="BF145" s="52">
        <v>-3.3425099999999999E-2</v>
      </c>
      <c r="BG145" s="52">
        <v>-1.0351900000000001E-2</v>
      </c>
      <c r="BH145" s="52">
        <v>-1.02202E-2</v>
      </c>
      <c r="BI145" s="52">
        <v>-2.8467000000000002E-3</v>
      </c>
      <c r="BJ145" s="52">
        <v>2.7165600000000002E-2</v>
      </c>
      <c r="BK145" s="52">
        <v>1.9220999999999999E-3</v>
      </c>
      <c r="BL145" s="52">
        <v>-1.44177E-2</v>
      </c>
      <c r="BM145" s="52">
        <v>3.1012700000000001E-2</v>
      </c>
      <c r="BN145" s="52">
        <v>7.2690000000000005E-2</v>
      </c>
      <c r="BO145" s="52">
        <v>7.8799800000000003E-2</v>
      </c>
      <c r="BP145" s="52">
        <v>3.68572E-2</v>
      </c>
      <c r="BQ145" s="52">
        <v>1.2275000000000001E-3</v>
      </c>
      <c r="BR145" s="52">
        <v>6.5747999999999996E-3</v>
      </c>
      <c r="BS145" s="52">
        <v>4.50418E-2</v>
      </c>
      <c r="BT145" s="52">
        <v>5.6033000000000003E-3</v>
      </c>
      <c r="BU145" s="52">
        <v>5.53318E-2</v>
      </c>
      <c r="BV145" s="52">
        <v>7.0167800000000002E-2</v>
      </c>
      <c r="BW145" s="52">
        <v>5.15865E-2</v>
      </c>
      <c r="BX145" s="52">
        <v>-9.3031999999999993E-3</v>
      </c>
      <c r="BY145" s="52">
        <v>9.5450000000000005E-4</v>
      </c>
      <c r="BZ145" s="52">
        <v>1.5333E-3</v>
      </c>
      <c r="CA145" s="52">
        <v>-2.3690099999999999E-2</v>
      </c>
      <c r="CB145" s="52">
        <v>-3.5682999999999999E-2</v>
      </c>
      <c r="CC145" s="52">
        <v>-2.8191799999999999E-2</v>
      </c>
      <c r="CD145" s="52">
        <v>-2.0902400000000002E-2</v>
      </c>
      <c r="CE145" s="52">
        <v>1.3389000000000001E-3</v>
      </c>
      <c r="CF145" s="52">
        <v>1.0199E-3</v>
      </c>
      <c r="CG145" s="52">
        <v>9.0369000000000005E-3</v>
      </c>
      <c r="CH145" s="52">
        <v>3.95649E-2</v>
      </c>
      <c r="CI145" s="52">
        <v>1.51156E-2</v>
      </c>
      <c r="CJ145" s="52">
        <v>-2.6150000000000001E-4</v>
      </c>
      <c r="CK145" s="52">
        <v>4.7737099999999998E-2</v>
      </c>
      <c r="CL145" s="52">
        <v>9.2459299999999994E-2</v>
      </c>
      <c r="CM145" s="52">
        <v>0.1018907</v>
      </c>
      <c r="CN145" s="52">
        <v>6.1141300000000003E-2</v>
      </c>
      <c r="CO145" s="52">
        <v>2.5805499999999999E-2</v>
      </c>
      <c r="CP145" s="52">
        <v>3.1871099999999999E-2</v>
      </c>
      <c r="CQ145" s="52">
        <v>7.0794499999999996E-2</v>
      </c>
      <c r="CR145" s="52">
        <v>3.2838699999999998E-2</v>
      </c>
      <c r="CS145" s="52">
        <v>8.1754199999999999E-2</v>
      </c>
      <c r="CT145" s="52">
        <v>9.78107E-2</v>
      </c>
      <c r="CU145" s="52">
        <v>7.67766E-2</v>
      </c>
      <c r="CV145" s="52">
        <v>1.4374E-2</v>
      </c>
      <c r="CW145" s="52">
        <v>2.3440699999999998E-2</v>
      </c>
      <c r="CX145" s="52">
        <v>2.1542499999999999E-2</v>
      </c>
      <c r="CY145" s="52">
        <v>-6.4770000000000001E-3</v>
      </c>
      <c r="CZ145" s="52">
        <v>-2.0125799999999999E-2</v>
      </c>
      <c r="DA145" s="52">
        <v>-1.5105E-2</v>
      </c>
      <c r="DB145" s="52">
        <v>-8.3797999999999997E-3</v>
      </c>
      <c r="DC145" s="52">
        <v>1.30297E-2</v>
      </c>
      <c r="DD145" s="52">
        <v>1.226E-2</v>
      </c>
      <c r="DE145" s="52">
        <v>2.0920399999999999E-2</v>
      </c>
      <c r="DF145" s="52">
        <v>5.1964099999999999E-2</v>
      </c>
      <c r="DG145" s="52">
        <v>2.83092E-2</v>
      </c>
      <c r="DH145" s="52">
        <v>1.38946E-2</v>
      </c>
      <c r="DI145" s="52">
        <v>6.4461400000000002E-2</v>
      </c>
      <c r="DJ145" s="52">
        <v>0.11222849999999999</v>
      </c>
      <c r="DK145" s="52">
        <v>0.1249817</v>
      </c>
      <c r="DL145" s="52">
        <v>8.5425399999999999E-2</v>
      </c>
      <c r="DM145" s="52">
        <v>5.0383499999999998E-2</v>
      </c>
      <c r="DN145" s="52">
        <v>5.71674E-2</v>
      </c>
      <c r="DO145" s="52">
        <v>9.6547300000000003E-2</v>
      </c>
      <c r="DP145" s="52">
        <v>6.0074099999999998E-2</v>
      </c>
      <c r="DQ145" s="52">
        <v>0.1081766</v>
      </c>
      <c r="DR145" s="52">
        <v>0.1254535</v>
      </c>
      <c r="DS145" s="52">
        <v>0.10196669999999999</v>
      </c>
      <c r="DT145" s="52">
        <v>3.8051300000000003E-2</v>
      </c>
      <c r="DU145" s="52">
        <v>4.59269E-2</v>
      </c>
      <c r="DV145" s="52">
        <v>4.1551600000000001E-2</v>
      </c>
      <c r="DW145" s="52">
        <v>1.8376099999999999E-2</v>
      </c>
      <c r="DX145" s="52">
        <v>2.3364000000000002E-3</v>
      </c>
      <c r="DY145" s="52">
        <v>3.7902999999999999E-3</v>
      </c>
      <c r="DZ145" s="52">
        <v>9.7008000000000007E-3</v>
      </c>
      <c r="EA145" s="52">
        <v>2.9909399999999999E-2</v>
      </c>
      <c r="EB145" s="52">
        <v>2.8489E-2</v>
      </c>
      <c r="EC145" s="52">
        <v>3.8078399999999998E-2</v>
      </c>
      <c r="ED145" s="52">
        <v>6.9866700000000004E-2</v>
      </c>
      <c r="EE145" s="52">
        <v>4.7358499999999998E-2</v>
      </c>
      <c r="EF145" s="52">
        <v>3.4333900000000001E-2</v>
      </c>
      <c r="EG145" s="52">
        <v>8.8608800000000001E-2</v>
      </c>
      <c r="EH145" s="52">
        <v>0.14077219999999999</v>
      </c>
      <c r="EI145" s="52">
        <v>0.1583214</v>
      </c>
      <c r="EJ145" s="52">
        <v>0.1204877</v>
      </c>
      <c r="EK145" s="52">
        <v>8.5870199999999994E-2</v>
      </c>
      <c r="EL145" s="52">
        <v>9.3691300000000005E-2</v>
      </c>
      <c r="EM145" s="52">
        <v>0.13373019999999999</v>
      </c>
      <c r="EN145" s="52">
        <v>9.9397799999999994E-2</v>
      </c>
      <c r="EO145" s="52">
        <v>0.14632629999999999</v>
      </c>
      <c r="EP145" s="52">
        <v>0.1653655</v>
      </c>
      <c r="EQ145" s="52">
        <v>0.13833719999999999</v>
      </c>
      <c r="ER145" s="52">
        <v>7.2237499999999996E-2</v>
      </c>
      <c r="ES145" s="52">
        <v>7.8393500000000005E-2</v>
      </c>
      <c r="ET145" s="52">
        <v>7.0441599999999993E-2</v>
      </c>
      <c r="EU145" s="52">
        <v>71</v>
      </c>
      <c r="EV145" s="52">
        <v>76</v>
      </c>
      <c r="EW145" s="52">
        <v>79</v>
      </c>
      <c r="EX145" s="52">
        <v>75</v>
      </c>
      <c r="EY145" s="52">
        <v>83</v>
      </c>
      <c r="EZ145" s="52">
        <v>78</v>
      </c>
      <c r="FA145" s="52">
        <v>75</v>
      </c>
      <c r="FB145" s="52">
        <v>80</v>
      </c>
      <c r="FC145" s="52">
        <v>90</v>
      </c>
      <c r="FD145" s="52">
        <v>93</v>
      </c>
      <c r="FE145" s="52">
        <v>102</v>
      </c>
      <c r="FF145" s="52">
        <v>104</v>
      </c>
      <c r="FG145" s="52">
        <v>100</v>
      </c>
      <c r="FH145" s="52">
        <v>103</v>
      </c>
      <c r="FI145" s="52">
        <v>103</v>
      </c>
      <c r="FJ145" s="52">
        <v>100</v>
      </c>
      <c r="FK145" s="52">
        <v>102</v>
      </c>
      <c r="FL145" s="52">
        <v>99</v>
      </c>
      <c r="FM145" s="52">
        <v>93</v>
      </c>
      <c r="FN145" s="52">
        <v>89</v>
      </c>
      <c r="FO145" s="52">
        <v>87</v>
      </c>
      <c r="FP145" s="52">
        <v>87</v>
      </c>
      <c r="FQ145" s="52">
        <v>84</v>
      </c>
      <c r="FR145" s="52">
        <v>84</v>
      </c>
      <c r="FS145" s="52">
        <v>2.20933E-2</v>
      </c>
      <c r="FT145" s="52">
        <v>2.4272100000000001E-2</v>
      </c>
      <c r="FU145" s="52">
        <v>3.7439E-2</v>
      </c>
    </row>
    <row r="146" spans="1:177" x14ac:dyDescent="0.2">
      <c r="A146" s="31" t="s">
        <v>204</v>
      </c>
      <c r="B146" s="31" t="s">
        <v>235</v>
      </c>
      <c r="C146" s="31" t="s">
        <v>208</v>
      </c>
      <c r="D146" s="31" t="s">
        <v>209</v>
      </c>
      <c r="E146" s="53" t="s">
        <v>229</v>
      </c>
      <c r="F146" s="53">
        <v>510</v>
      </c>
      <c r="G146" s="52">
        <v>0.63524250000000004</v>
      </c>
      <c r="H146" s="52">
        <v>0.57669579999999998</v>
      </c>
      <c r="I146" s="52">
        <v>0.56122799999999995</v>
      </c>
      <c r="J146" s="52">
        <v>0.53772189999999997</v>
      </c>
      <c r="K146" s="52">
        <v>0.5358366</v>
      </c>
      <c r="L146" s="52">
        <v>0.5964235</v>
      </c>
      <c r="M146" s="52">
        <v>0.66765479999999999</v>
      </c>
      <c r="N146" s="52">
        <v>0.64704349999999999</v>
      </c>
      <c r="O146" s="52">
        <v>0.66318460000000001</v>
      </c>
      <c r="P146" s="52">
        <v>0.64411240000000003</v>
      </c>
      <c r="Q146" s="52">
        <v>0.63880490000000001</v>
      </c>
      <c r="R146" s="52">
        <v>0.6397235</v>
      </c>
      <c r="S146" s="52">
        <v>0.63649109999999998</v>
      </c>
      <c r="T146" s="52">
        <v>0.62720019999999999</v>
      </c>
      <c r="U146" s="52">
        <v>0.64233430000000002</v>
      </c>
      <c r="V146" s="52">
        <v>0.68392120000000001</v>
      </c>
      <c r="W146" s="52">
        <v>0.70908349999999998</v>
      </c>
      <c r="X146" s="52">
        <v>0.75967189999999996</v>
      </c>
      <c r="Y146" s="52">
        <v>0.81646260000000004</v>
      </c>
      <c r="Z146" s="52">
        <v>0.95294869999999998</v>
      </c>
      <c r="AA146" s="52">
        <v>1.0472619999999999</v>
      </c>
      <c r="AB146" s="52">
        <v>1.012985</v>
      </c>
      <c r="AC146" s="52">
        <v>0.8958431</v>
      </c>
      <c r="AD146" s="52">
        <v>0.75995590000000002</v>
      </c>
      <c r="AE146" s="52">
        <v>-0.100212</v>
      </c>
      <c r="AF146" s="52">
        <v>-0.11979960000000001</v>
      </c>
      <c r="AG146" s="52">
        <v>-9.8166299999999998E-2</v>
      </c>
      <c r="AH146" s="52">
        <v>-7.9532599999999995E-2</v>
      </c>
      <c r="AI146" s="52">
        <v>-7.4310600000000004E-2</v>
      </c>
      <c r="AJ146" s="52">
        <v>-5.7004399999999997E-2</v>
      </c>
      <c r="AK146" s="52">
        <v>-3.10245E-2</v>
      </c>
      <c r="AL146" s="52">
        <v>-4.0362000000000002E-2</v>
      </c>
      <c r="AM146" s="52">
        <v>-1.59563E-2</v>
      </c>
      <c r="AN146" s="52">
        <v>-7.3301E-3</v>
      </c>
      <c r="AO146" s="52">
        <v>-7.3439000000000004E-3</v>
      </c>
      <c r="AP146" s="52">
        <v>-1.4509E-3</v>
      </c>
      <c r="AQ146" s="52">
        <v>4.0090000000000004E-3</v>
      </c>
      <c r="AR146" s="52">
        <v>-5.9332999999999999E-3</v>
      </c>
      <c r="AS146" s="52">
        <v>1.3891000000000001E-2</v>
      </c>
      <c r="AT146" s="52">
        <v>2.5300900000000001E-2</v>
      </c>
      <c r="AU146" s="52">
        <v>2.32055E-2</v>
      </c>
      <c r="AV146" s="52">
        <v>3.7550399999999998E-2</v>
      </c>
      <c r="AW146" s="52">
        <v>-9.5028000000000005E-3</v>
      </c>
      <c r="AX146" s="52">
        <v>-3.5088800000000003E-2</v>
      </c>
      <c r="AY146" s="52">
        <v>-5.5585200000000001E-2</v>
      </c>
      <c r="AZ146" s="52">
        <v>-6.7768900000000007E-2</v>
      </c>
      <c r="BA146" s="52">
        <v>-8.1398100000000001E-2</v>
      </c>
      <c r="BB146" s="52">
        <v>-6.9347599999999995E-2</v>
      </c>
      <c r="BC146" s="52">
        <v>-7.6200599999999993E-2</v>
      </c>
      <c r="BD146" s="52">
        <v>-9.4375700000000007E-2</v>
      </c>
      <c r="BE146" s="52">
        <v>-7.6381900000000003E-2</v>
      </c>
      <c r="BF146" s="52">
        <v>-5.9670300000000003E-2</v>
      </c>
      <c r="BG146" s="52">
        <v>-5.4027600000000002E-2</v>
      </c>
      <c r="BH146" s="52">
        <v>-3.6454500000000001E-2</v>
      </c>
      <c r="BI146" s="52">
        <v>-1.0079299999999999E-2</v>
      </c>
      <c r="BJ146" s="52">
        <v>-2.0594000000000001E-2</v>
      </c>
      <c r="BK146" s="52">
        <v>2.3127E-3</v>
      </c>
      <c r="BL146" s="52">
        <v>1.1639200000000001E-2</v>
      </c>
      <c r="BM146" s="52">
        <v>1.2168399999999999E-2</v>
      </c>
      <c r="BN146" s="52">
        <v>1.7676299999999999E-2</v>
      </c>
      <c r="BO146" s="52">
        <v>2.0974799999999998E-2</v>
      </c>
      <c r="BP146" s="52">
        <v>8.6268999999999998E-3</v>
      </c>
      <c r="BQ146" s="52">
        <v>3.1770600000000003E-2</v>
      </c>
      <c r="BR146" s="52">
        <v>4.6725999999999997E-2</v>
      </c>
      <c r="BS146" s="52">
        <v>4.2659299999999997E-2</v>
      </c>
      <c r="BT146" s="52">
        <v>5.6168900000000001E-2</v>
      </c>
      <c r="BU146" s="52">
        <v>1.3631000000000001E-2</v>
      </c>
      <c r="BV146" s="52">
        <v>-9.1049000000000008E-3</v>
      </c>
      <c r="BW146" s="52">
        <v>-3.1539200000000003E-2</v>
      </c>
      <c r="BX146" s="52">
        <v>-4.2665500000000002E-2</v>
      </c>
      <c r="BY146" s="52">
        <v>-5.7896999999999997E-2</v>
      </c>
      <c r="BZ146" s="52">
        <v>-4.7299899999999999E-2</v>
      </c>
      <c r="CA146" s="52">
        <v>-5.9570400000000003E-2</v>
      </c>
      <c r="CB146" s="52">
        <v>-7.6767100000000005E-2</v>
      </c>
      <c r="CC146" s="52">
        <v>-6.1294099999999997E-2</v>
      </c>
      <c r="CD146" s="52">
        <v>-4.5913799999999998E-2</v>
      </c>
      <c r="CE146" s="52">
        <v>-3.9979599999999997E-2</v>
      </c>
      <c r="CF146" s="52">
        <v>-2.22218E-2</v>
      </c>
      <c r="CG146" s="52">
        <v>4.4273000000000003E-3</v>
      </c>
      <c r="CH146" s="52">
        <v>-6.9027999999999997E-3</v>
      </c>
      <c r="CI146" s="52">
        <v>1.49658E-2</v>
      </c>
      <c r="CJ146" s="52">
        <v>2.4777199999999999E-2</v>
      </c>
      <c r="CK146" s="52">
        <v>2.56825E-2</v>
      </c>
      <c r="CL146" s="52">
        <v>3.0923800000000001E-2</v>
      </c>
      <c r="CM146" s="52">
        <v>3.2725200000000003E-2</v>
      </c>
      <c r="CN146" s="52">
        <v>1.8711200000000001E-2</v>
      </c>
      <c r="CO146" s="52">
        <v>4.4153999999999999E-2</v>
      </c>
      <c r="CP146" s="52">
        <v>6.1564899999999999E-2</v>
      </c>
      <c r="CQ146" s="52">
        <v>5.6132899999999999E-2</v>
      </c>
      <c r="CR146" s="52">
        <v>6.9064100000000003E-2</v>
      </c>
      <c r="CS146" s="52">
        <v>2.9653499999999999E-2</v>
      </c>
      <c r="CT146" s="52">
        <v>8.8915000000000001E-3</v>
      </c>
      <c r="CU146" s="52">
        <v>-1.48851E-2</v>
      </c>
      <c r="CV146" s="52">
        <v>-2.52789E-2</v>
      </c>
      <c r="CW146" s="52">
        <v>-4.1620200000000003E-2</v>
      </c>
      <c r="CX146" s="52">
        <v>-3.2029700000000001E-2</v>
      </c>
      <c r="CY146" s="52">
        <v>-4.2940199999999998E-2</v>
      </c>
      <c r="CZ146" s="52">
        <v>-5.9158599999999999E-2</v>
      </c>
      <c r="DA146" s="52">
        <v>-4.6206299999999999E-2</v>
      </c>
      <c r="DB146" s="52">
        <v>-3.2157199999999997E-2</v>
      </c>
      <c r="DC146" s="52">
        <v>-2.5931699999999999E-2</v>
      </c>
      <c r="DD146" s="52">
        <v>-7.9891000000000007E-3</v>
      </c>
      <c r="DE146" s="52">
        <v>1.89339E-2</v>
      </c>
      <c r="DF146" s="52">
        <v>6.7884E-3</v>
      </c>
      <c r="DG146" s="52">
        <v>2.7618899999999998E-2</v>
      </c>
      <c r="DH146" s="52">
        <v>3.7915299999999999E-2</v>
      </c>
      <c r="DI146" s="52">
        <v>3.9196599999999998E-2</v>
      </c>
      <c r="DJ146" s="52">
        <v>4.4171299999999997E-2</v>
      </c>
      <c r="DK146" s="52">
        <v>4.44757E-2</v>
      </c>
      <c r="DL146" s="52">
        <v>2.8795600000000001E-2</v>
      </c>
      <c r="DM146" s="52">
        <v>5.6537499999999997E-2</v>
      </c>
      <c r="DN146" s="52">
        <v>7.6403899999999997E-2</v>
      </c>
      <c r="DO146" s="52">
        <v>6.9606600000000005E-2</v>
      </c>
      <c r="DP146" s="52">
        <v>8.1959199999999996E-2</v>
      </c>
      <c r="DQ146" s="52">
        <v>4.5675899999999998E-2</v>
      </c>
      <c r="DR146" s="52">
        <v>2.68878E-2</v>
      </c>
      <c r="DS146" s="52">
        <v>1.7691E-3</v>
      </c>
      <c r="DT146" s="52">
        <v>-7.8924000000000008E-3</v>
      </c>
      <c r="DU146" s="52">
        <v>-2.5343399999999999E-2</v>
      </c>
      <c r="DV146" s="52">
        <v>-1.6759599999999999E-2</v>
      </c>
      <c r="DW146" s="52">
        <v>-1.8928799999999999E-2</v>
      </c>
      <c r="DX146" s="52">
        <v>-3.3734699999999999E-2</v>
      </c>
      <c r="DY146" s="52">
        <v>-2.44219E-2</v>
      </c>
      <c r="DZ146" s="52">
        <v>-1.2294899999999999E-2</v>
      </c>
      <c r="EA146" s="52">
        <v>-5.6486000000000001E-3</v>
      </c>
      <c r="EB146" s="52">
        <v>1.2560699999999999E-2</v>
      </c>
      <c r="EC146" s="52">
        <v>3.9879199999999997E-2</v>
      </c>
      <c r="ED146" s="52">
        <v>2.6556400000000001E-2</v>
      </c>
      <c r="EE146" s="52">
        <v>4.5887999999999998E-2</v>
      </c>
      <c r="EF146" s="52">
        <v>5.6884499999999998E-2</v>
      </c>
      <c r="EG146" s="52">
        <v>5.8708900000000001E-2</v>
      </c>
      <c r="EH146" s="52">
        <v>6.3298499999999994E-2</v>
      </c>
      <c r="EI146" s="52">
        <v>6.14414E-2</v>
      </c>
      <c r="EJ146" s="52">
        <v>4.33558E-2</v>
      </c>
      <c r="EK146" s="52">
        <v>7.44171E-2</v>
      </c>
      <c r="EL146" s="52">
        <v>9.7828999999999999E-2</v>
      </c>
      <c r="EM146" s="52">
        <v>8.9060299999999995E-2</v>
      </c>
      <c r="EN146" s="52">
        <v>0.10057779999999999</v>
      </c>
      <c r="EO146" s="52">
        <v>6.8809800000000004E-2</v>
      </c>
      <c r="EP146" s="52">
        <v>5.2871799999999997E-2</v>
      </c>
      <c r="EQ146" s="52">
        <v>2.5815100000000001E-2</v>
      </c>
      <c r="ER146" s="52">
        <v>1.72111E-2</v>
      </c>
      <c r="ES146" s="52">
        <v>-1.8423000000000001E-3</v>
      </c>
      <c r="ET146" s="52">
        <v>5.2880999999999996E-3</v>
      </c>
      <c r="EU146" s="52">
        <v>61.077770000000001</v>
      </c>
      <c r="EV146" s="52">
        <v>60.15052</v>
      </c>
      <c r="EW146" s="52">
        <v>59.765343000000001</v>
      </c>
      <c r="EX146" s="52">
        <v>59.579121000000001</v>
      </c>
      <c r="EY146" s="52">
        <v>59.162292000000001</v>
      </c>
      <c r="EZ146" s="52">
        <v>58.565804</v>
      </c>
      <c r="FA146" s="52">
        <v>59.333461999999997</v>
      </c>
      <c r="FB146" s="52">
        <v>62.475684999999999</v>
      </c>
      <c r="FC146" s="52">
        <v>64.860091999999995</v>
      </c>
      <c r="FD146" s="52">
        <v>67.681396000000007</v>
      </c>
      <c r="FE146" s="52">
        <v>69.551520999999994</v>
      </c>
      <c r="FF146" s="52">
        <v>71.097069000000005</v>
      </c>
      <c r="FG146" s="52">
        <v>71.425514000000007</v>
      </c>
      <c r="FH146" s="52">
        <v>71.530296000000007</v>
      </c>
      <c r="FI146" s="52">
        <v>71.473945999999998</v>
      </c>
      <c r="FJ146" s="52">
        <v>70.979354999999998</v>
      </c>
      <c r="FK146" s="52">
        <v>70.399849000000003</v>
      </c>
      <c r="FL146" s="52">
        <v>69.146277999999995</v>
      </c>
      <c r="FM146" s="52">
        <v>67.057120999999995</v>
      </c>
      <c r="FN146" s="52">
        <v>65.001350000000002</v>
      </c>
      <c r="FO146" s="52">
        <v>64.340217999999993</v>
      </c>
      <c r="FP146" s="52">
        <v>63.264957000000003</v>
      </c>
      <c r="FQ146" s="52">
        <v>62.397530000000003</v>
      </c>
      <c r="FR146" s="52">
        <v>61.587803000000001</v>
      </c>
      <c r="FS146" s="52">
        <v>1.86506E-2</v>
      </c>
      <c r="FT146" s="52">
        <v>1.8536400000000001E-2</v>
      </c>
      <c r="FU146" s="52">
        <v>2.46048E-2</v>
      </c>
    </row>
    <row r="147" spans="1:177" x14ac:dyDescent="0.2">
      <c r="A147" s="31" t="s">
        <v>204</v>
      </c>
      <c r="B147" s="31" t="s">
        <v>235</v>
      </c>
      <c r="C147" s="31" t="s">
        <v>208</v>
      </c>
      <c r="D147" s="31" t="s">
        <v>209</v>
      </c>
      <c r="E147" s="53" t="s">
        <v>230</v>
      </c>
      <c r="F147" s="53">
        <v>293</v>
      </c>
      <c r="G147" s="52">
        <v>0.62565079999999995</v>
      </c>
      <c r="H147" s="52">
        <v>0.57838350000000005</v>
      </c>
      <c r="I147" s="52">
        <v>0.57874970000000003</v>
      </c>
      <c r="J147" s="52">
        <v>0.55221410000000004</v>
      </c>
      <c r="K147" s="52">
        <v>0.55157750000000005</v>
      </c>
      <c r="L147" s="52">
        <v>0.60337169999999996</v>
      </c>
      <c r="M147" s="52">
        <v>0.6481732</v>
      </c>
      <c r="N147" s="52">
        <v>0.59609350000000005</v>
      </c>
      <c r="O147" s="52">
        <v>0.61024619999999996</v>
      </c>
      <c r="P147" s="52">
        <v>0.60149549999999996</v>
      </c>
      <c r="Q147" s="52">
        <v>0.58683059999999998</v>
      </c>
      <c r="R147" s="52">
        <v>0.58423179999999997</v>
      </c>
      <c r="S147" s="52">
        <v>0.58206360000000001</v>
      </c>
      <c r="T147" s="52">
        <v>0.56343980000000005</v>
      </c>
      <c r="U147" s="52">
        <v>0.57120649999999995</v>
      </c>
      <c r="V147" s="52">
        <v>0.61210819999999999</v>
      </c>
      <c r="W147" s="52">
        <v>0.62715980000000005</v>
      </c>
      <c r="X147" s="52">
        <v>0.68327000000000004</v>
      </c>
      <c r="Y147" s="52">
        <v>0.7625284</v>
      </c>
      <c r="Z147" s="52">
        <v>0.92967219999999995</v>
      </c>
      <c r="AA147" s="52">
        <v>0.97671249999999998</v>
      </c>
      <c r="AB147" s="52">
        <v>0.93662710000000005</v>
      </c>
      <c r="AC147" s="52">
        <v>0.83237950000000005</v>
      </c>
      <c r="AD147" s="52">
        <v>0.72556030000000005</v>
      </c>
      <c r="AE147" s="52">
        <v>-0.17403479999999999</v>
      </c>
      <c r="AF147" s="52">
        <v>-0.19822029999999999</v>
      </c>
      <c r="AG147" s="52">
        <v>-0.15658079999999999</v>
      </c>
      <c r="AH147" s="52">
        <v>-0.1245937</v>
      </c>
      <c r="AI147" s="52">
        <v>-0.1202106</v>
      </c>
      <c r="AJ147" s="52">
        <v>-0.10326200000000001</v>
      </c>
      <c r="AK147" s="52">
        <v>-5.7529900000000002E-2</v>
      </c>
      <c r="AL147" s="52">
        <v>-9.0610999999999997E-2</v>
      </c>
      <c r="AM147" s="52">
        <v>-2.7297700000000001E-2</v>
      </c>
      <c r="AN147" s="52">
        <v>-3.1543999999999999E-3</v>
      </c>
      <c r="AO147" s="52">
        <v>-1.5709000000000001E-3</v>
      </c>
      <c r="AP147" s="52">
        <v>-6.6706999999999999E-3</v>
      </c>
      <c r="AQ147" s="52">
        <v>-1.0719599999999999E-2</v>
      </c>
      <c r="AR147" s="52">
        <v>-2.87532E-2</v>
      </c>
      <c r="AS147" s="52">
        <v>-1.7146999999999999E-2</v>
      </c>
      <c r="AT147" s="52">
        <v>-8.3578000000000003E-3</v>
      </c>
      <c r="AU147" s="52">
        <v>-6.86E-5</v>
      </c>
      <c r="AV147" s="52">
        <v>2.11147E-2</v>
      </c>
      <c r="AW147" s="52">
        <v>-7.7137999999999998E-3</v>
      </c>
      <c r="AX147" s="52">
        <v>-3.4434699999999999E-2</v>
      </c>
      <c r="AY147" s="52">
        <v>-9.6832299999999996E-2</v>
      </c>
      <c r="AZ147" s="52">
        <v>-0.1143483</v>
      </c>
      <c r="BA147" s="52">
        <v>-0.14571410000000001</v>
      </c>
      <c r="BB147" s="52">
        <v>-0.1343308</v>
      </c>
      <c r="BC147" s="52">
        <v>-0.132466</v>
      </c>
      <c r="BD147" s="52">
        <v>-0.15368899999999999</v>
      </c>
      <c r="BE147" s="52">
        <v>-0.1194018</v>
      </c>
      <c r="BF147" s="52">
        <v>-9.1210600000000003E-2</v>
      </c>
      <c r="BG147" s="52">
        <v>-8.6171999999999999E-2</v>
      </c>
      <c r="BH147" s="52">
        <v>-6.9665199999999997E-2</v>
      </c>
      <c r="BI147" s="52">
        <v>-2.4417999999999999E-2</v>
      </c>
      <c r="BJ147" s="52">
        <v>-5.7913800000000001E-2</v>
      </c>
      <c r="BK147" s="52">
        <v>8.4119999999999996E-4</v>
      </c>
      <c r="BL147" s="52">
        <v>2.6185400000000001E-2</v>
      </c>
      <c r="BM147" s="52">
        <v>2.8603699999999999E-2</v>
      </c>
      <c r="BN147" s="52">
        <v>2.34854E-2</v>
      </c>
      <c r="BO147" s="52">
        <v>1.4172499999999999E-2</v>
      </c>
      <c r="BP147" s="52">
        <v>-7.731E-3</v>
      </c>
      <c r="BQ147" s="52">
        <v>2.5595000000000001E-3</v>
      </c>
      <c r="BR147" s="52">
        <v>1.2038999999999999E-2</v>
      </c>
      <c r="BS147" s="52">
        <v>2.2390199999999999E-2</v>
      </c>
      <c r="BT147" s="52">
        <v>4.67968E-2</v>
      </c>
      <c r="BU147" s="52">
        <v>2.0671599999999998E-2</v>
      </c>
      <c r="BV147" s="52">
        <v>-2.7999000000000001E-3</v>
      </c>
      <c r="BW147" s="52">
        <v>-6.1522800000000002E-2</v>
      </c>
      <c r="BX147" s="52">
        <v>-7.8845299999999993E-2</v>
      </c>
      <c r="BY147" s="52">
        <v>-0.108044</v>
      </c>
      <c r="BZ147" s="52">
        <v>-9.8415699999999995E-2</v>
      </c>
      <c r="CA147" s="52">
        <v>-0.1036755</v>
      </c>
      <c r="CB147" s="52">
        <v>-0.12284680000000001</v>
      </c>
      <c r="CC147" s="52">
        <v>-9.3651700000000004E-2</v>
      </c>
      <c r="CD147" s="52">
        <v>-6.80896E-2</v>
      </c>
      <c r="CE147" s="52">
        <v>-6.2597E-2</v>
      </c>
      <c r="CF147" s="52">
        <v>-4.6396100000000003E-2</v>
      </c>
      <c r="CG147" s="52">
        <v>-1.4848000000000001E-3</v>
      </c>
      <c r="CH147" s="52">
        <v>-3.5267800000000002E-2</v>
      </c>
      <c r="CI147" s="52">
        <v>2.0330000000000001E-2</v>
      </c>
      <c r="CJ147" s="52">
        <v>4.6505999999999999E-2</v>
      </c>
      <c r="CK147" s="52">
        <v>4.9502499999999998E-2</v>
      </c>
      <c r="CL147" s="52">
        <v>4.4371399999999998E-2</v>
      </c>
      <c r="CM147" s="52">
        <v>3.1412700000000002E-2</v>
      </c>
      <c r="CN147" s="52">
        <v>6.829E-3</v>
      </c>
      <c r="CO147" s="52">
        <v>1.6208199999999999E-2</v>
      </c>
      <c r="CP147" s="52">
        <v>2.6165799999999999E-2</v>
      </c>
      <c r="CQ147" s="52">
        <v>3.7945100000000002E-2</v>
      </c>
      <c r="CR147" s="52">
        <v>6.4584199999999994E-2</v>
      </c>
      <c r="CS147" s="52">
        <v>4.0331199999999998E-2</v>
      </c>
      <c r="CT147" s="52">
        <v>1.91103E-2</v>
      </c>
      <c r="CU147" s="52">
        <v>-3.7067599999999999E-2</v>
      </c>
      <c r="CV147" s="52">
        <v>-5.4255999999999999E-2</v>
      </c>
      <c r="CW147" s="52">
        <v>-8.1953899999999996E-2</v>
      </c>
      <c r="CX147" s="52">
        <v>-7.3540900000000006E-2</v>
      </c>
      <c r="CY147" s="52">
        <v>-7.4885099999999996E-2</v>
      </c>
      <c r="CZ147" s="52">
        <v>-9.2004600000000006E-2</v>
      </c>
      <c r="DA147" s="52">
        <v>-6.7901699999999995E-2</v>
      </c>
      <c r="DB147" s="52">
        <v>-4.4968599999999997E-2</v>
      </c>
      <c r="DC147" s="52">
        <v>-3.9022000000000001E-2</v>
      </c>
      <c r="DD147" s="52">
        <v>-2.3127100000000001E-2</v>
      </c>
      <c r="DE147" s="52">
        <v>2.1448499999999999E-2</v>
      </c>
      <c r="DF147" s="52">
        <v>-1.2621800000000001E-2</v>
      </c>
      <c r="DG147" s="52">
        <v>3.9818899999999997E-2</v>
      </c>
      <c r="DH147" s="52">
        <v>6.68266E-2</v>
      </c>
      <c r="DI147" s="52">
        <v>7.04013E-2</v>
      </c>
      <c r="DJ147" s="52">
        <v>6.5257399999999993E-2</v>
      </c>
      <c r="DK147" s="52">
        <v>4.8652800000000003E-2</v>
      </c>
      <c r="DL147" s="52">
        <v>2.1388899999999999E-2</v>
      </c>
      <c r="DM147" s="52">
        <v>2.9856799999999999E-2</v>
      </c>
      <c r="DN147" s="52">
        <v>4.0292700000000001E-2</v>
      </c>
      <c r="DO147" s="52">
        <v>5.3499999999999999E-2</v>
      </c>
      <c r="DP147" s="52">
        <v>8.2371600000000003E-2</v>
      </c>
      <c r="DQ147" s="52">
        <v>5.9990799999999997E-2</v>
      </c>
      <c r="DR147" s="52">
        <v>4.1020399999999999E-2</v>
      </c>
      <c r="DS147" s="52">
        <v>-1.26123E-2</v>
      </c>
      <c r="DT147" s="52">
        <v>-2.9666700000000001E-2</v>
      </c>
      <c r="DU147" s="52">
        <v>-5.5863700000000002E-2</v>
      </c>
      <c r="DV147" s="52">
        <v>-4.86662E-2</v>
      </c>
      <c r="DW147" s="52">
        <v>-3.33163E-2</v>
      </c>
      <c r="DX147" s="52">
        <v>-4.7473399999999999E-2</v>
      </c>
      <c r="DY147" s="52">
        <v>-3.0722699999999999E-2</v>
      </c>
      <c r="DZ147" s="52">
        <v>-1.15855E-2</v>
      </c>
      <c r="EA147" s="52">
        <v>-4.9835000000000001E-3</v>
      </c>
      <c r="EB147" s="52">
        <v>1.04697E-2</v>
      </c>
      <c r="EC147" s="52">
        <v>5.4560400000000002E-2</v>
      </c>
      <c r="ED147" s="52">
        <v>2.00755E-2</v>
      </c>
      <c r="EE147" s="52">
        <v>6.7957699999999996E-2</v>
      </c>
      <c r="EF147" s="52">
        <v>9.6166399999999999E-2</v>
      </c>
      <c r="EG147" s="52">
        <v>0.1005759</v>
      </c>
      <c r="EH147" s="52">
        <v>9.5413499999999998E-2</v>
      </c>
      <c r="EI147" s="52">
        <v>7.3544899999999996E-2</v>
      </c>
      <c r="EJ147" s="52">
        <v>4.24111E-2</v>
      </c>
      <c r="EK147" s="52">
        <v>4.9563400000000001E-2</v>
      </c>
      <c r="EL147" s="52">
        <v>6.06895E-2</v>
      </c>
      <c r="EM147" s="52">
        <v>7.5958800000000007E-2</v>
      </c>
      <c r="EN147" s="52">
        <v>0.1080537</v>
      </c>
      <c r="EO147" s="52">
        <v>8.8376200000000002E-2</v>
      </c>
      <c r="EP147" s="52">
        <v>7.2655200000000003E-2</v>
      </c>
      <c r="EQ147" s="52">
        <v>2.2697200000000001E-2</v>
      </c>
      <c r="ER147" s="52">
        <v>5.8364000000000003E-3</v>
      </c>
      <c r="ES147" s="52">
        <v>-1.81937E-2</v>
      </c>
      <c r="ET147" s="52">
        <v>-1.2751E-2</v>
      </c>
      <c r="EU147" s="52">
        <v>62.909945999999998</v>
      </c>
      <c r="EV147" s="52">
        <v>61.963000999999998</v>
      </c>
      <c r="EW147" s="52">
        <v>61.432808000000001</v>
      </c>
      <c r="EX147" s="52">
        <v>61.054451</v>
      </c>
      <c r="EY147" s="52">
        <v>60.618847000000002</v>
      </c>
      <c r="EZ147" s="52">
        <v>59.958812999999999</v>
      </c>
      <c r="FA147" s="52">
        <v>60.392670000000003</v>
      </c>
      <c r="FB147" s="52">
        <v>61.830368</v>
      </c>
      <c r="FC147" s="52">
        <v>63.678184999999999</v>
      </c>
      <c r="FD147" s="52">
        <v>66.09948</v>
      </c>
      <c r="FE147" s="52">
        <v>67.715880999999996</v>
      </c>
      <c r="FF147" s="52">
        <v>68.863174000000001</v>
      </c>
      <c r="FG147" s="52">
        <v>69.34066</v>
      </c>
      <c r="FH147" s="52">
        <v>69.717628000000005</v>
      </c>
      <c r="FI147" s="52">
        <v>70.002791999999999</v>
      </c>
      <c r="FJ147" s="52">
        <v>69.720070000000007</v>
      </c>
      <c r="FK147" s="52">
        <v>69.438744</v>
      </c>
      <c r="FL147" s="52">
        <v>68.479584000000003</v>
      </c>
      <c r="FM147" s="52">
        <v>66.907852000000005</v>
      </c>
      <c r="FN147" s="52">
        <v>65.574173000000002</v>
      </c>
      <c r="FO147" s="52">
        <v>65.142760999999993</v>
      </c>
      <c r="FP147" s="52">
        <v>64.578011000000004</v>
      </c>
      <c r="FQ147" s="52">
        <v>63.906455999999999</v>
      </c>
      <c r="FR147" s="52">
        <v>63.096336000000001</v>
      </c>
      <c r="FS147" s="52">
        <v>2.9435900000000001E-2</v>
      </c>
      <c r="FT147" s="52">
        <v>2.85802E-2</v>
      </c>
      <c r="FU147" s="52">
        <v>3.4166099999999998E-2</v>
      </c>
    </row>
    <row r="148" spans="1:177" x14ac:dyDescent="0.2">
      <c r="A148" s="31" t="s">
        <v>204</v>
      </c>
      <c r="B148" s="31" t="s">
        <v>235</v>
      </c>
      <c r="C148" s="31" t="s">
        <v>208</v>
      </c>
      <c r="D148" s="31" t="s">
        <v>209</v>
      </c>
      <c r="E148" s="53" t="s">
        <v>231</v>
      </c>
      <c r="F148" s="53">
        <v>217</v>
      </c>
      <c r="G148" s="52">
        <v>0.63596419999999998</v>
      </c>
      <c r="H148" s="52">
        <v>0.56287220000000004</v>
      </c>
      <c r="I148" s="52">
        <v>0.5308735</v>
      </c>
      <c r="J148" s="52">
        <v>0.51385749999999997</v>
      </c>
      <c r="K148" s="52">
        <v>0.51094439999999997</v>
      </c>
      <c r="L148" s="52">
        <v>0.58227669999999998</v>
      </c>
      <c r="M148" s="52">
        <v>0.69066190000000005</v>
      </c>
      <c r="N148" s="52">
        <v>0.70659530000000004</v>
      </c>
      <c r="O148" s="52">
        <v>0.72939779999999999</v>
      </c>
      <c r="P148" s="52">
        <v>0.70181420000000005</v>
      </c>
      <c r="Q148" s="52">
        <v>0.70896590000000004</v>
      </c>
      <c r="R148" s="52">
        <v>0.71232399999999996</v>
      </c>
      <c r="S148" s="52">
        <v>0.70416330000000005</v>
      </c>
      <c r="T148" s="52">
        <v>0.70291559999999997</v>
      </c>
      <c r="U148" s="52">
        <v>0.72554450000000004</v>
      </c>
      <c r="V148" s="52">
        <v>0.7654801</v>
      </c>
      <c r="W148" s="52">
        <v>0.80923009999999995</v>
      </c>
      <c r="X148" s="52">
        <v>0.8543288</v>
      </c>
      <c r="Y148" s="52">
        <v>0.88379600000000003</v>
      </c>
      <c r="Z148" s="52">
        <v>0.98510120000000001</v>
      </c>
      <c r="AA148" s="52">
        <v>1.1301829999999999</v>
      </c>
      <c r="AB148" s="52">
        <v>1.1024130000000001</v>
      </c>
      <c r="AC148" s="52">
        <v>0.96498729999999999</v>
      </c>
      <c r="AD148" s="52">
        <v>0.79145339999999997</v>
      </c>
      <c r="AE148" s="52">
        <v>-5.12583E-2</v>
      </c>
      <c r="AF148" s="52">
        <v>-6.6080799999999995E-2</v>
      </c>
      <c r="AG148" s="52">
        <v>-6.4121399999999995E-2</v>
      </c>
      <c r="AH148" s="52">
        <v>-5.7654999999999998E-2</v>
      </c>
      <c r="AI148" s="52">
        <v>-5.1492499999999997E-2</v>
      </c>
      <c r="AJ148" s="52">
        <v>-3.54557E-2</v>
      </c>
      <c r="AK148" s="52">
        <v>-3.11139E-2</v>
      </c>
      <c r="AL148" s="52">
        <v>-9.5919999999999998E-3</v>
      </c>
      <c r="AM148" s="52">
        <v>-2.9165099999999999E-2</v>
      </c>
      <c r="AN148" s="52">
        <v>-3.59125E-2</v>
      </c>
      <c r="AO148" s="52">
        <v>-3.7703199999999999E-2</v>
      </c>
      <c r="AP148" s="52">
        <v>-1.9414600000000001E-2</v>
      </c>
      <c r="AQ148" s="52">
        <v>-3.6294999999999999E-3</v>
      </c>
      <c r="AR148" s="52">
        <v>-3.3612E-3</v>
      </c>
      <c r="AS148" s="52">
        <v>2.1985500000000002E-2</v>
      </c>
      <c r="AT148" s="52">
        <v>3.1734499999999999E-2</v>
      </c>
      <c r="AU148" s="52">
        <v>2.2211700000000001E-2</v>
      </c>
      <c r="AV148" s="52">
        <v>2.90926E-2</v>
      </c>
      <c r="AW148" s="52">
        <v>-4.5912799999999997E-2</v>
      </c>
      <c r="AX148" s="52">
        <v>-7.1542099999999997E-2</v>
      </c>
      <c r="AY148" s="52">
        <v>-4.6711700000000002E-2</v>
      </c>
      <c r="AZ148" s="52">
        <v>-5.5196500000000003E-2</v>
      </c>
      <c r="BA148" s="52">
        <v>-4.6145699999999998E-2</v>
      </c>
      <c r="BB148" s="52">
        <v>-3.2264399999999999E-2</v>
      </c>
      <c r="BC148" s="52">
        <v>-3.0529199999999999E-2</v>
      </c>
      <c r="BD148" s="52">
        <v>-4.5665299999999999E-2</v>
      </c>
      <c r="BE148" s="52">
        <v>-4.3945900000000003E-2</v>
      </c>
      <c r="BF148" s="52">
        <v>-3.8029899999999998E-2</v>
      </c>
      <c r="BG148" s="52">
        <v>-3.1374899999999997E-2</v>
      </c>
      <c r="BH148" s="52">
        <v>-1.32587E-2</v>
      </c>
      <c r="BI148" s="52">
        <v>-6.4362000000000004E-3</v>
      </c>
      <c r="BJ148" s="52">
        <v>1.0681100000000001E-2</v>
      </c>
      <c r="BK148" s="52">
        <v>-6.5653999999999999E-3</v>
      </c>
      <c r="BL148" s="52">
        <v>-1.2973E-2</v>
      </c>
      <c r="BM148" s="52">
        <v>-1.41736E-2</v>
      </c>
      <c r="BN148" s="52">
        <v>2.8557000000000001E-3</v>
      </c>
      <c r="BO148" s="52">
        <v>1.9027700000000002E-2</v>
      </c>
      <c r="BP148" s="52">
        <v>1.65135E-2</v>
      </c>
      <c r="BQ148" s="52">
        <v>5.2697899999999999E-2</v>
      </c>
      <c r="BR148" s="52">
        <v>7.0942400000000003E-2</v>
      </c>
      <c r="BS148" s="52">
        <v>5.4858200000000003E-2</v>
      </c>
      <c r="BT148" s="52">
        <v>5.6090000000000001E-2</v>
      </c>
      <c r="BU148" s="52">
        <v>-8.6882000000000001E-3</v>
      </c>
      <c r="BV148" s="52">
        <v>-2.9495199999999999E-2</v>
      </c>
      <c r="BW148" s="52">
        <v>-1.4251700000000001E-2</v>
      </c>
      <c r="BX148" s="52">
        <v>-1.9300399999999999E-2</v>
      </c>
      <c r="BY148" s="52">
        <v>-1.9518500000000001E-2</v>
      </c>
      <c r="BZ148" s="52">
        <v>-8.3187000000000001E-3</v>
      </c>
      <c r="CA148" s="52">
        <v>-1.6172200000000001E-2</v>
      </c>
      <c r="CB148" s="52">
        <v>-3.1525699999999997E-2</v>
      </c>
      <c r="CC148" s="52">
        <v>-2.99724E-2</v>
      </c>
      <c r="CD148" s="52">
        <v>-2.44377E-2</v>
      </c>
      <c r="CE148" s="52">
        <v>-1.7441499999999999E-2</v>
      </c>
      <c r="CF148" s="52">
        <v>2.1148E-3</v>
      </c>
      <c r="CG148" s="52">
        <v>1.0655400000000001E-2</v>
      </c>
      <c r="CH148" s="52">
        <v>2.47222E-2</v>
      </c>
      <c r="CI148" s="52">
        <v>9.0871000000000007E-3</v>
      </c>
      <c r="CJ148" s="52">
        <v>2.9147000000000001E-3</v>
      </c>
      <c r="CK148" s="52">
        <v>2.1229999999999999E-3</v>
      </c>
      <c r="CL148" s="52">
        <v>1.8280000000000001E-2</v>
      </c>
      <c r="CM148" s="52">
        <v>3.4720000000000001E-2</v>
      </c>
      <c r="CN148" s="52">
        <v>3.0278599999999999E-2</v>
      </c>
      <c r="CO148" s="52">
        <v>7.3969199999999999E-2</v>
      </c>
      <c r="CP148" s="52">
        <v>9.8097699999999996E-2</v>
      </c>
      <c r="CQ148" s="52">
        <v>7.7469200000000002E-2</v>
      </c>
      <c r="CR148" s="52">
        <v>7.4788400000000005E-2</v>
      </c>
      <c r="CS148" s="52">
        <v>1.7093400000000002E-2</v>
      </c>
      <c r="CT148" s="52">
        <v>-3.7359999999999997E-4</v>
      </c>
      <c r="CU148" s="52">
        <v>8.2299999999999995E-3</v>
      </c>
      <c r="CV148" s="52">
        <v>5.5611000000000002E-3</v>
      </c>
      <c r="CW148" s="52">
        <v>-1.0765E-3</v>
      </c>
      <c r="CX148" s="52">
        <v>8.2660000000000008E-3</v>
      </c>
      <c r="CY148" s="52">
        <v>-1.8152999999999999E-3</v>
      </c>
      <c r="CZ148" s="52">
        <v>-1.7385999999999999E-2</v>
      </c>
      <c r="DA148" s="52">
        <v>-1.59989E-2</v>
      </c>
      <c r="DB148" s="52">
        <v>-1.08454E-2</v>
      </c>
      <c r="DC148" s="52">
        <v>-3.5079999999999998E-3</v>
      </c>
      <c r="DD148" s="52">
        <v>1.7488400000000001E-2</v>
      </c>
      <c r="DE148" s="52">
        <v>2.77471E-2</v>
      </c>
      <c r="DF148" s="52">
        <v>3.8763300000000001E-2</v>
      </c>
      <c r="DG148" s="52">
        <v>2.47396E-2</v>
      </c>
      <c r="DH148" s="52">
        <v>1.88025E-2</v>
      </c>
      <c r="DI148" s="52">
        <v>1.8419600000000001E-2</v>
      </c>
      <c r="DJ148" s="52">
        <v>3.3704400000000002E-2</v>
      </c>
      <c r="DK148" s="52">
        <v>5.04123E-2</v>
      </c>
      <c r="DL148" s="52">
        <v>4.4043699999999998E-2</v>
      </c>
      <c r="DM148" s="52">
        <v>9.5240500000000006E-2</v>
      </c>
      <c r="DN148" s="52">
        <v>0.125253</v>
      </c>
      <c r="DO148" s="52">
        <v>0.10008010000000001</v>
      </c>
      <c r="DP148" s="52">
        <v>9.3486799999999995E-2</v>
      </c>
      <c r="DQ148" s="52">
        <v>4.2875099999999999E-2</v>
      </c>
      <c r="DR148" s="52">
        <v>2.8747999999999999E-2</v>
      </c>
      <c r="DS148" s="52">
        <v>3.0711700000000001E-2</v>
      </c>
      <c r="DT148" s="52">
        <v>3.0422600000000001E-2</v>
      </c>
      <c r="DU148" s="52">
        <v>1.73654E-2</v>
      </c>
      <c r="DV148" s="52">
        <v>2.4850799999999999E-2</v>
      </c>
      <c r="DW148" s="52">
        <v>1.8913800000000001E-2</v>
      </c>
      <c r="DX148" s="52">
        <v>3.0295000000000001E-3</v>
      </c>
      <c r="DY148" s="52">
        <v>4.1765999999999999E-3</v>
      </c>
      <c r="DZ148" s="52">
        <v>8.7796000000000003E-3</v>
      </c>
      <c r="EA148" s="52">
        <v>1.6609599999999999E-2</v>
      </c>
      <c r="EB148" s="52">
        <v>3.9685400000000003E-2</v>
      </c>
      <c r="EC148" s="52">
        <v>5.2424699999999998E-2</v>
      </c>
      <c r="ED148" s="52">
        <v>5.9036400000000003E-2</v>
      </c>
      <c r="EE148" s="52">
        <v>4.7339199999999998E-2</v>
      </c>
      <c r="EF148" s="52">
        <v>4.1741899999999998E-2</v>
      </c>
      <c r="EG148" s="52">
        <v>4.1949199999999999E-2</v>
      </c>
      <c r="EH148" s="52">
        <v>5.5974700000000002E-2</v>
      </c>
      <c r="EI148" s="52">
        <v>7.3069499999999996E-2</v>
      </c>
      <c r="EJ148" s="52">
        <v>6.3918299999999997E-2</v>
      </c>
      <c r="EK148" s="52">
        <v>0.1259528</v>
      </c>
      <c r="EL148" s="52">
        <v>0.16446089999999999</v>
      </c>
      <c r="EM148" s="52">
        <v>0.1327267</v>
      </c>
      <c r="EN148" s="52">
        <v>0.1204842</v>
      </c>
      <c r="EO148" s="52">
        <v>8.0099699999999996E-2</v>
      </c>
      <c r="EP148" s="52">
        <v>7.0794899999999994E-2</v>
      </c>
      <c r="EQ148" s="52">
        <v>6.3171699999999997E-2</v>
      </c>
      <c r="ER148" s="52">
        <v>6.6318799999999997E-2</v>
      </c>
      <c r="ES148" s="52">
        <v>4.39926E-2</v>
      </c>
      <c r="ET148" s="52">
        <v>4.87965E-2</v>
      </c>
      <c r="EU148" s="52">
        <v>58.812255999999998</v>
      </c>
      <c r="EV148" s="52">
        <v>57.909367000000003</v>
      </c>
      <c r="EW148" s="52">
        <v>57.703494999999997</v>
      </c>
      <c r="EX148" s="52">
        <v>57.754855999999997</v>
      </c>
      <c r="EY148" s="52">
        <v>57.361243999999999</v>
      </c>
      <c r="EZ148" s="52">
        <v>56.843330000000002</v>
      </c>
      <c r="FA148" s="52">
        <v>58.023738999999999</v>
      </c>
      <c r="FB148" s="52">
        <v>63.273628000000002</v>
      </c>
      <c r="FC148" s="52">
        <v>66.321533000000002</v>
      </c>
      <c r="FD148" s="52">
        <v>69.637459000000007</v>
      </c>
      <c r="FE148" s="52">
        <v>71.82132</v>
      </c>
      <c r="FF148" s="52">
        <v>73.859298999999993</v>
      </c>
      <c r="FG148" s="52">
        <v>74.003456</v>
      </c>
      <c r="FH148" s="52">
        <v>73.771690000000007</v>
      </c>
      <c r="FI148" s="52">
        <v>73.293053</v>
      </c>
      <c r="FJ148" s="52">
        <v>72.536468999999997</v>
      </c>
      <c r="FK148" s="52">
        <v>71.588263999999995</v>
      </c>
      <c r="FL148" s="52">
        <v>69.970650000000006</v>
      </c>
      <c r="FM148" s="52">
        <v>67.241692</v>
      </c>
      <c r="FN148" s="52">
        <v>64.293053</v>
      </c>
      <c r="FO148" s="52">
        <v>63.347861999999999</v>
      </c>
      <c r="FP148" s="52">
        <v>61.641345999999999</v>
      </c>
      <c r="FQ148" s="52">
        <v>60.531723</v>
      </c>
      <c r="FR148" s="52">
        <v>59.722484999999999</v>
      </c>
      <c r="FS148" s="52">
        <v>2.20348E-2</v>
      </c>
      <c r="FT148" s="52">
        <v>2.28732E-2</v>
      </c>
      <c r="FU148" s="52">
        <v>3.5187700000000002E-2</v>
      </c>
    </row>
    <row r="149" spans="1:177" x14ac:dyDescent="0.2">
      <c r="A149" s="31" t="s">
        <v>204</v>
      </c>
      <c r="B149" s="31" t="s">
        <v>235</v>
      </c>
      <c r="C149" s="31" t="s">
        <v>208</v>
      </c>
      <c r="D149" s="31" t="s">
        <v>210</v>
      </c>
      <c r="E149" s="53" t="s">
        <v>229</v>
      </c>
      <c r="F149" s="53">
        <v>745</v>
      </c>
      <c r="G149" s="52">
        <v>0.8101701</v>
      </c>
      <c r="H149" s="52">
        <v>0.71433369999999996</v>
      </c>
      <c r="I149" s="52">
        <v>0.64974929999999997</v>
      </c>
      <c r="J149" s="52">
        <v>0.61479379999999995</v>
      </c>
      <c r="K149" s="52">
        <v>0.59517719999999996</v>
      </c>
      <c r="L149" s="52">
        <v>0.61992689999999995</v>
      </c>
      <c r="M149" s="52">
        <v>0.66666219999999998</v>
      </c>
      <c r="N149" s="52">
        <v>0.66211869999999995</v>
      </c>
      <c r="O149" s="52">
        <v>0.68561229999999995</v>
      </c>
      <c r="P149" s="52">
        <v>0.71086240000000001</v>
      </c>
      <c r="Q149" s="52">
        <v>0.75785389999999997</v>
      </c>
      <c r="R149" s="52">
        <v>0.81479179999999995</v>
      </c>
      <c r="S149" s="52">
        <v>0.89959060000000002</v>
      </c>
      <c r="T149" s="52">
        <v>0.98335459999999997</v>
      </c>
      <c r="U149" s="52">
        <v>1.0785849999999999</v>
      </c>
      <c r="V149" s="52">
        <v>1.1625209999999999</v>
      </c>
      <c r="W149" s="52">
        <v>1.2314750000000001</v>
      </c>
      <c r="X149" s="52">
        <v>1.2757039999999999</v>
      </c>
      <c r="Y149" s="52">
        <v>1.309852</v>
      </c>
      <c r="Z149" s="52">
        <v>1.3077479999999999</v>
      </c>
      <c r="AA149" s="52">
        <v>1.3353710000000001</v>
      </c>
      <c r="AB149" s="52">
        <v>1.271841</v>
      </c>
      <c r="AC149" s="52">
        <v>1.1255500000000001</v>
      </c>
      <c r="AD149" s="52">
        <v>0.94049479999999996</v>
      </c>
      <c r="AE149" s="52">
        <v>-0.1181504</v>
      </c>
      <c r="AF149" s="52">
        <v>-0.1045784</v>
      </c>
      <c r="AG149" s="52">
        <v>-9.9976099999999998E-2</v>
      </c>
      <c r="AH149" s="52">
        <v>-7.8432000000000002E-2</v>
      </c>
      <c r="AI149" s="52">
        <v>-5.48779E-2</v>
      </c>
      <c r="AJ149" s="52">
        <v>-2.7107699999999998E-2</v>
      </c>
      <c r="AK149" s="52">
        <v>-1.5499199999999999E-2</v>
      </c>
      <c r="AL149" s="52">
        <v>-1.23474E-2</v>
      </c>
      <c r="AM149" s="52">
        <v>-2.5974000000000001E-3</v>
      </c>
      <c r="AN149" s="52">
        <v>5.1480000000000004E-4</v>
      </c>
      <c r="AO149" s="52">
        <v>2.3479999999999999E-4</v>
      </c>
      <c r="AP149" s="52">
        <v>7.6420000000000004E-3</v>
      </c>
      <c r="AQ149" s="52">
        <v>1.4778400000000001E-2</v>
      </c>
      <c r="AR149" s="52">
        <v>9.2794999999999996E-3</v>
      </c>
      <c r="AS149" s="52">
        <v>2.3101699999999999E-2</v>
      </c>
      <c r="AT149" s="52">
        <v>5.0242099999999998E-2</v>
      </c>
      <c r="AU149" s="52">
        <v>3.27391E-2</v>
      </c>
      <c r="AV149" s="52">
        <v>3.4287100000000001E-2</v>
      </c>
      <c r="AW149" s="52">
        <v>-8.8659999999999997E-4</v>
      </c>
      <c r="AX149" s="52">
        <v>-4.6642299999999998E-2</v>
      </c>
      <c r="AY149" s="52">
        <v>-6.5437700000000001E-2</v>
      </c>
      <c r="AZ149" s="52">
        <v>-6.1928400000000002E-2</v>
      </c>
      <c r="BA149" s="52">
        <v>-7.15755E-2</v>
      </c>
      <c r="BB149" s="52">
        <v>-9.3076199999999998E-2</v>
      </c>
      <c r="BC149" s="52">
        <v>-9.6666500000000002E-2</v>
      </c>
      <c r="BD149" s="52">
        <v>-8.6158200000000004E-2</v>
      </c>
      <c r="BE149" s="52">
        <v>-8.2849800000000001E-2</v>
      </c>
      <c r="BF149" s="52">
        <v>-6.4780699999999997E-2</v>
      </c>
      <c r="BG149" s="52">
        <v>-4.3130399999999999E-2</v>
      </c>
      <c r="BH149" s="52">
        <v>-1.5241299999999999E-2</v>
      </c>
      <c r="BI149" s="52">
        <v>-2.9302999999999998E-3</v>
      </c>
      <c r="BJ149" s="52">
        <v>5.5480000000000004E-4</v>
      </c>
      <c r="BK149" s="52">
        <v>1.0505799999999999E-2</v>
      </c>
      <c r="BL149" s="52">
        <v>1.3978600000000001E-2</v>
      </c>
      <c r="BM149" s="52">
        <v>1.48728E-2</v>
      </c>
      <c r="BN149" s="52">
        <v>2.13454E-2</v>
      </c>
      <c r="BO149" s="52">
        <v>3.0699000000000001E-2</v>
      </c>
      <c r="BP149" s="52">
        <v>2.6725599999999999E-2</v>
      </c>
      <c r="BQ149" s="52">
        <v>4.4036100000000002E-2</v>
      </c>
      <c r="BR149" s="52">
        <v>7.4293600000000001E-2</v>
      </c>
      <c r="BS149" s="52">
        <v>5.5289199999999997E-2</v>
      </c>
      <c r="BT149" s="52">
        <v>5.5337200000000003E-2</v>
      </c>
      <c r="BU149" s="52">
        <v>1.9973600000000001E-2</v>
      </c>
      <c r="BV149" s="52">
        <v>-2.5094600000000002E-2</v>
      </c>
      <c r="BW149" s="52">
        <v>-4.6220499999999998E-2</v>
      </c>
      <c r="BX149" s="52">
        <v>-4.3913800000000003E-2</v>
      </c>
      <c r="BY149" s="52">
        <v>-5.2644099999999999E-2</v>
      </c>
      <c r="BZ149" s="52">
        <v>-7.27738E-2</v>
      </c>
      <c r="CA149" s="52">
        <v>-8.1786800000000007E-2</v>
      </c>
      <c r="CB149" s="52">
        <v>-7.3400400000000005E-2</v>
      </c>
      <c r="CC149" s="52">
        <v>-7.0988200000000001E-2</v>
      </c>
      <c r="CD149" s="52">
        <v>-5.5325800000000001E-2</v>
      </c>
      <c r="CE149" s="52">
        <v>-3.49941E-2</v>
      </c>
      <c r="CF149" s="52">
        <v>-7.0226000000000004E-3</v>
      </c>
      <c r="CG149" s="52">
        <v>5.7748000000000001E-3</v>
      </c>
      <c r="CH149" s="52">
        <v>9.4908000000000006E-3</v>
      </c>
      <c r="CI149" s="52">
        <v>1.9581100000000001E-2</v>
      </c>
      <c r="CJ149" s="52">
        <v>2.3303600000000001E-2</v>
      </c>
      <c r="CK149" s="52">
        <v>2.5010999999999999E-2</v>
      </c>
      <c r="CL149" s="52">
        <v>3.08364E-2</v>
      </c>
      <c r="CM149" s="52">
        <v>4.1725499999999999E-2</v>
      </c>
      <c r="CN149" s="52">
        <v>3.8808700000000002E-2</v>
      </c>
      <c r="CO149" s="52">
        <v>5.8535200000000003E-2</v>
      </c>
      <c r="CP149" s="52">
        <v>9.0951599999999994E-2</v>
      </c>
      <c r="CQ149" s="52">
        <v>7.0907399999999995E-2</v>
      </c>
      <c r="CR149" s="52">
        <v>6.9916400000000004E-2</v>
      </c>
      <c r="CS149" s="52">
        <v>3.4421199999999999E-2</v>
      </c>
      <c r="CT149" s="52">
        <v>-1.01707E-2</v>
      </c>
      <c r="CU149" s="52">
        <v>-3.2910799999999997E-2</v>
      </c>
      <c r="CV149" s="52">
        <v>-3.1436899999999997E-2</v>
      </c>
      <c r="CW149" s="52">
        <v>-3.9532299999999999E-2</v>
      </c>
      <c r="CX149" s="52">
        <v>-5.8712500000000001E-2</v>
      </c>
      <c r="CY149" s="52">
        <v>-6.6907099999999997E-2</v>
      </c>
      <c r="CZ149" s="52">
        <v>-6.0642700000000001E-2</v>
      </c>
      <c r="DA149" s="52">
        <v>-5.9126600000000001E-2</v>
      </c>
      <c r="DB149" s="52">
        <v>-4.5870899999999999E-2</v>
      </c>
      <c r="DC149" s="52">
        <v>-2.6857800000000001E-2</v>
      </c>
      <c r="DD149" s="52">
        <v>1.1961000000000001E-3</v>
      </c>
      <c r="DE149" s="52">
        <v>1.44799E-2</v>
      </c>
      <c r="DF149" s="52">
        <v>1.84268E-2</v>
      </c>
      <c r="DG149" s="52">
        <v>2.8656299999999999E-2</v>
      </c>
      <c r="DH149" s="52">
        <v>3.2628600000000001E-2</v>
      </c>
      <c r="DI149" s="52">
        <v>3.5149199999999999E-2</v>
      </c>
      <c r="DJ149" s="52">
        <v>4.0327399999999999E-2</v>
      </c>
      <c r="DK149" s="52">
        <v>5.2752E-2</v>
      </c>
      <c r="DL149" s="52">
        <v>5.0891800000000001E-2</v>
      </c>
      <c r="DM149" s="52">
        <v>7.3034299999999996E-2</v>
      </c>
      <c r="DN149" s="52">
        <v>0.1076095</v>
      </c>
      <c r="DO149" s="52">
        <v>8.6525500000000005E-2</v>
      </c>
      <c r="DP149" s="52">
        <v>8.4495600000000004E-2</v>
      </c>
      <c r="DQ149" s="52">
        <v>4.88689E-2</v>
      </c>
      <c r="DR149" s="52">
        <v>4.7532E-3</v>
      </c>
      <c r="DS149" s="52">
        <v>-1.96011E-2</v>
      </c>
      <c r="DT149" s="52">
        <v>-1.8960100000000001E-2</v>
      </c>
      <c r="DU149" s="52">
        <v>-2.64205E-2</v>
      </c>
      <c r="DV149" s="52">
        <v>-4.4651099999999999E-2</v>
      </c>
      <c r="DW149" s="52">
        <v>-4.5423199999999997E-2</v>
      </c>
      <c r="DX149" s="52">
        <v>-4.2222500000000003E-2</v>
      </c>
      <c r="DY149" s="52">
        <v>-4.20004E-2</v>
      </c>
      <c r="DZ149" s="52">
        <v>-3.2219600000000001E-2</v>
      </c>
      <c r="EA149" s="52">
        <v>-1.5110200000000001E-2</v>
      </c>
      <c r="EB149" s="52">
        <v>1.3062600000000001E-2</v>
      </c>
      <c r="EC149" s="52">
        <v>2.7048699999999998E-2</v>
      </c>
      <c r="ED149" s="52">
        <v>3.1329000000000003E-2</v>
      </c>
      <c r="EE149" s="52">
        <v>4.1759499999999998E-2</v>
      </c>
      <c r="EF149" s="52">
        <v>4.6092399999999999E-2</v>
      </c>
      <c r="EG149" s="52">
        <v>4.9787199999999997E-2</v>
      </c>
      <c r="EH149" s="52">
        <v>5.4030799999999997E-2</v>
      </c>
      <c r="EI149" s="52">
        <v>6.8672499999999997E-2</v>
      </c>
      <c r="EJ149" s="52">
        <v>6.8337899999999993E-2</v>
      </c>
      <c r="EK149" s="52">
        <v>9.3968700000000002E-2</v>
      </c>
      <c r="EL149" s="52">
        <v>0.131661</v>
      </c>
      <c r="EM149" s="52">
        <v>0.10907559999999999</v>
      </c>
      <c r="EN149" s="52">
        <v>0.1055456</v>
      </c>
      <c r="EO149" s="52">
        <v>6.9728999999999999E-2</v>
      </c>
      <c r="EP149" s="52">
        <v>2.6300899999999999E-2</v>
      </c>
      <c r="EQ149" s="52">
        <v>-3.8400000000000001E-4</v>
      </c>
      <c r="ER149" s="52">
        <v>-9.4539999999999999E-4</v>
      </c>
      <c r="ES149" s="52">
        <v>-7.4891000000000003E-3</v>
      </c>
      <c r="ET149" s="52">
        <v>-2.43488E-2</v>
      </c>
      <c r="EU149" s="52">
        <v>68.239822000000004</v>
      </c>
      <c r="EV149" s="52">
        <v>68.229743999999997</v>
      </c>
      <c r="EW149" s="52">
        <v>68.267769000000001</v>
      </c>
      <c r="EX149" s="52">
        <v>68.147789000000003</v>
      </c>
      <c r="EY149" s="52">
        <v>67.854759000000001</v>
      </c>
      <c r="EZ149" s="52">
        <v>67.922745000000006</v>
      </c>
      <c r="FA149" s="52">
        <v>68.197097999999997</v>
      </c>
      <c r="FB149" s="52">
        <v>69.278251999999995</v>
      </c>
      <c r="FC149" s="52">
        <v>71.466614000000007</v>
      </c>
      <c r="FD149" s="52">
        <v>74.202202</v>
      </c>
      <c r="FE149" s="52">
        <v>76.752785000000003</v>
      </c>
      <c r="FF149" s="52">
        <v>77.969230999999994</v>
      </c>
      <c r="FG149" s="52">
        <v>78.788933</v>
      </c>
      <c r="FH149" s="52">
        <v>78.905144000000007</v>
      </c>
      <c r="FI149" s="52">
        <v>78.490127999999999</v>
      </c>
      <c r="FJ149" s="52">
        <v>77.955933000000002</v>
      </c>
      <c r="FK149" s="52">
        <v>76.736930999999998</v>
      </c>
      <c r="FL149" s="52">
        <v>75.457206999999997</v>
      </c>
      <c r="FM149" s="52">
        <v>73.186347999999995</v>
      </c>
      <c r="FN149" s="52">
        <v>70.873435999999998</v>
      </c>
      <c r="FO149" s="52">
        <v>69.834075999999996</v>
      </c>
      <c r="FP149" s="52">
        <v>69.067711000000003</v>
      </c>
      <c r="FQ149" s="52">
        <v>68.667205999999993</v>
      </c>
      <c r="FR149" s="52">
        <v>68.504363999999995</v>
      </c>
      <c r="FS149" s="52">
        <v>1.4552799999999999E-2</v>
      </c>
      <c r="FT149" s="52">
        <v>1.55569E-2</v>
      </c>
      <c r="FU149" s="52">
        <v>2.2806E-2</v>
      </c>
    </row>
    <row r="150" spans="1:177" x14ac:dyDescent="0.2">
      <c r="A150" s="31" t="s">
        <v>204</v>
      </c>
      <c r="B150" s="31" t="s">
        <v>235</v>
      </c>
      <c r="C150" s="31" t="s">
        <v>208</v>
      </c>
      <c r="D150" s="31" t="s">
        <v>210</v>
      </c>
      <c r="E150" s="53" t="s">
        <v>230</v>
      </c>
      <c r="F150" s="53">
        <v>421</v>
      </c>
      <c r="G150" s="52">
        <v>0.80797629999999998</v>
      </c>
      <c r="H150" s="52">
        <v>0.7173775</v>
      </c>
      <c r="I150" s="52">
        <v>0.64666559999999995</v>
      </c>
      <c r="J150" s="52">
        <v>0.60889629999999995</v>
      </c>
      <c r="K150" s="52">
        <v>0.59749220000000003</v>
      </c>
      <c r="L150" s="52">
        <v>0.62167490000000003</v>
      </c>
      <c r="M150" s="52">
        <v>0.6471519</v>
      </c>
      <c r="N150" s="52">
        <v>0.63662450000000004</v>
      </c>
      <c r="O150" s="52">
        <v>0.65839150000000002</v>
      </c>
      <c r="P150" s="52">
        <v>0.69030460000000005</v>
      </c>
      <c r="Q150" s="52">
        <v>0.71948239999999997</v>
      </c>
      <c r="R150" s="52">
        <v>0.76182749999999999</v>
      </c>
      <c r="S150" s="52">
        <v>0.84708799999999995</v>
      </c>
      <c r="T150" s="52">
        <v>0.89416419999999996</v>
      </c>
      <c r="U150" s="52">
        <v>0.94042890000000001</v>
      </c>
      <c r="V150" s="52">
        <v>0.99021009999999998</v>
      </c>
      <c r="W150" s="52">
        <v>1.058595</v>
      </c>
      <c r="X150" s="52">
        <v>1.1136440000000001</v>
      </c>
      <c r="Y150" s="52">
        <v>1.1540699999999999</v>
      </c>
      <c r="Z150" s="52">
        <v>1.2030639999999999</v>
      </c>
      <c r="AA150" s="52">
        <v>1.2503029999999999</v>
      </c>
      <c r="AB150" s="52">
        <v>1.212836</v>
      </c>
      <c r="AC150" s="52">
        <v>1.1012850000000001</v>
      </c>
      <c r="AD150" s="52">
        <v>0.93239150000000004</v>
      </c>
      <c r="AE150" s="52">
        <v>-0.17519580000000001</v>
      </c>
      <c r="AF150" s="52">
        <v>-0.14443619999999999</v>
      </c>
      <c r="AG150" s="52">
        <v>-0.13812489999999999</v>
      </c>
      <c r="AH150" s="52">
        <v>-0.10648100000000001</v>
      </c>
      <c r="AI150" s="52">
        <v>-7.1290500000000007E-2</v>
      </c>
      <c r="AJ150" s="52">
        <v>-4.4137900000000001E-2</v>
      </c>
      <c r="AK150" s="52">
        <v>-9.9743999999999996E-3</v>
      </c>
      <c r="AL150" s="52">
        <v>-2.38429E-2</v>
      </c>
      <c r="AM150" s="52">
        <v>-1.4774000000000001E-2</v>
      </c>
      <c r="AN150" s="52">
        <v>-9.6203E-3</v>
      </c>
      <c r="AO150" s="52">
        <v>-2.3235E-3</v>
      </c>
      <c r="AP150" s="52">
        <v>-1.7654000000000001E-3</v>
      </c>
      <c r="AQ150" s="52">
        <v>1.7887799999999999E-2</v>
      </c>
      <c r="AR150" s="52">
        <v>2.6703E-3</v>
      </c>
      <c r="AS150" s="52">
        <v>3.1055000000000002E-3</v>
      </c>
      <c r="AT150" s="52">
        <v>1.0627599999999999E-2</v>
      </c>
      <c r="AU150" s="52">
        <v>1.6898E-3</v>
      </c>
      <c r="AV150" s="52">
        <v>1.255E-2</v>
      </c>
      <c r="AW150" s="52">
        <v>-2.0405699999999999E-2</v>
      </c>
      <c r="AX150" s="52">
        <v>-5.9020799999999998E-2</v>
      </c>
      <c r="AY150" s="52">
        <v>-9.0876499999999999E-2</v>
      </c>
      <c r="AZ150" s="52">
        <v>-7.0177199999999995E-2</v>
      </c>
      <c r="BA150" s="52">
        <v>-0.1121254</v>
      </c>
      <c r="BB150" s="52">
        <v>-0.14658589999999999</v>
      </c>
      <c r="BC150" s="52">
        <v>-0.13820830000000001</v>
      </c>
      <c r="BD150" s="52">
        <v>-0.1129614</v>
      </c>
      <c r="BE150" s="52">
        <v>-0.1090426</v>
      </c>
      <c r="BF150" s="52">
        <v>-8.3848400000000003E-2</v>
      </c>
      <c r="BG150" s="52">
        <v>-5.2111699999999997E-2</v>
      </c>
      <c r="BH150" s="52">
        <v>-2.5777999999999999E-2</v>
      </c>
      <c r="BI150" s="52">
        <v>9.4556999999999992E-3</v>
      </c>
      <c r="BJ150" s="52">
        <v>-3.1556000000000002E-3</v>
      </c>
      <c r="BK150" s="52">
        <v>6.0139E-3</v>
      </c>
      <c r="BL150" s="52">
        <v>1.1923899999999999E-2</v>
      </c>
      <c r="BM150" s="52">
        <v>2.0043600000000002E-2</v>
      </c>
      <c r="BN150" s="52">
        <v>1.9121699999999998E-2</v>
      </c>
      <c r="BO150" s="52">
        <v>4.1285599999999999E-2</v>
      </c>
      <c r="BP150" s="52">
        <v>2.7188899999999998E-2</v>
      </c>
      <c r="BQ150" s="52">
        <v>2.99799E-2</v>
      </c>
      <c r="BR150" s="52">
        <v>4.0979700000000001E-2</v>
      </c>
      <c r="BS150" s="52">
        <v>3.1853600000000003E-2</v>
      </c>
      <c r="BT150" s="52">
        <v>4.1907100000000003E-2</v>
      </c>
      <c r="BU150" s="52">
        <v>7.4425999999999997E-3</v>
      </c>
      <c r="BV150" s="52">
        <v>-3.0067699999999999E-2</v>
      </c>
      <c r="BW150" s="52">
        <v>-6.32746E-2</v>
      </c>
      <c r="BX150" s="52">
        <v>-4.5134500000000001E-2</v>
      </c>
      <c r="BY150" s="52">
        <v>-8.2461999999999994E-2</v>
      </c>
      <c r="BZ150" s="52">
        <v>-0.11337369999999999</v>
      </c>
      <c r="CA150" s="52">
        <v>-0.1125908</v>
      </c>
      <c r="CB150" s="52">
        <v>-9.1162099999999996E-2</v>
      </c>
      <c r="CC150" s="52">
        <v>-8.8900300000000002E-2</v>
      </c>
      <c r="CD150" s="52">
        <v>-6.8173200000000003E-2</v>
      </c>
      <c r="CE150" s="52">
        <v>-3.8828599999999998E-2</v>
      </c>
      <c r="CF150" s="52">
        <v>-1.30619E-2</v>
      </c>
      <c r="CG150" s="52">
        <v>2.2912999999999999E-2</v>
      </c>
      <c r="CH150" s="52">
        <v>1.1172400000000001E-2</v>
      </c>
      <c r="CI150" s="52">
        <v>2.0411599999999998E-2</v>
      </c>
      <c r="CJ150" s="52">
        <v>2.6845299999999999E-2</v>
      </c>
      <c r="CK150" s="52">
        <v>3.5534999999999997E-2</v>
      </c>
      <c r="CL150" s="52">
        <v>3.3588100000000003E-2</v>
      </c>
      <c r="CM150" s="52">
        <v>5.7490800000000002E-2</v>
      </c>
      <c r="CN150" s="52">
        <v>4.4170399999999999E-2</v>
      </c>
      <c r="CO150" s="52">
        <v>4.8592999999999997E-2</v>
      </c>
      <c r="CP150" s="52">
        <v>6.2001500000000001E-2</v>
      </c>
      <c r="CQ150" s="52">
        <v>5.2744899999999997E-2</v>
      </c>
      <c r="CR150" s="52">
        <v>6.2239599999999999E-2</v>
      </c>
      <c r="CS150" s="52">
        <v>2.6730299999999999E-2</v>
      </c>
      <c r="CT150" s="52">
        <v>-1.0014800000000001E-2</v>
      </c>
      <c r="CU150" s="52">
        <v>-4.4157500000000002E-2</v>
      </c>
      <c r="CV150" s="52">
        <v>-2.7789999999999999E-2</v>
      </c>
      <c r="CW150" s="52">
        <v>-6.1917199999999999E-2</v>
      </c>
      <c r="CX150" s="52">
        <v>-9.0371000000000007E-2</v>
      </c>
      <c r="CY150" s="52">
        <v>-8.6973300000000003E-2</v>
      </c>
      <c r="CZ150" s="52">
        <v>-6.9362900000000005E-2</v>
      </c>
      <c r="DA150" s="52">
        <v>-6.8757899999999997E-2</v>
      </c>
      <c r="DB150" s="52">
        <v>-5.24979E-2</v>
      </c>
      <c r="DC150" s="52">
        <v>-2.5545399999999999E-2</v>
      </c>
      <c r="DD150" s="52">
        <v>-3.4590000000000001E-4</v>
      </c>
      <c r="DE150" s="52">
        <v>3.6370199999999998E-2</v>
      </c>
      <c r="DF150" s="52">
        <v>2.55003E-2</v>
      </c>
      <c r="DG150" s="52">
        <v>3.4809199999999998E-2</v>
      </c>
      <c r="DH150" s="52">
        <v>4.1766699999999997E-2</v>
      </c>
      <c r="DI150" s="52">
        <v>5.10264E-2</v>
      </c>
      <c r="DJ150" s="52">
        <v>4.8054399999999997E-2</v>
      </c>
      <c r="DK150" s="52">
        <v>7.36961E-2</v>
      </c>
      <c r="DL150" s="52">
        <v>6.1151900000000002E-2</v>
      </c>
      <c r="DM150" s="52">
        <v>6.7206100000000005E-2</v>
      </c>
      <c r="DN150" s="52">
        <v>8.3023299999999994E-2</v>
      </c>
      <c r="DO150" s="52">
        <v>7.3636199999999999E-2</v>
      </c>
      <c r="DP150" s="52">
        <v>8.2572199999999998E-2</v>
      </c>
      <c r="DQ150" s="52">
        <v>4.6018000000000003E-2</v>
      </c>
      <c r="DR150" s="52">
        <v>1.0038099999999999E-2</v>
      </c>
      <c r="DS150" s="52">
        <v>-2.50405E-2</v>
      </c>
      <c r="DT150" s="52">
        <v>-1.0445400000000001E-2</v>
      </c>
      <c r="DU150" s="52">
        <v>-4.1372399999999997E-2</v>
      </c>
      <c r="DV150" s="52">
        <v>-6.7368399999999995E-2</v>
      </c>
      <c r="DW150" s="52">
        <v>-4.9985700000000001E-2</v>
      </c>
      <c r="DX150" s="52">
        <v>-3.7888100000000001E-2</v>
      </c>
      <c r="DY150" s="52">
        <v>-3.9675599999999998E-2</v>
      </c>
      <c r="DZ150" s="52">
        <v>-2.9865300000000001E-2</v>
      </c>
      <c r="EA150" s="52">
        <v>-6.3666E-3</v>
      </c>
      <c r="EB150" s="52">
        <v>1.8013999999999999E-2</v>
      </c>
      <c r="EC150" s="52">
        <v>5.5800299999999997E-2</v>
      </c>
      <c r="ED150" s="52">
        <v>4.6187600000000002E-2</v>
      </c>
      <c r="EE150" s="52">
        <v>5.5597100000000003E-2</v>
      </c>
      <c r="EF150" s="52">
        <v>6.3310900000000003E-2</v>
      </c>
      <c r="EG150" s="52">
        <v>7.33935E-2</v>
      </c>
      <c r="EH150" s="52">
        <v>6.8941500000000003E-2</v>
      </c>
      <c r="EI150" s="52">
        <v>9.7093899999999997E-2</v>
      </c>
      <c r="EJ150" s="52">
        <v>8.5670499999999997E-2</v>
      </c>
      <c r="EK150" s="52">
        <v>9.4080399999999995E-2</v>
      </c>
      <c r="EL150" s="52">
        <v>0.1133754</v>
      </c>
      <c r="EM150" s="52">
        <v>0.1037999</v>
      </c>
      <c r="EN150" s="52">
        <v>0.1119293</v>
      </c>
      <c r="EO150" s="52">
        <v>7.3866299999999996E-2</v>
      </c>
      <c r="EP150" s="52">
        <v>3.89913E-2</v>
      </c>
      <c r="EQ150" s="52">
        <v>2.5615E-3</v>
      </c>
      <c r="ER150" s="52">
        <v>1.4597300000000001E-2</v>
      </c>
      <c r="ES150" s="52">
        <v>-1.17089E-2</v>
      </c>
      <c r="ET150" s="52">
        <v>-3.4156199999999998E-2</v>
      </c>
      <c r="EU150" s="52">
        <v>69.119101999999998</v>
      </c>
      <c r="EV150" s="52">
        <v>68.985671999999994</v>
      </c>
      <c r="EW150" s="52">
        <v>68.940697</v>
      </c>
      <c r="EX150" s="52">
        <v>68.722014999999999</v>
      </c>
      <c r="EY150" s="52">
        <v>68.367928000000006</v>
      </c>
      <c r="EZ150" s="52">
        <v>68.453666999999996</v>
      </c>
      <c r="FA150" s="52">
        <v>68.449471000000003</v>
      </c>
      <c r="FB150" s="52">
        <v>68.978256000000002</v>
      </c>
      <c r="FC150" s="52">
        <v>70.373610999999997</v>
      </c>
      <c r="FD150" s="52">
        <v>72.255004999999997</v>
      </c>
      <c r="FE150" s="52">
        <v>73.617744000000002</v>
      </c>
      <c r="FF150" s="52">
        <v>74.828513999999998</v>
      </c>
      <c r="FG150" s="52">
        <v>75.568320999999997</v>
      </c>
      <c r="FH150" s="52">
        <v>76.080551</v>
      </c>
      <c r="FI150" s="52">
        <v>76.086235000000002</v>
      </c>
      <c r="FJ150" s="52">
        <v>75.651343999999995</v>
      </c>
      <c r="FK150" s="52">
        <v>74.903632999999999</v>
      </c>
      <c r="FL150" s="52">
        <v>74.081787000000006</v>
      </c>
      <c r="FM150" s="52">
        <v>72.427475000000001</v>
      </c>
      <c r="FN150" s="52">
        <v>70.948600999999996</v>
      </c>
      <c r="FO150" s="52">
        <v>70.423278999999994</v>
      </c>
      <c r="FP150" s="52">
        <v>70.116135</v>
      </c>
      <c r="FQ150" s="52">
        <v>69.680260000000004</v>
      </c>
      <c r="FR150" s="52">
        <v>69.461082000000005</v>
      </c>
      <c r="FS150" s="52">
        <v>2.17678E-2</v>
      </c>
      <c r="FT150" s="52">
        <v>2.24221E-2</v>
      </c>
      <c r="FU150" s="52">
        <v>3.1567100000000001E-2</v>
      </c>
    </row>
    <row r="151" spans="1:177" x14ac:dyDescent="0.2">
      <c r="A151" s="31" t="s">
        <v>204</v>
      </c>
      <c r="B151" s="31" t="s">
        <v>235</v>
      </c>
      <c r="C151" s="31" t="s">
        <v>208</v>
      </c>
      <c r="D151" s="31" t="s">
        <v>210</v>
      </c>
      <c r="E151" s="53" t="s">
        <v>231</v>
      </c>
      <c r="F151" s="53">
        <v>324</v>
      </c>
      <c r="G151" s="52">
        <v>0.81498599999999999</v>
      </c>
      <c r="H151" s="52">
        <v>0.71285770000000004</v>
      </c>
      <c r="I151" s="52">
        <v>0.65577830000000004</v>
      </c>
      <c r="J151" s="52">
        <v>0.62324409999999997</v>
      </c>
      <c r="K151" s="52">
        <v>0.59304029999999996</v>
      </c>
      <c r="L151" s="52">
        <v>0.61800630000000001</v>
      </c>
      <c r="M151" s="52">
        <v>0.69011100000000003</v>
      </c>
      <c r="N151" s="52">
        <v>0.69319810000000004</v>
      </c>
      <c r="O151" s="52">
        <v>0.71848400000000001</v>
      </c>
      <c r="P151" s="52">
        <v>0.73499440000000005</v>
      </c>
      <c r="Q151" s="52">
        <v>0.80337550000000002</v>
      </c>
      <c r="R151" s="52">
        <v>0.87911680000000003</v>
      </c>
      <c r="S151" s="52">
        <v>0.96550709999999995</v>
      </c>
      <c r="T151" s="52">
        <v>1.0943339999999999</v>
      </c>
      <c r="U151" s="52">
        <v>1.249074</v>
      </c>
      <c r="V151" s="52">
        <v>1.3742730000000001</v>
      </c>
      <c r="W151" s="52">
        <v>1.4444319999999999</v>
      </c>
      <c r="X151" s="52">
        <v>1.4753750000000001</v>
      </c>
      <c r="Y151" s="52">
        <v>1.501188</v>
      </c>
      <c r="Z151" s="52">
        <v>1.4370620000000001</v>
      </c>
      <c r="AA151" s="52">
        <v>1.4401170000000001</v>
      </c>
      <c r="AB151" s="52">
        <v>1.34494</v>
      </c>
      <c r="AC151" s="52">
        <v>1.1557919999999999</v>
      </c>
      <c r="AD151" s="52">
        <v>0.95106849999999998</v>
      </c>
      <c r="AE151" s="52">
        <v>-7.0458900000000005E-2</v>
      </c>
      <c r="AF151" s="52">
        <v>-7.5529600000000002E-2</v>
      </c>
      <c r="AG151" s="52">
        <v>-7.1467799999999998E-2</v>
      </c>
      <c r="AH151" s="52">
        <v>-6.0462000000000002E-2</v>
      </c>
      <c r="AI151" s="52">
        <v>-4.9915899999999999E-2</v>
      </c>
      <c r="AJ151" s="52">
        <v>-2.3380700000000001E-2</v>
      </c>
      <c r="AK151" s="52">
        <v>-3.9660599999999997E-2</v>
      </c>
      <c r="AL151" s="52">
        <v>-1.5490800000000001E-2</v>
      </c>
      <c r="AM151" s="52">
        <v>-5.7546999999999997E-3</v>
      </c>
      <c r="AN151" s="52">
        <v>-6.0882999999999996E-3</v>
      </c>
      <c r="AO151" s="52">
        <v>-1.8181699999999999E-2</v>
      </c>
      <c r="AP151" s="52">
        <v>3.3799999999999998E-4</v>
      </c>
      <c r="AQ151" s="52">
        <v>-8.6385000000000003E-3</v>
      </c>
      <c r="AR151" s="52">
        <v>-4.3059999999999999E-3</v>
      </c>
      <c r="AS151" s="52">
        <v>2.10755E-2</v>
      </c>
      <c r="AT151" s="52">
        <v>6.7519099999999999E-2</v>
      </c>
      <c r="AU151" s="52">
        <v>4.2386199999999999E-2</v>
      </c>
      <c r="AV151" s="52">
        <v>3.47996E-2</v>
      </c>
      <c r="AW151" s="52">
        <v>-4.1830000000000001E-3</v>
      </c>
      <c r="AX151" s="52">
        <v>-6.0844700000000002E-2</v>
      </c>
      <c r="AY151" s="52">
        <v>-6.1229499999999999E-2</v>
      </c>
      <c r="AZ151" s="52">
        <v>-7.6968599999999998E-2</v>
      </c>
      <c r="BA151" s="52">
        <v>-4.8065499999999997E-2</v>
      </c>
      <c r="BB151" s="52">
        <v>-5.3794399999999999E-2</v>
      </c>
      <c r="BC151" s="52">
        <v>-5.4162799999999997E-2</v>
      </c>
      <c r="BD151" s="52">
        <v>-6.0495300000000002E-2</v>
      </c>
      <c r="BE151" s="52">
        <v>-5.7182499999999997E-2</v>
      </c>
      <c r="BF151" s="52">
        <v>-4.7541800000000002E-2</v>
      </c>
      <c r="BG151" s="52">
        <v>-3.8032799999999999E-2</v>
      </c>
      <c r="BH151" s="52">
        <v>-9.3681000000000007E-3</v>
      </c>
      <c r="BI151" s="52">
        <v>-2.4766099999999999E-2</v>
      </c>
      <c r="BJ151" s="52">
        <v>-1.503E-3</v>
      </c>
      <c r="BK151" s="52">
        <v>8.8848999999999994E-3</v>
      </c>
      <c r="BL151" s="52">
        <v>8.5664999999999995E-3</v>
      </c>
      <c r="BM151" s="52">
        <v>-1.942E-4</v>
      </c>
      <c r="BN151" s="52">
        <v>1.71328E-2</v>
      </c>
      <c r="BO151" s="52">
        <v>1.1996E-2</v>
      </c>
      <c r="BP151" s="52">
        <v>2.0163400000000001E-2</v>
      </c>
      <c r="BQ151" s="52">
        <v>5.3662799999999997E-2</v>
      </c>
      <c r="BR151" s="52">
        <v>0.10553319999999999</v>
      </c>
      <c r="BS151" s="52">
        <v>7.6122300000000004E-2</v>
      </c>
      <c r="BT151" s="52">
        <v>6.4818200000000006E-2</v>
      </c>
      <c r="BU151" s="52">
        <v>2.7402699999999999E-2</v>
      </c>
      <c r="BV151" s="52">
        <v>-2.8320399999999999E-2</v>
      </c>
      <c r="BW151" s="52">
        <v>-3.4588599999999997E-2</v>
      </c>
      <c r="BX151" s="52">
        <v>-5.0990599999999997E-2</v>
      </c>
      <c r="BY151" s="52">
        <v>-2.6481000000000001E-2</v>
      </c>
      <c r="BZ151" s="52">
        <v>-3.3868599999999999E-2</v>
      </c>
      <c r="CA151" s="52">
        <v>-4.2876200000000003E-2</v>
      </c>
      <c r="CB151" s="52">
        <v>-5.0082500000000002E-2</v>
      </c>
      <c r="CC151" s="52">
        <v>-4.7288499999999997E-2</v>
      </c>
      <c r="CD151" s="52">
        <v>-3.85934E-2</v>
      </c>
      <c r="CE151" s="52">
        <v>-2.9802700000000001E-2</v>
      </c>
      <c r="CF151" s="52">
        <v>3.369E-4</v>
      </c>
      <c r="CG151" s="52">
        <v>-1.44502E-2</v>
      </c>
      <c r="CH151" s="52">
        <v>8.1849000000000002E-3</v>
      </c>
      <c r="CI151" s="52">
        <v>1.9024300000000001E-2</v>
      </c>
      <c r="CJ151" s="52">
        <v>1.87165E-2</v>
      </c>
      <c r="CK151" s="52">
        <v>1.2263899999999999E-2</v>
      </c>
      <c r="CL151" s="52">
        <v>2.8764899999999999E-2</v>
      </c>
      <c r="CM151" s="52">
        <v>2.6287399999999999E-2</v>
      </c>
      <c r="CN151" s="52">
        <v>3.7110900000000002E-2</v>
      </c>
      <c r="CO151" s="52">
        <v>7.62327E-2</v>
      </c>
      <c r="CP151" s="52">
        <v>0.1318616</v>
      </c>
      <c r="CQ151" s="52">
        <v>9.9487900000000004E-2</v>
      </c>
      <c r="CR151" s="52">
        <v>8.5609000000000005E-2</v>
      </c>
      <c r="CS151" s="52">
        <v>4.92789E-2</v>
      </c>
      <c r="CT151" s="52">
        <v>-5.7942000000000002E-3</v>
      </c>
      <c r="CU151" s="52">
        <v>-1.6137200000000001E-2</v>
      </c>
      <c r="CV151" s="52">
        <v>-3.2998300000000001E-2</v>
      </c>
      <c r="CW151" s="52">
        <v>-1.1531599999999999E-2</v>
      </c>
      <c r="CX151" s="52">
        <v>-2.0068099999999998E-2</v>
      </c>
      <c r="CY151" s="52">
        <v>-3.1589600000000002E-2</v>
      </c>
      <c r="CZ151" s="52">
        <v>-3.9669700000000002E-2</v>
      </c>
      <c r="DA151" s="52">
        <v>-3.7394499999999997E-2</v>
      </c>
      <c r="DB151" s="52">
        <v>-2.9644899999999998E-2</v>
      </c>
      <c r="DC151" s="52">
        <v>-2.1572500000000001E-2</v>
      </c>
      <c r="DD151" s="52">
        <v>1.0042000000000001E-2</v>
      </c>
      <c r="DE151" s="52">
        <v>-4.1342999999999996E-3</v>
      </c>
      <c r="DF151" s="52">
        <v>1.7872800000000001E-2</v>
      </c>
      <c r="DG151" s="52">
        <v>2.9163700000000001E-2</v>
      </c>
      <c r="DH151" s="52">
        <v>2.88664E-2</v>
      </c>
      <c r="DI151" s="52">
        <v>2.4722000000000001E-2</v>
      </c>
      <c r="DJ151" s="52">
        <v>4.0397000000000002E-2</v>
      </c>
      <c r="DK151" s="52">
        <v>4.0578900000000001E-2</v>
      </c>
      <c r="DL151" s="52">
        <v>5.40584E-2</v>
      </c>
      <c r="DM151" s="52">
        <v>9.8802500000000001E-2</v>
      </c>
      <c r="DN151" s="52">
        <v>0.15819</v>
      </c>
      <c r="DO151" s="52">
        <v>0.1228535</v>
      </c>
      <c r="DP151" s="52">
        <v>0.1063997</v>
      </c>
      <c r="DQ151" s="52">
        <v>7.1154999999999996E-2</v>
      </c>
      <c r="DR151" s="52">
        <v>1.67321E-2</v>
      </c>
      <c r="DS151" s="52">
        <v>2.3142000000000002E-3</v>
      </c>
      <c r="DT151" s="52">
        <v>-1.5006E-2</v>
      </c>
      <c r="DU151" s="52">
        <v>3.4177999999999999E-3</v>
      </c>
      <c r="DV151" s="52">
        <v>-6.2675999999999999E-3</v>
      </c>
      <c r="DW151" s="52">
        <v>-1.52935E-2</v>
      </c>
      <c r="DX151" s="52">
        <v>-2.4635399999999998E-2</v>
      </c>
      <c r="DY151" s="52">
        <v>-2.31092E-2</v>
      </c>
      <c r="DZ151" s="52">
        <v>-1.6724699999999999E-2</v>
      </c>
      <c r="EA151" s="52">
        <v>-9.6895000000000002E-3</v>
      </c>
      <c r="EB151" s="52">
        <v>2.4054599999999999E-2</v>
      </c>
      <c r="EC151" s="52">
        <v>1.0760199999999999E-2</v>
      </c>
      <c r="ED151" s="52">
        <v>3.1860600000000003E-2</v>
      </c>
      <c r="EE151" s="52">
        <v>4.3803399999999999E-2</v>
      </c>
      <c r="EF151" s="52">
        <v>4.3521200000000003E-2</v>
      </c>
      <c r="EG151" s="52">
        <v>4.2709499999999997E-2</v>
      </c>
      <c r="EH151" s="52">
        <v>5.7191899999999997E-2</v>
      </c>
      <c r="EI151" s="52">
        <v>6.1213400000000001E-2</v>
      </c>
      <c r="EJ151" s="52">
        <v>7.8527899999999998E-2</v>
      </c>
      <c r="EK151" s="52">
        <v>0.1313899</v>
      </c>
      <c r="EL151" s="52">
        <v>0.19620399999999999</v>
      </c>
      <c r="EM151" s="52">
        <v>0.1565896</v>
      </c>
      <c r="EN151" s="52">
        <v>0.13641829999999999</v>
      </c>
      <c r="EO151" s="52">
        <v>0.1027407</v>
      </c>
      <c r="EP151" s="52">
        <v>4.9256399999999999E-2</v>
      </c>
      <c r="EQ151" s="52">
        <v>2.8955100000000001E-2</v>
      </c>
      <c r="ER151" s="52">
        <v>1.0972000000000001E-2</v>
      </c>
      <c r="ES151" s="52">
        <v>2.5002300000000002E-2</v>
      </c>
      <c r="ET151" s="52">
        <v>1.3658099999999999E-2</v>
      </c>
      <c r="EU151" s="52">
        <v>67.191993999999994</v>
      </c>
      <c r="EV151" s="52">
        <v>67.328918000000002</v>
      </c>
      <c r="EW151" s="52">
        <v>67.465843000000007</v>
      </c>
      <c r="EX151" s="52">
        <v>67.463486000000003</v>
      </c>
      <c r="EY151" s="52">
        <v>67.243224999999995</v>
      </c>
      <c r="EZ151" s="52">
        <v>67.290047000000001</v>
      </c>
      <c r="FA151" s="52">
        <v>67.896347000000006</v>
      </c>
      <c r="FB151" s="52">
        <v>69.635750000000002</v>
      </c>
      <c r="FC151" s="52">
        <v>72.769142000000002</v>
      </c>
      <c r="FD151" s="52">
        <v>76.522675000000007</v>
      </c>
      <c r="FE151" s="52">
        <v>80.488808000000006</v>
      </c>
      <c r="FF151" s="52">
        <v>81.712012999999999</v>
      </c>
      <c r="FG151" s="52">
        <v>82.626914999999997</v>
      </c>
      <c r="FH151" s="52">
        <v>82.271202000000002</v>
      </c>
      <c r="FI151" s="52">
        <v>81.354827999999998</v>
      </c>
      <c r="FJ151" s="52">
        <v>80.702292999999997</v>
      </c>
      <c r="FK151" s="52">
        <v>78.921668999999994</v>
      </c>
      <c r="FL151" s="52">
        <v>77.096290999999994</v>
      </c>
      <c r="FM151" s="52">
        <v>74.090698000000003</v>
      </c>
      <c r="FN151" s="52">
        <v>70.783867000000001</v>
      </c>
      <c r="FO151" s="52">
        <v>69.131919999999994</v>
      </c>
      <c r="FP151" s="52">
        <v>67.818314000000001</v>
      </c>
      <c r="FQ151" s="52">
        <v>67.459952999999999</v>
      </c>
      <c r="FR151" s="52">
        <v>67.364249999999998</v>
      </c>
      <c r="FS151" s="52">
        <v>1.8719199999999998E-2</v>
      </c>
      <c r="FT151" s="52">
        <v>2.13239E-2</v>
      </c>
      <c r="FU151" s="52">
        <v>3.26042E-2</v>
      </c>
    </row>
    <row r="152" spans="1:177" x14ac:dyDescent="0.2">
      <c r="A152" s="31" t="s">
        <v>204</v>
      </c>
      <c r="B152" s="31" t="s">
        <v>235</v>
      </c>
      <c r="C152" s="31" t="s">
        <v>208</v>
      </c>
      <c r="D152" s="31" t="s">
        <v>211</v>
      </c>
      <c r="E152" s="53" t="s">
        <v>229</v>
      </c>
      <c r="F152" s="53">
        <v>296</v>
      </c>
      <c r="G152" s="52">
        <v>0.77418799999999999</v>
      </c>
      <c r="H152" s="52">
        <v>0.70426259999999996</v>
      </c>
      <c r="I152" s="52">
        <v>0.65937889999999999</v>
      </c>
      <c r="J152" s="52">
        <v>0.65146090000000001</v>
      </c>
      <c r="K152" s="52">
        <v>0.67225460000000004</v>
      </c>
      <c r="L152" s="52">
        <v>0.74492970000000003</v>
      </c>
      <c r="M152" s="52">
        <v>0.87686770000000003</v>
      </c>
      <c r="N152" s="52">
        <v>0.84057110000000002</v>
      </c>
      <c r="O152" s="52">
        <v>0.81917989999999996</v>
      </c>
      <c r="P152" s="52">
        <v>0.80129490000000003</v>
      </c>
      <c r="Q152" s="52">
        <v>0.76322420000000002</v>
      </c>
      <c r="R152" s="52">
        <v>0.73203399999999996</v>
      </c>
      <c r="S152" s="52">
        <v>0.71205529999999995</v>
      </c>
      <c r="T152" s="52">
        <v>0.66916039999999999</v>
      </c>
      <c r="U152" s="52">
        <v>0.70226869999999997</v>
      </c>
      <c r="V152" s="52">
        <v>0.73873909999999998</v>
      </c>
      <c r="W152" s="52">
        <v>0.84952130000000003</v>
      </c>
      <c r="X152" s="52">
        <v>1.160115</v>
      </c>
      <c r="Y152" s="52">
        <v>1.2708470000000001</v>
      </c>
      <c r="Z152" s="52">
        <v>1.2808200000000001</v>
      </c>
      <c r="AA152" s="52">
        <v>1.2427109999999999</v>
      </c>
      <c r="AB152" s="52">
        <v>1.1761360000000001</v>
      </c>
      <c r="AC152" s="52">
        <v>1.0283899999999999</v>
      </c>
      <c r="AD152" s="52">
        <v>0.89068709999999995</v>
      </c>
      <c r="AE152" s="52">
        <v>-0.1132417</v>
      </c>
      <c r="AF152" s="52">
        <v>-0.13678070000000001</v>
      </c>
      <c r="AG152" s="52">
        <v>-0.10888589999999999</v>
      </c>
      <c r="AH152" s="52">
        <v>-8.9244299999999999E-2</v>
      </c>
      <c r="AI152" s="52">
        <v>-8.4488999999999995E-2</v>
      </c>
      <c r="AJ152" s="52">
        <v>-6.2537400000000007E-2</v>
      </c>
      <c r="AK152" s="52">
        <v>-2.9637199999999999E-2</v>
      </c>
      <c r="AL152" s="52">
        <v>-4.2426600000000002E-2</v>
      </c>
      <c r="AM152" s="52">
        <v>-1.24361E-2</v>
      </c>
      <c r="AN152" s="52">
        <v>-1.2838000000000001E-3</v>
      </c>
      <c r="AO152" s="52">
        <v>-2.3416999999999999E-3</v>
      </c>
      <c r="AP152" s="52">
        <v>3.0113000000000002E-3</v>
      </c>
      <c r="AQ152" s="52">
        <v>7.8940999999999994E-3</v>
      </c>
      <c r="AR152" s="52">
        <v>-4.6814999999999999E-3</v>
      </c>
      <c r="AS152" s="52">
        <v>1.80108E-2</v>
      </c>
      <c r="AT152" s="52">
        <v>3.0235499999999998E-2</v>
      </c>
      <c r="AU152" s="52">
        <v>3.4322900000000003E-2</v>
      </c>
      <c r="AV152" s="52">
        <v>7.3955900000000005E-2</v>
      </c>
      <c r="AW152" s="52">
        <v>7.0001000000000004E-3</v>
      </c>
      <c r="AX152" s="52">
        <v>-3.2029700000000001E-2</v>
      </c>
      <c r="AY152" s="52">
        <v>-5.8363100000000001E-2</v>
      </c>
      <c r="AZ152" s="52">
        <v>-7.1840399999999999E-2</v>
      </c>
      <c r="BA152" s="52">
        <v>-8.7555999999999995E-2</v>
      </c>
      <c r="BB152" s="52">
        <v>-7.4857499999999993E-2</v>
      </c>
      <c r="BC152" s="52">
        <v>-8.9230299999999999E-2</v>
      </c>
      <c r="BD152" s="52">
        <v>-0.11135680000000001</v>
      </c>
      <c r="BE152" s="52">
        <v>-8.7101499999999998E-2</v>
      </c>
      <c r="BF152" s="52">
        <v>-6.9381999999999999E-2</v>
      </c>
      <c r="BG152" s="52">
        <v>-6.4205999999999999E-2</v>
      </c>
      <c r="BH152" s="52">
        <v>-4.19876E-2</v>
      </c>
      <c r="BI152" s="52">
        <v>-8.6920000000000001E-3</v>
      </c>
      <c r="BJ152" s="52">
        <v>-2.26587E-2</v>
      </c>
      <c r="BK152" s="52">
        <v>5.8329999999999996E-3</v>
      </c>
      <c r="BL152" s="52">
        <v>1.76855E-2</v>
      </c>
      <c r="BM152" s="52">
        <v>1.7170500000000002E-2</v>
      </c>
      <c r="BN152" s="52">
        <v>2.2138499999999998E-2</v>
      </c>
      <c r="BO152" s="52">
        <v>2.4859900000000001E-2</v>
      </c>
      <c r="BP152" s="52">
        <v>9.8787000000000007E-3</v>
      </c>
      <c r="BQ152" s="52">
        <v>3.5890499999999999E-2</v>
      </c>
      <c r="BR152" s="52">
        <v>5.1660600000000001E-2</v>
      </c>
      <c r="BS152" s="52">
        <v>5.3776699999999997E-2</v>
      </c>
      <c r="BT152" s="52">
        <v>9.2574400000000001E-2</v>
      </c>
      <c r="BU152" s="52">
        <v>3.0134000000000001E-2</v>
      </c>
      <c r="BV152" s="52">
        <v>-6.0457999999999996E-3</v>
      </c>
      <c r="BW152" s="52">
        <v>-3.4317199999999999E-2</v>
      </c>
      <c r="BX152" s="52">
        <v>-4.6737000000000001E-2</v>
      </c>
      <c r="BY152" s="52">
        <v>-6.4054899999999998E-2</v>
      </c>
      <c r="BZ152" s="52">
        <v>-5.2809799999999997E-2</v>
      </c>
      <c r="CA152" s="52">
        <v>-7.2600100000000001E-2</v>
      </c>
      <c r="CB152" s="52">
        <v>-9.3748300000000007E-2</v>
      </c>
      <c r="CC152" s="52">
        <v>-7.20137E-2</v>
      </c>
      <c r="CD152" s="52">
        <v>-5.5625399999999998E-2</v>
      </c>
      <c r="CE152" s="52">
        <v>-5.0158000000000001E-2</v>
      </c>
      <c r="CF152" s="52">
        <v>-2.7754899999999999E-2</v>
      </c>
      <c r="CG152" s="52">
        <v>5.8145999999999996E-3</v>
      </c>
      <c r="CH152" s="52">
        <v>-8.9674999999999998E-3</v>
      </c>
      <c r="CI152" s="52">
        <v>1.8486099999999998E-2</v>
      </c>
      <c r="CJ152" s="52">
        <v>3.08235E-2</v>
      </c>
      <c r="CK152" s="52">
        <v>3.0684599999999999E-2</v>
      </c>
      <c r="CL152" s="52">
        <v>3.5386000000000001E-2</v>
      </c>
      <c r="CM152" s="52">
        <v>3.6610299999999998E-2</v>
      </c>
      <c r="CN152" s="52">
        <v>1.9963000000000002E-2</v>
      </c>
      <c r="CO152" s="52">
        <v>4.8273900000000002E-2</v>
      </c>
      <c r="CP152" s="52">
        <v>6.6499500000000003E-2</v>
      </c>
      <c r="CQ152" s="52">
        <v>6.7250400000000002E-2</v>
      </c>
      <c r="CR152" s="52">
        <v>0.1054696</v>
      </c>
      <c r="CS152" s="52">
        <v>4.61564E-2</v>
      </c>
      <c r="CT152" s="52">
        <v>1.19506E-2</v>
      </c>
      <c r="CU152" s="52">
        <v>-1.7663000000000002E-2</v>
      </c>
      <c r="CV152" s="52">
        <v>-2.9350399999999999E-2</v>
      </c>
      <c r="CW152" s="52">
        <v>-4.7778099999999997E-2</v>
      </c>
      <c r="CX152" s="52">
        <v>-3.7539700000000002E-2</v>
      </c>
      <c r="CY152" s="52">
        <v>-5.59698E-2</v>
      </c>
      <c r="CZ152" s="52">
        <v>-7.6139700000000005E-2</v>
      </c>
      <c r="DA152" s="52">
        <v>-5.6925900000000001E-2</v>
      </c>
      <c r="DB152" s="52">
        <v>-4.1868900000000001E-2</v>
      </c>
      <c r="DC152" s="52">
        <v>-3.6110099999999999E-2</v>
      </c>
      <c r="DD152" s="52">
        <v>-1.35222E-2</v>
      </c>
      <c r="DE152" s="52">
        <v>2.0321200000000001E-2</v>
      </c>
      <c r="DF152" s="52">
        <v>4.7238000000000002E-3</v>
      </c>
      <c r="DG152" s="52">
        <v>3.1139199999999999E-2</v>
      </c>
      <c r="DH152" s="52">
        <v>4.3961600000000003E-2</v>
      </c>
      <c r="DI152" s="52">
        <v>4.4198800000000003E-2</v>
      </c>
      <c r="DJ152" s="52">
        <v>4.8633500000000003E-2</v>
      </c>
      <c r="DK152" s="52">
        <v>4.8360800000000002E-2</v>
      </c>
      <c r="DL152" s="52">
        <v>3.0047399999999998E-2</v>
      </c>
      <c r="DM152" s="52">
        <v>6.0657299999999997E-2</v>
      </c>
      <c r="DN152" s="52">
        <v>8.1338499999999994E-2</v>
      </c>
      <c r="DO152" s="52">
        <v>8.0724000000000004E-2</v>
      </c>
      <c r="DP152" s="52">
        <v>0.1183647</v>
      </c>
      <c r="DQ152" s="52">
        <v>6.2178900000000002E-2</v>
      </c>
      <c r="DR152" s="52">
        <v>2.9947000000000001E-2</v>
      </c>
      <c r="DS152" s="52">
        <v>-1.0088E-3</v>
      </c>
      <c r="DT152" s="52">
        <v>-1.19638E-2</v>
      </c>
      <c r="DU152" s="52">
        <v>-3.1501300000000003E-2</v>
      </c>
      <c r="DV152" s="52">
        <v>-2.2269500000000001E-2</v>
      </c>
      <c r="DW152" s="52">
        <v>-3.1958500000000001E-2</v>
      </c>
      <c r="DX152" s="52">
        <v>-5.0715799999999998E-2</v>
      </c>
      <c r="DY152" s="52">
        <v>-3.5141499999999999E-2</v>
      </c>
      <c r="DZ152" s="52">
        <v>-2.2006600000000001E-2</v>
      </c>
      <c r="EA152" s="52">
        <v>-1.5827000000000001E-2</v>
      </c>
      <c r="EB152" s="52">
        <v>7.0276000000000002E-3</v>
      </c>
      <c r="EC152" s="52">
        <v>4.1266499999999998E-2</v>
      </c>
      <c r="ED152" s="52">
        <v>2.4491700000000002E-2</v>
      </c>
      <c r="EE152" s="52">
        <v>4.9408300000000002E-2</v>
      </c>
      <c r="EF152" s="52">
        <v>6.2930799999999995E-2</v>
      </c>
      <c r="EG152" s="52">
        <v>6.3711000000000004E-2</v>
      </c>
      <c r="EH152" s="52">
        <v>6.7760799999999996E-2</v>
      </c>
      <c r="EI152" s="52">
        <v>6.5326499999999996E-2</v>
      </c>
      <c r="EJ152" s="52">
        <v>4.4607599999999997E-2</v>
      </c>
      <c r="EK152" s="52">
        <v>7.8536999999999996E-2</v>
      </c>
      <c r="EL152" s="52">
        <v>0.1027636</v>
      </c>
      <c r="EM152" s="52">
        <v>0.1001778</v>
      </c>
      <c r="EN152" s="52">
        <v>0.1369833</v>
      </c>
      <c r="EO152" s="52">
        <v>8.5312700000000005E-2</v>
      </c>
      <c r="EP152" s="52">
        <v>5.5930899999999999E-2</v>
      </c>
      <c r="EQ152" s="52">
        <v>2.3037100000000001E-2</v>
      </c>
      <c r="ER152" s="52">
        <v>1.31396E-2</v>
      </c>
      <c r="ES152" s="52">
        <v>-8.0002000000000007E-3</v>
      </c>
      <c r="ET152" s="52">
        <v>-2.218E-4</v>
      </c>
      <c r="EU152" s="52">
        <v>53.266975000000002</v>
      </c>
      <c r="EV152" s="52">
        <v>52.672378999999999</v>
      </c>
      <c r="EW152" s="52">
        <v>51.908371000000002</v>
      </c>
      <c r="EX152" s="52">
        <v>51.430453999999997</v>
      </c>
      <c r="EY152" s="52">
        <v>50.869480000000003</v>
      </c>
      <c r="EZ152" s="52">
        <v>50.417271</v>
      </c>
      <c r="FA152" s="52">
        <v>50.349705</v>
      </c>
      <c r="FB152" s="52">
        <v>50.973300999999999</v>
      </c>
      <c r="FC152" s="52">
        <v>54.637112000000002</v>
      </c>
      <c r="FD152" s="52">
        <v>59.508567999999997</v>
      </c>
      <c r="FE152" s="52">
        <v>62.587012999999999</v>
      </c>
      <c r="FF152" s="52">
        <v>64.884308000000004</v>
      </c>
      <c r="FG152" s="52">
        <v>66.092613</v>
      </c>
      <c r="FH152" s="52">
        <v>66.432106000000005</v>
      </c>
      <c r="FI152" s="52">
        <v>66.084709000000004</v>
      </c>
      <c r="FJ152" s="52">
        <v>65.412987000000001</v>
      </c>
      <c r="FK152" s="52">
        <v>63.800593999999997</v>
      </c>
      <c r="FL152" s="52">
        <v>61.054054000000001</v>
      </c>
      <c r="FM152" s="52">
        <v>59.347724999999997</v>
      </c>
      <c r="FN152" s="52">
        <v>57.526367</v>
      </c>
      <c r="FO152" s="52">
        <v>56.290706999999998</v>
      </c>
      <c r="FP152" s="52">
        <v>55.277850999999998</v>
      </c>
      <c r="FQ152" s="52">
        <v>54.370795999999999</v>
      </c>
      <c r="FR152" s="52">
        <v>53.973961000000003</v>
      </c>
      <c r="FS152" s="52">
        <v>1.86506E-2</v>
      </c>
      <c r="FT152" s="52">
        <v>1.8536400000000001E-2</v>
      </c>
      <c r="FU152" s="52">
        <v>2.46048E-2</v>
      </c>
    </row>
    <row r="153" spans="1:177" x14ac:dyDescent="0.2">
      <c r="A153" s="31" t="s">
        <v>204</v>
      </c>
      <c r="B153" s="31" t="s">
        <v>235</v>
      </c>
      <c r="C153" s="31" t="s">
        <v>208</v>
      </c>
      <c r="D153" s="31" t="s">
        <v>211</v>
      </c>
      <c r="E153" s="53" t="s">
        <v>230</v>
      </c>
      <c r="F153" s="53">
        <v>159</v>
      </c>
      <c r="G153" s="52">
        <v>0.64776840000000002</v>
      </c>
      <c r="H153" s="52">
        <v>0.59205730000000001</v>
      </c>
      <c r="I153" s="52">
        <v>0.54001849999999996</v>
      </c>
      <c r="J153" s="52">
        <v>0.53056479999999995</v>
      </c>
      <c r="K153" s="52">
        <v>0.55993139999999997</v>
      </c>
      <c r="L153" s="52">
        <v>0.64392769999999999</v>
      </c>
      <c r="M153" s="52">
        <v>0.78810950000000002</v>
      </c>
      <c r="N153" s="52">
        <v>0.81895949999999995</v>
      </c>
      <c r="O153" s="52">
        <v>0.79411390000000004</v>
      </c>
      <c r="P153" s="52">
        <v>0.75823249999999998</v>
      </c>
      <c r="Q153" s="52">
        <v>0.69095090000000003</v>
      </c>
      <c r="R153" s="52">
        <v>0.64411370000000001</v>
      </c>
      <c r="S153" s="52">
        <v>0.6347178</v>
      </c>
      <c r="T153" s="52">
        <v>0.58619129999999997</v>
      </c>
      <c r="U153" s="52">
        <v>0.59577720000000001</v>
      </c>
      <c r="V153" s="52">
        <v>0.63050720000000005</v>
      </c>
      <c r="W153" s="52">
        <v>0.74054489999999995</v>
      </c>
      <c r="X153" s="52">
        <v>1.0717509999999999</v>
      </c>
      <c r="Y153" s="52">
        <v>1.19516</v>
      </c>
      <c r="Z153" s="52">
        <v>1.159764</v>
      </c>
      <c r="AA153" s="52">
        <v>1.095027</v>
      </c>
      <c r="AB153" s="52">
        <v>0.99877970000000005</v>
      </c>
      <c r="AC153" s="52">
        <v>0.87300350000000004</v>
      </c>
      <c r="AD153" s="52">
        <v>0.74227359999999998</v>
      </c>
      <c r="AE153" s="52">
        <v>-0.17769989999999999</v>
      </c>
      <c r="AF153" s="52">
        <v>-0.20112459999999999</v>
      </c>
      <c r="AG153" s="52">
        <v>-0.15031340000000001</v>
      </c>
      <c r="AH153" s="52">
        <v>-0.1219242</v>
      </c>
      <c r="AI153" s="52">
        <v>-0.12115869999999999</v>
      </c>
      <c r="AJ153" s="52">
        <v>-0.1063805</v>
      </c>
      <c r="AK153" s="52">
        <v>-5.7850400000000003E-2</v>
      </c>
      <c r="AL153" s="52">
        <v>-0.1037969</v>
      </c>
      <c r="AM153" s="52">
        <v>-2.1172199999999999E-2</v>
      </c>
      <c r="AN153" s="52">
        <v>8.9639999999999997E-3</v>
      </c>
      <c r="AO153" s="52">
        <v>7.2122999999999996E-3</v>
      </c>
      <c r="AP153" s="52">
        <v>-2.1226999999999999E-3</v>
      </c>
      <c r="AQ153" s="52">
        <v>-7.8779999999999996E-3</v>
      </c>
      <c r="AR153" s="52">
        <v>-2.84774E-2</v>
      </c>
      <c r="AS153" s="52">
        <v>-1.6449800000000001E-2</v>
      </c>
      <c r="AT153" s="52">
        <v>-7.5713999999999998E-3</v>
      </c>
      <c r="AU153" s="52">
        <v>6.7914999999999998E-3</v>
      </c>
      <c r="AV153" s="52">
        <v>5.7834700000000003E-2</v>
      </c>
      <c r="AW153" s="52">
        <v>1.5168600000000001E-2</v>
      </c>
      <c r="AX153" s="52">
        <v>-2.9704899999999999E-2</v>
      </c>
      <c r="AY153" s="52">
        <v>-0.1013225</v>
      </c>
      <c r="AZ153" s="52">
        <v>-0.1179486</v>
      </c>
      <c r="BA153" s="52">
        <v>-0.14971380000000001</v>
      </c>
      <c r="BB153" s="52">
        <v>-0.1360248</v>
      </c>
      <c r="BC153" s="52">
        <v>-0.1361311</v>
      </c>
      <c r="BD153" s="52">
        <v>-0.15659329999999999</v>
      </c>
      <c r="BE153" s="52">
        <v>-0.1131344</v>
      </c>
      <c r="BF153" s="52">
        <v>-8.85412E-2</v>
      </c>
      <c r="BG153" s="52">
        <v>-8.7120100000000006E-2</v>
      </c>
      <c r="BH153" s="52">
        <v>-7.2783700000000007E-2</v>
      </c>
      <c r="BI153" s="52">
        <v>-2.47385E-2</v>
      </c>
      <c r="BJ153" s="52">
        <v>-7.1099599999999999E-2</v>
      </c>
      <c r="BK153" s="52">
        <v>6.9665999999999999E-3</v>
      </c>
      <c r="BL153" s="52">
        <v>3.8303799999999999E-2</v>
      </c>
      <c r="BM153" s="52">
        <v>3.7386799999999998E-2</v>
      </c>
      <c r="BN153" s="52">
        <v>2.80334E-2</v>
      </c>
      <c r="BO153" s="52">
        <v>1.7014100000000001E-2</v>
      </c>
      <c r="BP153" s="52">
        <v>-7.4552000000000004E-3</v>
      </c>
      <c r="BQ153" s="52">
        <v>3.2567E-3</v>
      </c>
      <c r="BR153" s="52">
        <v>1.28255E-2</v>
      </c>
      <c r="BS153" s="52">
        <v>2.92503E-2</v>
      </c>
      <c r="BT153" s="52">
        <v>8.3516800000000002E-2</v>
      </c>
      <c r="BU153" s="52">
        <v>4.3554000000000002E-2</v>
      </c>
      <c r="BV153" s="52">
        <v>1.9299E-3</v>
      </c>
      <c r="BW153" s="52">
        <v>-6.6013000000000002E-2</v>
      </c>
      <c r="BX153" s="52">
        <v>-8.2445599999999994E-2</v>
      </c>
      <c r="BY153" s="52">
        <v>-0.1120437</v>
      </c>
      <c r="BZ153" s="52">
        <v>-0.1001097</v>
      </c>
      <c r="CA153" s="52">
        <v>-0.10734059999999999</v>
      </c>
      <c r="CB153" s="52">
        <v>-0.1257511</v>
      </c>
      <c r="CC153" s="52">
        <v>-8.7384299999999998E-2</v>
      </c>
      <c r="CD153" s="52">
        <v>-6.5420199999999998E-2</v>
      </c>
      <c r="CE153" s="52">
        <v>-6.3545099999999993E-2</v>
      </c>
      <c r="CF153" s="52">
        <v>-4.9514700000000002E-2</v>
      </c>
      <c r="CG153" s="52">
        <v>-1.8052000000000001E-3</v>
      </c>
      <c r="CH153" s="52">
        <v>-4.8453599999999999E-2</v>
      </c>
      <c r="CI153" s="52">
        <v>2.64555E-2</v>
      </c>
      <c r="CJ153" s="52">
        <v>5.86244E-2</v>
      </c>
      <c r="CK153" s="52">
        <v>5.8285700000000003E-2</v>
      </c>
      <c r="CL153" s="52">
        <v>4.8919400000000002E-2</v>
      </c>
      <c r="CM153" s="52">
        <v>3.4254300000000001E-2</v>
      </c>
      <c r="CN153" s="52">
        <v>7.1047999999999997E-3</v>
      </c>
      <c r="CO153" s="52">
        <v>1.6905400000000001E-2</v>
      </c>
      <c r="CP153" s="52">
        <v>2.6952299999999998E-2</v>
      </c>
      <c r="CQ153" s="52">
        <v>4.4805200000000003E-2</v>
      </c>
      <c r="CR153" s="52">
        <v>0.1013042</v>
      </c>
      <c r="CS153" s="52">
        <v>6.3213599999999995E-2</v>
      </c>
      <c r="CT153" s="52">
        <v>2.3840099999999999E-2</v>
      </c>
      <c r="CU153" s="52">
        <v>-4.1557799999999999E-2</v>
      </c>
      <c r="CV153" s="52">
        <v>-5.7856299999999999E-2</v>
      </c>
      <c r="CW153" s="52">
        <v>-8.5953600000000005E-2</v>
      </c>
      <c r="CX153" s="52">
        <v>-7.5234899999999993E-2</v>
      </c>
      <c r="CY153" s="52">
        <v>-7.8550200000000001E-2</v>
      </c>
      <c r="CZ153" s="52">
        <v>-9.4908900000000004E-2</v>
      </c>
      <c r="DA153" s="52">
        <v>-6.1634300000000003E-2</v>
      </c>
      <c r="DB153" s="52">
        <v>-4.2299099999999999E-2</v>
      </c>
      <c r="DC153" s="52">
        <v>-3.9970100000000001E-2</v>
      </c>
      <c r="DD153" s="52">
        <v>-2.62457E-2</v>
      </c>
      <c r="DE153" s="52">
        <v>2.1128000000000001E-2</v>
      </c>
      <c r="DF153" s="52">
        <v>-2.58076E-2</v>
      </c>
      <c r="DG153" s="52">
        <v>4.59443E-2</v>
      </c>
      <c r="DH153" s="52">
        <v>7.8945100000000004E-2</v>
      </c>
      <c r="DI153" s="52">
        <v>7.9184500000000005E-2</v>
      </c>
      <c r="DJ153" s="52">
        <v>6.9805400000000004E-2</v>
      </c>
      <c r="DK153" s="52">
        <v>5.1494400000000003E-2</v>
      </c>
      <c r="DL153" s="52">
        <v>2.1664699999999999E-2</v>
      </c>
      <c r="DM153" s="52">
        <v>3.0554000000000001E-2</v>
      </c>
      <c r="DN153" s="52">
        <v>4.10791E-2</v>
      </c>
      <c r="DO153" s="52">
        <v>6.03601E-2</v>
      </c>
      <c r="DP153" s="52">
        <v>0.1190915</v>
      </c>
      <c r="DQ153" s="52">
        <v>8.2873199999999994E-2</v>
      </c>
      <c r="DR153" s="52">
        <v>4.5750199999999998E-2</v>
      </c>
      <c r="DS153" s="52">
        <v>-1.71025E-2</v>
      </c>
      <c r="DT153" s="52">
        <v>-3.3266999999999998E-2</v>
      </c>
      <c r="DU153" s="52">
        <v>-5.9863399999999997E-2</v>
      </c>
      <c r="DV153" s="52">
        <v>-5.0360200000000001E-2</v>
      </c>
      <c r="DW153" s="52">
        <v>-3.6981399999999998E-2</v>
      </c>
      <c r="DX153" s="52">
        <v>-5.0377699999999997E-2</v>
      </c>
      <c r="DY153" s="52">
        <v>-2.4455299999999999E-2</v>
      </c>
      <c r="DZ153" s="52">
        <v>-8.9160999999999997E-3</v>
      </c>
      <c r="EA153" s="52">
        <v>-5.9315000000000001E-3</v>
      </c>
      <c r="EB153" s="52">
        <v>7.3511000000000002E-3</v>
      </c>
      <c r="EC153" s="52">
        <v>5.4239900000000001E-2</v>
      </c>
      <c r="ED153" s="52">
        <v>6.8896000000000001E-3</v>
      </c>
      <c r="EE153" s="52">
        <v>7.4083099999999999E-2</v>
      </c>
      <c r="EF153" s="52">
        <v>0.1082848</v>
      </c>
      <c r="EG153" s="52">
        <v>0.109359</v>
      </c>
      <c r="EH153" s="52">
        <v>9.9961499999999995E-2</v>
      </c>
      <c r="EI153" s="52">
        <v>7.6386499999999996E-2</v>
      </c>
      <c r="EJ153" s="52">
        <v>4.26869E-2</v>
      </c>
      <c r="EK153" s="52">
        <v>5.0260600000000002E-2</v>
      </c>
      <c r="EL153" s="52">
        <v>6.1476000000000003E-2</v>
      </c>
      <c r="EM153" s="52">
        <v>8.2818900000000001E-2</v>
      </c>
      <c r="EN153" s="52">
        <v>0.14477370000000001</v>
      </c>
      <c r="EO153" s="52">
        <v>0.1112586</v>
      </c>
      <c r="EP153" s="52">
        <v>7.7384999999999995E-2</v>
      </c>
      <c r="EQ153" s="52">
        <v>1.8207000000000001E-2</v>
      </c>
      <c r="ER153" s="52">
        <v>2.2361E-3</v>
      </c>
      <c r="ES153" s="52">
        <v>-2.2193399999999999E-2</v>
      </c>
      <c r="ET153" s="52">
        <v>-1.4445100000000001E-2</v>
      </c>
      <c r="EU153" s="52">
        <v>54.755282999999999</v>
      </c>
      <c r="EV153" s="52">
        <v>54.116565999999999</v>
      </c>
      <c r="EW153" s="52">
        <v>53.256306000000002</v>
      </c>
      <c r="EX153" s="52">
        <v>52.623038999999999</v>
      </c>
      <c r="EY153" s="52">
        <v>52.247444000000002</v>
      </c>
      <c r="EZ153" s="52">
        <v>52.160190999999998</v>
      </c>
      <c r="FA153" s="52">
        <v>51.903202</v>
      </c>
      <c r="FB153" s="52">
        <v>52.341515000000001</v>
      </c>
      <c r="FC153" s="52">
        <v>54.161552</v>
      </c>
      <c r="FD153" s="52">
        <v>57.824131000000001</v>
      </c>
      <c r="FE153" s="52">
        <v>60.459442000000003</v>
      </c>
      <c r="FF153" s="52">
        <v>63.569870000000002</v>
      </c>
      <c r="FG153" s="52">
        <v>64.810501000000002</v>
      </c>
      <c r="FH153" s="52">
        <v>65.103615000000005</v>
      </c>
      <c r="FI153" s="52">
        <v>64.873894000000007</v>
      </c>
      <c r="FJ153" s="52">
        <v>64.597815999999995</v>
      </c>
      <c r="FK153" s="52">
        <v>63.425358000000003</v>
      </c>
      <c r="FL153" s="52">
        <v>61.936604000000003</v>
      </c>
      <c r="FM153" s="52">
        <v>60.997272000000002</v>
      </c>
      <c r="FN153" s="52">
        <v>60.173141000000001</v>
      </c>
      <c r="FO153" s="52">
        <v>59.408996999999999</v>
      </c>
      <c r="FP153" s="52">
        <v>58.280163000000002</v>
      </c>
      <c r="FQ153" s="52">
        <v>56.944102999999998</v>
      </c>
      <c r="FR153" s="52">
        <v>56.084525999999997</v>
      </c>
      <c r="FS153" s="52">
        <v>2.9435900000000001E-2</v>
      </c>
      <c r="FT153" s="52">
        <v>2.85802E-2</v>
      </c>
      <c r="FU153" s="52">
        <v>3.4166099999999998E-2</v>
      </c>
    </row>
    <row r="154" spans="1:177" x14ac:dyDescent="0.2">
      <c r="A154" s="31" t="s">
        <v>204</v>
      </c>
      <c r="B154" s="31" t="s">
        <v>235</v>
      </c>
      <c r="C154" s="31" t="s">
        <v>208</v>
      </c>
      <c r="D154" s="31" t="s">
        <v>211</v>
      </c>
      <c r="E154" s="53" t="s">
        <v>231</v>
      </c>
      <c r="F154" s="53">
        <v>137</v>
      </c>
      <c r="G154" s="52">
        <v>0.90948859999999998</v>
      </c>
      <c r="H154" s="52">
        <v>0.82678779999999996</v>
      </c>
      <c r="I154" s="52">
        <v>0.78445659999999995</v>
      </c>
      <c r="J154" s="52">
        <v>0.77427520000000005</v>
      </c>
      <c r="K154" s="52">
        <v>0.78813169999999999</v>
      </c>
      <c r="L154" s="52">
        <v>0.84995690000000002</v>
      </c>
      <c r="M154" s="52">
        <v>0.9618527</v>
      </c>
      <c r="N154" s="52">
        <v>0.86299910000000002</v>
      </c>
      <c r="O154" s="52">
        <v>0.84211230000000004</v>
      </c>
      <c r="P154" s="52">
        <v>0.8403022</v>
      </c>
      <c r="Q154" s="52">
        <v>0.82852119999999996</v>
      </c>
      <c r="R154" s="52">
        <v>0.81247749999999996</v>
      </c>
      <c r="S154" s="52">
        <v>0.78431329999999999</v>
      </c>
      <c r="T154" s="52">
        <v>0.74701209999999996</v>
      </c>
      <c r="U154" s="52">
        <v>0.80655140000000003</v>
      </c>
      <c r="V154" s="52">
        <v>0.84480449999999996</v>
      </c>
      <c r="W154" s="52">
        <v>0.95467290000000005</v>
      </c>
      <c r="X154" s="52">
        <v>1.242216</v>
      </c>
      <c r="Y154" s="52">
        <v>1.3373820000000001</v>
      </c>
      <c r="Z154" s="52">
        <v>1.392803</v>
      </c>
      <c r="AA154" s="52">
        <v>1.3863589999999999</v>
      </c>
      <c r="AB154" s="52">
        <v>1.351656</v>
      </c>
      <c r="AC154" s="52">
        <v>1.1845779999999999</v>
      </c>
      <c r="AD154" s="52">
        <v>1.04277</v>
      </c>
      <c r="AE154" s="52">
        <v>-5.8213899999999999E-2</v>
      </c>
      <c r="AF154" s="52">
        <v>-8.0862400000000001E-2</v>
      </c>
      <c r="AG154" s="52">
        <v>-7.8438400000000005E-2</v>
      </c>
      <c r="AH154" s="52">
        <v>-7.0039699999999996E-2</v>
      </c>
      <c r="AI154" s="52">
        <v>-6.0954500000000002E-2</v>
      </c>
      <c r="AJ154" s="52">
        <v>-3.44835E-2</v>
      </c>
      <c r="AK154" s="52">
        <v>-2.6929999999999999E-2</v>
      </c>
      <c r="AL154" s="52">
        <v>-4.1199000000000001E-3</v>
      </c>
      <c r="AM154" s="52">
        <v>-2.7760799999999999E-2</v>
      </c>
      <c r="AN154" s="52">
        <v>-3.5337300000000002E-2</v>
      </c>
      <c r="AO154" s="52">
        <v>-3.7345200000000002E-2</v>
      </c>
      <c r="AP154" s="52">
        <v>-1.6844499999999998E-2</v>
      </c>
      <c r="AQ154" s="52">
        <v>3.2249999999999998E-4</v>
      </c>
      <c r="AR154" s="52">
        <v>-1.4617E-3</v>
      </c>
      <c r="AS154" s="52">
        <v>3.0244199999999999E-2</v>
      </c>
      <c r="AT154" s="52">
        <v>4.1900100000000003E-2</v>
      </c>
      <c r="AU154" s="52">
        <v>3.6135199999999999E-2</v>
      </c>
      <c r="AV154" s="52">
        <v>6.3048400000000004E-2</v>
      </c>
      <c r="AW154" s="52">
        <v>-3.7140100000000002E-2</v>
      </c>
      <c r="AX154" s="52">
        <v>-7.1696599999999999E-2</v>
      </c>
      <c r="AY154" s="52">
        <v>-4.4846200000000003E-2</v>
      </c>
      <c r="AZ154" s="52">
        <v>-5.39392E-2</v>
      </c>
      <c r="BA154" s="52">
        <v>-4.63907E-2</v>
      </c>
      <c r="BB154" s="52">
        <v>-2.9639700000000001E-2</v>
      </c>
      <c r="BC154" s="52">
        <v>-3.7484799999999999E-2</v>
      </c>
      <c r="BD154" s="52">
        <v>-6.0446899999999998E-2</v>
      </c>
      <c r="BE154" s="52">
        <v>-5.8262899999999999E-2</v>
      </c>
      <c r="BF154" s="52">
        <v>-5.0414599999999997E-2</v>
      </c>
      <c r="BG154" s="52">
        <v>-4.0836900000000002E-2</v>
      </c>
      <c r="BH154" s="52">
        <v>-1.2286500000000001E-2</v>
      </c>
      <c r="BI154" s="52">
        <v>-2.2523999999999999E-3</v>
      </c>
      <c r="BJ154" s="52">
        <v>1.61532E-2</v>
      </c>
      <c r="BK154" s="52">
        <v>-5.1611000000000001E-3</v>
      </c>
      <c r="BL154" s="52">
        <v>-1.23979E-2</v>
      </c>
      <c r="BM154" s="52">
        <v>-1.3815600000000001E-2</v>
      </c>
      <c r="BN154" s="52">
        <v>5.4257999999999997E-3</v>
      </c>
      <c r="BO154" s="52">
        <v>2.2979699999999999E-2</v>
      </c>
      <c r="BP154" s="52">
        <v>1.8412899999999999E-2</v>
      </c>
      <c r="BQ154" s="52">
        <v>6.0956499999999997E-2</v>
      </c>
      <c r="BR154" s="52">
        <v>8.1108E-2</v>
      </c>
      <c r="BS154" s="52">
        <v>6.8781800000000004E-2</v>
      </c>
      <c r="BT154" s="52">
        <v>9.0045899999999998E-2</v>
      </c>
      <c r="BU154" s="52">
        <v>8.4499999999999994E-5</v>
      </c>
      <c r="BV154" s="52">
        <v>-2.9649700000000001E-2</v>
      </c>
      <c r="BW154" s="52">
        <v>-1.23862E-2</v>
      </c>
      <c r="BX154" s="52">
        <v>-1.8043099999999999E-2</v>
      </c>
      <c r="BY154" s="52">
        <v>-1.97635E-2</v>
      </c>
      <c r="BZ154" s="52">
        <v>-5.6940000000000003E-3</v>
      </c>
      <c r="CA154" s="52">
        <v>-2.31279E-2</v>
      </c>
      <c r="CB154" s="52">
        <v>-4.6307300000000003E-2</v>
      </c>
      <c r="CC154" s="52">
        <v>-4.42894E-2</v>
      </c>
      <c r="CD154" s="52">
        <v>-3.6822399999999998E-2</v>
      </c>
      <c r="CE154" s="52">
        <v>-2.69035E-2</v>
      </c>
      <c r="CF154" s="52">
        <v>3.0871000000000002E-3</v>
      </c>
      <c r="CG154" s="52">
        <v>1.48393E-2</v>
      </c>
      <c r="CH154" s="52">
        <v>3.01943E-2</v>
      </c>
      <c r="CI154" s="52">
        <v>1.04914E-2</v>
      </c>
      <c r="CJ154" s="52">
        <v>3.4899000000000002E-3</v>
      </c>
      <c r="CK154" s="52">
        <v>2.4810000000000001E-3</v>
      </c>
      <c r="CL154" s="52">
        <v>2.0850199999999999E-2</v>
      </c>
      <c r="CM154" s="52">
        <v>3.8671999999999998E-2</v>
      </c>
      <c r="CN154" s="52">
        <v>3.2177999999999998E-2</v>
      </c>
      <c r="CO154" s="52">
        <v>8.2227800000000004E-2</v>
      </c>
      <c r="CP154" s="52">
        <v>0.10826330000000001</v>
      </c>
      <c r="CQ154" s="52">
        <v>9.1392699999999993E-2</v>
      </c>
      <c r="CR154" s="52">
        <v>0.1087443</v>
      </c>
      <c r="CS154" s="52">
        <v>2.5866199999999999E-2</v>
      </c>
      <c r="CT154" s="52">
        <v>-5.2809999999999999E-4</v>
      </c>
      <c r="CU154" s="52">
        <v>1.00955E-2</v>
      </c>
      <c r="CV154" s="52">
        <v>6.8183999999999996E-3</v>
      </c>
      <c r="CW154" s="52">
        <v>-1.3216E-3</v>
      </c>
      <c r="CX154" s="52">
        <v>1.08907E-2</v>
      </c>
      <c r="CY154" s="52">
        <v>-8.7708999999999999E-3</v>
      </c>
      <c r="CZ154" s="52">
        <v>-3.2167599999999998E-2</v>
      </c>
      <c r="DA154" s="52">
        <v>-3.03159E-2</v>
      </c>
      <c r="DB154" s="52">
        <v>-2.32301E-2</v>
      </c>
      <c r="DC154" s="52">
        <v>-1.2970000000000001E-2</v>
      </c>
      <c r="DD154" s="52">
        <v>1.84607E-2</v>
      </c>
      <c r="DE154" s="52">
        <v>3.1930899999999998E-2</v>
      </c>
      <c r="DF154" s="52">
        <v>4.4235400000000001E-2</v>
      </c>
      <c r="DG154" s="52">
        <v>2.6143799999999998E-2</v>
      </c>
      <c r="DH154" s="52">
        <v>1.9377599999999998E-2</v>
      </c>
      <c r="DI154" s="52">
        <v>1.8777499999999999E-2</v>
      </c>
      <c r="DJ154" s="52">
        <v>3.6274500000000001E-2</v>
      </c>
      <c r="DK154" s="52">
        <v>5.4364299999999997E-2</v>
      </c>
      <c r="DL154" s="52">
        <v>4.5943199999999997E-2</v>
      </c>
      <c r="DM154" s="52">
        <v>0.1034991</v>
      </c>
      <c r="DN154" s="52">
        <v>0.1354186</v>
      </c>
      <c r="DO154" s="52">
        <v>0.1140036</v>
      </c>
      <c r="DP154" s="52">
        <v>0.12744259999999999</v>
      </c>
      <c r="DQ154" s="52">
        <v>5.1647800000000001E-2</v>
      </c>
      <c r="DR154" s="52">
        <v>2.8593500000000001E-2</v>
      </c>
      <c r="DS154" s="52">
        <v>3.2577200000000001E-2</v>
      </c>
      <c r="DT154" s="52">
        <v>3.1679899999999997E-2</v>
      </c>
      <c r="DU154" s="52">
        <v>1.7120400000000001E-2</v>
      </c>
      <c r="DV154" s="52">
        <v>2.74755E-2</v>
      </c>
      <c r="DW154" s="52">
        <v>1.19582E-2</v>
      </c>
      <c r="DX154" s="52">
        <v>-1.17521E-2</v>
      </c>
      <c r="DY154" s="52">
        <v>-1.0140400000000001E-2</v>
      </c>
      <c r="DZ154" s="52">
        <v>-3.6051E-3</v>
      </c>
      <c r="EA154" s="52">
        <v>7.1475999999999996E-3</v>
      </c>
      <c r="EB154" s="52">
        <v>4.0657699999999998E-2</v>
      </c>
      <c r="EC154" s="52">
        <v>5.6608600000000002E-2</v>
      </c>
      <c r="ED154" s="52">
        <v>6.4508499999999996E-2</v>
      </c>
      <c r="EE154" s="52">
        <v>4.8743500000000002E-2</v>
      </c>
      <c r="EF154" s="52">
        <v>4.2317100000000003E-2</v>
      </c>
      <c r="EG154" s="52">
        <v>4.2307200000000003E-2</v>
      </c>
      <c r="EH154" s="52">
        <v>5.8544800000000001E-2</v>
      </c>
      <c r="EI154" s="52">
        <v>7.7021500000000007E-2</v>
      </c>
      <c r="EJ154" s="52">
        <v>6.5817799999999996E-2</v>
      </c>
      <c r="EK154" s="52">
        <v>0.13421150000000001</v>
      </c>
      <c r="EL154" s="52">
        <v>0.17462649999999999</v>
      </c>
      <c r="EM154" s="52">
        <v>0.14665020000000001</v>
      </c>
      <c r="EN154" s="52">
        <v>0.1544401</v>
      </c>
      <c r="EO154" s="52">
        <v>8.8872400000000004E-2</v>
      </c>
      <c r="EP154" s="52">
        <v>7.0640400000000006E-2</v>
      </c>
      <c r="EQ154" s="52">
        <v>6.5037200000000003E-2</v>
      </c>
      <c r="ER154" s="52">
        <v>6.75761E-2</v>
      </c>
      <c r="ES154" s="52">
        <v>4.3747599999999998E-2</v>
      </c>
      <c r="ET154" s="52">
        <v>5.14212E-2</v>
      </c>
      <c r="EU154" s="52">
        <v>51.873646000000001</v>
      </c>
      <c r="EV154" s="52">
        <v>51.320357999999999</v>
      </c>
      <c r="EW154" s="52">
        <v>50.646458000000003</v>
      </c>
      <c r="EX154" s="52">
        <v>50.313975999999997</v>
      </c>
      <c r="EY154" s="52">
        <v>49.579453000000001</v>
      </c>
      <c r="EZ154" s="52">
        <v>48.785575999999999</v>
      </c>
      <c r="FA154" s="52">
        <v>48.895339999999997</v>
      </c>
      <c r="FB154" s="52">
        <v>49.692405999999998</v>
      </c>
      <c r="FC154" s="52">
        <v>55.082321</v>
      </c>
      <c r="FD154" s="52">
        <v>61.085514000000003</v>
      </c>
      <c r="FE154" s="52">
        <v>64.578811999999999</v>
      </c>
      <c r="FF154" s="52">
        <v>66.114868000000001</v>
      </c>
      <c r="FG154" s="52">
        <v>67.292914999999994</v>
      </c>
      <c r="FH154" s="52">
        <v>67.675811999999993</v>
      </c>
      <c r="FI154" s="52">
        <v>67.218254000000002</v>
      </c>
      <c r="FJ154" s="52">
        <v>66.176131999999996</v>
      </c>
      <c r="FK154" s="52">
        <v>64.151886000000005</v>
      </c>
      <c r="FL154" s="52">
        <v>60.227825000000003</v>
      </c>
      <c r="FM154" s="52">
        <v>57.803448000000003</v>
      </c>
      <c r="FN154" s="52">
        <v>55.048499999999997</v>
      </c>
      <c r="FO154" s="52">
        <v>53.371409999999997</v>
      </c>
      <c r="FP154" s="52">
        <v>52.467136000000004</v>
      </c>
      <c r="FQ154" s="52">
        <v>51.961711999999999</v>
      </c>
      <c r="FR154" s="52">
        <v>51.998085000000003</v>
      </c>
      <c r="FS154" s="52">
        <v>2.20348E-2</v>
      </c>
      <c r="FT154" s="52">
        <v>2.28732E-2</v>
      </c>
      <c r="FU154" s="52">
        <v>3.5187700000000002E-2</v>
      </c>
    </row>
    <row r="155" spans="1:177" x14ac:dyDescent="0.2">
      <c r="A155" s="31" t="s">
        <v>204</v>
      </c>
      <c r="B155" s="31" t="s">
        <v>235</v>
      </c>
      <c r="C155" s="31" t="s">
        <v>208</v>
      </c>
      <c r="D155" s="31" t="s">
        <v>212</v>
      </c>
      <c r="E155" s="53" t="s">
        <v>229</v>
      </c>
      <c r="F155" s="53">
        <v>411</v>
      </c>
      <c r="G155" s="52">
        <v>0.65684489999999995</v>
      </c>
      <c r="H155" s="52">
        <v>0.5929065</v>
      </c>
      <c r="I155" s="52">
        <v>0.57283189999999995</v>
      </c>
      <c r="J155" s="52">
        <v>0.55431730000000001</v>
      </c>
      <c r="K155" s="52">
        <v>0.56197379999999997</v>
      </c>
      <c r="L155" s="52">
        <v>0.64405259999999998</v>
      </c>
      <c r="M155" s="52">
        <v>0.76102999999999998</v>
      </c>
      <c r="N155" s="52">
        <v>0.70184000000000002</v>
      </c>
      <c r="O155" s="52">
        <v>0.68520899999999996</v>
      </c>
      <c r="P155" s="52">
        <v>0.67234099999999997</v>
      </c>
      <c r="Q155" s="52">
        <v>0.66278700000000002</v>
      </c>
      <c r="R155" s="52">
        <v>0.61813379999999996</v>
      </c>
      <c r="S155" s="52">
        <v>0.61436400000000002</v>
      </c>
      <c r="T155" s="52">
        <v>0.58568779999999998</v>
      </c>
      <c r="U155" s="52">
        <v>0.62440770000000001</v>
      </c>
      <c r="V155" s="52">
        <v>0.65040750000000003</v>
      </c>
      <c r="W155" s="52">
        <v>0.70032819999999996</v>
      </c>
      <c r="X155" s="52">
        <v>0.86575959999999996</v>
      </c>
      <c r="Y155" s="52">
        <v>1.068271</v>
      </c>
      <c r="Z155" s="52">
        <v>1.0696509999999999</v>
      </c>
      <c r="AA155" s="52">
        <v>1.0382389999999999</v>
      </c>
      <c r="AB155" s="52">
        <v>1.0005809999999999</v>
      </c>
      <c r="AC155" s="52">
        <v>0.86900849999999996</v>
      </c>
      <c r="AD155" s="52">
        <v>0.72946909999999998</v>
      </c>
      <c r="AE155" s="52">
        <v>-0.1022378</v>
      </c>
      <c r="AF155" s="52">
        <v>-0.1219575</v>
      </c>
      <c r="AG155" s="52">
        <v>-9.94337E-2</v>
      </c>
      <c r="AH155" s="52">
        <v>-8.0949599999999997E-2</v>
      </c>
      <c r="AI155" s="52">
        <v>-7.6260800000000004E-2</v>
      </c>
      <c r="AJ155" s="52">
        <v>-5.8778900000000002E-2</v>
      </c>
      <c r="AK155" s="52">
        <v>-3.0405399999999999E-2</v>
      </c>
      <c r="AL155" s="52">
        <v>-4.09466E-2</v>
      </c>
      <c r="AM155" s="52">
        <v>-1.54594E-2</v>
      </c>
      <c r="AN155" s="52">
        <v>-6.2443000000000004E-3</v>
      </c>
      <c r="AO155" s="52">
        <v>-6.3797000000000003E-3</v>
      </c>
      <c r="AP155" s="52">
        <v>-2.4946E-3</v>
      </c>
      <c r="AQ155" s="52">
        <v>2.8712999999999998E-3</v>
      </c>
      <c r="AR155" s="52">
        <v>-7.1717999999999999E-3</v>
      </c>
      <c r="AS155" s="52">
        <v>1.26587E-2</v>
      </c>
      <c r="AT155" s="52">
        <v>2.2284000000000002E-2</v>
      </c>
      <c r="AU155" s="52">
        <v>2.2512399999999998E-2</v>
      </c>
      <c r="AV155" s="52">
        <v>4.7195099999999997E-2</v>
      </c>
      <c r="AW155" s="52">
        <v>-3.5730000000000001E-4</v>
      </c>
      <c r="AX155" s="52">
        <v>-3.4000099999999998E-2</v>
      </c>
      <c r="AY155" s="52">
        <v>-5.5456900000000003E-2</v>
      </c>
      <c r="AZ155" s="52">
        <v>-6.7459400000000003E-2</v>
      </c>
      <c r="BA155" s="52">
        <v>-8.0151299999999995E-2</v>
      </c>
      <c r="BB155" s="52">
        <v>-6.8062700000000004E-2</v>
      </c>
      <c r="BC155" s="52">
        <v>-7.8226400000000001E-2</v>
      </c>
      <c r="BD155" s="52">
        <v>-9.6533499999999994E-2</v>
      </c>
      <c r="BE155" s="52">
        <v>-7.7649300000000004E-2</v>
      </c>
      <c r="BF155" s="52">
        <v>-6.1087299999999997E-2</v>
      </c>
      <c r="BG155" s="52">
        <v>-5.5977800000000001E-2</v>
      </c>
      <c r="BH155" s="52">
        <v>-3.8229100000000002E-2</v>
      </c>
      <c r="BI155" s="52">
        <v>-9.4601000000000008E-3</v>
      </c>
      <c r="BJ155" s="52">
        <v>-2.1178599999999999E-2</v>
      </c>
      <c r="BK155" s="52">
        <v>2.8097E-3</v>
      </c>
      <c r="BL155" s="52">
        <v>1.2725E-2</v>
      </c>
      <c r="BM155" s="52">
        <v>1.31325E-2</v>
      </c>
      <c r="BN155" s="52">
        <v>1.66327E-2</v>
      </c>
      <c r="BO155" s="52">
        <v>1.98371E-2</v>
      </c>
      <c r="BP155" s="52">
        <v>7.3883999999999998E-3</v>
      </c>
      <c r="BQ155" s="52">
        <v>3.05384E-2</v>
      </c>
      <c r="BR155" s="52">
        <v>4.3709100000000001E-2</v>
      </c>
      <c r="BS155" s="52">
        <v>4.1966200000000002E-2</v>
      </c>
      <c r="BT155" s="52">
        <v>6.58136E-2</v>
      </c>
      <c r="BU155" s="52">
        <v>2.2776600000000001E-2</v>
      </c>
      <c r="BV155" s="52">
        <v>-8.0161999999999994E-3</v>
      </c>
      <c r="BW155" s="52">
        <v>-3.1411000000000001E-2</v>
      </c>
      <c r="BX155" s="52">
        <v>-4.2355999999999998E-2</v>
      </c>
      <c r="BY155" s="52">
        <v>-5.6650199999999998E-2</v>
      </c>
      <c r="BZ155" s="52">
        <v>-4.6015E-2</v>
      </c>
      <c r="CA155" s="52">
        <v>-6.1596199999999997E-2</v>
      </c>
      <c r="CB155" s="52">
        <v>-7.8924999999999995E-2</v>
      </c>
      <c r="CC155" s="52">
        <v>-6.2561500000000006E-2</v>
      </c>
      <c r="CD155" s="52">
        <v>-4.7330700000000003E-2</v>
      </c>
      <c r="CE155" s="52">
        <v>-4.1929800000000003E-2</v>
      </c>
      <c r="CF155" s="52">
        <v>-2.3996400000000001E-2</v>
      </c>
      <c r="CG155" s="52">
        <v>5.0464999999999998E-3</v>
      </c>
      <c r="CH155" s="52">
        <v>-7.4874E-3</v>
      </c>
      <c r="CI155" s="52">
        <v>1.5462800000000001E-2</v>
      </c>
      <c r="CJ155" s="52">
        <v>2.58631E-2</v>
      </c>
      <c r="CK155" s="52">
        <v>2.6646699999999999E-2</v>
      </c>
      <c r="CL155" s="52">
        <v>2.9880199999999999E-2</v>
      </c>
      <c r="CM155" s="52">
        <v>3.1587499999999998E-2</v>
      </c>
      <c r="CN155" s="52">
        <v>1.7472700000000001E-2</v>
      </c>
      <c r="CO155" s="52">
        <v>4.2921800000000003E-2</v>
      </c>
      <c r="CP155" s="52">
        <v>5.8548099999999999E-2</v>
      </c>
      <c r="CQ155" s="52">
        <v>5.5439799999999997E-2</v>
      </c>
      <c r="CR155" s="52">
        <v>7.8708799999999995E-2</v>
      </c>
      <c r="CS155" s="52">
        <v>3.8799E-2</v>
      </c>
      <c r="CT155" s="52">
        <v>9.9801999999999998E-3</v>
      </c>
      <c r="CU155" s="52">
        <v>-1.47568E-2</v>
      </c>
      <c r="CV155" s="52">
        <v>-2.4969499999999999E-2</v>
      </c>
      <c r="CW155" s="52">
        <v>-4.0373399999999997E-2</v>
      </c>
      <c r="CX155" s="52">
        <v>-3.0744899999999999E-2</v>
      </c>
      <c r="CY155" s="52">
        <v>-4.4965900000000003E-2</v>
      </c>
      <c r="CZ155" s="52">
        <v>-6.1316500000000003E-2</v>
      </c>
      <c r="DA155" s="52">
        <v>-4.7473599999999998E-2</v>
      </c>
      <c r="DB155" s="52">
        <v>-3.3574199999999998E-2</v>
      </c>
      <c r="DC155" s="52">
        <v>-2.7881800000000002E-2</v>
      </c>
      <c r="DD155" s="52">
        <v>-9.7636000000000008E-3</v>
      </c>
      <c r="DE155" s="52">
        <v>1.95531E-2</v>
      </c>
      <c r="DF155" s="52">
        <v>6.2037999999999998E-3</v>
      </c>
      <c r="DG155" s="52">
        <v>2.8115899999999999E-2</v>
      </c>
      <c r="DH155" s="52">
        <v>3.9001099999999997E-2</v>
      </c>
      <c r="DI155" s="52">
        <v>4.0160800000000003E-2</v>
      </c>
      <c r="DJ155" s="52">
        <v>4.3127600000000002E-2</v>
      </c>
      <c r="DK155" s="52">
        <v>4.3338000000000002E-2</v>
      </c>
      <c r="DL155" s="52">
        <v>2.7557100000000001E-2</v>
      </c>
      <c r="DM155" s="52">
        <v>5.5305199999999999E-2</v>
      </c>
      <c r="DN155" s="52">
        <v>7.3386999999999994E-2</v>
      </c>
      <c r="DO155" s="52">
        <v>6.8913500000000003E-2</v>
      </c>
      <c r="DP155" s="52">
        <v>9.1603900000000002E-2</v>
      </c>
      <c r="DQ155" s="52">
        <v>5.4821500000000002E-2</v>
      </c>
      <c r="DR155" s="52">
        <v>2.7976600000000001E-2</v>
      </c>
      <c r="DS155" s="52">
        <v>1.8974E-3</v>
      </c>
      <c r="DT155" s="52">
        <v>-7.5829000000000001E-3</v>
      </c>
      <c r="DU155" s="52">
        <v>-2.4096699999999999E-2</v>
      </c>
      <c r="DV155" s="52">
        <v>-1.5474699999999999E-2</v>
      </c>
      <c r="DW155" s="52">
        <v>-2.0954500000000001E-2</v>
      </c>
      <c r="DX155" s="52">
        <v>-3.5892599999999997E-2</v>
      </c>
      <c r="DY155" s="52">
        <v>-2.5689300000000002E-2</v>
      </c>
      <c r="DZ155" s="52">
        <v>-1.3711900000000001E-2</v>
      </c>
      <c r="EA155" s="52">
        <v>-7.5988000000000002E-3</v>
      </c>
      <c r="EB155" s="52">
        <v>1.0786199999999999E-2</v>
      </c>
      <c r="EC155" s="52">
        <v>4.0498300000000001E-2</v>
      </c>
      <c r="ED155" s="52">
        <v>2.59717E-2</v>
      </c>
      <c r="EE155" s="52">
        <v>4.6385000000000003E-2</v>
      </c>
      <c r="EF155" s="52">
        <v>5.7970399999999998E-2</v>
      </c>
      <c r="EG155" s="52">
        <v>5.96731E-2</v>
      </c>
      <c r="EH155" s="52">
        <v>6.2254900000000002E-2</v>
      </c>
      <c r="EI155" s="52">
        <v>6.0303799999999998E-2</v>
      </c>
      <c r="EJ155" s="52">
        <v>4.2117300000000003E-2</v>
      </c>
      <c r="EK155" s="52">
        <v>7.3184899999999997E-2</v>
      </c>
      <c r="EL155" s="52">
        <v>9.4812099999999996E-2</v>
      </c>
      <c r="EM155" s="52">
        <v>8.8367299999999996E-2</v>
      </c>
      <c r="EN155" s="52">
        <v>0.1102225</v>
      </c>
      <c r="EO155" s="52">
        <v>7.7955399999999994E-2</v>
      </c>
      <c r="EP155" s="52">
        <v>5.3960500000000002E-2</v>
      </c>
      <c r="EQ155" s="52">
        <v>2.5943299999999999E-2</v>
      </c>
      <c r="ER155" s="52">
        <v>1.7520500000000001E-2</v>
      </c>
      <c r="ES155" s="52">
        <v>-5.9559999999999995E-4</v>
      </c>
      <c r="ET155" s="52">
        <v>6.5729999999999998E-3</v>
      </c>
      <c r="EU155" s="52">
        <v>58.001862000000003</v>
      </c>
      <c r="EV155" s="52">
        <v>57.610579999999999</v>
      </c>
      <c r="EW155" s="52">
        <v>56.425041</v>
      </c>
      <c r="EX155" s="52">
        <v>55.914143000000003</v>
      </c>
      <c r="EY155" s="52">
        <v>55.474747000000001</v>
      </c>
      <c r="EZ155" s="52">
        <v>54.596226000000001</v>
      </c>
      <c r="FA155" s="52">
        <v>54.598087</v>
      </c>
      <c r="FB155" s="52">
        <v>55.044392000000002</v>
      </c>
      <c r="FC155" s="52">
        <v>60.129452000000001</v>
      </c>
      <c r="FD155" s="52">
        <v>65.759704999999997</v>
      </c>
      <c r="FE155" s="52">
        <v>70.194046</v>
      </c>
      <c r="FF155" s="52">
        <v>73.139815999999996</v>
      </c>
      <c r="FG155" s="52">
        <v>74.752525000000006</v>
      </c>
      <c r="FH155" s="52">
        <v>74.758904000000001</v>
      </c>
      <c r="FI155" s="52">
        <v>74.655235000000005</v>
      </c>
      <c r="FJ155" s="52">
        <v>73.650718999999995</v>
      </c>
      <c r="FK155" s="52">
        <v>72.211585999999997</v>
      </c>
      <c r="FL155" s="52">
        <v>69.921317999999999</v>
      </c>
      <c r="FM155" s="52">
        <v>65.687134</v>
      </c>
      <c r="FN155" s="52">
        <v>63.714249000000002</v>
      </c>
      <c r="FO155" s="52">
        <v>61.692183999999997</v>
      </c>
      <c r="FP155" s="52">
        <v>60.180222000000001</v>
      </c>
      <c r="FQ155" s="52">
        <v>58.759171000000002</v>
      </c>
      <c r="FR155" s="52">
        <v>58.048110999999999</v>
      </c>
      <c r="FS155" s="52">
        <v>1.86506E-2</v>
      </c>
      <c r="FT155" s="52">
        <v>1.8536400000000001E-2</v>
      </c>
      <c r="FU155" s="52">
        <v>2.46048E-2</v>
      </c>
    </row>
    <row r="156" spans="1:177" x14ac:dyDescent="0.2">
      <c r="A156" s="31" t="s">
        <v>204</v>
      </c>
      <c r="B156" s="31" t="s">
        <v>235</v>
      </c>
      <c r="C156" s="31" t="s">
        <v>208</v>
      </c>
      <c r="D156" s="31" t="s">
        <v>212</v>
      </c>
      <c r="E156" s="53" t="s">
        <v>230</v>
      </c>
      <c r="F156" s="53">
        <v>238</v>
      </c>
      <c r="G156" s="52">
        <v>0.57974210000000004</v>
      </c>
      <c r="H156" s="52">
        <v>0.53304949999999995</v>
      </c>
      <c r="I156" s="52">
        <v>0.51321300000000003</v>
      </c>
      <c r="J156" s="52">
        <v>0.50033780000000005</v>
      </c>
      <c r="K156" s="52">
        <v>0.50704400000000005</v>
      </c>
      <c r="L156" s="52">
        <v>0.58977000000000002</v>
      </c>
      <c r="M156" s="52">
        <v>0.69244159999999999</v>
      </c>
      <c r="N156" s="52">
        <v>0.64390550000000002</v>
      </c>
      <c r="O156" s="52">
        <v>0.60856189999999999</v>
      </c>
      <c r="P156" s="52">
        <v>0.60072219999999998</v>
      </c>
      <c r="Q156" s="52">
        <v>0.56383559999999999</v>
      </c>
      <c r="R156" s="52">
        <v>0.52585800000000005</v>
      </c>
      <c r="S156" s="52">
        <v>0.52879949999999998</v>
      </c>
      <c r="T156" s="52">
        <v>0.49441629999999998</v>
      </c>
      <c r="U156" s="52">
        <v>0.5008667</v>
      </c>
      <c r="V156" s="52">
        <v>0.51926989999999995</v>
      </c>
      <c r="W156" s="52">
        <v>0.58981530000000004</v>
      </c>
      <c r="X156" s="52">
        <v>0.77690870000000001</v>
      </c>
      <c r="Y156" s="52">
        <v>0.97636690000000004</v>
      </c>
      <c r="Z156" s="52">
        <v>0.93197249999999998</v>
      </c>
      <c r="AA156" s="52">
        <v>0.90287779999999995</v>
      </c>
      <c r="AB156" s="52">
        <v>0.81699940000000004</v>
      </c>
      <c r="AC156" s="52">
        <v>0.72715200000000002</v>
      </c>
      <c r="AD156" s="52">
        <v>0.62176279999999995</v>
      </c>
      <c r="AE156" s="52">
        <v>-0.1664273</v>
      </c>
      <c r="AF156" s="52">
        <v>-0.1885916</v>
      </c>
      <c r="AG156" s="52">
        <v>-0.14597579999999999</v>
      </c>
      <c r="AH156" s="52">
        <v>-0.1181972</v>
      </c>
      <c r="AI156" s="52">
        <v>-0.1151566</v>
      </c>
      <c r="AJ156" s="52">
        <v>-0.1022161</v>
      </c>
      <c r="AK156" s="52">
        <v>-5.7631300000000003E-2</v>
      </c>
      <c r="AL156" s="52">
        <v>-9.3439800000000003E-2</v>
      </c>
      <c r="AM156" s="52">
        <v>-2.7353800000000001E-2</v>
      </c>
      <c r="AN156" s="52">
        <v>-3.2142E-3</v>
      </c>
      <c r="AO156" s="52">
        <v>-3.5106E-3</v>
      </c>
      <c r="AP156" s="52">
        <v>-1.11041E-2</v>
      </c>
      <c r="AQ156" s="52">
        <v>-1.35941E-2</v>
      </c>
      <c r="AR156" s="52">
        <v>-2.9589799999999999E-2</v>
      </c>
      <c r="AS156" s="52">
        <v>-1.9142900000000001E-2</v>
      </c>
      <c r="AT156" s="52">
        <v>-1.23264E-2</v>
      </c>
      <c r="AU156" s="52">
        <v>-2.3281E-3</v>
      </c>
      <c r="AV156" s="52">
        <v>2.9965599999999998E-2</v>
      </c>
      <c r="AW156" s="52">
        <v>3.5964E-3</v>
      </c>
      <c r="AX156" s="52">
        <v>-3.4387399999999999E-2</v>
      </c>
      <c r="AY156" s="52">
        <v>-9.4030100000000005E-2</v>
      </c>
      <c r="AZ156" s="52">
        <v>-0.1074186</v>
      </c>
      <c r="BA156" s="52">
        <v>-0.13535369999999999</v>
      </c>
      <c r="BB156" s="52">
        <v>-0.12381010000000001</v>
      </c>
      <c r="BC156" s="52">
        <v>-0.1248585</v>
      </c>
      <c r="BD156" s="52">
        <v>-0.1440603</v>
      </c>
      <c r="BE156" s="52">
        <v>-0.1087968</v>
      </c>
      <c r="BF156" s="52">
        <v>-8.4814100000000003E-2</v>
      </c>
      <c r="BG156" s="52">
        <v>-8.1117999999999996E-2</v>
      </c>
      <c r="BH156" s="52">
        <v>-6.8619299999999994E-2</v>
      </c>
      <c r="BI156" s="52">
        <v>-2.45194E-2</v>
      </c>
      <c r="BJ156" s="52">
        <v>-6.0742600000000001E-2</v>
      </c>
      <c r="BK156" s="52">
        <v>7.8509999999999995E-4</v>
      </c>
      <c r="BL156" s="52">
        <v>2.6125599999999999E-2</v>
      </c>
      <c r="BM156" s="52">
        <v>2.6664E-2</v>
      </c>
      <c r="BN156" s="52">
        <v>1.9051999999999999E-2</v>
      </c>
      <c r="BO156" s="52">
        <v>1.12979E-2</v>
      </c>
      <c r="BP156" s="52">
        <v>-8.5675999999999999E-3</v>
      </c>
      <c r="BQ156" s="52">
        <v>5.6360000000000004E-4</v>
      </c>
      <c r="BR156" s="52">
        <v>8.0704999999999995E-3</v>
      </c>
      <c r="BS156" s="52">
        <v>2.0130700000000001E-2</v>
      </c>
      <c r="BT156" s="52">
        <v>5.5647700000000001E-2</v>
      </c>
      <c r="BU156" s="52">
        <v>3.1981799999999998E-2</v>
      </c>
      <c r="BV156" s="52">
        <v>-2.7526E-3</v>
      </c>
      <c r="BW156" s="52">
        <v>-5.8720700000000001E-2</v>
      </c>
      <c r="BX156" s="52">
        <v>-7.1915599999999996E-2</v>
      </c>
      <c r="BY156" s="52">
        <v>-9.7683599999999995E-2</v>
      </c>
      <c r="BZ156" s="52">
        <v>-8.7895000000000001E-2</v>
      </c>
      <c r="CA156" s="52">
        <v>-9.6068100000000003E-2</v>
      </c>
      <c r="CB156" s="52">
        <v>-0.1132181</v>
      </c>
      <c r="CC156" s="52">
        <v>-8.3046700000000001E-2</v>
      </c>
      <c r="CD156" s="52">
        <v>-6.1693100000000001E-2</v>
      </c>
      <c r="CE156" s="52">
        <v>-5.7542999999999997E-2</v>
      </c>
      <c r="CF156" s="52">
        <v>-4.5350300000000003E-2</v>
      </c>
      <c r="CG156" s="52">
        <v>-1.5861E-3</v>
      </c>
      <c r="CH156" s="52">
        <v>-3.8096499999999998E-2</v>
      </c>
      <c r="CI156" s="52">
        <v>2.0273900000000001E-2</v>
      </c>
      <c r="CJ156" s="52">
        <v>4.64462E-2</v>
      </c>
      <c r="CK156" s="52">
        <v>4.7562800000000002E-2</v>
      </c>
      <c r="CL156" s="52">
        <v>3.9938000000000001E-2</v>
      </c>
      <c r="CM156" s="52">
        <v>2.85381E-2</v>
      </c>
      <c r="CN156" s="52">
        <v>5.9924000000000002E-3</v>
      </c>
      <c r="CO156" s="52">
        <v>1.4212300000000001E-2</v>
      </c>
      <c r="CP156" s="52">
        <v>2.21973E-2</v>
      </c>
      <c r="CQ156" s="52">
        <v>3.5685599999999998E-2</v>
      </c>
      <c r="CR156" s="52">
        <v>7.3435100000000003E-2</v>
      </c>
      <c r="CS156" s="52">
        <v>5.1641399999999997E-2</v>
      </c>
      <c r="CT156" s="52">
        <v>1.9157500000000001E-2</v>
      </c>
      <c r="CU156" s="52">
        <v>-3.4265400000000001E-2</v>
      </c>
      <c r="CV156" s="52">
        <v>-4.7326300000000002E-2</v>
      </c>
      <c r="CW156" s="52">
        <v>-7.1593500000000004E-2</v>
      </c>
      <c r="CX156" s="52">
        <v>-6.3020199999999998E-2</v>
      </c>
      <c r="CY156" s="52">
        <v>-6.7277699999999996E-2</v>
      </c>
      <c r="CZ156" s="52">
        <v>-8.2375900000000002E-2</v>
      </c>
      <c r="DA156" s="52">
        <v>-5.7296699999999999E-2</v>
      </c>
      <c r="DB156" s="52">
        <v>-3.8572099999999998E-2</v>
      </c>
      <c r="DC156" s="52">
        <v>-3.3967999999999998E-2</v>
      </c>
      <c r="DD156" s="52">
        <v>-2.2081199999999999E-2</v>
      </c>
      <c r="DE156" s="52">
        <v>2.1347100000000001E-2</v>
      </c>
      <c r="DF156" s="52">
        <v>-1.5450500000000001E-2</v>
      </c>
      <c r="DG156" s="52">
        <v>3.9762800000000001E-2</v>
      </c>
      <c r="DH156" s="52">
        <v>6.6766800000000001E-2</v>
      </c>
      <c r="DI156" s="52">
        <v>6.8461599999999997E-2</v>
      </c>
      <c r="DJ156" s="52">
        <v>6.0824099999999999E-2</v>
      </c>
      <c r="DK156" s="52">
        <v>4.5778300000000001E-2</v>
      </c>
      <c r="DL156" s="52">
        <v>2.0552299999999999E-2</v>
      </c>
      <c r="DM156" s="52">
        <v>2.7860900000000001E-2</v>
      </c>
      <c r="DN156" s="52">
        <v>3.6324099999999998E-2</v>
      </c>
      <c r="DO156" s="52">
        <v>5.1240500000000001E-2</v>
      </c>
      <c r="DP156" s="52">
        <v>9.1222399999999995E-2</v>
      </c>
      <c r="DQ156" s="52">
        <v>7.1301000000000003E-2</v>
      </c>
      <c r="DR156" s="52">
        <v>4.1067699999999999E-2</v>
      </c>
      <c r="DS156" s="52">
        <v>-9.8101000000000004E-3</v>
      </c>
      <c r="DT156" s="52">
        <v>-2.2737E-2</v>
      </c>
      <c r="DU156" s="52">
        <v>-4.5503300000000003E-2</v>
      </c>
      <c r="DV156" s="52">
        <v>-3.8145499999999999E-2</v>
      </c>
      <c r="DW156" s="52">
        <v>-2.57088E-2</v>
      </c>
      <c r="DX156" s="52">
        <v>-3.7844700000000002E-2</v>
      </c>
      <c r="DY156" s="52">
        <v>-2.0117699999999999E-2</v>
      </c>
      <c r="DZ156" s="52">
        <v>-5.189E-3</v>
      </c>
      <c r="EA156" s="52">
        <v>7.0500000000000006E-5</v>
      </c>
      <c r="EB156" s="52">
        <v>1.1515600000000001E-2</v>
      </c>
      <c r="EC156" s="52">
        <v>5.4459E-2</v>
      </c>
      <c r="ED156" s="52">
        <v>1.72467E-2</v>
      </c>
      <c r="EE156" s="52">
        <v>6.7901600000000006E-2</v>
      </c>
      <c r="EF156" s="52">
        <v>9.61066E-2</v>
      </c>
      <c r="EG156" s="52">
        <v>9.8636199999999993E-2</v>
      </c>
      <c r="EH156" s="52">
        <v>9.0980099999999994E-2</v>
      </c>
      <c r="EI156" s="52">
        <v>7.0670300000000005E-2</v>
      </c>
      <c r="EJ156" s="52">
        <v>4.1574600000000003E-2</v>
      </c>
      <c r="EK156" s="52">
        <v>4.7567400000000003E-2</v>
      </c>
      <c r="EL156" s="52">
        <v>5.6721000000000001E-2</v>
      </c>
      <c r="EM156" s="52">
        <v>7.3699299999999995E-2</v>
      </c>
      <c r="EN156" s="52">
        <v>0.1169046</v>
      </c>
      <c r="EO156" s="52">
        <v>9.9686399999999994E-2</v>
      </c>
      <c r="EP156" s="52">
        <v>7.2702500000000003E-2</v>
      </c>
      <c r="EQ156" s="52">
        <v>2.5499399999999998E-2</v>
      </c>
      <c r="ER156" s="52">
        <v>1.2766100000000001E-2</v>
      </c>
      <c r="ES156" s="52">
        <v>-7.8332999999999996E-3</v>
      </c>
      <c r="ET156" s="52">
        <v>-2.2303000000000002E-3</v>
      </c>
      <c r="EU156" s="52">
        <v>59.908520000000003</v>
      </c>
      <c r="EV156" s="52">
        <v>59.001567999999999</v>
      </c>
      <c r="EW156" s="52">
        <v>57.831153999999998</v>
      </c>
      <c r="EX156" s="52">
        <v>56.924725000000002</v>
      </c>
      <c r="EY156" s="52">
        <v>56.542603</v>
      </c>
      <c r="EZ156" s="52">
        <v>55.705696000000003</v>
      </c>
      <c r="FA156" s="52">
        <v>55.903815999999999</v>
      </c>
      <c r="FB156" s="52">
        <v>56.014113999999999</v>
      </c>
      <c r="FC156" s="52">
        <v>58.830630999999997</v>
      </c>
      <c r="FD156" s="52">
        <v>63.474125000000001</v>
      </c>
      <c r="FE156" s="52">
        <v>67.851021000000003</v>
      </c>
      <c r="FF156" s="52">
        <v>71.005225999999993</v>
      </c>
      <c r="FG156" s="52">
        <v>72.130165000000005</v>
      </c>
      <c r="FH156" s="52">
        <v>72.207008000000002</v>
      </c>
      <c r="FI156" s="52">
        <v>72.356505999999996</v>
      </c>
      <c r="FJ156" s="52">
        <v>71.065865000000002</v>
      </c>
      <c r="FK156" s="52">
        <v>70.361214000000004</v>
      </c>
      <c r="FL156" s="52">
        <v>68.912177999999997</v>
      </c>
      <c r="FM156" s="52">
        <v>66.742812999999998</v>
      </c>
      <c r="FN156" s="52">
        <v>65.184524999999994</v>
      </c>
      <c r="FO156" s="52">
        <v>64.296913000000004</v>
      </c>
      <c r="FP156" s="52">
        <v>62.761631000000001</v>
      </c>
      <c r="FQ156" s="52">
        <v>61.682175000000001</v>
      </c>
      <c r="FR156" s="52">
        <v>60.831676000000002</v>
      </c>
      <c r="FS156" s="52">
        <v>2.9435900000000001E-2</v>
      </c>
      <c r="FT156" s="52">
        <v>2.85802E-2</v>
      </c>
      <c r="FU156" s="52">
        <v>3.4166099999999998E-2</v>
      </c>
    </row>
    <row r="157" spans="1:177" x14ac:dyDescent="0.2">
      <c r="A157" s="31" t="s">
        <v>204</v>
      </c>
      <c r="B157" s="31" t="s">
        <v>235</v>
      </c>
      <c r="C157" s="31" t="s">
        <v>208</v>
      </c>
      <c r="D157" s="31" t="s">
        <v>212</v>
      </c>
      <c r="E157" s="53" t="s">
        <v>231</v>
      </c>
      <c r="F157" s="53">
        <v>173</v>
      </c>
      <c r="G157" s="52">
        <v>0.74363699999999999</v>
      </c>
      <c r="H157" s="52">
        <v>0.66124479999999997</v>
      </c>
      <c r="I157" s="52">
        <v>0.63976140000000004</v>
      </c>
      <c r="J157" s="52">
        <v>0.61346199999999995</v>
      </c>
      <c r="K157" s="52">
        <v>0.62330390000000002</v>
      </c>
      <c r="L157" s="52">
        <v>0.70467679999999999</v>
      </c>
      <c r="M157" s="52">
        <v>0.83293419999999996</v>
      </c>
      <c r="N157" s="52">
        <v>0.7643413</v>
      </c>
      <c r="O157" s="52">
        <v>0.7635362</v>
      </c>
      <c r="P157" s="52">
        <v>0.74496519999999999</v>
      </c>
      <c r="Q157" s="52">
        <v>0.76244000000000001</v>
      </c>
      <c r="R157" s="52">
        <v>0.71241149999999998</v>
      </c>
      <c r="S157" s="52">
        <v>0.70280050000000005</v>
      </c>
      <c r="T157" s="52">
        <v>0.6800621</v>
      </c>
      <c r="U157" s="52">
        <v>0.75675040000000005</v>
      </c>
      <c r="V157" s="52">
        <v>0.79133849999999994</v>
      </c>
      <c r="W157" s="52">
        <v>0.81700170000000005</v>
      </c>
      <c r="X157" s="52">
        <v>0.9573256</v>
      </c>
      <c r="Y157" s="52">
        <v>1.1602859999999999</v>
      </c>
      <c r="Z157" s="52">
        <v>1.2111499999999999</v>
      </c>
      <c r="AA157" s="52">
        <v>1.181462</v>
      </c>
      <c r="AB157" s="52">
        <v>1.198401</v>
      </c>
      <c r="AC157" s="52">
        <v>1.022707</v>
      </c>
      <c r="AD157" s="52">
        <v>0.8471031</v>
      </c>
      <c r="AE157" s="52">
        <v>-5.39964E-2</v>
      </c>
      <c r="AF157" s="52">
        <v>-7.1590500000000001E-2</v>
      </c>
      <c r="AG157" s="52">
        <v>-7.0269100000000001E-2</v>
      </c>
      <c r="AH157" s="52">
        <v>-6.2391799999999997E-2</v>
      </c>
      <c r="AI157" s="52">
        <v>-5.5328000000000002E-2</v>
      </c>
      <c r="AJ157" s="52">
        <v>-3.5011100000000003E-2</v>
      </c>
      <c r="AK157" s="52">
        <v>-2.8918900000000001E-2</v>
      </c>
      <c r="AL157" s="52">
        <v>-7.5716000000000004E-3</v>
      </c>
      <c r="AM157" s="52">
        <v>-2.87397E-2</v>
      </c>
      <c r="AN157" s="52">
        <v>-3.5733300000000003E-2</v>
      </c>
      <c r="AO157" s="52">
        <v>-3.7543100000000003E-2</v>
      </c>
      <c r="AP157" s="52">
        <v>-1.9412499999999999E-2</v>
      </c>
      <c r="AQ157" s="52">
        <v>-3.6966999999999998E-3</v>
      </c>
      <c r="AR157" s="52">
        <v>-4.3455999999999998E-3</v>
      </c>
      <c r="AS157" s="52">
        <v>2.5166999999999998E-2</v>
      </c>
      <c r="AT157" s="52">
        <v>3.5048299999999998E-2</v>
      </c>
      <c r="AU157" s="52">
        <v>2.29556E-2</v>
      </c>
      <c r="AV157" s="52">
        <v>3.8108999999999997E-2</v>
      </c>
      <c r="AW157" s="52">
        <v>-4.0565200000000003E-2</v>
      </c>
      <c r="AX157" s="52">
        <v>-7.1627800000000005E-2</v>
      </c>
      <c r="AY157" s="52">
        <v>-4.6338299999999999E-2</v>
      </c>
      <c r="AZ157" s="52">
        <v>-5.4712200000000002E-2</v>
      </c>
      <c r="BA157" s="52">
        <v>-4.6210099999999997E-2</v>
      </c>
      <c r="BB157" s="52">
        <v>-3.1683200000000002E-2</v>
      </c>
      <c r="BC157" s="52">
        <v>-3.3267199999999997E-2</v>
      </c>
      <c r="BD157" s="52">
        <v>-5.1175100000000001E-2</v>
      </c>
      <c r="BE157" s="52">
        <v>-5.0093600000000002E-2</v>
      </c>
      <c r="BF157" s="52">
        <v>-4.2766800000000001E-2</v>
      </c>
      <c r="BG157" s="52">
        <v>-3.5210400000000003E-2</v>
      </c>
      <c r="BH157" s="52">
        <v>-1.28141E-2</v>
      </c>
      <c r="BI157" s="52">
        <v>-4.2412999999999999E-3</v>
      </c>
      <c r="BJ157" s="52">
        <v>1.2701499999999999E-2</v>
      </c>
      <c r="BK157" s="52">
        <v>-6.1399999999999996E-3</v>
      </c>
      <c r="BL157" s="52">
        <v>-1.27939E-2</v>
      </c>
      <c r="BM157" s="52">
        <v>-1.40135E-2</v>
      </c>
      <c r="BN157" s="52">
        <v>2.8578000000000002E-3</v>
      </c>
      <c r="BO157" s="52">
        <v>1.8960500000000002E-2</v>
      </c>
      <c r="BP157" s="52">
        <v>1.5528999999999999E-2</v>
      </c>
      <c r="BQ157" s="52">
        <v>5.5879400000000003E-2</v>
      </c>
      <c r="BR157" s="52">
        <v>7.4256199999999994E-2</v>
      </c>
      <c r="BS157" s="52">
        <v>5.5602199999999997E-2</v>
      </c>
      <c r="BT157" s="52">
        <v>6.5106399999999995E-2</v>
      </c>
      <c r="BU157" s="52">
        <v>-3.3406E-3</v>
      </c>
      <c r="BV157" s="52">
        <v>-2.95809E-2</v>
      </c>
      <c r="BW157" s="52">
        <v>-1.3878400000000001E-2</v>
      </c>
      <c r="BX157" s="52">
        <v>-1.8816099999999999E-2</v>
      </c>
      <c r="BY157" s="52">
        <v>-1.95829E-2</v>
      </c>
      <c r="BZ157" s="52">
        <v>-7.7374999999999996E-3</v>
      </c>
      <c r="CA157" s="52">
        <v>-1.8910300000000001E-2</v>
      </c>
      <c r="CB157" s="52">
        <v>-3.7035400000000003E-2</v>
      </c>
      <c r="CC157" s="52">
        <v>-3.6120100000000002E-2</v>
      </c>
      <c r="CD157" s="52">
        <v>-2.9174499999999999E-2</v>
      </c>
      <c r="CE157" s="52">
        <v>-2.1277000000000001E-2</v>
      </c>
      <c r="CF157" s="52">
        <v>2.5593999999999999E-3</v>
      </c>
      <c r="CG157" s="52">
        <v>1.28503E-2</v>
      </c>
      <c r="CH157" s="52">
        <v>2.6742599999999998E-2</v>
      </c>
      <c r="CI157" s="52">
        <v>9.5124000000000007E-3</v>
      </c>
      <c r="CJ157" s="52">
        <v>3.0939000000000001E-3</v>
      </c>
      <c r="CK157" s="52">
        <v>2.2831000000000001E-3</v>
      </c>
      <c r="CL157" s="52">
        <v>1.8282199999999998E-2</v>
      </c>
      <c r="CM157" s="52">
        <v>3.4652799999999997E-2</v>
      </c>
      <c r="CN157" s="52">
        <v>2.92941E-2</v>
      </c>
      <c r="CO157" s="52">
        <v>7.71506E-2</v>
      </c>
      <c r="CP157" s="52">
        <v>0.1014115</v>
      </c>
      <c r="CQ157" s="52">
        <v>7.8213199999999997E-2</v>
      </c>
      <c r="CR157" s="52">
        <v>8.3804799999999999E-2</v>
      </c>
      <c r="CS157" s="52">
        <v>2.2440999999999999E-2</v>
      </c>
      <c r="CT157" s="52">
        <v>-4.593E-4</v>
      </c>
      <c r="CU157" s="52">
        <v>8.6032999999999995E-3</v>
      </c>
      <c r="CV157" s="52">
        <v>6.0454999999999997E-3</v>
      </c>
      <c r="CW157" s="52">
        <v>-1.1410000000000001E-3</v>
      </c>
      <c r="CX157" s="52">
        <v>8.8471999999999995E-3</v>
      </c>
      <c r="CY157" s="52">
        <v>-4.5534E-3</v>
      </c>
      <c r="CZ157" s="52">
        <v>-2.2895700000000001E-2</v>
      </c>
      <c r="DA157" s="52">
        <v>-2.2146599999999999E-2</v>
      </c>
      <c r="DB157" s="52">
        <v>-1.55823E-2</v>
      </c>
      <c r="DC157" s="52">
        <v>-7.3435000000000002E-3</v>
      </c>
      <c r="DD157" s="52">
        <v>1.7933000000000001E-2</v>
      </c>
      <c r="DE157" s="52">
        <v>2.9942E-2</v>
      </c>
      <c r="DF157" s="52">
        <v>4.0783699999999999E-2</v>
      </c>
      <c r="DG157" s="52">
        <v>2.51649E-2</v>
      </c>
      <c r="DH157" s="52">
        <v>1.8981700000000001E-2</v>
      </c>
      <c r="DI157" s="52">
        <v>1.8579700000000001E-2</v>
      </c>
      <c r="DJ157" s="52">
        <v>3.37065E-2</v>
      </c>
      <c r="DK157" s="52">
        <v>5.0345099999999997E-2</v>
      </c>
      <c r="DL157" s="52">
        <v>4.3059199999999999E-2</v>
      </c>
      <c r="DM157" s="52">
        <v>9.8421900000000007E-2</v>
      </c>
      <c r="DN157" s="52">
        <v>0.12856680000000001</v>
      </c>
      <c r="DO157" s="52">
        <v>0.1008241</v>
      </c>
      <c r="DP157" s="52">
        <v>0.1025032</v>
      </c>
      <c r="DQ157" s="52">
        <v>4.82227E-2</v>
      </c>
      <c r="DR157" s="52">
        <v>2.8662300000000002E-2</v>
      </c>
      <c r="DS157" s="52">
        <v>3.1085000000000002E-2</v>
      </c>
      <c r="DT157" s="52">
        <v>3.0907E-2</v>
      </c>
      <c r="DU157" s="52">
        <v>1.7301E-2</v>
      </c>
      <c r="DV157" s="52">
        <v>2.5432E-2</v>
      </c>
      <c r="DW157" s="52">
        <v>1.6175800000000001E-2</v>
      </c>
      <c r="DX157" s="52">
        <v>-2.4803E-3</v>
      </c>
      <c r="DY157" s="52">
        <v>-1.9710999999999999E-3</v>
      </c>
      <c r="DZ157" s="52">
        <v>4.0428E-3</v>
      </c>
      <c r="EA157" s="52">
        <v>1.27741E-2</v>
      </c>
      <c r="EB157" s="52">
        <v>4.0129999999999999E-2</v>
      </c>
      <c r="EC157" s="52">
        <v>5.4619599999999997E-2</v>
      </c>
      <c r="ED157" s="52">
        <v>6.1056800000000001E-2</v>
      </c>
      <c r="EE157" s="52">
        <v>4.7764599999999997E-2</v>
      </c>
      <c r="EF157" s="52">
        <v>4.1921100000000003E-2</v>
      </c>
      <c r="EG157" s="52">
        <v>4.2109300000000002E-2</v>
      </c>
      <c r="EH157" s="52">
        <v>5.59768E-2</v>
      </c>
      <c r="EI157" s="52">
        <v>7.3002300000000006E-2</v>
      </c>
      <c r="EJ157" s="52">
        <v>6.2933900000000001E-2</v>
      </c>
      <c r="EK157" s="52">
        <v>0.12913430000000001</v>
      </c>
      <c r="EL157" s="52">
        <v>0.1677747</v>
      </c>
      <c r="EM157" s="52">
        <v>0.1334707</v>
      </c>
      <c r="EN157" s="52">
        <v>0.12950059999999999</v>
      </c>
      <c r="EO157" s="52">
        <v>8.5447300000000004E-2</v>
      </c>
      <c r="EP157" s="52">
        <v>7.07092E-2</v>
      </c>
      <c r="EQ157" s="52">
        <v>6.3545000000000004E-2</v>
      </c>
      <c r="ER157" s="52">
        <v>6.6803100000000004E-2</v>
      </c>
      <c r="ES157" s="52">
        <v>4.3928200000000001E-2</v>
      </c>
      <c r="ET157" s="52">
        <v>4.9377699999999997E-2</v>
      </c>
      <c r="EU157" s="52">
        <v>56.029204999999997</v>
      </c>
      <c r="EV157" s="52">
        <v>56.171444000000001</v>
      </c>
      <c r="EW157" s="52">
        <v>54.970253</v>
      </c>
      <c r="EX157" s="52">
        <v>54.868575999999997</v>
      </c>
      <c r="EY157" s="52">
        <v>54.369929999999997</v>
      </c>
      <c r="EZ157" s="52">
        <v>53.448349</v>
      </c>
      <c r="FA157" s="52">
        <v>53.247162000000003</v>
      </c>
      <c r="FB157" s="52">
        <v>54.041103</v>
      </c>
      <c r="FC157" s="52">
        <v>61.473227999999999</v>
      </c>
      <c r="FD157" s="52">
        <v>68.124390000000005</v>
      </c>
      <c r="FE157" s="52">
        <v>72.618172000000001</v>
      </c>
      <c r="FF157" s="52">
        <v>75.348297000000002</v>
      </c>
      <c r="FG157" s="52">
        <v>77.46566</v>
      </c>
      <c r="FH157" s="52">
        <v>77.399131999999994</v>
      </c>
      <c r="FI157" s="52">
        <v>77.033530999999996</v>
      </c>
      <c r="FJ157" s="52">
        <v>76.325042999999994</v>
      </c>
      <c r="FK157" s="52">
        <v>74.126014999999995</v>
      </c>
      <c r="FL157" s="52">
        <v>70.965384999999998</v>
      </c>
      <c r="FM157" s="52">
        <v>64.594916999999995</v>
      </c>
      <c r="FN157" s="52">
        <v>62.193077000000002</v>
      </c>
      <c r="FO157" s="52">
        <v>58.997295000000001</v>
      </c>
      <c r="FP157" s="52">
        <v>57.509464000000001</v>
      </c>
      <c r="FQ157" s="52">
        <v>55.734993000000003</v>
      </c>
      <c r="FR157" s="52">
        <v>55.168197999999997</v>
      </c>
      <c r="FS157" s="52">
        <v>2.20348E-2</v>
      </c>
      <c r="FT157" s="52">
        <v>2.28732E-2</v>
      </c>
      <c r="FU157" s="52">
        <v>3.5187700000000002E-2</v>
      </c>
    </row>
    <row r="158" spans="1:177" x14ac:dyDescent="0.2">
      <c r="A158" s="31" t="s">
        <v>204</v>
      </c>
      <c r="B158" s="31" t="s">
        <v>235</v>
      </c>
      <c r="C158" s="31" t="s">
        <v>208</v>
      </c>
      <c r="D158" s="31" t="s">
        <v>213</v>
      </c>
      <c r="E158" s="53" t="s">
        <v>229</v>
      </c>
      <c r="F158" s="53">
        <v>328</v>
      </c>
      <c r="G158" s="52">
        <v>0.71417549999999996</v>
      </c>
      <c r="H158" s="52">
        <v>0.6413721</v>
      </c>
      <c r="I158" s="52">
        <v>0.59557870000000002</v>
      </c>
      <c r="J158" s="52">
        <v>0.59764079999999997</v>
      </c>
      <c r="K158" s="52">
        <v>0.61648049999999999</v>
      </c>
      <c r="L158" s="52">
        <v>0.69019430000000004</v>
      </c>
      <c r="M158" s="52">
        <v>0.83986919999999998</v>
      </c>
      <c r="N158" s="52">
        <v>0.83776859999999997</v>
      </c>
      <c r="O158" s="52">
        <v>0.80381100000000005</v>
      </c>
      <c r="P158" s="52">
        <v>0.77373210000000003</v>
      </c>
      <c r="Q158" s="52">
        <v>0.72996070000000002</v>
      </c>
      <c r="R158" s="52">
        <v>0.70016690000000004</v>
      </c>
      <c r="S158" s="52">
        <v>0.68400780000000005</v>
      </c>
      <c r="T158" s="52">
        <v>0.62998799999999999</v>
      </c>
      <c r="U158" s="52">
        <v>0.65566990000000003</v>
      </c>
      <c r="V158" s="52">
        <v>0.7013817</v>
      </c>
      <c r="W158" s="52">
        <v>0.79076009999999997</v>
      </c>
      <c r="X158" s="52">
        <v>1.024024</v>
      </c>
      <c r="Y158" s="52">
        <v>1.1599969999999999</v>
      </c>
      <c r="Z158" s="52">
        <v>1.156417</v>
      </c>
      <c r="AA158" s="52">
        <v>1.1362019999999999</v>
      </c>
      <c r="AB158" s="52">
        <v>1.080479</v>
      </c>
      <c r="AC158" s="52">
        <v>0.93501619999999996</v>
      </c>
      <c r="AD158" s="52">
        <v>0.79909730000000001</v>
      </c>
      <c r="AE158" s="52">
        <v>-0.107614</v>
      </c>
      <c r="AF158" s="52">
        <v>-0.128409</v>
      </c>
      <c r="AG158" s="52">
        <v>-0.10191790000000001</v>
      </c>
      <c r="AH158" s="52">
        <v>-8.4648799999999996E-2</v>
      </c>
      <c r="AI158" s="52">
        <v>-8.0327599999999999E-2</v>
      </c>
      <c r="AJ158" s="52">
        <v>-6.0498000000000003E-2</v>
      </c>
      <c r="AK158" s="52">
        <v>-2.9882599999999999E-2</v>
      </c>
      <c r="AL158" s="52">
        <v>-4.2396700000000002E-2</v>
      </c>
      <c r="AM158" s="52">
        <v>-1.27829E-2</v>
      </c>
      <c r="AN158" s="52">
        <v>-2.3440000000000002E-3</v>
      </c>
      <c r="AO158" s="52">
        <v>-3.6790999999999998E-3</v>
      </c>
      <c r="AP158" s="52">
        <v>1.4709E-3</v>
      </c>
      <c r="AQ158" s="52">
        <v>6.4520999999999997E-3</v>
      </c>
      <c r="AR158" s="52">
        <v>-5.8503000000000001E-3</v>
      </c>
      <c r="AS158" s="52">
        <v>1.48077E-2</v>
      </c>
      <c r="AT158" s="52">
        <v>2.68726E-2</v>
      </c>
      <c r="AU158" s="52">
        <v>2.9671199999999998E-2</v>
      </c>
      <c r="AV158" s="52">
        <v>6.1583400000000003E-2</v>
      </c>
      <c r="AW158" s="52">
        <v>2.9740999999999999E-3</v>
      </c>
      <c r="AX158" s="52">
        <v>-3.3190400000000002E-2</v>
      </c>
      <c r="AY158" s="52">
        <v>-5.6849299999999998E-2</v>
      </c>
      <c r="AZ158" s="52">
        <v>-6.9453299999999996E-2</v>
      </c>
      <c r="BA158" s="52">
        <v>-8.3218E-2</v>
      </c>
      <c r="BB158" s="52">
        <v>-7.0997299999999999E-2</v>
      </c>
      <c r="BC158" s="52">
        <v>-8.3602599999999999E-2</v>
      </c>
      <c r="BD158" s="52">
        <v>-0.10298499999999999</v>
      </c>
      <c r="BE158" s="52">
        <v>-8.0133499999999996E-2</v>
      </c>
      <c r="BF158" s="52">
        <v>-6.4786499999999997E-2</v>
      </c>
      <c r="BG158" s="52">
        <v>-6.0044599999999997E-2</v>
      </c>
      <c r="BH158" s="52">
        <v>-3.9948200000000003E-2</v>
      </c>
      <c r="BI158" s="52">
        <v>-8.9373000000000005E-3</v>
      </c>
      <c r="BJ158" s="52">
        <v>-2.2628800000000001E-2</v>
      </c>
      <c r="BK158" s="52">
        <v>5.4860999999999998E-3</v>
      </c>
      <c r="BL158" s="52">
        <v>1.66252E-2</v>
      </c>
      <c r="BM158" s="52">
        <v>1.5833199999999999E-2</v>
      </c>
      <c r="BN158" s="52">
        <v>2.0598100000000001E-2</v>
      </c>
      <c r="BO158" s="52">
        <v>2.3417799999999999E-2</v>
      </c>
      <c r="BP158" s="52">
        <v>8.7098999999999996E-3</v>
      </c>
      <c r="BQ158" s="52">
        <v>3.2687399999999998E-2</v>
      </c>
      <c r="BR158" s="52">
        <v>4.8297699999999999E-2</v>
      </c>
      <c r="BS158" s="52">
        <v>4.9125000000000002E-2</v>
      </c>
      <c r="BT158" s="52">
        <v>8.0201900000000007E-2</v>
      </c>
      <c r="BU158" s="52">
        <v>2.6107999999999999E-2</v>
      </c>
      <c r="BV158" s="52">
        <v>-7.2065000000000002E-3</v>
      </c>
      <c r="BW158" s="52">
        <v>-3.2803300000000001E-2</v>
      </c>
      <c r="BX158" s="52">
        <v>-4.4349899999999998E-2</v>
      </c>
      <c r="BY158" s="52">
        <v>-5.9716900000000003E-2</v>
      </c>
      <c r="BZ158" s="52">
        <v>-4.8949600000000003E-2</v>
      </c>
      <c r="CA158" s="52">
        <v>-6.6972400000000001E-2</v>
      </c>
      <c r="CB158" s="52">
        <v>-8.5376499999999994E-2</v>
      </c>
      <c r="CC158" s="52">
        <v>-6.5045699999999998E-2</v>
      </c>
      <c r="CD158" s="52">
        <v>-5.1029999999999999E-2</v>
      </c>
      <c r="CE158" s="52">
        <v>-4.5996599999999999E-2</v>
      </c>
      <c r="CF158" s="52">
        <v>-2.5715499999999999E-2</v>
      </c>
      <c r="CG158" s="52">
        <v>5.5693000000000001E-3</v>
      </c>
      <c r="CH158" s="52">
        <v>-8.9374999999999993E-3</v>
      </c>
      <c r="CI158" s="52">
        <v>1.8139200000000001E-2</v>
      </c>
      <c r="CJ158" s="52">
        <v>2.9763299999999999E-2</v>
      </c>
      <c r="CK158" s="52">
        <v>2.93473E-2</v>
      </c>
      <c r="CL158" s="52">
        <v>3.3845600000000003E-2</v>
      </c>
      <c r="CM158" s="52">
        <v>3.51683E-2</v>
      </c>
      <c r="CN158" s="52">
        <v>1.87943E-2</v>
      </c>
      <c r="CO158" s="52">
        <v>4.5070800000000001E-2</v>
      </c>
      <c r="CP158" s="52">
        <v>6.3136700000000004E-2</v>
      </c>
      <c r="CQ158" s="52">
        <v>6.2598600000000004E-2</v>
      </c>
      <c r="CR158" s="52">
        <v>9.3097100000000002E-2</v>
      </c>
      <c r="CS158" s="52">
        <v>4.2130500000000001E-2</v>
      </c>
      <c r="CT158" s="52">
        <v>1.07899E-2</v>
      </c>
      <c r="CU158" s="52">
        <v>-1.6149199999999999E-2</v>
      </c>
      <c r="CV158" s="52">
        <v>-2.6963399999999998E-2</v>
      </c>
      <c r="CW158" s="52">
        <v>-4.3440100000000002E-2</v>
      </c>
      <c r="CX158" s="52">
        <v>-3.3679399999999998E-2</v>
      </c>
      <c r="CY158" s="52">
        <v>-5.0342199999999997E-2</v>
      </c>
      <c r="CZ158" s="52">
        <v>-6.7767999999999995E-2</v>
      </c>
      <c r="DA158" s="52">
        <v>-4.99579E-2</v>
      </c>
      <c r="DB158" s="52">
        <v>-3.7273399999999998E-2</v>
      </c>
      <c r="DC158" s="52">
        <v>-3.1948600000000001E-2</v>
      </c>
      <c r="DD158" s="52">
        <v>-1.14827E-2</v>
      </c>
      <c r="DE158" s="52">
        <v>2.0075900000000001E-2</v>
      </c>
      <c r="DF158" s="52">
        <v>4.7536999999999996E-3</v>
      </c>
      <c r="DG158" s="52">
        <v>3.0792300000000002E-2</v>
      </c>
      <c r="DH158" s="52">
        <v>4.2901300000000003E-2</v>
      </c>
      <c r="DI158" s="52">
        <v>4.2861400000000001E-2</v>
      </c>
      <c r="DJ158" s="52">
        <v>4.7093099999999999E-2</v>
      </c>
      <c r="DK158" s="52">
        <v>4.6918700000000001E-2</v>
      </c>
      <c r="DL158" s="52">
        <v>2.88787E-2</v>
      </c>
      <c r="DM158" s="52">
        <v>5.7454199999999997E-2</v>
      </c>
      <c r="DN158" s="52">
        <v>7.7975699999999995E-2</v>
      </c>
      <c r="DO158" s="52">
        <v>7.6072299999999995E-2</v>
      </c>
      <c r="DP158" s="52">
        <v>0.10599219999999999</v>
      </c>
      <c r="DQ158" s="52">
        <v>5.81529E-2</v>
      </c>
      <c r="DR158" s="52">
        <v>2.8786300000000001E-2</v>
      </c>
      <c r="DS158" s="52">
        <v>5.0500000000000002E-4</v>
      </c>
      <c r="DT158" s="52">
        <v>-9.5767999999999999E-3</v>
      </c>
      <c r="DU158" s="52">
        <v>-2.7163300000000001E-2</v>
      </c>
      <c r="DV158" s="52">
        <v>-1.84093E-2</v>
      </c>
      <c r="DW158" s="52">
        <v>-2.6330800000000001E-2</v>
      </c>
      <c r="DX158" s="52">
        <v>-4.2344100000000003E-2</v>
      </c>
      <c r="DY158" s="52">
        <v>-2.8173500000000001E-2</v>
      </c>
      <c r="DZ158" s="52">
        <v>-1.7411099999999999E-2</v>
      </c>
      <c r="EA158" s="52">
        <v>-1.16656E-2</v>
      </c>
      <c r="EB158" s="52">
        <v>9.0670999999999998E-3</v>
      </c>
      <c r="EC158" s="52">
        <v>4.1021099999999998E-2</v>
      </c>
      <c r="ED158" s="52">
        <v>2.4521600000000001E-2</v>
      </c>
      <c r="EE158" s="52">
        <v>4.9061399999999998E-2</v>
      </c>
      <c r="EF158" s="52">
        <v>6.1870599999999998E-2</v>
      </c>
      <c r="EG158" s="52">
        <v>6.2373699999999997E-2</v>
      </c>
      <c r="EH158" s="52">
        <v>6.6220299999999996E-2</v>
      </c>
      <c r="EI158" s="52">
        <v>6.3884499999999997E-2</v>
      </c>
      <c r="EJ158" s="52">
        <v>4.3438900000000003E-2</v>
      </c>
      <c r="EK158" s="52">
        <v>7.5333899999999995E-2</v>
      </c>
      <c r="EL158" s="52">
        <v>9.9400799999999997E-2</v>
      </c>
      <c r="EM158" s="52">
        <v>9.5526100000000003E-2</v>
      </c>
      <c r="EN158" s="52">
        <v>0.12461079999999999</v>
      </c>
      <c r="EO158" s="52">
        <v>8.1286800000000006E-2</v>
      </c>
      <c r="EP158" s="52">
        <v>5.4770199999999998E-2</v>
      </c>
      <c r="EQ158" s="52">
        <v>2.4551E-2</v>
      </c>
      <c r="ER158" s="52">
        <v>1.55266E-2</v>
      </c>
      <c r="ES158" s="52">
        <v>-3.6622E-3</v>
      </c>
      <c r="ET158" s="52">
        <v>3.6384E-3</v>
      </c>
      <c r="EU158" s="52">
        <v>54.984234000000001</v>
      </c>
      <c r="EV158" s="52">
        <v>54.201827999999999</v>
      </c>
      <c r="EW158" s="52">
        <v>53.955219</v>
      </c>
      <c r="EX158" s="52">
        <v>53.559761000000002</v>
      </c>
      <c r="EY158" s="52">
        <v>53.009459999999997</v>
      </c>
      <c r="EZ158" s="52">
        <v>52.505833000000003</v>
      </c>
      <c r="FA158" s="52">
        <v>52.023021999999997</v>
      </c>
      <c r="FB158" s="52">
        <v>52.080418000000002</v>
      </c>
      <c r="FC158" s="52">
        <v>54.557236000000003</v>
      </c>
      <c r="FD158" s="52">
        <v>58.268054999999997</v>
      </c>
      <c r="FE158" s="52">
        <v>61.185744999999997</v>
      </c>
      <c r="FF158" s="52">
        <v>63.813625000000002</v>
      </c>
      <c r="FG158" s="52">
        <v>64.808891000000003</v>
      </c>
      <c r="FH158" s="52">
        <v>65.456008999999995</v>
      </c>
      <c r="FI158" s="52">
        <v>64.962790999999996</v>
      </c>
      <c r="FJ158" s="52">
        <v>64.530434</v>
      </c>
      <c r="FK158" s="52">
        <v>63.249133999999998</v>
      </c>
      <c r="FL158" s="52">
        <v>61.304634</v>
      </c>
      <c r="FM158" s="52">
        <v>59.583412000000003</v>
      </c>
      <c r="FN158" s="52">
        <v>58.451591000000001</v>
      </c>
      <c r="FO158" s="52">
        <v>57.495426000000002</v>
      </c>
      <c r="FP158" s="52">
        <v>57.044150999999999</v>
      </c>
      <c r="FQ158" s="52">
        <v>55.986125999999999</v>
      </c>
      <c r="FR158" s="52">
        <v>55.528854000000003</v>
      </c>
      <c r="FS158" s="52">
        <v>1.86506E-2</v>
      </c>
      <c r="FT158" s="52">
        <v>1.8536400000000001E-2</v>
      </c>
      <c r="FU158" s="52">
        <v>2.46048E-2</v>
      </c>
    </row>
    <row r="159" spans="1:177" x14ac:dyDescent="0.2">
      <c r="A159" s="31" t="s">
        <v>204</v>
      </c>
      <c r="B159" s="31" t="s">
        <v>235</v>
      </c>
      <c r="C159" s="31" t="s">
        <v>208</v>
      </c>
      <c r="D159" s="31" t="s">
        <v>213</v>
      </c>
      <c r="E159" s="53" t="s">
        <v>230</v>
      </c>
      <c r="F159" s="53">
        <v>179</v>
      </c>
      <c r="G159" s="52">
        <v>0.63615219999999995</v>
      </c>
      <c r="H159" s="52">
        <v>0.57525009999999999</v>
      </c>
      <c r="I159" s="52">
        <v>0.53581080000000003</v>
      </c>
      <c r="J159" s="52">
        <v>0.53041709999999997</v>
      </c>
      <c r="K159" s="52">
        <v>0.55065319999999995</v>
      </c>
      <c r="L159" s="52">
        <v>0.63580700000000001</v>
      </c>
      <c r="M159" s="52">
        <v>0.77380110000000002</v>
      </c>
      <c r="N159" s="52">
        <v>0.78096460000000001</v>
      </c>
      <c r="O159" s="52">
        <v>0.72780929999999999</v>
      </c>
      <c r="P159" s="52">
        <v>0.68325780000000003</v>
      </c>
      <c r="Q159" s="52">
        <v>0.62334420000000001</v>
      </c>
      <c r="R159" s="52">
        <v>0.60430589999999995</v>
      </c>
      <c r="S159" s="52">
        <v>0.59638570000000002</v>
      </c>
      <c r="T159" s="52">
        <v>0.53581210000000001</v>
      </c>
      <c r="U159" s="52">
        <v>0.53853150000000005</v>
      </c>
      <c r="V159" s="52">
        <v>0.56865169999999998</v>
      </c>
      <c r="W159" s="52">
        <v>0.6575974</v>
      </c>
      <c r="X159" s="52">
        <v>0.89477700000000004</v>
      </c>
      <c r="Y159" s="52">
        <v>1.044028</v>
      </c>
      <c r="Z159" s="52">
        <v>1.0243709999999999</v>
      </c>
      <c r="AA159" s="52">
        <v>1.0115559999999999</v>
      </c>
      <c r="AB159" s="52">
        <v>0.9441273</v>
      </c>
      <c r="AC159" s="52">
        <v>0.80502260000000003</v>
      </c>
      <c r="AD159" s="52">
        <v>0.69320850000000001</v>
      </c>
      <c r="AE159" s="52">
        <v>-0.17577490000000001</v>
      </c>
      <c r="AF159" s="52">
        <v>-0.19755490000000001</v>
      </c>
      <c r="AG159" s="52">
        <v>-0.1496326</v>
      </c>
      <c r="AH159" s="52">
        <v>-0.121906</v>
      </c>
      <c r="AI159" s="52">
        <v>-0.1201057</v>
      </c>
      <c r="AJ159" s="52">
        <v>-0.10575610000000001</v>
      </c>
      <c r="AK159" s="52">
        <v>-5.7817599999999997E-2</v>
      </c>
      <c r="AL159" s="52">
        <v>-0.1015489</v>
      </c>
      <c r="AM159" s="52">
        <v>-2.3381200000000001E-2</v>
      </c>
      <c r="AN159" s="52">
        <v>3.1671999999999998E-3</v>
      </c>
      <c r="AO159" s="52">
        <v>1.5092E-3</v>
      </c>
      <c r="AP159" s="52">
        <v>-5.1460999999999998E-3</v>
      </c>
      <c r="AQ159" s="52">
        <v>-9.9465999999999999E-3</v>
      </c>
      <c r="AR159" s="52">
        <v>-2.9088099999999999E-2</v>
      </c>
      <c r="AS159" s="52">
        <v>-1.8074199999999999E-2</v>
      </c>
      <c r="AT159" s="52">
        <v>-1.0215500000000001E-2</v>
      </c>
      <c r="AU159" s="52">
        <v>1.7729E-3</v>
      </c>
      <c r="AV159" s="52">
        <v>4.1106700000000003E-2</v>
      </c>
      <c r="AW159" s="52">
        <v>7.1751000000000002E-3</v>
      </c>
      <c r="AX159" s="52">
        <v>-3.2488099999999999E-2</v>
      </c>
      <c r="AY159" s="52">
        <v>-9.8154699999999998E-2</v>
      </c>
      <c r="AZ159" s="52">
        <v>-0.1147828</v>
      </c>
      <c r="BA159" s="52">
        <v>-0.1430206</v>
      </c>
      <c r="BB159" s="52">
        <v>-0.13105169999999999</v>
      </c>
      <c r="BC159" s="52">
        <v>-0.13420609999999999</v>
      </c>
      <c r="BD159" s="52">
        <v>-0.15302360000000001</v>
      </c>
      <c r="BE159" s="52">
        <v>-0.1124536</v>
      </c>
      <c r="BF159" s="52">
        <v>-8.8522900000000002E-2</v>
      </c>
      <c r="BG159" s="52">
        <v>-8.6067099999999994E-2</v>
      </c>
      <c r="BH159" s="52">
        <v>-7.2159299999999996E-2</v>
      </c>
      <c r="BI159" s="52">
        <v>-2.4705700000000001E-2</v>
      </c>
      <c r="BJ159" s="52">
        <v>-6.8851599999999999E-2</v>
      </c>
      <c r="BK159" s="52">
        <v>4.7577000000000001E-3</v>
      </c>
      <c r="BL159" s="52">
        <v>3.2507000000000001E-2</v>
      </c>
      <c r="BM159" s="52">
        <v>3.1683799999999998E-2</v>
      </c>
      <c r="BN159" s="52">
        <v>2.5010000000000001E-2</v>
      </c>
      <c r="BO159" s="52">
        <v>1.4945399999999999E-2</v>
      </c>
      <c r="BP159" s="52">
        <v>-8.0657999999999997E-3</v>
      </c>
      <c r="BQ159" s="52">
        <v>1.6324E-3</v>
      </c>
      <c r="BR159" s="52">
        <v>1.01814E-2</v>
      </c>
      <c r="BS159" s="52">
        <v>2.4231699999999998E-2</v>
      </c>
      <c r="BT159" s="52">
        <v>6.6788899999999998E-2</v>
      </c>
      <c r="BU159" s="52">
        <v>3.5560500000000002E-2</v>
      </c>
      <c r="BV159" s="52">
        <v>-8.5329999999999998E-4</v>
      </c>
      <c r="BW159" s="52">
        <v>-6.2845200000000004E-2</v>
      </c>
      <c r="BX159" s="52">
        <v>-7.9279799999999997E-2</v>
      </c>
      <c r="BY159" s="52">
        <v>-0.1053506</v>
      </c>
      <c r="BZ159" s="52">
        <v>-9.5136600000000002E-2</v>
      </c>
      <c r="CA159" s="52">
        <v>-0.1054156</v>
      </c>
      <c r="CB159" s="52">
        <v>-0.1221814</v>
      </c>
      <c r="CC159" s="52">
        <v>-8.6703500000000003E-2</v>
      </c>
      <c r="CD159" s="52">
        <v>-6.5401899999999999E-2</v>
      </c>
      <c r="CE159" s="52">
        <v>-6.2492100000000002E-2</v>
      </c>
      <c r="CF159" s="52">
        <v>-4.8890299999999998E-2</v>
      </c>
      <c r="CG159" s="52">
        <v>-1.7725E-3</v>
      </c>
      <c r="CH159" s="52">
        <v>-4.6205599999999999E-2</v>
      </c>
      <c r="CI159" s="52">
        <v>2.4246500000000001E-2</v>
      </c>
      <c r="CJ159" s="52">
        <v>5.2827600000000002E-2</v>
      </c>
      <c r="CK159" s="52">
        <v>5.25826E-2</v>
      </c>
      <c r="CL159" s="52">
        <v>4.5896100000000002E-2</v>
      </c>
      <c r="CM159" s="52">
        <v>3.2185600000000002E-2</v>
      </c>
      <c r="CN159" s="52">
        <v>6.4941E-3</v>
      </c>
      <c r="CO159" s="52">
        <v>1.5280999999999999E-2</v>
      </c>
      <c r="CP159" s="52">
        <v>2.4308199999999999E-2</v>
      </c>
      <c r="CQ159" s="52">
        <v>3.9786599999999998E-2</v>
      </c>
      <c r="CR159" s="52">
        <v>8.4576200000000004E-2</v>
      </c>
      <c r="CS159" s="52">
        <v>5.5220100000000001E-2</v>
      </c>
      <c r="CT159" s="52">
        <v>2.10569E-2</v>
      </c>
      <c r="CU159" s="52">
        <v>-3.8389899999999998E-2</v>
      </c>
      <c r="CV159" s="52">
        <v>-5.4690500000000003E-2</v>
      </c>
      <c r="CW159" s="52">
        <v>-7.9260399999999995E-2</v>
      </c>
      <c r="CX159" s="52">
        <v>-7.0261799999999999E-2</v>
      </c>
      <c r="CY159" s="52">
        <v>-7.6625200000000004E-2</v>
      </c>
      <c r="CZ159" s="52">
        <v>-9.1339199999999995E-2</v>
      </c>
      <c r="DA159" s="52">
        <v>-6.0953500000000001E-2</v>
      </c>
      <c r="DB159" s="52">
        <v>-4.2280900000000003E-2</v>
      </c>
      <c r="DC159" s="52">
        <v>-3.8917100000000003E-2</v>
      </c>
      <c r="DD159" s="52">
        <v>-2.56213E-2</v>
      </c>
      <c r="DE159" s="52">
        <v>2.11608E-2</v>
      </c>
      <c r="DF159" s="52">
        <v>-2.35596E-2</v>
      </c>
      <c r="DG159" s="52">
        <v>4.3735400000000001E-2</v>
      </c>
      <c r="DH159" s="52">
        <v>7.3148199999999997E-2</v>
      </c>
      <c r="DI159" s="52">
        <v>7.3481400000000002E-2</v>
      </c>
      <c r="DJ159" s="52">
        <v>6.6782099999999997E-2</v>
      </c>
      <c r="DK159" s="52">
        <v>4.9425799999999999E-2</v>
      </c>
      <c r="DL159" s="52">
        <v>2.1054E-2</v>
      </c>
      <c r="DM159" s="52">
        <v>2.8929699999999999E-2</v>
      </c>
      <c r="DN159" s="52">
        <v>3.8434999999999997E-2</v>
      </c>
      <c r="DO159" s="52">
        <v>5.5341500000000002E-2</v>
      </c>
      <c r="DP159" s="52">
        <v>0.1023636</v>
      </c>
      <c r="DQ159" s="52">
        <v>7.4879799999999996E-2</v>
      </c>
      <c r="DR159" s="52">
        <v>4.2966999999999998E-2</v>
      </c>
      <c r="DS159" s="52">
        <v>-1.39347E-2</v>
      </c>
      <c r="DT159" s="52">
        <v>-3.0101200000000002E-2</v>
      </c>
      <c r="DU159" s="52">
        <v>-5.3170299999999997E-2</v>
      </c>
      <c r="DV159" s="52">
        <v>-4.53871E-2</v>
      </c>
      <c r="DW159" s="52">
        <v>-3.5056400000000001E-2</v>
      </c>
      <c r="DX159" s="52">
        <v>-4.6808000000000002E-2</v>
      </c>
      <c r="DY159" s="52">
        <v>-2.37745E-2</v>
      </c>
      <c r="DZ159" s="52">
        <v>-8.8978000000000008E-3</v>
      </c>
      <c r="EA159" s="52">
        <v>-4.8785E-3</v>
      </c>
      <c r="EB159" s="52">
        <v>7.9755E-3</v>
      </c>
      <c r="EC159" s="52">
        <v>5.42727E-2</v>
      </c>
      <c r="ED159" s="52">
        <v>9.1375999999999992E-3</v>
      </c>
      <c r="EE159" s="52">
        <v>7.1874199999999999E-2</v>
      </c>
      <c r="EF159" s="52">
        <v>0.102488</v>
      </c>
      <c r="EG159" s="52">
        <v>0.103656</v>
      </c>
      <c r="EH159" s="52">
        <v>9.6938200000000002E-2</v>
      </c>
      <c r="EI159" s="52">
        <v>7.4317900000000006E-2</v>
      </c>
      <c r="EJ159" s="52">
        <v>4.2076299999999997E-2</v>
      </c>
      <c r="EK159" s="52">
        <v>4.8636199999999997E-2</v>
      </c>
      <c r="EL159" s="52">
        <v>5.8831899999999999E-2</v>
      </c>
      <c r="EM159" s="52">
        <v>7.7800300000000003E-2</v>
      </c>
      <c r="EN159" s="52">
        <v>0.12804579999999999</v>
      </c>
      <c r="EO159" s="52">
        <v>0.1032651</v>
      </c>
      <c r="EP159" s="52">
        <v>7.4601799999999996E-2</v>
      </c>
      <c r="EQ159" s="52">
        <v>2.1374799999999999E-2</v>
      </c>
      <c r="ER159" s="52">
        <v>5.4019000000000003E-3</v>
      </c>
      <c r="ES159" s="52">
        <v>-1.55002E-2</v>
      </c>
      <c r="ET159" s="52">
        <v>-9.4719000000000001E-3</v>
      </c>
      <c r="EU159" s="52">
        <v>56.449328999999999</v>
      </c>
      <c r="EV159" s="52">
        <v>55.697257999999998</v>
      </c>
      <c r="EW159" s="52">
        <v>55.293179000000002</v>
      </c>
      <c r="EX159" s="52">
        <v>54.745697</v>
      </c>
      <c r="EY159" s="52">
        <v>53.947102000000001</v>
      </c>
      <c r="EZ159" s="52">
        <v>53.846397000000003</v>
      </c>
      <c r="FA159" s="52">
        <v>53.649459999999998</v>
      </c>
      <c r="FB159" s="52">
        <v>52.992989000000001</v>
      </c>
      <c r="FC159" s="52">
        <v>54.701720999999999</v>
      </c>
      <c r="FD159" s="52">
        <v>57.269599999999997</v>
      </c>
      <c r="FE159" s="52">
        <v>60.189292999999999</v>
      </c>
      <c r="FF159" s="52">
        <v>62.765456999999998</v>
      </c>
      <c r="FG159" s="52">
        <v>63.628425999999997</v>
      </c>
      <c r="FH159" s="52">
        <v>64.126198000000002</v>
      </c>
      <c r="FI159" s="52">
        <v>64.267052000000007</v>
      </c>
      <c r="FJ159" s="52">
        <v>63.961758000000003</v>
      </c>
      <c r="FK159" s="52">
        <v>63.102612000000001</v>
      </c>
      <c r="FL159" s="52">
        <v>61.651370999999997</v>
      </c>
      <c r="FM159" s="52">
        <v>60.345444000000001</v>
      </c>
      <c r="FN159" s="52">
        <v>59.734226</v>
      </c>
      <c r="FO159" s="52">
        <v>59.339069000000002</v>
      </c>
      <c r="FP159" s="52">
        <v>58.987892000000002</v>
      </c>
      <c r="FQ159" s="52">
        <v>57.676864999999999</v>
      </c>
      <c r="FR159" s="52">
        <v>56.920966999999997</v>
      </c>
      <c r="FS159" s="52">
        <v>2.9435900000000001E-2</v>
      </c>
      <c r="FT159" s="52">
        <v>2.85802E-2</v>
      </c>
      <c r="FU159" s="52">
        <v>3.4166099999999998E-2</v>
      </c>
    </row>
    <row r="160" spans="1:177" x14ac:dyDescent="0.2">
      <c r="A160" s="31" t="s">
        <v>204</v>
      </c>
      <c r="B160" s="31" t="s">
        <v>235</v>
      </c>
      <c r="C160" s="31" t="s">
        <v>208</v>
      </c>
      <c r="D160" s="31" t="s">
        <v>213</v>
      </c>
      <c r="E160" s="53" t="s">
        <v>231</v>
      </c>
      <c r="F160" s="53">
        <v>149</v>
      </c>
      <c r="G160" s="52">
        <v>0.7995797</v>
      </c>
      <c r="H160" s="52">
        <v>0.71539370000000002</v>
      </c>
      <c r="I160" s="52">
        <v>0.66064999999999996</v>
      </c>
      <c r="J160" s="52">
        <v>0.66863539999999999</v>
      </c>
      <c r="K160" s="52">
        <v>0.6873302</v>
      </c>
      <c r="L160" s="52">
        <v>0.74920050000000005</v>
      </c>
      <c r="M160" s="52">
        <v>0.90579089999999995</v>
      </c>
      <c r="N160" s="52">
        <v>0.89723169999999997</v>
      </c>
      <c r="O160" s="52">
        <v>0.87701549999999995</v>
      </c>
      <c r="P160" s="52">
        <v>0.85873500000000003</v>
      </c>
      <c r="Q160" s="52">
        <v>0.83027649999999997</v>
      </c>
      <c r="R160" s="52">
        <v>0.79234340000000003</v>
      </c>
      <c r="S160" s="52">
        <v>0.76968599999999998</v>
      </c>
      <c r="T160" s="52">
        <v>0.72250499999999995</v>
      </c>
      <c r="U160" s="52">
        <v>0.77517789999999998</v>
      </c>
      <c r="V160" s="52">
        <v>0.83754530000000005</v>
      </c>
      <c r="W160" s="52">
        <v>0.92476899999999995</v>
      </c>
      <c r="X160" s="52">
        <v>1.149823</v>
      </c>
      <c r="Y160" s="52">
        <v>1.2688060000000001</v>
      </c>
      <c r="Z160" s="52">
        <v>1.2845219999999999</v>
      </c>
      <c r="AA160" s="52">
        <v>1.261835</v>
      </c>
      <c r="AB160" s="52">
        <v>1.219984</v>
      </c>
      <c r="AC160" s="52">
        <v>1.0694969999999999</v>
      </c>
      <c r="AD160" s="52">
        <v>0.91016129999999995</v>
      </c>
      <c r="AE160" s="52">
        <v>-5.54189E-2</v>
      </c>
      <c r="AF160" s="52">
        <v>-7.4623300000000004E-2</v>
      </c>
      <c r="AG160" s="52">
        <v>-7.1448499999999998E-2</v>
      </c>
      <c r="AH160" s="52">
        <v>-6.5015799999999999E-2</v>
      </c>
      <c r="AI160" s="52">
        <v>-5.7513599999999998E-2</v>
      </c>
      <c r="AJ160" s="52">
        <v>-3.4849400000000003E-2</v>
      </c>
      <c r="AK160" s="52">
        <v>-2.7794900000000001E-2</v>
      </c>
      <c r="AL160" s="52">
        <v>-2.9221E-3</v>
      </c>
      <c r="AM160" s="52">
        <v>-2.7326E-2</v>
      </c>
      <c r="AN160" s="52">
        <v>-3.5260800000000002E-2</v>
      </c>
      <c r="AO160" s="52">
        <v>-3.7339900000000002E-2</v>
      </c>
      <c r="AP160" s="52">
        <v>-1.73612E-2</v>
      </c>
      <c r="AQ160" s="52">
        <v>-3.9879999999999999E-4</v>
      </c>
      <c r="AR160" s="52">
        <v>-2.5173999999999999E-3</v>
      </c>
      <c r="AS160" s="52">
        <v>2.7045699999999999E-2</v>
      </c>
      <c r="AT160" s="52">
        <v>4.0969899999999997E-2</v>
      </c>
      <c r="AU160" s="52">
        <v>3.3272400000000001E-2</v>
      </c>
      <c r="AV160" s="52">
        <v>5.4960200000000001E-2</v>
      </c>
      <c r="AW160" s="52">
        <v>-3.8466300000000002E-2</v>
      </c>
      <c r="AX160" s="52">
        <v>-7.16556E-2</v>
      </c>
      <c r="AY160" s="52">
        <v>-4.5752899999999999E-2</v>
      </c>
      <c r="AZ160" s="52">
        <v>-5.4603499999999999E-2</v>
      </c>
      <c r="BA160" s="52">
        <v>-4.6262299999999999E-2</v>
      </c>
      <c r="BB160" s="52">
        <v>-3.1024699999999999E-2</v>
      </c>
      <c r="BC160" s="52">
        <v>-3.46898E-2</v>
      </c>
      <c r="BD160" s="52">
        <v>-5.4207900000000003E-2</v>
      </c>
      <c r="BE160" s="52">
        <v>-5.1272999999999999E-2</v>
      </c>
      <c r="BF160" s="52">
        <v>-4.5390699999999999E-2</v>
      </c>
      <c r="BG160" s="52">
        <v>-3.7395999999999999E-2</v>
      </c>
      <c r="BH160" s="52">
        <v>-1.2652399999999999E-2</v>
      </c>
      <c r="BI160" s="52">
        <v>-3.1172999999999999E-3</v>
      </c>
      <c r="BJ160" s="52">
        <v>1.7350999999999998E-2</v>
      </c>
      <c r="BK160" s="52">
        <v>-4.7263000000000001E-3</v>
      </c>
      <c r="BL160" s="52">
        <v>-1.23213E-2</v>
      </c>
      <c r="BM160" s="52">
        <v>-1.3810299999999999E-2</v>
      </c>
      <c r="BN160" s="52">
        <v>4.9090999999999996E-3</v>
      </c>
      <c r="BO160" s="52">
        <v>2.2258400000000001E-2</v>
      </c>
      <c r="BP160" s="52">
        <v>1.7357299999999999E-2</v>
      </c>
      <c r="BQ160" s="52">
        <v>5.7757999999999997E-2</v>
      </c>
      <c r="BR160" s="52">
        <v>8.0177799999999994E-2</v>
      </c>
      <c r="BS160" s="52">
        <v>6.5919000000000005E-2</v>
      </c>
      <c r="BT160" s="52">
        <v>8.1957699999999994E-2</v>
      </c>
      <c r="BU160" s="52">
        <v>-1.2417000000000001E-3</v>
      </c>
      <c r="BV160" s="52">
        <v>-2.9608700000000002E-2</v>
      </c>
      <c r="BW160" s="52">
        <v>-1.32929E-2</v>
      </c>
      <c r="BX160" s="52">
        <v>-1.8707399999999999E-2</v>
      </c>
      <c r="BY160" s="52">
        <v>-1.9635099999999999E-2</v>
      </c>
      <c r="BZ160" s="52">
        <v>-7.0788999999999999E-3</v>
      </c>
      <c r="CA160" s="52">
        <v>-2.0332900000000001E-2</v>
      </c>
      <c r="CB160" s="52">
        <v>-4.0068199999999998E-2</v>
      </c>
      <c r="CC160" s="52">
        <v>-3.7299499999999999E-2</v>
      </c>
      <c r="CD160" s="52">
        <v>-3.17985E-2</v>
      </c>
      <c r="CE160" s="52">
        <v>-2.3462500000000001E-2</v>
      </c>
      <c r="CF160" s="52">
        <v>2.7211000000000002E-3</v>
      </c>
      <c r="CG160" s="52">
        <v>1.39744E-2</v>
      </c>
      <c r="CH160" s="52">
        <v>3.1392099999999999E-2</v>
      </c>
      <c r="CI160" s="52">
        <v>1.09262E-2</v>
      </c>
      <c r="CJ160" s="52">
        <v>3.5664E-3</v>
      </c>
      <c r="CK160" s="52">
        <v>2.4862999999999999E-3</v>
      </c>
      <c r="CL160" s="52">
        <v>2.0333500000000001E-2</v>
      </c>
      <c r="CM160" s="52">
        <v>3.7950699999999997E-2</v>
      </c>
      <c r="CN160" s="52">
        <v>3.1122400000000001E-2</v>
      </c>
      <c r="CO160" s="52">
        <v>7.9029299999999997E-2</v>
      </c>
      <c r="CP160" s="52">
        <v>0.1073331</v>
      </c>
      <c r="CQ160" s="52">
        <v>8.8529899999999995E-2</v>
      </c>
      <c r="CR160" s="52">
        <v>0.100656</v>
      </c>
      <c r="CS160" s="52">
        <v>2.45399E-2</v>
      </c>
      <c r="CT160" s="52">
        <v>-4.8710000000000002E-4</v>
      </c>
      <c r="CU160" s="52">
        <v>9.1888000000000004E-3</v>
      </c>
      <c r="CV160" s="52">
        <v>6.1542000000000003E-3</v>
      </c>
      <c r="CW160" s="52">
        <v>-1.1931999999999999E-3</v>
      </c>
      <c r="CX160" s="52">
        <v>9.5058E-3</v>
      </c>
      <c r="CY160" s="52">
        <v>-5.9759000000000001E-3</v>
      </c>
      <c r="CZ160" s="52">
        <v>-2.59285E-2</v>
      </c>
      <c r="DA160" s="52">
        <v>-2.3326E-2</v>
      </c>
      <c r="DB160" s="52">
        <v>-1.8206199999999999E-2</v>
      </c>
      <c r="DC160" s="52">
        <v>-9.5291000000000004E-3</v>
      </c>
      <c r="DD160" s="52">
        <v>1.8094699999999998E-2</v>
      </c>
      <c r="DE160" s="52">
        <v>3.1066E-2</v>
      </c>
      <c r="DF160" s="52">
        <v>4.54332E-2</v>
      </c>
      <c r="DG160" s="52">
        <v>2.65787E-2</v>
      </c>
      <c r="DH160" s="52">
        <v>1.9454200000000001E-2</v>
      </c>
      <c r="DI160" s="52">
        <v>1.8782900000000002E-2</v>
      </c>
      <c r="DJ160" s="52">
        <v>3.5757799999999999E-2</v>
      </c>
      <c r="DK160" s="52">
        <v>5.3643000000000003E-2</v>
      </c>
      <c r="DL160" s="52">
        <v>4.4887499999999997E-2</v>
      </c>
      <c r="DM160" s="52">
        <v>0.1003006</v>
      </c>
      <c r="DN160" s="52">
        <v>0.13448830000000001</v>
      </c>
      <c r="DO160" s="52">
        <v>0.1111409</v>
      </c>
      <c r="DP160" s="52">
        <v>0.1193544</v>
      </c>
      <c r="DQ160" s="52">
        <v>5.0321600000000001E-2</v>
      </c>
      <c r="DR160" s="52">
        <v>2.86345E-2</v>
      </c>
      <c r="DS160" s="52">
        <v>3.1670499999999997E-2</v>
      </c>
      <c r="DT160" s="52">
        <v>3.10157E-2</v>
      </c>
      <c r="DU160" s="52">
        <v>1.7248800000000002E-2</v>
      </c>
      <c r="DV160" s="52">
        <v>2.6090499999999999E-2</v>
      </c>
      <c r="DW160" s="52">
        <v>1.4753199999999999E-2</v>
      </c>
      <c r="DX160" s="52">
        <v>-5.5130999999999999E-3</v>
      </c>
      <c r="DY160" s="52">
        <v>-3.1505000000000001E-3</v>
      </c>
      <c r="DZ160" s="52">
        <v>1.4188E-3</v>
      </c>
      <c r="EA160" s="52">
        <v>1.0588500000000001E-2</v>
      </c>
      <c r="EB160" s="52">
        <v>4.02917E-2</v>
      </c>
      <c r="EC160" s="52">
        <v>5.5743599999999997E-2</v>
      </c>
      <c r="ED160" s="52">
        <v>6.5706299999999995E-2</v>
      </c>
      <c r="EE160" s="52">
        <v>4.9178300000000001E-2</v>
      </c>
      <c r="EF160" s="52">
        <v>4.2393599999999997E-2</v>
      </c>
      <c r="EG160" s="52">
        <v>4.2312500000000003E-2</v>
      </c>
      <c r="EH160" s="52">
        <v>5.8028099999999999E-2</v>
      </c>
      <c r="EI160" s="52">
        <v>7.6300199999999999E-2</v>
      </c>
      <c r="EJ160" s="52">
        <v>6.4762100000000003E-2</v>
      </c>
      <c r="EK160" s="52">
        <v>0.13101299999999999</v>
      </c>
      <c r="EL160" s="52">
        <v>0.1736962</v>
      </c>
      <c r="EM160" s="52">
        <v>0.14378740000000001</v>
      </c>
      <c r="EN160" s="52">
        <v>0.14635190000000001</v>
      </c>
      <c r="EO160" s="52">
        <v>8.7546200000000005E-2</v>
      </c>
      <c r="EP160" s="52">
        <v>7.0681400000000005E-2</v>
      </c>
      <c r="EQ160" s="52">
        <v>6.4130499999999993E-2</v>
      </c>
      <c r="ER160" s="52">
        <v>6.6911799999999994E-2</v>
      </c>
      <c r="ES160" s="52">
        <v>4.3875999999999998E-2</v>
      </c>
      <c r="ET160" s="52">
        <v>5.0036299999999999E-2</v>
      </c>
      <c r="EU160" s="52">
        <v>53.549312999999998</v>
      </c>
      <c r="EV160" s="52">
        <v>52.737202000000003</v>
      </c>
      <c r="EW160" s="52">
        <v>52.644817000000003</v>
      </c>
      <c r="EX160" s="52">
        <v>52.398251000000002</v>
      </c>
      <c r="EY160" s="52">
        <v>52.091137000000003</v>
      </c>
      <c r="EZ160" s="52">
        <v>51.192883000000002</v>
      </c>
      <c r="FA160" s="52">
        <v>50.430087999999998</v>
      </c>
      <c r="FB160" s="52">
        <v>51.186641999999999</v>
      </c>
      <c r="FC160" s="52">
        <v>54.415730000000003</v>
      </c>
      <c r="FD160" s="52">
        <v>59.245941000000002</v>
      </c>
      <c r="FE160" s="52">
        <v>62.161673999999998</v>
      </c>
      <c r="FF160" s="52">
        <v>64.840202000000005</v>
      </c>
      <c r="FG160" s="52">
        <v>65.965041999999997</v>
      </c>
      <c r="FH160" s="52">
        <v>66.758430000000004</v>
      </c>
      <c r="FI160" s="52">
        <v>65.644195999999994</v>
      </c>
      <c r="FJ160" s="52">
        <v>65.087387000000007</v>
      </c>
      <c r="FK160" s="52">
        <v>63.392634999999999</v>
      </c>
      <c r="FL160" s="52">
        <v>60.965041999999997</v>
      </c>
      <c r="FM160" s="52">
        <v>58.837077999999998</v>
      </c>
      <c r="FN160" s="52">
        <v>57.195380999999998</v>
      </c>
      <c r="FO160" s="52">
        <v>55.689762000000002</v>
      </c>
      <c r="FP160" s="52">
        <v>55.140450000000001</v>
      </c>
      <c r="FQ160" s="52">
        <v>54.330212000000003</v>
      </c>
      <c r="FR160" s="52">
        <v>54.165416999999998</v>
      </c>
      <c r="FS160" s="52">
        <v>2.20348E-2</v>
      </c>
      <c r="FT160" s="52">
        <v>2.28732E-2</v>
      </c>
      <c r="FU160" s="52">
        <v>3.5187700000000002E-2</v>
      </c>
    </row>
    <row r="161" spans="1:177" x14ac:dyDescent="0.2">
      <c r="A161" s="31" t="s">
        <v>204</v>
      </c>
      <c r="B161" s="31" t="s">
        <v>235</v>
      </c>
      <c r="C161" s="31" t="s">
        <v>208</v>
      </c>
      <c r="D161" s="31" t="s">
        <v>214</v>
      </c>
      <c r="E161" s="53" t="s">
        <v>229</v>
      </c>
      <c r="F161" s="53">
        <v>670</v>
      </c>
      <c r="G161" s="52">
        <v>0.78342999999999996</v>
      </c>
      <c r="H161" s="52">
        <v>0.69318420000000003</v>
      </c>
      <c r="I161" s="52">
        <v>0.62993339999999998</v>
      </c>
      <c r="J161" s="52">
        <v>0.59434969999999998</v>
      </c>
      <c r="K161" s="52">
        <v>0.57720249999999995</v>
      </c>
      <c r="L161" s="52">
        <v>0.59684879999999996</v>
      </c>
      <c r="M161" s="52">
        <v>0.62536899999999995</v>
      </c>
      <c r="N161" s="52">
        <v>0.64470360000000004</v>
      </c>
      <c r="O161" s="52">
        <v>0.6922005</v>
      </c>
      <c r="P161" s="52">
        <v>0.72494400000000003</v>
      </c>
      <c r="Q161" s="52">
        <v>0.76856659999999999</v>
      </c>
      <c r="R161" s="52">
        <v>0.82428420000000002</v>
      </c>
      <c r="S161" s="52">
        <v>0.90345299999999995</v>
      </c>
      <c r="T161" s="52">
        <v>0.99052309999999999</v>
      </c>
      <c r="U161" s="52">
        <v>1.0868720000000001</v>
      </c>
      <c r="V161" s="52">
        <v>1.1846140000000001</v>
      </c>
      <c r="W161" s="52">
        <v>1.246219</v>
      </c>
      <c r="X161" s="52">
        <v>1.3028550000000001</v>
      </c>
      <c r="Y161" s="52">
        <v>1.328052</v>
      </c>
      <c r="Z161" s="52">
        <v>1.2881480000000001</v>
      </c>
      <c r="AA161" s="52">
        <v>1.3521590000000001</v>
      </c>
      <c r="AB161" s="52">
        <v>1.3244210000000001</v>
      </c>
      <c r="AC161" s="52">
        <v>1.1526860000000001</v>
      </c>
      <c r="AD161" s="52">
        <v>0.95020870000000002</v>
      </c>
      <c r="AE161" s="52">
        <v>-0.115451</v>
      </c>
      <c r="AF161" s="52">
        <v>-0.1024052</v>
      </c>
      <c r="AG161" s="52">
        <v>-9.7811099999999998E-2</v>
      </c>
      <c r="AH161" s="52">
        <v>-7.6592199999999999E-2</v>
      </c>
      <c r="AI161" s="52">
        <v>-5.3821099999999997E-2</v>
      </c>
      <c r="AJ161" s="52">
        <v>-2.68463E-2</v>
      </c>
      <c r="AK161" s="52">
        <v>-1.5856800000000001E-2</v>
      </c>
      <c r="AL161" s="52">
        <v>-1.25971E-2</v>
      </c>
      <c r="AM161" s="52">
        <v>-2.4091E-3</v>
      </c>
      <c r="AN161" s="52">
        <v>9.7650000000000005E-4</v>
      </c>
      <c r="AO161" s="52">
        <v>5.8830000000000004E-4</v>
      </c>
      <c r="AP161" s="52">
        <v>8.0012E-3</v>
      </c>
      <c r="AQ161" s="52">
        <v>1.49576E-2</v>
      </c>
      <c r="AR161" s="52">
        <v>9.5624000000000004E-3</v>
      </c>
      <c r="AS161" s="52">
        <v>2.35515E-2</v>
      </c>
      <c r="AT161" s="52">
        <v>5.1970500000000003E-2</v>
      </c>
      <c r="AU161" s="52">
        <v>3.3588E-2</v>
      </c>
      <c r="AV161" s="52">
        <v>3.5775099999999997E-2</v>
      </c>
      <c r="AW161" s="52">
        <v>-4.0840000000000001E-4</v>
      </c>
      <c r="AX161" s="52">
        <v>-4.6489799999999998E-2</v>
      </c>
      <c r="AY161" s="52">
        <v>-6.5851400000000004E-2</v>
      </c>
      <c r="AZ161" s="52">
        <v>-6.3228000000000006E-2</v>
      </c>
      <c r="BA161" s="52">
        <v>-7.2528599999999999E-2</v>
      </c>
      <c r="BB161" s="52">
        <v>-9.3682600000000005E-2</v>
      </c>
      <c r="BC161" s="52">
        <v>-9.3967099999999998E-2</v>
      </c>
      <c r="BD161" s="52">
        <v>-8.3985000000000004E-2</v>
      </c>
      <c r="BE161" s="52">
        <v>-8.0684900000000004E-2</v>
      </c>
      <c r="BF161" s="52">
        <v>-6.2940899999999994E-2</v>
      </c>
      <c r="BG161" s="52">
        <v>-4.2073600000000003E-2</v>
      </c>
      <c r="BH161" s="52">
        <v>-1.49798E-2</v>
      </c>
      <c r="BI161" s="52">
        <v>-3.2880000000000001E-3</v>
      </c>
      <c r="BJ161" s="52">
        <v>3.0509999999999999E-4</v>
      </c>
      <c r="BK161" s="52">
        <v>1.06941E-2</v>
      </c>
      <c r="BL161" s="52">
        <v>1.44403E-2</v>
      </c>
      <c r="BM161" s="52">
        <v>1.52263E-2</v>
      </c>
      <c r="BN161" s="52">
        <v>2.17047E-2</v>
      </c>
      <c r="BO161" s="52">
        <v>3.0878099999999999E-2</v>
      </c>
      <c r="BP161" s="52">
        <v>2.7008500000000001E-2</v>
      </c>
      <c r="BQ161" s="52">
        <v>4.4485900000000002E-2</v>
      </c>
      <c r="BR161" s="52">
        <v>7.6022000000000006E-2</v>
      </c>
      <c r="BS161" s="52">
        <v>5.6138100000000003E-2</v>
      </c>
      <c r="BT161" s="52">
        <v>5.6825100000000003E-2</v>
      </c>
      <c r="BU161" s="52">
        <v>2.04517E-2</v>
      </c>
      <c r="BV161" s="52">
        <v>-2.4941999999999999E-2</v>
      </c>
      <c r="BW161" s="52">
        <v>-4.6634299999999997E-2</v>
      </c>
      <c r="BX161" s="52">
        <v>-4.5213400000000001E-2</v>
      </c>
      <c r="BY161" s="52">
        <v>-5.3597199999999998E-2</v>
      </c>
      <c r="BZ161" s="52">
        <v>-7.3380200000000007E-2</v>
      </c>
      <c r="CA161" s="52">
        <v>-7.9087400000000002E-2</v>
      </c>
      <c r="CB161" s="52">
        <v>-7.1227299999999993E-2</v>
      </c>
      <c r="CC161" s="52">
        <v>-6.8823300000000004E-2</v>
      </c>
      <c r="CD161" s="52">
        <v>-5.3485999999999999E-2</v>
      </c>
      <c r="CE161" s="52">
        <v>-3.3937299999999997E-2</v>
      </c>
      <c r="CF161" s="52">
        <v>-6.7610999999999999E-3</v>
      </c>
      <c r="CG161" s="52">
        <v>5.4171000000000002E-3</v>
      </c>
      <c r="CH161" s="52">
        <v>9.2411000000000004E-3</v>
      </c>
      <c r="CI161" s="52">
        <v>1.97693E-2</v>
      </c>
      <c r="CJ161" s="52">
        <v>2.37653E-2</v>
      </c>
      <c r="CK161" s="52">
        <v>2.5364500000000002E-2</v>
      </c>
      <c r="CL161" s="52">
        <v>3.11956E-2</v>
      </c>
      <c r="CM161" s="52">
        <v>4.19046E-2</v>
      </c>
      <c r="CN161" s="52">
        <v>3.9091599999999997E-2</v>
      </c>
      <c r="CO161" s="52">
        <v>5.8985000000000003E-2</v>
      </c>
      <c r="CP161" s="52">
        <v>9.2679999999999998E-2</v>
      </c>
      <c r="CQ161" s="52">
        <v>7.1756200000000006E-2</v>
      </c>
      <c r="CR161" s="52">
        <v>7.1404300000000004E-2</v>
      </c>
      <c r="CS161" s="52">
        <v>3.4899399999999997E-2</v>
      </c>
      <c r="CT161" s="52">
        <v>-1.00181E-2</v>
      </c>
      <c r="CU161" s="52">
        <v>-3.3324600000000003E-2</v>
      </c>
      <c r="CV161" s="52">
        <v>-3.2736500000000002E-2</v>
      </c>
      <c r="CW161" s="52">
        <v>-4.0485399999999998E-2</v>
      </c>
      <c r="CX161" s="52">
        <v>-5.9318900000000001E-2</v>
      </c>
      <c r="CY161" s="52">
        <v>-6.4207700000000006E-2</v>
      </c>
      <c r="CZ161" s="52">
        <v>-5.8469500000000001E-2</v>
      </c>
      <c r="DA161" s="52">
        <v>-5.6961699999999997E-2</v>
      </c>
      <c r="DB161" s="52">
        <v>-4.40312E-2</v>
      </c>
      <c r="DC161" s="52">
        <v>-2.5801000000000001E-2</v>
      </c>
      <c r="DD161" s="52">
        <v>1.4576000000000001E-3</v>
      </c>
      <c r="DE161" s="52">
        <v>1.41222E-2</v>
      </c>
      <c r="DF161" s="52">
        <v>1.8177100000000002E-2</v>
      </c>
      <c r="DG161" s="52">
        <v>2.8844600000000001E-2</v>
      </c>
      <c r="DH161" s="52">
        <v>3.3090300000000003E-2</v>
      </c>
      <c r="DI161" s="52">
        <v>3.5502699999999998E-2</v>
      </c>
      <c r="DJ161" s="52">
        <v>4.0686600000000003E-2</v>
      </c>
      <c r="DK161" s="52">
        <v>5.2931100000000002E-2</v>
      </c>
      <c r="DL161" s="52">
        <v>5.1174699999999997E-2</v>
      </c>
      <c r="DM161" s="52">
        <v>7.3484099999999997E-2</v>
      </c>
      <c r="DN161" s="52">
        <v>0.109338</v>
      </c>
      <c r="DO161" s="52">
        <v>8.7374400000000005E-2</v>
      </c>
      <c r="DP161" s="52">
        <v>8.5983500000000004E-2</v>
      </c>
      <c r="DQ161" s="52">
        <v>4.9347000000000002E-2</v>
      </c>
      <c r="DR161" s="52">
        <v>4.9058000000000001E-3</v>
      </c>
      <c r="DS161" s="52">
        <v>-2.0014899999999999E-2</v>
      </c>
      <c r="DT161" s="52">
        <v>-2.0259699999999999E-2</v>
      </c>
      <c r="DU161" s="52">
        <v>-2.7373499999999999E-2</v>
      </c>
      <c r="DV161" s="52">
        <v>-4.5257499999999999E-2</v>
      </c>
      <c r="DW161" s="52">
        <v>-4.2723799999999999E-2</v>
      </c>
      <c r="DX161" s="52">
        <v>-4.0049300000000003E-2</v>
      </c>
      <c r="DY161" s="52">
        <v>-3.98354E-2</v>
      </c>
      <c r="DZ161" s="52">
        <v>-3.0379900000000001E-2</v>
      </c>
      <c r="EA161" s="52">
        <v>-1.4053400000000001E-2</v>
      </c>
      <c r="EB161" s="52">
        <v>1.33241E-2</v>
      </c>
      <c r="EC161" s="52">
        <v>2.6691099999999999E-2</v>
      </c>
      <c r="ED161" s="52">
        <v>3.1079300000000001E-2</v>
      </c>
      <c r="EE161" s="52">
        <v>4.19478E-2</v>
      </c>
      <c r="EF161" s="52">
        <v>4.6554100000000001E-2</v>
      </c>
      <c r="EG161" s="52">
        <v>5.0140700000000003E-2</v>
      </c>
      <c r="EH161" s="52">
        <v>5.4390099999999997E-2</v>
      </c>
      <c r="EI161" s="52">
        <v>6.8851599999999999E-2</v>
      </c>
      <c r="EJ161" s="52">
        <v>6.8620799999999996E-2</v>
      </c>
      <c r="EK161" s="52">
        <v>9.4418500000000002E-2</v>
      </c>
      <c r="EL161" s="52">
        <v>0.13338939999999999</v>
      </c>
      <c r="EM161" s="52">
        <v>0.10992449999999999</v>
      </c>
      <c r="EN161" s="52">
        <v>0.10703360000000001</v>
      </c>
      <c r="EO161" s="52">
        <v>7.0207099999999995E-2</v>
      </c>
      <c r="EP161" s="52">
        <v>2.6453500000000001E-2</v>
      </c>
      <c r="EQ161" s="52">
        <v>-7.9779999999999998E-4</v>
      </c>
      <c r="ER161" s="52">
        <v>-2.2450999999999999E-3</v>
      </c>
      <c r="ES161" s="52">
        <v>-8.4420999999999993E-3</v>
      </c>
      <c r="ET161" s="52">
        <v>-2.49552E-2</v>
      </c>
      <c r="EU161" s="52">
        <v>66.911804000000004</v>
      </c>
      <c r="EV161" s="52">
        <v>66.908325000000005</v>
      </c>
      <c r="EW161" s="52">
        <v>66.880142000000006</v>
      </c>
      <c r="EX161" s="52">
        <v>66.969666000000004</v>
      </c>
      <c r="EY161" s="52">
        <v>66.867042999999995</v>
      </c>
      <c r="EZ161" s="52">
        <v>66.719329999999999</v>
      </c>
      <c r="FA161" s="52">
        <v>67.285972999999998</v>
      </c>
      <c r="FB161" s="52">
        <v>68.886436000000003</v>
      </c>
      <c r="FC161" s="52">
        <v>71.154015000000001</v>
      </c>
      <c r="FD161" s="52">
        <v>73.981598000000005</v>
      </c>
      <c r="FE161" s="52">
        <v>76.155333999999996</v>
      </c>
      <c r="FF161" s="52">
        <v>77.551727</v>
      </c>
      <c r="FG161" s="52">
        <v>77.871848999999997</v>
      </c>
      <c r="FH161" s="52">
        <v>77.753478999999999</v>
      </c>
      <c r="FI161" s="52">
        <v>77.819466000000006</v>
      </c>
      <c r="FJ161" s="52">
        <v>77.168266000000003</v>
      </c>
      <c r="FK161" s="52">
        <v>76.252487000000002</v>
      </c>
      <c r="FL161" s="52">
        <v>75.144729999999996</v>
      </c>
      <c r="FM161" s="52">
        <v>72.921752999999995</v>
      </c>
      <c r="FN161" s="52">
        <v>70.195457000000005</v>
      </c>
      <c r="FO161" s="52">
        <v>68.855438000000007</v>
      </c>
      <c r="FP161" s="52">
        <v>68.121680999999995</v>
      </c>
      <c r="FQ161" s="52">
        <v>67.484916999999996</v>
      </c>
      <c r="FR161" s="52">
        <v>67.375991999999997</v>
      </c>
      <c r="FS161" s="52">
        <v>1.4552799999999999E-2</v>
      </c>
      <c r="FT161" s="52">
        <v>1.55569E-2</v>
      </c>
      <c r="FU161" s="52">
        <v>2.2806E-2</v>
      </c>
    </row>
    <row r="162" spans="1:177" x14ac:dyDescent="0.2">
      <c r="A162" s="31" t="s">
        <v>204</v>
      </c>
      <c r="B162" s="31" t="s">
        <v>235</v>
      </c>
      <c r="C162" s="31" t="s">
        <v>208</v>
      </c>
      <c r="D162" s="31" t="s">
        <v>214</v>
      </c>
      <c r="E162" s="53" t="s">
        <v>230</v>
      </c>
      <c r="F162" s="53">
        <v>378</v>
      </c>
      <c r="G162" s="52">
        <v>0.76387039999999995</v>
      </c>
      <c r="H162" s="52">
        <v>0.67641220000000002</v>
      </c>
      <c r="I162" s="52">
        <v>0.61526510000000001</v>
      </c>
      <c r="J162" s="52">
        <v>0.58672639999999998</v>
      </c>
      <c r="K162" s="52">
        <v>0.57816020000000001</v>
      </c>
      <c r="L162" s="52">
        <v>0.60535879999999997</v>
      </c>
      <c r="M162" s="52">
        <v>0.60735570000000005</v>
      </c>
      <c r="N162" s="52">
        <v>0.62985630000000004</v>
      </c>
      <c r="O162" s="52">
        <v>0.67533430000000005</v>
      </c>
      <c r="P162" s="52">
        <v>0.72634790000000005</v>
      </c>
      <c r="Q162" s="52">
        <v>0.76006220000000002</v>
      </c>
      <c r="R162" s="52">
        <v>0.78105500000000005</v>
      </c>
      <c r="S162" s="52">
        <v>0.82746149999999996</v>
      </c>
      <c r="T162" s="52">
        <v>0.85910839999999999</v>
      </c>
      <c r="U162" s="52">
        <v>0.89116039999999996</v>
      </c>
      <c r="V162" s="52">
        <v>0.94771700000000003</v>
      </c>
      <c r="W162" s="52">
        <v>1.006416</v>
      </c>
      <c r="X162" s="52">
        <v>1.0556160000000001</v>
      </c>
      <c r="Y162" s="52">
        <v>1.1231519999999999</v>
      </c>
      <c r="Z162" s="52">
        <v>1.1226959999999999</v>
      </c>
      <c r="AA162" s="52">
        <v>1.2181599999999999</v>
      </c>
      <c r="AB162" s="52">
        <v>1.20218</v>
      </c>
      <c r="AC162" s="52">
        <v>1.084541</v>
      </c>
      <c r="AD162" s="52">
        <v>0.90458550000000004</v>
      </c>
      <c r="AE162" s="52">
        <v>-0.1690497</v>
      </c>
      <c r="AF162" s="52">
        <v>-0.1392303</v>
      </c>
      <c r="AG162" s="52">
        <v>-0.13380819999999999</v>
      </c>
      <c r="AH162" s="52">
        <v>-0.10399890000000001</v>
      </c>
      <c r="AI162" s="52">
        <v>-7.0034200000000005E-2</v>
      </c>
      <c r="AJ162" s="52">
        <v>-4.3795099999999997E-2</v>
      </c>
      <c r="AK162" s="52">
        <v>-1.1383300000000001E-2</v>
      </c>
      <c r="AL162" s="52">
        <v>-2.3961699999999999E-2</v>
      </c>
      <c r="AM162" s="52">
        <v>-1.42487E-2</v>
      </c>
      <c r="AN162" s="52">
        <v>-8.2185999999999995E-3</v>
      </c>
      <c r="AO162" s="52">
        <v>-3.1920000000000001E-4</v>
      </c>
      <c r="AP162" s="52">
        <v>-9.1770000000000003E-4</v>
      </c>
      <c r="AQ162" s="52">
        <v>1.65556E-2</v>
      </c>
      <c r="AR162" s="52">
        <v>9.3860000000000005E-4</v>
      </c>
      <c r="AS162" s="52">
        <v>5.5979999999999995E-4</v>
      </c>
      <c r="AT162" s="52">
        <v>7.9669000000000007E-3</v>
      </c>
      <c r="AU162" s="52">
        <v>-9.1009999999999995E-4</v>
      </c>
      <c r="AV162" s="52">
        <v>9.3068999999999999E-3</v>
      </c>
      <c r="AW162" s="52">
        <v>-2.11218E-2</v>
      </c>
      <c r="AX162" s="52">
        <v>-5.8351800000000002E-2</v>
      </c>
      <c r="AY162" s="52">
        <v>-8.9741399999999999E-2</v>
      </c>
      <c r="AZ162" s="52">
        <v>-6.9933200000000001E-2</v>
      </c>
      <c r="BA162" s="52">
        <v>-0.11118409999999999</v>
      </c>
      <c r="BB162" s="52">
        <v>-0.14389080000000001</v>
      </c>
      <c r="BC162" s="52">
        <v>-0.13206209999999999</v>
      </c>
      <c r="BD162" s="52">
        <v>-0.10775560000000001</v>
      </c>
      <c r="BE162" s="52">
        <v>-0.1047259</v>
      </c>
      <c r="BF162" s="52">
        <v>-8.1366300000000003E-2</v>
      </c>
      <c r="BG162" s="52">
        <v>-5.0855400000000002E-2</v>
      </c>
      <c r="BH162" s="52">
        <v>-2.5435200000000002E-2</v>
      </c>
      <c r="BI162" s="52">
        <v>8.0467999999999998E-3</v>
      </c>
      <c r="BJ162" s="52">
        <v>-3.2743999999999998E-3</v>
      </c>
      <c r="BK162" s="52">
        <v>6.5392000000000002E-3</v>
      </c>
      <c r="BL162" s="52">
        <v>1.33256E-2</v>
      </c>
      <c r="BM162" s="52">
        <v>2.2047899999999999E-2</v>
      </c>
      <c r="BN162" s="52">
        <v>1.9969400000000002E-2</v>
      </c>
      <c r="BO162" s="52">
        <v>3.9953500000000003E-2</v>
      </c>
      <c r="BP162" s="52">
        <v>2.5457199999999999E-2</v>
      </c>
      <c r="BQ162" s="52">
        <v>2.7434099999999999E-2</v>
      </c>
      <c r="BR162" s="52">
        <v>3.8318999999999999E-2</v>
      </c>
      <c r="BS162" s="52">
        <v>2.9253700000000001E-2</v>
      </c>
      <c r="BT162" s="52">
        <v>3.8663900000000001E-2</v>
      </c>
      <c r="BU162" s="52">
        <v>6.7264999999999998E-3</v>
      </c>
      <c r="BV162" s="52">
        <v>-2.93986E-2</v>
      </c>
      <c r="BW162" s="52">
        <v>-6.2139399999999997E-2</v>
      </c>
      <c r="BX162" s="52">
        <v>-4.4890399999999997E-2</v>
      </c>
      <c r="BY162" s="52">
        <v>-8.1520599999999999E-2</v>
      </c>
      <c r="BZ162" s="52">
        <v>-0.1106786</v>
      </c>
      <c r="CA162" s="52">
        <v>-0.1064446</v>
      </c>
      <c r="CB162" s="52">
        <v>-8.5956299999999999E-2</v>
      </c>
      <c r="CC162" s="52">
        <v>-8.4583500000000006E-2</v>
      </c>
      <c r="CD162" s="52">
        <v>-6.5690999999999999E-2</v>
      </c>
      <c r="CE162" s="52">
        <v>-3.7572300000000003E-2</v>
      </c>
      <c r="CF162" s="52">
        <v>-1.27192E-2</v>
      </c>
      <c r="CG162" s="52">
        <v>2.1503999999999999E-2</v>
      </c>
      <c r="CH162" s="52">
        <v>1.10536E-2</v>
      </c>
      <c r="CI162" s="52">
        <v>2.0936799999999998E-2</v>
      </c>
      <c r="CJ162" s="52">
        <v>2.8247000000000001E-2</v>
      </c>
      <c r="CK162" s="52">
        <v>3.7539299999999998E-2</v>
      </c>
      <c r="CL162" s="52">
        <v>3.44357E-2</v>
      </c>
      <c r="CM162" s="52">
        <v>5.6158699999999999E-2</v>
      </c>
      <c r="CN162" s="52">
        <v>4.2438700000000003E-2</v>
      </c>
      <c r="CO162" s="52">
        <v>4.6047200000000003E-2</v>
      </c>
      <c r="CP162" s="52">
        <v>5.9340799999999999E-2</v>
      </c>
      <c r="CQ162" s="52">
        <v>5.0145000000000002E-2</v>
      </c>
      <c r="CR162" s="52">
        <v>5.89965E-2</v>
      </c>
      <c r="CS162" s="52">
        <v>2.6014200000000001E-2</v>
      </c>
      <c r="CT162" s="52">
        <v>-9.3457999999999996E-3</v>
      </c>
      <c r="CU162" s="52">
        <v>-4.3022400000000002E-2</v>
      </c>
      <c r="CV162" s="52">
        <v>-2.7545900000000002E-2</v>
      </c>
      <c r="CW162" s="52">
        <v>-6.0975799999999997E-2</v>
      </c>
      <c r="CX162" s="52">
        <v>-8.7676000000000004E-2</v>
      </c>
      <c r="CY162" s="52">
        <v>-8.0827099999999999E-2</v>
      </c>
      <c r="CZ162" s="52">
        <v>-6.4157000000000006E-2</v>
      </c>
      <c r="DA162" s="52">
        <v>-6.4441200000000004E-2</v>
      </c>
      <c r="DB162" s="52">
        <v>-5.0015700000000003E-2</v>
      </c>
      <c r="DC162" s="52">
        <v>-2.4289100000000001E-2</v>
      </c>
      <c r="DD162" s="52">
        <v>-3.1200000000000002E-6</v>
      </c>
      <c r="DE162" s="52">
        <v>3.4961199999999998E-2</v>
      </c>
      <c r="DF162" s="52">
        <v>2.5381500000000001E-2</v>
      </c>
      <c r="DG162" s="52">
        <v>3.5334400000000002E-2</v>
      </c>
      <c r="DH162" s="52">
        <v>4.3168400000000003E-2</v>
      </c>
      <c r="DI162" s="52">
        <v>5.30307E-2</v>
      </c>
      <c r="DJ162" s="52">
        <v>4.8902099999999997E-2</v>
      </c>
      <c r="DK162" s="52">
        <v>7.2363999999999998E-2</v>
      </c>
      <c r="DL162" s="52">
        <v>5.9420199999999999E-2</v>
      </c>
      <c r="DM162" s="52">
        <v>6.4660300000000004E-2</v>
      </c>
      <c r="DN162" s="52">
        <v>8.0362600000000006E-2</v>
      </c>
      <c r="DO162" s="52">
        <v>7.1036299999999997E-2</v>
      </c>
      <c r="DP162" s="52">
        <v>7.93291E-2</v>
      </c>
      <c r="DQ162" s="52">
        <v>4.5301899999999999E-2</v>
      </c>
      <c r="DR162" s="52">
        <v>1.0707100000000001E-2</v>
      </c>
      <c r="DS162" s="52">
        <v>-2.3905300000000001E-2</v>
      </c>
      <c r="DT162" s="52">
        <v>-1.0201399999999999E-2</v>
      </c>
      <c r="DU162" s="52">
        <v>-4.0431000000000002E-2</v>
      </c>
      <c r="DV162" s="52">
        <v>-6.4673300000000003E-2</v>
      </c>
      <c r="DW162" s="52">
        <v>-4.3839500000000003E-2</v>
      </c>
      <c r="DX162" s="52">
        <v>-3.2682299999999997E-2</v>
      </c>
      <c r="DY162" s="52">
        <v>-3.5358899999999999E-2</v>
      </c>
      <c r="DZ162" s="52">
        <v>-2.73831E-2</v>
      </c>
      <c r="EA162" s="52">
        <v>-5.1102999999999999E-3</v>
      </c>
      <c r="EB162" s="52">
        <v>1.83568E-2</v>
      </c>
      <c r="EC162" s="52">
        <v>5.4391299999999997E-2</v>
      </c>
      <c r="ED162" s="52">
        <v>4.60688E-2</v>
      </c>
      <c r="EE162" s="52">
        <v>5.61223E-2</v>
      </c>
      <c r="EF162" s="52">
        <v>6.4712599999999995E-2</v>
      </c>
      <c r="EG162" s="52">
        <v>7.5397800000000001E-2</v>
      </c>
      <c r="EH162" s="52">
        <v>6.9789199999999996E-2</v>
      </c>
      <c r="EI162" s="52">
        <v>9.5761799999999994E-2</v>
      </c>
      <c r="EJ162" s="52">
        <v>8.3938799999999994E-2</v>
      </c>
      <c r="EK162" s="52">
        <v>9.1534699999999997E-2</v>
      </c>
      <c r="EL162" s="52">
        <v>0.1107147</v>
      </c>
      <c r="EM162" s="52">
        <v>0.1012</v>
      </c>
      <c r="EN162" s="52">
        <v>0.10868609999999999</v>
      </c>
      <c r="EO162" s="52">
        <v>7.3150300000000001E-2</v>
      </c>
      <c r="EP162" s="52">
        <v>3.9660300000000002E-2</v>
      </c>
      <c r="EQ162" s="52">
        <v>3.6966E-3</v>
      </c>
      <c r="ER162" s="52">
        <v>1.48413E-2</v>
      </c>
      <c r="ES162" s="52">
        <v>-1.0767499999999999E-2</v>
      </c>
      <c r="ET162" s="52">
        <v>-3.1461099999999999E-2</v>
      </c>
      <c r="EU162" s="52">
        <v>67.418655000000001</v>
      </c>
      <c r="EV162" s="52">
        <v>67.367278999999996</v>
      </c>
      <c r="EW162" s="52">
        <v>67.364525</v>
      </c>
      <c r="EX162" s="52">
        <v>67.016204999999999</v>
      </c>
      <c r="EY162" s="52">
        <v>66.914375000000007</v>
      </c>
      <c r="EZ162" s="52">
        <v>66.812538000000004</v>
      </c>
      <c r="FA162" s="52">
        <v>67.214980999999995</v>
      </c>
      <c r="FB162" s="52">
        <v>68.170333999999997</v>
      </c>
      <c r="FC162" s="52">
        <v>69.830275999999998</v>
      </c>
      <c r="FD162" s="52">
        <v>71.685317999999995</v>
      </c>
      <c r="FE162" s="52">
        <v>72.686852000000002</v>
      </c>
      <c r="FF162" s="52">
        <v>74.336387999999999</v>
      </c>
      <c r="FG162" s="52">
        <v>74.839141999999995</v>
      </c>
      <c r="FH162" s="52">
        <v>74.879813999999996</v>
      </c>
      <c r="FI162" s="52">
        <v>75.085014000000001</v>
      </c>
      <c r="FJ162" s="52">
        <v>74.482567000000003</v>
      </c>
      <c r="FK162" s="52">
        <v>73.929359000000005</v>
      </c>
      <c r="FL162" s="52">
        <v>73.277061000000003</v>
      </c>
      <c r="FM162" s="52">
        <v>71.725684999999999</v>
      </c>
      <c r="FN162" s="52">
        <v>69.823241999999993</v>
      </c>
      <c r="FO162" s="52">
        <v>68.873085000000003</v>
      </c>
      <c r="FP162" s="52">
        <v>68.422934999999995</v>
      </c>
      <c r="FQ162" s="52">
        <v>67.969420999999997</v>
      </c>
      <c r="FR162" s="52">
        <v>67.917739999999995</v>
      </c>
      <c r="FS162" s="52">
        <v>2.17678E-2</v>
      </c>
      <c r="FT162" s="52">
        <v>2.24221E-2</v>
      </c>
      <c r="FU162" s="52">
        <v>3.1567100000000001E-2</v>
      </c>
    </row>
    <row r="163" spans="1:177" x14ac:dyDescent="0.2">
      <c r="A163" s="31" t="s">
        <v>204</v>
      </c>
      <c r="B163" s="31" t="s">
        <v>235</v>
      </c>
      <c r="C163" s="31" t="s">
        <v>208</v>
      </c>
      <c r="D163" s="31" t="s">
        <v>214</v>
      </c>
      <c r="E163" s="53" t="s">
        <v>231</v>
      </c>
      <c r="F163" s="53">
        <v>292</v>
      </c>
      <c r="G163" s="52">
        <v>0.81063819999999998</v>
      </c>
      <c r="H163" s="52">
        <v>0.71649240000000003</v>
      </c>
      <c r="I163" s="52">
        <v>0.65055220000000002</v>
      </c>
      <c r="J163" s="52">
        <v>0.60495069999999995</v>
      </c>
      <c r="K163" s="52">
        <v>0.5767198</v>
      </c>
      <c r="L163" s="52">
        <v>0.58680080000000001</v>
      </c>
      <c r="M163" s="52">
        <v>0.6467811</v>
      </c>
      <c r="N163" s="52">
        <v>0.66301489999999996</v>
      </c>
      <c r="O163" s="52">
        <v>0.71265160000000005</v>
      </c>
      <c r="P163" s="52">
        <v>0.72323970000000004</v>
      </c>
      <c r="Q163" s="52">
        <v>0.77958539999999998</v>
      </c>
      <c r="R163" s="52">
        <v>0.8767935</v>
      </c>
      <c r="S163" s="52">
        <v>0.99549639999999995</v>
      </c>
      <c r="T163" s="52">
        <v>1.149977</v>
      </c>
      <c r="U163" s="52">
        <v>1.3251539999999999</v>
      </c>
      <c r="V163" s="52">
        <v>1.474399</v>
      </c>
      <c r="W163" s="52">
        <v>1.538772</v>
      </c>
      <c r="X163" s="52">
        <v>1.6024560000000001</v>
      </c>
      <c r="Y163" s="52">
        <v>1.576986</v>
      </c>
      <c r="Z163" s="52">
        <v>1.4888429999999999</v>
      </c>
      <c r="AA163" s="52">
        <v>1.515663</v>
      </c>
      <c r="AB163" s="52">
        <v>1.471913</v>
      </c>
      <c r="AC163" s="52">
        <v>1.237247</v>
      </c>
      <c r="AD163" s="52">
        <v>1.0086850000000001</v>
      </c>
      <c r="AE163" s="52">
        <v>-7.0230200000000007E-2</v>
      </c>
      <c r="AF163" s="52">
        <v>-7.5785000000000005E-2</v>
      </c>
      <c r="AG163" s="52">
        <v>-7.1091000000000001E-2</v>
      </c>
      <c r="AH163" s="52">
        <v>-5.9329199999999999E-2</v>
      </c>
      <c r="AI163" s="52">
        <v>-4.9095800000000002E-2</v>
      </c>
      <c r="AJ163" s="52">
        <v>-2.33977E-2</v>
      </c>
      <c r="AK163" s="52">
        <v>-3.8753299999999997E-2</v>
      </c>
      <c r="AL163" s="52">
        <v>-1.5847300000000002E-2</v>
      </c>
      <c r="AM163" s="52">
        <v>-5.9090999999999996E-3</v>
      </c>
      <c r="AN163" s="52">
        <v>-6.3876999999999996E-3</v>
      </c>
      <c r="AO163" s="52">
        <v>-1.85448E-2</v>
      </c>
      <c r="AP163" s="52">
        <v>2.6190000000000002E-4</v>
      </c>
      <c r="AQ163" s="52">
        <v>-7.8221000000000002E-3</v>
      </c>
      <c r="AR163" s="52">
        <v>-2.4191E-3</v>
      </c>
      <c r="AS163" s="52">
        <v>2.5718700000000001E-2</v>
      </c>
      <c r="AT163" s="52">
        <v>7.7126200000000006E-2</v>
      </c>
      <c r="AU163" s="52">
        <v>4.8883900000000001E-2</v>
      </c>
      <c r="AV163" s="52">
        <v>4.2173500000000003E-2</v>
      </c>
      <c r="AW163" s="52">
        <v>-1.6948E-3</v>
      </c>
      <c r="AX163" s="52">
        <v>-6.1053400000000001E-2</v>
      </c>
      <c r="AY163" s="52">
        <v>-6.2075999999999999E-2</v>
      </c>
      <c r="AZ163" s="52">
        <v>-8.0084000000000002E-2</v>
      </c>
      <c r="BA163" s="52">
        <v>-4.8878199999999997E-2</v>
      </c>
      <c r="BB163" s="52">
        <v>-5.5010099999999999E-2</v>
      </c>
      <c r="BC163" s="52">
        <v>-5.3934099999999999E-2</v>
      </c>
      <c r="BD163" s="52">
        <v>-6.0750600000000002E-2</v>
      </c>
      <c r="BE163" s="52">
        <v>-5.6805599999999998E-2</v>
      </c>
      <c r="BF163" s="52">
        <v>-4.6408999999999999E-2</v>
      </c>
      <c r="BG163" s="52">
        <v>-3.7212700000000001E-2</v>
      </c>
      <c r="BH163" s="52">
        <v>-9.3851000000000004E-3</v>
      </c>
      <c r="BI163" s="52">
        <v>-2.3858799999999999E-2</v>
      </c>
      <c r="BJ163" s="52">
        <v>-1.8594E-3</v>
      </c>
      <c r="BK163" s="52">
        <v>8.7305999999999998E-3</v>
      </c>
      <c r="BL163" s="52">
        <v>8.2672000000000006E-3</v>
      </c>
      <c r="BM163" s="52">
        <v>-5.574E-4</v>
      </c>
      <c r="BN163" s="52">
        <v>1.70568E-2</v>
      </c>
      <c r="BO163" s="52">
        <v>1.2812499999999999E-2</v>
      </c>
      <c r="BP163" s="52">
        <v>2.2050400000000001E-2</v>
      </c>
      <c r="BQ163" s="52">
        <v>5.8305999999999997E-2</v>
      </c>
      <c r="BR163" s="52">
        <v>0.1151402</v>
      </c>
      <c r="BS163" s="52">
        <v>8.2620100000000002E-2</v>
      </c>
      <c r="BT163" s="52">
        <v>7.2192099999999995E-2</v>
      </c>
      <c r="BU163" s="52">
        <v>2.9890799999999999E-2</v>
      </c>
      <c r="BV163" s="52">
        <v>-2.8529100000000002E-2</v>
      </c>
      <c r="BW163" s="52">
        <v>-3.54352E-2</v>
      </c>
      <c r="BX163" s="52">
        <v>-5.4106000000000001E-2</v>
      </c>
      <c r="BY163" s="52">
        <v>-2.7293600000000001E-2</v>
      </c>
      <c r="BZ163" s="52">
        <v>-3.5084400000000002E-2</v>
      </c>
      <c r="CA163" s="52">
        <v>-4.2647499999999998E-2</v>
      </c>
      <c r="CB163" s="52">
        <v>-5.0337899999999998E-2</v>
      </c>
      <c r="CC163" s="52">
        <v>-4.6911700000000001E-2</v>
      </c>
      <c r="CD163" s="52">
        <v>-3.7460599999999997E-2</v>
      </c>
      <c r="CE163" s="52">
        <v>-2.8982600000000001E-2</v>
      </c>
      <c r="CF163" s="52">
        <v>3.2000000000000003E-4</v>
      </c>
      <c r="CG163" s="52">
        <v>-1.35429E-2</v>
      </c>
      <c r="CH163" s="52">
        <v>7.8285000000000004E-3</v>
      </c>
      <c r="CI163" s="52">
        <v>1.8869899999999998E-2</v>
      </c>
      <c r="CJ163" s="52">
        <v>1.8417099999999999E-2</v>
      </c>
      <c r="CK163" s="52">
        <v>1.19007E-2</v>
      </c>
      <c r="CL163" s="52">
        <v>2.86888E-2</v>
      </c>
      <c r="CM163" s="52">
        <v>2.71039E-2</v>
      </c>
      <c r="CN163" s="52">
        <v>3.8997900000000002E-2</v>
      </c>
      <c r="CO163" s="52">
        <v>8.0875900000000001E-2</v>
      </c>
      <c r="CP163" s="52">
        <v>0.1414686</v>
      </c>
      <c r="CQ163" s="52">
        <v>0.1059856</v>
      </c>
      <c r="CR163" s="52">
        <v>9.2982899999999993E-2</v>
      </c>
      <c r="CS163" s="52">
        <v>5.1767000000000001E-2</v>
      </c>
      <c r="CT163" s="52">
        <v>-6.0029000000000002E-3</v>
      </c>
      <c r="CU163" s="52">
        <v>-1.6983700000000001E-2</v>
      </c>
      <c r="CV163" s="52">
        <v>-3.6113699999999999E-2</v>
      </c>
      <c r="CW163" s="52">
        <v>-1.23442E-2</v>
      </c>
      <c r="CX163" s="52">
        <v>-2.1283900000000001E-2</v>
      </c>
      <c r="CY163" s="52">
        <v>-3.1360899999999997E-2</v>
      </c>
      <c r="CZ163" s="52">
        <v>-3.9925099999999998E-2</v>
      </c>
      <c r="DA163" s="52">
        <v>-3.7017700000000001E-2</v>
      </c>
      <c r="DB163" s="52">
        <v>-2.8512099999999999E-2</v>
      </c>
      <c r="DC163" s="52">
        <v>-2.0752400000000001E-2</v>
      </c>
      <c r="DD163" s="52">
        <v>1.0024999999999999E-2</v>
      </c>
      <c r="DE163" s="52">
        <v>-3.2269999999999998E-3</v>
      </c>
      <c r="DF163" s="52">
        <v>1.7516400000000001E-2</v>
      </c>
      <c r="DG163" s="52">
        <v>2.9009299999999998E-2</v>
      </c>
      <c r="DH163" s="52">
        <v>2.8566999999999999E-2</v>
      </c>
      <c r="DI163" s="52">
        <v>2.43588E-2</v>
      </c>
      <c r="DJ163" s="52">
        <v>4.03209E-2</v>
      </c>
      <c r="DK163" s="52">
        <v>4.1395300000000003E-2</v>
      </c>
      <c r="DL163" s="52">
        <v>5.5945399999999999E-2</v>
      </c>
      <c r="DM163" s="52">
        <v>0.1034457</v>
      </c>
      <c r="DN163" s="52">
        <v>0.167797</v>
      </c>
      <c r="DO163" s="52">
        <v>0.1293512</v>
      </c>
      <c r="DP163" s="52">
        <v>0.11377370000000001</v>
      </c>
      <c r="DQ163" s="52">
        <v>7.3643100000000003E-2</v>
      </c>
      <c r="DR163" s="52">
        <v>1.6523300000000001E-2</v>
      </c>
      <c r="DS163" s="52">
        <v>1.4677E-3</v>
      </c>
      <c r="DT163" s="52">
        <v>-1.8121499999999999E-2</v>
      </c>
      <c r="DU163" s="52">
        <v>2.6051E-3</v>
      </c>
      <c r="DV163" s="52">
        <v>-7.4834000000000003E-3</v>
      </c>
      <c r="DW163" s="52">
        <v>-1.50648E-2</v>
      </c>
      <c r="DX163" s="52">
        <v>-2.4890700000000002E-2</v>
      </c>
      <c r="DY163" s="52">
        <v>-2.27324E-2</v>
      </c>
      <c r="DZ163" s="52">
        <v>-1.5592E-2</v>
      </c>
      <c r="EA163" s="52">
        <v>-8.8693999999999995E-3</v>
      </c>
      <c r="EB163" s="52">
        <v>2.4037599999999999E-2</v>
      </c>
      <c r="EC163" s="52">
        <v>1.1667500000000001E-2</v>
      </c>
      <c r="ED163" s="52">
        <v>3.1504200000000003E-2</v>
      </c>
      <c r="EE163" s="52">
        <v>4.3649E-2</v>
      </c>
      <c r="EF163" s="52">
        <v>4.3221799999999998E-2</v>
      </c>
      <c r="EG163" s="52">
        <v>4.2346300000000003E-2</v>
      </c>
      <c r="EH163" s="52">
        <v>5.7115800000000001E-2</v>
      </c>
      <c r="EI163" s="52">
        <v>6.2029899999999999E-2</v>
      </c>
      <c r="EJ163" s="52">
        <v>8.0414899999999997E-2</v>
      </c>
      <c r="EK163" s="52">
        <v>0.13603309999999999</v>
      </c>
      <c r="EL163" s="52">
        <v>0.2058111</v>
      </c>
      <c r="EM163" s="52">
        <v>0.16308739999999999</v>
      </c>
      <c r="EN163" s="52">
        <v>0.14379220000000001</v>
      </c>
      <c r="EO163" s="52">
        <v>0.1052288</v>
      </c>
      <c r="EP163" s="52">
        <v>4.9047599999999997E-2</v>
      </c>
      <c r="EQ163" s="52">
        <v>2.8108500000000002E-2</v>
      </c>
      <c r="ER163" s="52">
        <v>7.8565000000000006E-3</v>
      </c>
      <c r="ES163" s="52">
        <v>2.4189700000000001E-2</v>
      </c>
      <c r="ET163" s="52">
        <v>1.2442399999999999E-2</v>
      </c>
      <c r="EU163" s="52">
        <v>66.311729</v>
      </c>
      <c r="EV163" s="52">
        <v>66.364952000000002</v>
      </c>
      <c r="EW163" s="52">
        <v>66.306663999999998</v>
      </c>
      <c r="EX163" s="52">
        <v>66.914558</v>
      </c>
      <c r="EY163" s="52">
        <v>66.811004999999994</v>
      </c>
      <c r="EZ163" s="52">
        <v>66.608977999999993</v>
      </c>
      <c r="FA163" s="52">
        <v>67.370018000000002</v>
      </c>
      <c r="FB163" s="52">
        <v>69.734252999999995</v>
      </c>
      <c r="FC163" s="52">
        <v>72.721214000000003</v>
      </c>
      <c r="FD163" s="52">
        <v>76.700218000000007</v>
      </c>
      <c r="FE163" s="52">
        <v>80.261764999999997</v>
      </c>
      <c r="FF163" s="52">
        <v>81.358436999999995</v>
      </c>
      <c r="FG163" s="52">
        <v>81.462349000000003</v>
      </c>
      <c r="FH163" s="52">
        <v>81.155685000000005</v>
      </c>
      <c r="FI163" s="52">
        <v>81.056847000000005</v>
      </c>
      <c r="FJ163" s="52">
        <v>80.347938999999997</v>
      </c>
      <c r="FK163" s="52">
        <v>79.002898999999999</v>
      </c>
      <c r="FL163" s="52">
        <v>77.355903999999995</v>
      </c>
      <c r="FM163" s="52">
        <v>74.337799000000004</v>
      </c>
      <c r="FN163" s="52">
        <v>70.636131000000006</v>
      </c>
      <c r="FO163" s="52">
        <v>68.834541000000002</v>
      </c>
      <c r="FP163" s="52">
        <v>67.765022000000002</v>
      </c>
      <c r="FQ163" s="52">
        <v>66.911293000000001</v>
      </c>
      <c r="FR163" s="52">
        <v>66.734611999999998</v>
      </c>
      <c r="FS163" s="52">
        <v>1.8719199999999998E-2</v>
      </c>
      <c r="FT163" s="52">
        <v>2.13239E-2</v>
      </c>
      <c r="FU163" s="52">
        <v>3.26042E-2</v>
      </c>
    </row>
    <row r="164" spans="1:177" x14ac:dyDescent="0.2">
      <c r="A164" s="31" t="s">
        <v>204</v>
      </c>
      <c r="B164" s="31" t="s">
        <v>235</v>
      </c>
      <c r="C164" s="31" t="s">
        <v>208</v>
      </c>
      <c r="D164" s="31" t="s">
        <v>215</v>
      </c>
      <c r="E164" s="53" t="s">
        <v>229</v>
      </c>
      <c r="F164" s="53">
        <v>599</v>
      </c>
      <c r="G164" s="52">
        <v>0.66318880000000002</v>
      </c>
      <c r="H164" s="52">
        <v>0.58975770000000005</v>
      </c>
      <c r="I164" s="52">
        <v>0.55062699999999998</v>
      </c>
      <c r="J164" s="52">
        <v>0.5209975</v>
      </c>
      <c r="K164" s="52">
        <v>0.51050039999999997</v>
      </c>
      <c r="L164" s="52">
        <v>0.53643759999999996</v>
      </c>
      <c r="M164" s="52">
        <v>0.58561149999999995</v>
      </c>
      <c r="N164" s="52">
        <v>0.60321340000000001</v>
      </c>
      <c r="O164" s="52">
        <v>0.62939509999999999</v>
      </c>
      <c r="P164" s="52">
        <v>0.64552620000000005</v>
      </c>
      <c r="Q164" s="52">
        <v>0.68167940000000005</v>
      </c>
      <c r="R164" s="52">
        <v>0.71157840000000006</v>
      </c>
      <c r="S164" s="52">
        <v>0.7498532</v>
      </c>
      <c r="T164" s="52">
        <v>0.77799019999999997</v>
      </c>
      <c r="U164" s="52">
        <v>0.81033869999999997</v>
      </c>
      <c r="V164" s="52">
        <v>0.87579030000000002</v>
      </c>
      <c r="W164" s="52">
        <v>0.92234000000000005</v>
      </c>
      <c r="X164" s="52">
        <v>0.97739010000000004</v>
      </c>
      <c r="Y164" s="52">
        <v>1.0119659999999999</v>
      </c>
      <c r="Z164" s="52">
        <v>1.021236</v>
      </c>
      <c r="AA164" s="52">
        <v>1.083656</v>
      </c>
      <c r="AB164" s="52">
        <v>1.0749379999999999</v>
      </c>
      <c r="AC164" s="52">
        <v>0.94616699999999998</v>
      </c>
      <c r="AD164" s="52">
        <v>0.77105650000000003</v>
      </c>
      <c r="AE164" s="52">
        <v>-0.1033126</v>
      </c>
      <c r="AF164" s="52">
        <v>-9.1777700000000004E-2</v>
      </c>
      <c r="AG164" s="52">
        <v>-8.9146500000000004E-2</v>
      </c>
      <c r="AH164" s="52">
        <v>-6.9991200000000003E-2</v>
      </c>
      <c r="AI164" s="52">
        <v>-4.9899199999999998E-2</v>
      </c>
      <c r="AJ164" s="52">
        <v>-2.6161899999999998E-2</v>
      </c>
      <c r="AK164" s="52">
        <v>-1.6201299999999998E-2</v>
      </c>
      <c r="AL164" s="52">
        <v>-1.3191700000000001E-2</v>
      </c>
      <c r="AM164" s="52">
        <v>-4.2028999999999999E-3</v>
      </c>
      <c r="AN164" s="52">
        <v>-1.627E-3</v>
      </c>
      <c r="AO164" s="52">
        <v>-2.2791E-3</v>
      </c>
      <c r="AP164" s="52">
        <v>3.7356999999999998E-3</v>
      </c>
      <c r="AQ164" s="52">
        <v>7.8332000000000002E-3</v>
      </c>
      <c r="AR164" s="52">
        <v>1.1747000000000001E-3</v>
      </c>
      <c r="AS164" s="52">
        <v>8.5439000000000001E-3</v>
      </c>
      <c r="AT164" s="52">
        <v>2.7809199999999999E-2</v>
      </c>
      <c r="AU164" s="52">
        <v>1.4939300000000001E-2</v>
      </c>
      <c r="AV164" s="52">
        <v>1.7937700000000001E-2</v>
      </c>
      <c r="AW164" s="52">
        <v>-8.7147000000000006E-3</v>
      </c>
      <c r="AX164" s="52">
        <v>-4.4414000000000002E-2</v>
      </c>
      <c r="AY164" s="52">
        <v>-5.9234000000000002E-2</v>
      </c>
      <c r="AZ164" s="52">
        <v>-5.7061399999999998E-2</v>
      </c>
      <c r="BA164" s="52">
        <v>-6.5275200000000005E-2</v>
      </c>
      <c r="BB164" s="52">
        <v>-8.2498600000000005E-2</v>
      </c>
      <c r="BC164" s="52">
        <v>-8.1828700000000004E-2</v>
      </c>
      <c r="BD164" s="52">
        <v>-7.3357599999999995E-2</v>
      </c>
      <c r="BE164" s="52">
        <v>-7.2020200000000006E-2</v>
      </c>
      <c r="BF164" s="52">
        <v>-5.6339899999999998E-2</v>
      </c>
      <c r="BG164" s="52">
        <v>-3.8151699999999997E-2</v>
      </c>
      <c r="BH164" s="52">
        <v>-1.4295499999999999E-2</v>
      </c>
      <c r="BI164" s="52">
        <v>-3.6324999999999999E-3</v>
      </c>
      <c r="BJ164" s="52">
        <v>-2.8959999999999999E-4</v>
      </c>
      <c r="BK164" s="52">
        <v>8.9002999999999999E-3</v>
      </c>
      <c r="BL164" s="52">
        <v>1.18368E-2</v>
      </c>
      <c r="BM164" s="52">
        <v>1.23588E-2</v>
      </c>
      <c r="BN164" s="52">
        <v>1.7439199999999998E-2</v>
      </c>
      <c r="BO164" s="52">
        <v>2.3753699999999999E-2</v>
      </c>
      <c r="BP164" s="52">
        <v>1.86207E-2</v>
      </c>
      <c r="BQ164" s="52">
        <v>2.9478299999999999E-2</v>
      </c>
      <c r="BR164" s="52">
        <v>5.1860700000000003E-2</v>
      </c>
      <c r="BS164" s="52">
        <v>3.7489500000000002E-2</v>
      </c>
      <c r="BT164" s="52">
        <v>3.89877E-2</v>
      </c>
      <c r="BU164" s="52">
        <v>1.2145400000000001E-2</v>
      </c>
      <c r="BV164" s="52">
        <v>-2.28662E-2</v>
      </c>
      <c r="BW164" s="52">
        <v>-4.0016900000000001E-2</v>
      </c>
      <c r="BX164" s="52">
        <v>-3.90468E-2</v>
      </c>
      <c r="BY164" s="52">
        <v>-4.6343799999999997E-2</v>
      </c>
      <c r="BZ164" s="52">
        <v>-6.21962E-2</v>
      </c>
      <c r="CA164" s="52">
        <v>-6.6948999999999995E-2</v>
      </c>
      <c r="CB164" s="52">
        <v>-6.0599800000000002E-2</v>
      </c>
      <c r="CC164" s="52">
        <v>-6.01586E-2</v>
      </c>
      <c r="CD164" s="52">
        <v>-4.6885000000000003E-2</v>
      </c>
      <c r="CE164" s="52">
        <v>-3.0015400000000001E-2</v>
      </c>
      <c r="CF164" s="52">
        <v>-6.0768000000000003E-3</v>
      </c>
      <c r="CG164" s="52">
        <v>5.0727000000000003E-3</v>
      </c>
      <c r="CH164" s="52">
        <v>8.6464000000000003E-3</v>
      </c>
      <c r="CI164" s="52">
        <v>1.7975600000000001E-2</v>
      </c>
      <c r="CJ164" s="52">
        <v>2.1161800000000001E-2</v>
      </c>
      <c r="CK164" s="52">
        <v>2.2497099999999999E-2</v>
      </c>
      <c r="CL164" s="52">
        <v>2.6930200000000001E-2</v>
      </c>
      <c r="CM164" s="52">
        <v>3.4780199999999997E-2</v>
      </c>
      <c r="CN164" s="52">
        <v>3.07038E-2</v>
      </c>
      <c r="CO164" s="52">
        <v>4.39774E-2</v>
      </c>
      <c r="CP164" s="52">
        <v>6.8518700000000002E-2</v>
      </c>
      <c r="CQ164" s="52">
        <v>5.3107599999999998E-2</v>
      </c>
      <c r="CR164" s="52">
        <v>5.3566900000000001E-2</v>
      </c>
      <c r="CS164" s="52">
        <v>2.6593100000000001E-2</v>
      </c>
      <c r="CT164" s="52">
        <v>-7.9422999999999994E-3</v>
      </c>
      <c r="CU164" s="52">
        <v>-2.67072E-2</v>
      </c>
      <c r="CV164" s="52">
        <v>-2.657E-2</v>
      </c>
      <c r="CW164" s="52">
        <v>-3.3231900000000002E-2</v>
      </c>
      <c r="CX164" s="52">
        <v>-4.8134900000000001E-2</v>
      </c>
      <c r="CY164" s="52">
        <v>-5.2069299999999999E-2</v>
      </c>
      <c r="CZ164" s="52">
        <v>-4.7842099999999999E-2</v>
      </c>
      <c r="DA164" s="52">
        <v>-4.8297E-2</v>
      </c>
      <c r="DB164" s="52">
        <v>-3.7430199999999997E-2</v>
      </c>
      <c r="DC164" s="52">
        <v>-2.1879099999999999E-2</v>
      </c>
      <c r="DD164" s="52">
        <v>2.1419E-3</v>
      </c>
      <c r="DE164" s="52">
        <v>1.37778E-2</v>
      </c>
      <c r="DF164" s="52">
        <v>1.7582400000000001E-2</v>
      </c>
      <c r="DG164" s="52">
        <v>2.70508E-2</v>
      </c>
      <c r="DH164" s="52">
        <v>3.0486800000000001E-2</v>
      </c>
      <c r="DI164" s="52">
        <v>3.2635299999999999E-2</v>
      </c>
      <c r="DJ164" s="52">
        <v>3.6421099999999998E-2</v>
      </c>
      <c r="DK164" s="52">
        <v>4.5806699999999999E-2</v>
      </c>
      <c r="DL164" s="52">
        <v>4.2786900000000003E-2</v>
      </c>
      <c r="DM164" s="52">
        <v>5.8476500000000001E-2</v>
      </c>
      <c r="DN164" s="52">
        <v>8.5176699999999994E-2</v>
      </c>
      <c r="DO164" s="52">
        <v>6.8725800000000004E-2</v>
      </c>
      <c r="DP164" s="52">
        <v>6.8146100000000001E-2</v>
      </c>
      <c r="DQ164" s="52">
        <v>4.1040699999999999E-2</v>
      </c>
      <c r="DR164" s="52">
        <v>6.9816000000000001E-3</v>
      </c>
      <c r="DS164" s="52">
        <v>-1.33975E-2</v>
      </c>
      <c r="DT164" s="52">
        <v>-1.4093100000000001E-2</v>
      </c>
      <c r="DU164" s="52">
        <v>-2.0120099999999998E-2</v>
      </c>
      <c r="DV164" s="52">
        <v>-3.40735E-2</v>
      </c>
      <c r="DW164" s="52">
        <v>-3.0585399999999999E-2</v>
      </c>
      <c r="DX164" s="52">
        <v>-2.9421900000000001E-2</v>
      </c>
      <c r="DY164" s="52">
        <v>-3.1170699999999999E-2</v>
      </c>
      <c r="DZ164" s="52">
        <v>-2.3778799999999999E-2</v>
      </c>
      <c r="EA164" s="52">
        <v>-1.0131599999999999E-2</v>
      </c>
      <c r="EB164" s="52">
        <v>1.4008400000000001E-2</v>
      </c>
      <c r="EC164" s="52">
        <v>2.6346600000000001E-2</v>
      </c>
      <c r="ED164" s="52">
        <v>3.0484600000000001E-2</v>
      </c>
      <c r="EE164" s="52">
        <v>4.0154000000000002E-2</v>
      </c>
      <c r="EF164" s="52">
        <v>4.3950599999999999E-2</v>
      </c>
      <c r="EG164" s="52">
        <v>4.7273200000000001E-2</v>
      </c>
      <c r="EH164" s="52">
        <v>5.0124599999999998E-2</v>
      </c>
      <c r="EI164" s="52">
        <v>6.1727200000000003E-2</v>
      </c>
      <c r="EJ164" s="52">
        <v>6.0233000000000002E-2</v>
      </c>
      <c r="EK164" s="52">
        <v>7.9410900000000006E-2</v>
      </c>
      <c r="EL164" s="52">
        <v>0.10922809999999999</v>
      </c>
      <c r="EM164" s="52">
        <v>9.1275899999999993E-2</v>
      </c>
      <c r="EN164" s="52">
        <v>8.9196200000000003E-2</v>
      </c>
      <c r="EO164" s="52">
        <v>6.1900900000000002E-2</v>
      </c>
      <c r="EP164" s="52">
        <v>2.85293E-2</v>
      </c>
      <c r="EQ164" s="52">
        <v>5.8196999999999997E-3</v>
      </c>
      <c r="ER164" s="52">
        <v>3.9214999999999996E-3</v>
      </c>
      <c r="ES164" s="52">
        <v>-1.1887E-3</v>
      </c>
      <c r="ET164" s="52">
        <v>-1.3771200000000001E-2</v>
      </c>
      <c r="EU164" s="52">
        <v>65.602424999999997</v>
      </c>
      <c r="EV164" s="52">
        <v>65.313271</v>
      </c>
      <c r="EW164" s="52">
        <v>65.180580000000006</v>
      </c>
      <c r="EX164" s="52">
        <v>64.878135999999998</v>
      </c>
      <c r="EY164" s="52">
        <v>64.737740000000002</v>
      </c>
      <c r="EZ164" s="52">
        <v>64.616202999999999</v>
      </c>
      <c r="FA164" s="52">
        <v>65.606200999999999</v>
      </c>
      <c r="FB164" s="52">
        <v>66.895850999999993</v>
      </c>
      <c r="FC164" s="52">
        <v>68.760047999999998</v>
      </c>
      <c r="FD164" s="52">
        <v>70.959159999999997</v>
      </c>
      <c r="FE164" s="52">
        <v>72.753647000000001</v>
      </c>
      <c r="FF164" s="52">
        <v>73.836806999999993</v>
      </c>
      <c r="FG164" s="52">
        <v>74.758080000000007</v>
      </c>
      <c r="FH164" s="52">
        <v>74.857467999999997</v>
      </c>
      <c r="FI164" s="52">
        <v>74.536986999999996</v>
      </c>
      <c r="FJ164" s="52">
        <v>73.874199000000004</v>
      </c>
      <c r="FK164" s="52">
        <v>73.207642000000007</v>
      </c>
      <c r="FL164" s="52">
        <v>71.915535000000006</v>
      </c>
      <c r="FM164" s="52">
        <v>70.259963999999997</v>
      </c>
      <c r="FN164" s="52">
        <v>67.893387000000004</v>
      </c>
      <c r="FO164" s="52">
        <v>66.816467000000003</v>
      </c>
      <c r="FP164" s="52">
        <v>66.381989000000004</v>
      </c>
      <c r="FQ164" s="52">
        <v>66.202720999999997</v>
      </c>
      <c r="FR164" s="52">
        <v>65.782188000000005</v>
      </c>
      <c r="FS164" s="52">
        <v>1.4552799999999999E-2</v>
      </c>
      <c r="FT164" s="52">
        <v>1.55569E-2</v>
      </c>
      <c r="FU164" s="52">
        <v>2.2806E-2</v>
      </c>
    </row>
    <row r="165" spans="1:177" x14ac:dyDescent="0.2">
      <c r="A165" s="31" t="s">
        <v>204</v>
      </c>
      <c r="B165" s="31" t="s">
        <v>235</v>
      </c>
      <c r="C165" s="31" t="s">
        <v>208</v>
      </c>
      <c r="D165" s="31" t="s">
        <v>215</v>
      </c>
      <c r="E165" s="53" t="s">
        <v>230</v>
      </c>
      <c r="F165" s="53">
        <v>337</v>
      </c>
      <c r="G165" s="52">
        <v>0.6536208</v>
      </c>
      <c r="H165" s="52">
        <v>0.593391</v>
      </c>
      <c r="I165" s="52">
        <v>0.56353050000000005</v>
      </c>
      <c r="J165" s="52">
        <v>0.52408560000000004</v>
      </c>
      <c r="K165" s="52">
        <v>0.52171069999999997</v>
      </c>
      <c r="L165" s="52">
        <v>0.54061530000000002</v>
      </c>
      <c r="M165" s="52">
        <v>0.57605729999999999</v>
      </c>
      <c r="N165" s="52">
        <v>0.57643909999999998</v>
      </c>
      <c r="O165" s="52">
        <v>0.59163019999999999</v>
      </c>
      <c r="P165" s="52">
        <v>0.61184170000000004</v>
      </c>
      <c r="Q165" s="52">
        <v>0.63530390000000003</v>
      </c>
      <c r="R165" s="52">
        <v>0.64331450000000001</v>
      </c>
      <c r="S165" s="52">
        <v>0.68097169999999996</v>
      </c>
      <c r="T165" s="52">
        <v>0.67118109999999997</v>
      </c>
      <c r="U165" s="52">
        <v>0.6733325</v>
      </c>
      <c r="V165" s="52">
        <v>0.70190790000000003</v>
      </c>
      <c r="W165" s="52">
        <v>0.73408720000000005</v>
      </c>
      <c r="X165" s="52">
        <v>0.80286429999999998</v>
      </c>
      <c r="Y165" s="52">
        <v>0.83916219999999997</v>
      </c>
      <c r="Z165" s="52">
        <v>0.88702930000000002</v>
      </c>
      <c r="AA165" s="52">
        <v>0.99582859999999995</v>
      </c>
      <c r="AB165" s="52">
        <v>1.007628</v>
      </c>
      <c r="AC165" s="52">
        <v>0.89392159999999998</v>
      </c>
      <c r="AD165" s="52">
        <v>0.73577709999999996</v>
      </c>
      <c r="AE165" s="52">
        <v>-0.15368660000000001</v>
      </c>
      <c r="AF165" s="52">
        <v>-0.1286803</v>
      </c>
      <c r="AG165" s="52">
        <v>-0.1266959</v>
      </c>
      <c r="AH165" s="52">
        <v>-9.6985500000000002E-2</v>
      </c>
      <c r="AI165" s="52">
        <v>-6.6365800000000003E-2</v>
      </c>
      <c r="AJ165" s="52">
        <v>-4.2434800000000002E-2</v>
      </c>
      <c r="AK165" s="52">
        <v>-1.2491499999999999E-2</v>
      </c>
      <c r="AL165" s="52">
        <v>-2.48992E-2</v>
      </c>
      <c r="AM165" s="52">
        <v>-1.68437E-2</v>
      </c>
      <c r="AN165" s="52">
        <v>-1.2671699999999999E-2</v>
      </c>
      <c r="AO165" s="52">
        <v>-6.4809999999999998E-3</v>
      </c>
      <c r="AP165" s="52">
        <v>-6.9905000000000002E-3</v>
      </c>
      <c r="AQ165" s="52">
        <v>6.6135999999999999E-3</v>
      </c>
      <c r="AR165" s="52">
        <v>-8.3447999999999994E-3</v>
      </c>
      <c r="AS165" s="52">
        <v>-1.06956E-2</v>
      </c>
      <c r="AT165" s="52">
        <v>-7.4243E-3</v>
      </c>
      <c r="AU165" s="52">
        <v>-1.4478899999999999E-2</v>
      </c>
      <c r="AV165" s="52">
        <v>-4.8189000000000001E-3</v>
      </c>
      <c r="AW165" s="52">
        <v>-2.7699600000000001E-2</v>
      </c>
      <c r="AX165" s="52">
        <v>-5.6390000000000003E-2</v>
      </c>
      <c r="AY165" s="52">
        <v>-8.1889199999999995E-2</v>
      </c>
      <c r="AZ165" s="52">
        <v>-6.5475199999999997E-2</v>
      </c>
      <c r="BA165" s="52">
        <v>-0.10046679999999999</v>
      </c>
      <c r="BB165" s="52">
        <v>-0.12752920000000001</v>
      </c>
      <c r="BC165" s="52">
        <v>-0.116699</v>
      </c>
      <c r="BD165" s="52">
        <v>-9.7205600000000003E-2</v>
      </c>
      <c r="BE165" s="52">
        <v>-9.7613599999999995E-2</v>
      </c>
      <c r="BF165" s="52">
        <v>-7.43529E-2</v>
      </c>
      <c r="BG165" s="52">
        <v>-4.7187E-2</v>
      </c>
      <c r="BH165" s="52">
        <v>-2.40749E-2</v>
      </c>
      <c r="BI165" s="52">
        <v>6.9385999999999996E-3</v>
      </c>
      <c r="BJ165" s="52">
        <v>-4.2119000000000002E-3</v>
      </c>
      <c r="BK165" s="52">
        <v>3.9440999999999999E-3</v>
      </c>
      <c r="BL165" s="52">
        <v>8.8725000000000002E-3</v>
      </c>
      <c r="BM165" s="52">
        <v>1.58861E-2</v>
      </c>
      <c r="BN165" s="52">
        <v>1.38966E-2</v>
      </c>
      <c r="BO165" s="52">
        <v>3.0011400000000001E-2</v>
      </c>
      <c r="BP165" s="52">
        <v>1.6173799999999999E-2</v>
      </c>
      <c r="BQ165" s="52">
        <v>1.6178700000000001E-2</v>
      </c>
      <c r="BR165" s="52">
        <v>2.2927800000000002E-2</v>
      </c>
      <c r="BS165" s="52">
        <v>1.5684799999999999E-2</v>
      </c>
      <c r="BT165" s="52">
        <v>2.45381E-2</v>
      </c>
      <c r="BU165" s="52">
        <v>1.4870000000000001E-4</v>
      </c>
      <c r="BV165" s="52">
        <v>-2.7436800000000001E-2</v>
      </c>
      <c r="BW165" s="52">
        <v>-5.4287200000000001E-2</v>
      </c>
      <c r="BX165" s="52">
        <v>-4.0432500000000003E-2</v>
      </c>
      <c r="BY165" s="52">
        <v>-7.0803400000000002E-2</v>
      </c>
      <c r="BZ165" s="52">
        <v>-9.4316999999999998E-2</v>
      </c>
      <c r="CA165" s="52">
        <v>-9.1081499999999996E-2</v>
      </c>
      <c r="CB165" s="52">
        <v>-7.5406299999999996E-2</v>
      </c>
      <c r="CC165" s="52">
        <v>-7.7471300000000007E-2</v>
      </c>
      <c r="CD165" s="52">
        <v>-5.8677600000000003E-2</v>
      </c>
      <c r="CE165" s="52">
        <v>-3.3903799999999998E-2</v>
      </c>
      <c r="CF165" s="52">
        <v>-1.13589E-2</v>
      </c>
      <c r="CG165" s="52">
        <v>2.0395799999999999E-2</v>
      </c>
      <c r="CH165" s="52">
        <v>1.0116099999999999E-2</v>
      </c>
      <c r="CI165" s="52">
        <v>1.8341799999999998E-2</v>
      </c>
      <c r="CJ165" s="52">
        <v>2.37939E-2</v>
      </c>
      <c r="CK165" s="52">
        <v>3.1377500000000003E-2</v>
      </c>
      <c r="CL165" s="52">
        <v>2.83629E-2</v>
      </c>
      <c r="CM165" s="52">
        <v>4.6216699999999999E-2</v>
      </c>
      <c r="CN165" s="52">
        <v>3.3155299999999999E-2</v>
      </c>
      <c r="CO165" s="52">
        <v>3.4791799999999998E-2</v>
      </c>
      <c r="CP165" s="52">
        <v>4.3949599999999998E-2</v>
      </c>
      <c r="CQ165" s="52">
        <v>3.6576200000000003E-2</v>
      </c>
      <c r="CR165" s="52">
        <v>4.4870699999999999E-2</v>
      </c>
      <c r="CS165" s="52">
        <v>1.94364E-2</v>
      </c>
      <c r="CT165" s="52">
        <v>-7.3838999999999997E-3</v>
      </c>
      <c r="CU165" s="52">
        <v>-3.5170199999999999E-2</v>
      </c>
      <c r="CV165" s="52">
        <v>-2.3088000000000001E-2</v>
      </c>
      <c r="CW165" s="52">
        <v>-5.02586E-2</v>
      </c>
      <c r="CX165" s="52">
        <v>-7.13144E-2</v>
      </c>
      <c r="CY165" s="52">
        <v>-6.5463999999999994E-2</v>
      </c>
      <c r="CZ165" s="52">
        <v>-5.3607000000000002E-2</v>
      </c>
      <c r="DA165" s="52">
        <v>-5.7328900000000002E-2</v>
      </c>
      <c r="DB165" s="52">
        <v>-4.30023E-2</v>
      </c>
      <c r="DC165" s="52">
        <v>-2.0620699999999999E-2</v>
      </c>
      <c r="DD165" s="52">
        <v>1.3572E-3</v>
      </c>
      <c r="DE165" s="52">
        <v>3.3853000000000001E-2</v>
      </c>
      <c r="DF165" s="52">
        <v>2.44441E-2</v>
      </c>
      <c r="DG165" s="52">
        <v>3.2739400000000002E-2</v>
      </c>
      <c r="DH165" s="52">
        <v>3.8715399999999997E-2</v>
      </c>
      <c r="DI165" s="52">
        <v>4.6868899999999998E-2</v>
      </c>
      <c r="DJ165" s="52">
        <v>4.2829300000000001E-2</v>
      </c>
      <c r="DK165" s="52">
        <v>6.2421900000000002E-2</v>
      </c>
      <c r="DL165" s="52">
        <v>5.0136800000000002E-2</v>
      </c>
      <c r="DM165" s="52">
        <v>5.3404899999999998E-2</v>
      </c>
      <c r="DN165" s="52">
        <v>6.4971399999999999E-2</v>
      </c>
      <c r="DO165" s="52">
        <v>5.7467499999999998E-2</v>
      </c>
      <c r="DP165" s="52">
        <v>6.5203300000000006E-2</v>
      </c>
      <c r="DQ165" s="52">
        <v>3.8724099999999997E-2</v>
      </c>
      <c r="DR165" s="52">
        <v>1.26689E-2</v>
      </c>
      <c r="DS165" s="52">
        <v>-1.60532E-2</v>
      </c>
      <c r="DT165" s="52">
        <v>-5.7435000000000003E-3</v>
      </c>
      <c r="DU165" s="52">
        <v>-2.9713799999999999E-2</v>
      </c>
      <c r="DV165" s="52">
        <v>-4.8311699999999999E-2</v>
      </c>
      <c r="DW165" s="52">
        <v>-2.8476399999999999E-2</v>
      </c>
      <c r="DX165" s="52">
        <v>-2.2132300000000001E-2</v>
      </c>
      <c r="DY165" s="52">
        <v>-2.82466E-2</v>
      </c>
      <c r="DZ165" s="52">
        <v>-2.0369700000000001E-2</v>
      </c>
      <c r="EA165" s="52">
        <v>-1.4419000000000001E-3</v>
      </c>
      <c r="EB165" s="52">
        <v>1.9717100000000001E-2</v>
      </c>
      <c r="EC165" s="52">
        <v>5.32831E-2</v>
      </c>
      <c r="ED165" s="52">
        <v>4.5131400000000002E-2</v>
      </c>
      <c r="EE165" s="52">
        <v>5.35273E-2</v>
      </c>
      <c r="EF165" s="52">
        <v>6.0259500000000001E-2</v>
      </c>
      <c r="EG165" s="52">
        <v>6.9236000000000006E-2</v>
      </c>
      <c r="EH165" s="52">
        <v>6.3716400000000006E-2</v>
      </c>
      <c r="EI165" s="52">
        <v>8.5819699999999999E-2</v>
      </c>
      <c r="EJ165" s="52">
        <v>7.4655399999999997E-2</v>
      </c>
      <c r="EK165" s="52">
        <v>8.0279299999999998E-2</v>
      </c>
      <c r="EL165" s="52">
        <v>9.5323500000000005E-2</v>
      </c>
      <c r="EM165" s="52">
        <v>8.7631200000000006E-2</v>
      </c>
      <c r="EN165" s="52">
        <v>9.45603E-2</v>
      </c>
      <c r="EO165" s="52">
        <v>6.6572500000000007E-2</v>
      </c>
      <c r="EP165" s="52">
        <v>4.1622100000000002E-2</v>
      </c>
      <c r="EQ165" s="52">
        <v>1.15488E-2</v>
      </c>
      <c r="ER165" s="52">
        <v>1.9299299999999998E-2</v>
      </c>
      <c r="ES165" s="52">
        <v>-5.0300000000000003E-5</v>
      </c>
      <c r="ET165" s="52">
        <v>-1.5099599999999999E-2</v>
      </c>
      <c r="EU165" s="52">
        <v>65.965675000000005</v>
      </c>
      <c r="EV165" s="52">
        <v>65.738631999999996</v>
      </c>
      <c r="EW165" s="52">
        <v>65.469345000000004</v>
      </c>
      <c r="EX165" s="52">
        <v>65.103843999999995</v>
      </c>
      <c r="EY165" s="52">
        <v>64.923141000000001</v>
      </c>
      <c r="EZ165" s="52">
        <v>64.877380000000002</v>
      </c>
      <c r="FA165" s="52">
        <v>65.240250000000003</v>
      </c>
      <c r="FB165" s="52">
        <v>65.922852000000006</v>
      </c>
      <c r="FC165" s="52">
        <v>67.197128000000006</v>
      </c>
      <c r="FD165" s="52">
        <v>68.422996999999995</v>
      </c>
      <c r="FE165" s="52">
        <v>69.602226000000002</v>
      </c>
      <c r="FF165" s="52">
        <v>70.875916000000004</v>
      </c>
      <c r="FG165" s="52">
        <v>71.098267000000007</v>
      </c>
      <c r="FH165" s="52">
        <v>71.503371999999999</v>
      </c>
      <c r="FI165" s="52">
        <v>71.367851000000002</v>
      </c>
      <c r="FJ165" s="52">
        <v>71.102080999999998</v>
      </c>
      <c r="FK165" s="52">
        <v>70.875916000000004</v>
      </c>
      <c r="FL165" s="52">
        <v>70.059844999999996</v>
      </c>
      <c r="FM165" s="52">
        <v>68.966262999999998</v>
      </c>
      <c r="FN165" s="52">
        <v>67.646820000000005</v>
      </c>
      <c r="FO165" s="52">
        <v>66.919037000000003</v>
      </c>
      <c r="FP165" s="52">
        <v>66.508362000000005</v>
      </c>
      <c r="FQ165" s="52">
        <v>66.371368000000004</v>
      </c>
      <c r="FR165" s="52">
        <v>65.869461000000001</v>
      </c>
      <c r="FS165" s="52">
        <v>2.17678E-2</v>
      </c>
      <c r="FT165" s="52">
        <v>2.24221E-2</v>
      </c>
      <c r="FU165" s="52">
        <v>3.1567100000000001E-2</v>
      </c>
    </row>
    <row r="166" spans="1:177" x14ac:dyDescent="0.2">
      <c r="A166" s="31" t="s">
        <v>204</v>
      </c>
      <c r="B166" s="31" t="s">
        <v>235</v>
      </c>
      <c r="C166" s="31" t="s">
        <v>208</v>
      </c>
      <c r="D166" s="31" t="s">
        <v>215</v>
      </c>
      <c r="E166" s="53" t="s">
        <v>231</v>
      </c>
      <c r="F166" s="53">
        <v>262</v>
      </c>
      <c r="G166" s="52">
        <v>0.67609730000000001</v>
      </c>
      <c r="H166" s="52">
        <v>0.58581479999999997</v>
      </c>
      <c r="I166" s="52">
        <v>0.53396049999999995</v>
      </c>
      <c r="J166" s="52">
        <v>0.51699629999999996</v>
      </c>
      <c r="K166" s="52">
        <v>0.49641999999999997</v>
      </c>
      <c r="L166" s="52">
        <v>0.53080649999999996</v>
      </c>
      <c r="M166" s="52">
        <v>0.59953529999999999</v>
      </c>
      <c r="N166" s="52">
        <v>0.63791909999999996</v>
      </c>
      <c r="O166" s="52">
        <v>0.67772370000000004</v>
      </c>
      <c r="P166" s="52">
        <v>0.68794049999999995</v>
      </c>
      <c r="Q166" s="52">
        <v>0.74056469999999996</v>
      </c>
      <c r="R166" s="52">
        <v>0.79918909999999999</v>
      </c>
      <c r="S166" s="52">
        <v>0.83979930000000003</v>
      </c>
      <c r="T166" s="52">
        <v>0.91694929999999997</v>
      </c>
      <c r="U166" s="52">
        <v>0.98881600000000003</v>
      </c>
      <c r="V166" s="52">
        <v>1.102411</v>
      </c>
      <c r="W166" s="52">
        <v>1.1674230000000001</v>
      </c>
      <c r="X166" s="52">
        <v>1.2039949999999999</v>
      </c>
      <c r="Y166" s="52">
        <v>1.236027</v>
      </c>
      <c r="Z166" s="52">
        <v>1.1952719999999999</v>
      </c>
      <c r="AA166" s="52">
        <v>1.1975960000000001</v>
      </c>
      <c r="AB166" s="52">
        <v>1.16276</v>
      </c>
      <c r="AC166" s="52">
        <v>1.0139480000000001</v>
      </c>
      <c r="AD166" s="52">
        <v>0.81729149999999995</v>
      </c>
      <c r="AE166" s="52">
        <v>-6.3152E-2</v>
      </c>
      <c r="AF166" s="52">
        <v>-6.6604099999999999E-2</v>
      </c>
      <c r="AG166" s="52">
        <v>-6.26834E-2</v>
      </c>
      <c r="AH166" s="52">
        <v>-5.3882699999999999E-2</v>
      </c>
      <c r="AI166" s="52">
        <v>-4.50604E-2</v>
      </c>
      <c r="AJ166" s="52">
        <v>-2.34282E-2</v>
      </c>
      <c r="AK166" s="52">
        <v>-3.7763999999999999E-2</v>
      </c>
      <c r="AL166" s="52">
        <v>-1.6143500000000002E-2</v>
      </c>
      <c r="AM166" s="52">
        <v>-6.8339999999999998E-3</v>
      </c>
      <c r="AN166" s="52">
        <v>-7.2864999999999996E-3</v>
      </c>
      <c r="AO166" s="52">
        <v>-1.9140500000000001E-2</v>
      </c>
      <c r="AP166" s="52">
        <v>-2.2772999999999999E-3</v>
      </c>
      <c r="AQ166" s="52">
        <v>-1.20611E-2</v>
      </c>
      <c r="AR166" s="52">
        <v>-1.0321500000000001E-2</v>
      </c>
      <c r="AS166" s="52">
        <v>5.1916000000000002E-3</v>
      </c>
      <c r="AT166" s="52">
        <v>4.1433900000000003E-2</v>
      </c>
      <c r="AU166" s="52">
        <v>2.33066E-2</v>
      </c>
      <c r="AV166" s="52">
        <v>1.9052800000000002E-2</v>
      </c>
      <c r="AW166" s="52">
        <v>-1.2887300000000001E-2</v>
      </c>
      <c r="AX166" s="52">
        <v>-5.9869800000000001E-2</v>
      </c>
      <c r="AY166" s="52">
        <v>-5.8511899999999999E-2</v>
      </c>
      <c r="AZ166" s="52">
        <v>-7.2498900000000005E-2</v>
      </c>
      <c r="BA166" s="52">
        <v>-4.6650299999999999E-2</v>
      </c>
      <c r="BB166" s="52">
        <v>-5.0971599999999999E-2</v>
      </c>
      <c r="BC166" s="52">
        <v>-4.6855899999999999E-2</v>
      </c>
      <c r="BD166" s="52">
        <v>-5.1569700000000003E-2</v>
      </c>
      <c r="BE166" s="52">
        <v>-4.8398099999999999E-2</v>
      </c>
      <c r="BF166" s="52">
        <v>-4.0962499999999999E-2</v>
      </c>
      <c r="BG166" s="52">
        <v>-3.31773E-2</v>
      </c>
      <c r="BH166" s="52">
        <v>-9.4155999999999997E-3</v>
      </c>
      <c r="BI166" s="52">
        <v>-2.2869500000000001E-2</v>
      </c>
      <c r="BJ166" s="52">
        <v>-2.1557E-3</v>
      </c>
      <c r="BK166" s="52">
        <v>7.8056999999999996E-3</v>
      </c>
      <c r="BL166" s="52">
        <v>7.3683000000000004E-3</v>
      </c>
      <c r="BM166" s="52">
        <v>-1.1529999999999999E-3</v>
      </c>
      <c r="BN166" s="52">
        <v>1.45176E-2</v>
      </c>
      <c r="BO166" s="52">
        <v>8.5734000000000001E-3</v>
      </c>
      <c r="BP166" s="52">
        <v>1.4148000000000001E-2</v>
      </c>
      <c r="BQ166" s="52">
        <v>3.7778899999999997E-2</v>
      </c>
      <c r="BR166" s="52">
        <v>7.9448000000000005E-2</v>
      </c>
      <c r="BS166" s="52">
        <v>5.7042799999999998E-2</v>
      </c>
      <c r="BT166" s="52">
        <v>4.9071400000000001E-2</v>
      </c>
      <c r="BU166" s="52">
        <v>1.86984E-2</v>
      </c>
      <c r="BV166" s="52">
        <v>-2.7345499999999998E-2</v>
      </c>
      <c r="BW166" s="52">
        <v>-3.1870999999999997E-2</v>
      </c>
      <c r="BX166" s="52">
        <v>-4.6520899999999997E-2</v>
      </c>
      <c r="BY166" s="52">
        <v>-2.50657E-2</v>
      </c>
      <c r="BZ166" s="52">
        <v>-3.1045900000000001E-2</v>
      </c>
      <c r="CA166" s="52">
        <v>-3.5569299999999998E-2</v>
      </c>
      <c r="CB166" s="52">
        <v>-4.1156900000000003E-2</v>
      </c>
      <c r="CC166" s="52">
        <v>-3.8504099999999999E-2</v>
      </c>
      <c r="CD166" s="52">
        <v>-3.2014099999999997E-2</v>
      </c>
      <c r="CE166" s="52">
        <v>-2.4947199999999999E-2</v>
      </c>
      <c r="CF166" s="52">
        <v>2.8939999999999999E-4</v>
      </c>
      <c r="CG166" s="52">
        <v>-1.25536E-2</v>
      </c>
      <c r="CH166" s="52">
        <v>7.5322000000000002E-3</v>
      </c>
      <c r="CI166" s="52">
        <v>1.7945099999999999E-2</v>
      </c>
      <c r="CJ166" s="52">
        <v>1.7518200000000001E-2</v>
      </c>
      <c r="CK166" s="52">
        <v>1.1305000000000001E-2</v>
      </c>
      <c r="CL166" s="52">
        <v>2.6149599999999999E-2</v>
      </c>
      <c r="CM166" s="52">
        <v>2.2864800000000001E-2</v>
      </c>
      <c r="CN166" s="52">
        <v>3.1095500000000002E-2</v>
      </c>
      <c r="CO166" s="52">
        <v>6.0348699999999998E-2</v>
      </c>
      <c r="CP166" s="52">
        <v>0.10577640000000001</v>
      </c>
      <c r="CQ166" s="52">
        <v>8.0408300000000002E-2</v>
      </c>
      <c r="CR166" s="52">
        <v>6.9862099999999996E-2</v>
      </c>
      <c r="CS166" s="52">
        <v>4.0574600000000002E-2</v>
      </c>
      <c r="CT166" s="52">
        <v>-4.8193000000000003E-3</v>
      </c>
      <c r="CU166" s="52">
        <v>-1.34196E-2</v>
      </c>
      <c r="CV166" s="52">
        <v>-2.8528600000000001E-2</v>
      </c>
      <c r="CW166" s="52">
        <v>-1.01163E-2</v>
      </c>
      <c r="CX166" s="52">
        <v>-1.7245400000000001E-2</v>
      </c>
      <c r="CY166" s="52">
        <v>-2.4282700000000001E-2</v>
      </c>
      <c r="CZ166" s="52">
        <v>-3.0744199999999999E-2</v>
      </c>
      <c r="DA166" s="52">
        <v>-2.8610099999999999E-2</v>
      </c>
      <c r="DB166" s="52">
        <v>-2.3065599999999999E-2</v>
      </c>
      <c r="DC166" s="52">
        <v>-1.6716999999999999E-2</v>
      </c>
      <c r="DD166" s="52">
        <v>9.9944999999999999E-3</v>
      </c>
      <c r="DE166" s="52">
        <v>-2.2377E-3</v>
      </c>
      <c r="DF166" s="52">
        <v>1.7220099999999999E-2</v>
      </c>
      <c r="DG166" s="52">
        <v>2.8084399999999999E-2</v>
      </c>
      <c r="DH166" s="52">
        <v>2.7668100000000001E-2</v>
      </c>
      <c r="DI166" s="52">
        <v>2.3763099999999999E-2</v>
      </c>
      <c r="DJ166" s="52">
        <v>3.7781700000000001E-2</v>
      </c>
      <c r="DK166" s="52">
        <v>3.71562E-2</v>
      </c>
      <c r="DL166" s="52">
        <v>4.8043000000000002E-2</v>
      </c>
      <c r="DM166" s="52">
        <v>8.2918599999999995E-2</v>
      </c>
      <c r="DN166" s="52">
        <v>0.13210479999999999</v>
      </c>
      <c r="DO166" s="52">
        <v>0.1037739</v>
      </c>
      <c r="DP166" s="52">
        <v>9.0652899999999995E-2</v>
      </c>
      <c r="DQ166" s="52">
        <v>6.2450699999999998E-2</v>
      </c>
      <c r="DR166" s="52">
        <v>1.7707000000000001E-2</v>
      </c>
      <c r="DS166" s="52">
        <v>5.0318000000000003E-3</v>
      </c>
      <c r="DT166" s="52">
        <v>-1.05363E-2</v>
      </c>
      <c r="DU166" s="52">
        <v>4.8329999999999996E-3</v>
      </c>
      <c r="DV166" s="52">
        <v>-3.4448E-3</v>
      </c>
      <c r="DW166" s="52">
        <v>-7.9865999999999999E-3</v>
      </c>
      <c r="DX166" s="52">
        <v>-1.5709799999999999E-2</v>
      </c>
      <c r="DY166" s="52">
        <v>-1.43248E-2</v>
      </c>
      <c r="DZ166" s="52">
        <v>-1.01455E-2</v>
      </c>
      <c r="EA166" s="52">
        <v>-4.8339999999999998E-3</v>
      </c>
      <c r="EB166" s="52">
        <v>2.40071E-2</v>
      </c>
      <c r="EC166" s="52">
        <v>1.2656799999999999E-2</v>
      </c>
      <c r="ED166" s="52">
        <v>3.12079E-2</v>
      </c>
      <c r="EE166" s="52">
        <v>4.2724100000000001E-2</v>
      </c>
      <c r="EF166" s="52">
        <v>4.2323E-2</v>
      </c>
      <c r="EG166" s="52">
        <v>4.1750599999999999E-2</v>
      </c>
      <c r="EH166" s="52">
        <v>5.4576600000000003E-2</v>
      </c>
      <c r="EI166" s="52">
        <v>5.7790800000000003E-2</v>
      </c>
      <c r="EJ166" s="52">
        <v>7.2512499999999994E-2</v>
      </c>
      <c r="EK166" s="52">
        <v>0.11550589999999999</v>
      </c>
      <c r="EL166" s="52">
        <v>0.17011879999999999</v>
      </c>
      <c r="EM166" s="52">
        <v>0.1375101</v>
      </c>
      <c r="EN166" s="52">
        <v>0.1206715</v>
      </c>
      <c r="EO166" s="52">
        <v>9.4036400000000006E-2</v>
      </c>
      <c r="EP166" s="52">
        <v>5.0231199999999997E-2</v>
      </c>
      <c r="EQ166" s="52">
        <v>3.1672699999999998E-2</v>
      </c>
      <c r="ER166" s="52">
        <v>1.5441699999999999E-2</v>
      </c>
      <c r="ES166" s="52">
        <v>2.6417599999999999E-2</v>
      </c>
      <c r="ET166" s="52">
        <v>1.64809E-2</v>
      </c>
      <c r="EU166" s="52">
        <v>65.141739000000001</v>
      </c>
      <c r="EV166" s="52">
        <v>64.773810999999995</v>
      </c>
      <c r="EW166" s="52">
        <v>64.814362000000003</v>
      </c>
      <c r="EX166" s="52">
        <v>64.591887999999997</v>
      </c>
      <c r="EY166" s="52">
        <v>64.502601999999996</v>
      </c>
      <c r="EZ166" s="52">
        <v>64.284972999999994</v>
      </c>
      <c r="FA166" s="52">
        <v>66.070312999999999</v>
      </c>
      <c r="FB166" s="52">
        <v>68.129836999999995</v>
      </c>
      <c r="FC166" s="52">
        <v>70.742187999999999</v>
      </c>
      <c r="FD166" s="52">
        <v>74.175597999999994</v>
      </c>
      <c r="FE166" s="52">
        <v>76.750373999999994</v>
      </c>
      <c r="FF166" s="52">
        <v>77.591887999999997</v>
      </c>
      <c r="FG166" s="52">
        <v>79.399551000000002</v>
      </c>
      <c r="FH166" s="52">
        <v>79.111237000000003</v>
      </c>
      <c r="FI166" s="52">
        <v>78.556174999999996</v>
      </c>
      <c r="FJ166" s="52">
        <v>77.389876999999998</v>
      </c>
      <c r="FK166" s="52">
        <v>76.164810000000003</v>
      </c>
      <c r="FL166" s="52">
        <v>74.268974</v>
      </c>
      <c r="FM166" s="52">
        <v>71.900672999999998</v>
      </c>
      <c r="FN166" s="52">
        <v>68.206100000000006</v>
      </c>
      <c r="FO166" s="52">
        <v>66.686385999999999</v>
      </c>
      <c r="FP166" s="52">
        <v>66.221725000000006</v>
      </c>
      <c r="FQ166" s="52">
        <v>65.988838000000001</v>
      </c>
      <c r="FR166" s="52">
        <v>65.671501000000006</v>
      </c>
      <c r="FS166" s="52">
        <v>1.8719199999999998E-2</v>
      </c>
      <c r="FT166" s="52">
        <v>2.13239E-2</v>
      </c>
      <c r="FU166" s="52">
        <v>3.26042E-2</v>
      </c>
    </row>
    <row r="167" spans="1:177" x14ac:dyDescent="0.2">
      <c r="A167" s="31" t="s">
        <v>204</v>
      </c>
      <c r="B167" s="31" t="s">
        <v>235</v>
      </c>
      <c r="C167" s="31" t="s">
        <v>208</v>
      </c>
      <c r="D167" s="31" t="s">
        <v>216</v>
      </c>
      <c r="E167" s="53" t="s">
        <v>229</v>
      </c>
      <c r="F167" s="53">
        <v>468</v>
      </c>
      <c r="G167" s="52">
        <v>0.63150810000000002</v>
      </c>
      <c r="H167" s="52">
        <v>0.57638469999999997</v>
      </c>
      <c r="I167" s="52">
        <v>0.55792730000000001</v>
      </c>
      <c r="J167" s="52">
        <v>0.54309680000000005</v>
      </c>
      <c r="K167" s="52">
        <v>0.54763320000000004</v>
      </c>
      <c r="L167" s="52">
        <v>0.61107020000000001</v>
      </c>
      <c r="M167" s="52">
        <v>0.69676400000000005</v>
      </c>
      <c r="N167" s="52">
        <v>0.65820400000000001</v>
      </c>
      <c r="O167" s="52">
        <v>0.64342869999999996</v>
      </c>
      <c r="P167" s="52">
        <v>0.61504840000000005</v>
      </c>
      <c r="Q167" s="52">
        <v>0.6031803</v>
      </c>
      <c r="R167" s="52">
        <v>0.59522629999999999</v>
      </c>
      <c r="S167" s="52">
        <v>0.59077789999999997</v>
      </c>
      <c r="T167" s="52">
        <v>0.57552230000000004</v>
      </c>
      <c r="U167" s="52">
        <v>0.60445420000000005</v>
      </c>
      <c r="V167" s="52">
        <v>0.63622599999999996</v>
      </c>
      <c r="W167" s="52">
        <v>0.65474829999999995</v>
      </c>
      <c r="X167" s="52">
        <v>0.75663550000000002</v>
      </c>
      <c r="Y167" s="52">
        <v>0.87332100000000001</v>
      </c>
      <c r="Z167" s="52">
        <v>0.9898382</v>
      </c>
      <c r="AA167" s="52">
        <v>1.021679</v>
      </c>
      <c r="AB167" s="52">
        <v>0.99158489999999999</v>
      </c>
      <c r="AC167" s="52">
        <v>0.87003450000000004</v>
      </c>
      <c r="AD167" s="52">
        <v>0.73372720000000002</v>
      </c>
      <c r="AE167" s="52">
        <v>-9.9861699999999998E-2</v>
      </c>
      <c r="AF167" s="52">
        <v>-0.1197582</v>
      </c>
      <c r="AG167" s="52">
        <v>-9.7805900000000001E-2</v>
      </c>
      <c r="AH167" s="52">
        <v>-7.9991499999999993E-2</v>
      </c>
      <c r="AI167" s="52">
        <v>-7.5190800000000002E-2</v>
      </c>
      <c r="AJ167" s="52">
        <v>-5.7549999999999997E-2</v>
      </c>
      <c r="AK167" s="52">
        <v>-3.0831500000000001E-2</v>
      </c>
      <c r="AL167" s="52">
        <v>-4.0481099999999999E-2</v>
      </c>
      <c r="AM167" s="52">
        <v>-1.6402199999999999E-2</v>
      </c>
      <c r="AN167" s="52">
        <v>-8.4481000000000001E-3</v>
      </c>
      <c r="AO167" s="52">
        <v>-8.7761000000000002E-3</v>
      </c>
      <c r="AP167" s="52">
        <v>-3.6018999999999999E-3</v>
      </c>
      <c r="AQ167" s="52">
        <v>1.6586000000000001E-3</v>
      </c>
      <c r="AR167" s="52">
        <v>-7.4751000000000001E-3</v>
      </c>
      <c r="AS167" s="52">
        <v>1.12871E-2</v>
      </c>
      <c r="AT167" s="52">
        <v>2.1007499999999998E-2</v>
      </c>
      <c r="AU167" s="52">
        <v>1.8904199999999999E-2</v>
      </c>
      <c r="AV167" s="52">
        <v>3.7274300000000003E-2</v>
      </c>
      <c r="AW167" s="52">
        <v>-7.4377000000000002E-3</v>
      </c>
      <c r="AX167" s="52">
        <v>-3.4744700000000003E-2</v>
      </c>
      <c r="AY167" s="52">
        <v>-5.5221600000000003E-2</v>
      </c>
      <c r="AZ167" s="52">
        <v>-6.7235000000000003E-2</v>
      </c>
      <c r="BA167" s="52">
        <v>-8.0199000000000006E-2</v>
      </c>
      <c r="BB167" s="52">
        <v>-6.8242200000000003E-2</v>
      </c>
      <c r="BC167" s="52">
        <v>-7.5850399999999998E-2</v>
      </c>
      <c r="BD167" s="52">
        <v>-9.4334299999999996E-2</v>
      </c>
      <c r="BE167" s="52">
        <v>-7.6021500000000006E-2</v>
      </c>
      <c r="BF167" s="52">
        <v>-6.0129200000000001E-2</v>
      </c>
      <c r="BG167" s="52">
        <v>-5.49078E-2</v>
      </c>
      <c r="BH167" s="52">
        <v>-3.7000199999999997E-2</v>
      </c>
      <c r="BI167" s="52">
        <v>-9.8863000000000006E-3</v>
      </c>
      <c r="BJ167" s="52">
        <v>-2.0713100000000002E-2</v>
      </c>
      <c r="BK167" s="52">
        <v>1.8668999999999999E-3</v>
      </c>
      <c r="BL167" s="52">
        <v>1.05211E-2</v>
      </c>
      <c r="BM167" s="52">
        <v>1.07361E-2</v>
      </c>
      <c r="BN167" s="52">
        <v>1.55254E-2</v>
      </c>
      <c r="BO167" s="52">
        <v>1.8624399999999999E-2</v>
      </c>
      <c r="BP167" s="52">
        <v>7.0851000000000004E-3</v>
      </c>
      <c r="BQ167" s="52">
        <v>2.91668E-2</v>
      </c>
      <c r="BR167" s="52">
        <v>4.2432600000000001E-2</v>
      </c>
      <c r="BS167" s="52">
        <v>3.8358000000000003E-2</v>
      </c>
      <c r="BT167" s="52">
        <v>5.5892799999999999E-2</v>
      </c>
      <c r="BU167" s="52">
        <v>1.56962E-2</v>
      </c>
      <c r="BV167" s="52">
        <v>-8.7607999999999991E-3</v>
      </c>
      <c r="BW167" s="52">
        <v>-3.1175600000000001E-2</v>
      </c>
      <c r="BX167" s="52">
        <v>-4.2131500000000002E-2</v>
      </c>
      <c r="BY167" s="52">
        <v>-5.6697900000000002E-2</v>
      </c>
      <c r="BZ167" s="52">
        <v>-4.6194499999999999E-2</v>
      </c>
      <c r="CA167" s="52">
        <v>-5.9220099999999998E-2</v>
      </c>
      <c r="CB167" s="52">
        <v>-7.6725699999999994E-2</v>
      </c>
      <c r="CC167" s="52">
        <v>-6.0933599999999997E-2</v>
      </c>
      <c r="CD167" s="52">
        <v>-4.6372700000000003E-2</v>
      </c>
      <c r="CE167" s="52">
        <v>-4.0859800000000002E-2</v>
      </c>
      <c r="CF167" s="52">
        <v>-2.27675E-2</v>
      </c>
      <c r="CG167" s="52">
        <v>4.6202999999999999E-3</v>
      </c>
      <c r="CH167" s="52">
        <v>-7.0219000000000002E-3</v>
      </c>
      <c r="CI167" s="52">
        <v>1.452E-2</v>
      </c>
      <c r="CJ167" s="52">
        <v>2.3659199999999998E-2</v>
      </c>
      <c r="CK167" s="52">
        <v>2.4250299999999999E-2</v>
      </c>
      <c r="CL167" s="52">
        <v>2.8772800000000001E-2</v>
      </c>
      <c r="CM167" s="52">
        <v>3.03748E-2</v>
      </c>
      <c r="CN167" s="52">
        <v>1.7169500000000001E-2</v>
      </c>
      <c r="CO167" s="52">
        <v>4.1550200000000002E-2</v>
      </c>
      <c r="CP167" s="52">
        <v>5.7271500000000003E-2</v>
      </c>
      <c r="CQ167" s="52">
        <v>5.1831599999999999E-2</v>
      </c>
      <c r="CR167" s="52">
        <v>6.8788000000000002E-2</v>
      </c>
      <c r="CS167" s="52">
        <v>3.17186E-2</v>
      </c>
      <c r="CT167" s="52">
        <v>9.2356000000000001E-3</v>
      </c>
      <c r="CU167" s="52">
        <v>-1.45215E-2</v>
      </c>
      <c r="CV167" s="52">
        <v>-2.4745E-2</v>
      </c>
      <c r="CW167" s="52">
        <v>-4.0421100000000001E-2</v>
      </c>
      <c r="CX167" s="52">
        <v>-3.0924299999999998E-2</v>
      </c>
      <c r="CY167" s="52">
        <v>-4.25899E-2</v>
      </c>
      <c r="CZ167" s="52">
        <v>-5.9117200000000002E-2</v>
      </c>
      <c r="DA167" s="52">
        <v>-4.5845799999999999E-2</v>
      </c>
      <c r="DB167" s="52">
        <v>-3.2616100000000002E-2</v>
      </c>
      <c r="DC167" s="52">
        <v>-2.68118E-2</v>
      </c>
      <c r="DD167" s="52">
        <v>-8.5346999999999992E-3</v>
      </c>
      <c r="DE167" s="52">
        <v>1.9126899999999999E-2</v>
      </c>
      <c r="DF167" s="52">
        <v>6.6693000000000004E-3</v>
      </c>
      <c r="DG167" s="52">
        <v>2.7173099999999999E-2</v>
      </c>
      <c r="DH167" s="52">
        <v>3.6797200000000002E-2</v>
      </c>
      <c r="DI167" s="52">
        <v>3.7764399999999997E-2</v>
      </c>
      <c r="DJ167" s="52">
        <v>4.2020299999999997E-2</v>
      </c>
      <c r="DK167" s="52">
        <v>4.2125299999999997E-2</v>
      </c>
      <c r="DL167" s="52">
        <v>2.7253800000000002E-2</v>
      </c>
      <c r="DM167" s="52">
        <v>5.3933599999999998E-2</v>
      </c>
      <c r="DN167" s="52">
        <v>7.2110499999999994E-2</v>
      </c>
      <c r="DO167" s="52">
        <v>6.5305199999999994E-2</v>
      </c>
      <c r="DP167" s="52">
        <v>8.1683099999999995E-2</v>
      </c>
      <c r="DQ167" s="52">
        <v>4.7741100000000002E-2</v>
      </c>
      <c r="DR167" s="52">
        <v>2.7231999999999999E-2</v>
      </c>
      <c r="DS167" s="52">
        <v>2.1327E-3</v>
      </c>
      <c r="DT167" s="52">
        <v>-7.3584000000000002E-3</v>
      </c>
      <c r="DU167" s="52">
        <v>-2.41443E-2</v>
      </c>
      <c r="DV167" s="52">
        <v>-1.56542E-2</v>
      </c>
      <c r="DW167" s="52">
        <v>-1.8578500000000001E-2</v>
      </c>
      <c r="DX167" s="52">
        <v>-3.3693300000000002E-2</v>
      </c>
      <c r="DY167" s="52">
        <v>-2.40614E-2</v>
      </c>
      <c r="DZ167" s="52">
        <v>-1.2753799999999999E-2</v>
      </c>
      <c r="EA167" s="52">
        <v>-6.5288000000000004E-3</v>
      </c>
      <c r="EB167" s="52">
        <v>1.2015100000000001E-2</v>
      </c>
      <c r="EC167" s="52">
        <v>4.0072200000000002E-2</v>
      </c>
      <c r="ED167" s="52">
        <v>2.64373E-2</v>
      </c>
      <c r="EE167" s="52">
        <v>4.5442200000000002E-2</v>
      </c>
      <c r="EF167" s="52">
        <v>5.5766499999999997E-2</v>
      </c>
      <c r="EG167" s="52">
        <v>5.7276599999999997E-2</v>
      </c>
      <c r="EH167" s="52">
        <v>6.1147600000000003E-2</v>
      </c>
      <c r="EI167" s="52">
        <v>5.9090999999999998E-2</v>
      </c>
      <c r="EJ167" s="52">
        <v>4.1813999999999997E-2</v>
      </c>
      <c r="EK167" s="52">
        <v>7.1813299999999997E-2</v>
      </c>
      <c r="EL167" s="52">
        <v>9.3535599999999997E-2</v>
      </c>
      <c r="EM167" s="52">
        <v>8.4759000000000001E-2</v>
      </c>
      <c r="EN167" s="52">
        <v>0.10030169999999999</v>
      </c>
      <c r="EO167" s="52">
        <v>7.0874900000000005E-2</v>
      </c>
      <c r="EP167" s="52">
        <v>5.3215899999999997E-2</v>
      </c>
      <c r="EQ167" s="52">
        <v>2.6178699999999999E-2</v>
      </c>
      <c r="ER167" s="52">
        <v>1.7745E-2</v>
      </c>
      <c r="ES167" s="52">
        <v>-6.4320000000000002E-4</v>
      </c>
      <c r="ET167" s="52">
        <v>6.3934999999999999E-3</v>
      </c>
      <c r="EU167" s="52">
        <v>57.898753999999997</v>
      </c>
      <c r="EV167" s="52">
        <v>57.440421999999998</v>
      </c>
      <c r="EW167" s="52">
        <v>56.806075999999997</v>
      </c>
      <c r="EX167" s="52">
        <v>56.704048</v>
      </c>
      <c r="EY167" s="52">
        <v>56.008567999999997</v>
      </c>
      <c r="EZ167" s="52">
        <v>55.814835000000002</v>
      </c>
      <c r="FA167" s="52">
        <v>55.575352000000002</v>
      </c>
      <c r="FB167" s="52">
        <v>57.324573999999998</v>
      </c>
      <c r="FC167" s="52">
        <v>60.309189000000003</v>
      </c>
      <c r="FD167" s="52">
        <v>62.466510999999997</v>
      </c>
      <c r="FE167" s="52">
        <v>65.301010000000005</v>
      </c>
      <c r="FF167" s="52">
        <v>67.544196999999997</v>
      </c>
      <c r="FG167" s="52">
        <v>68.226439999999997</v>
      </c>
      <c r="FH167" s="52">
        <v>68.853194999999999</v>
      </c>
      <c r="FI167" s="52">
        <v>68.610397000000006</v>
      </c>
      <c r="FJ167" s="52">
        <v>68.135711999999998</v>
      </c>
      <c r="FK167" s="52">
        <v>66.888046000000003</v>
      </c>
      <c r="FL167" s="52">
        <v>65.250197999999997</v>
      </c>
      <c r="FM167" s="52">
        <v>63.124611000000002</v>
      </c>
      <c r="FN167" s="52">
        <v>61.678153999999999</v>
      </c>
      <c r="FO167" s="52">
        <v>60.594433000000002</v>
      </c>
      <c r="FP167" s="52">
        <v>60.054321000000002</v>
      </c>
      <c r="FQ167" s="52">
        <v>59.162384000000003</v>
      </c>
      <c r="FR167" s="52">
        <v>58.682437999999998</v>
      </c>
      <c r="FS167" s="52">
        <v>1.86506E-2</v>
      </c>
      <c r="FT167" s="52">
        <v>1.8536400000000001E-2</v>
      </c>
      <c r="FU167" s="52">
        <v>2.46048E-2</v>
      </c>
    </row>
    <row r="168" spans="1:177" x14ac:dyDescent="0.2">
      <c r="A168" s="31" t="s">
        <v>204</v>
      </c>
      <c r="B168" s="31" t="s">
        <v>235</v>
      </c>
      <c r="C168" s="31" t="s">
        <v>208</v>
      </c>
      <c r="D168" s="31" t="s">
        <v>216</v>
      </c>
      <c r="E168" s="53" t="s">
        <v>230</v>
      </c>
      <c r="F168" s="53">
        <v>271</v>
      </c>
      <c r="G168" s="52">
        <v>0.58445749999999996</v>
      </c>
      <c r="H168" s="52">
        <v>0.54549630000000005</v>
      </c>
      <c r="I168" s="52">
        <v>0.5349507</v>
      </c>
      <c r="J168" s="52">
        <v>0.52384260000000005</v>
      </c>
      <c r="K168" s="52">
        <v>0.53073009999999998</v>
      </c>
      <c r="L168" s="52">
        <v>0.59128460000000005</v>
      </c>
      <c r="M168" s="52">
        <v>0.66189129999999996</v>
      </c>
      <c r="N168" s="52">
        <v>0.59783889999999995</v>
      </c>
      <c r="O168" s="52">
        <v>0.58063450000000005</v>
      </c>
      <c r="P168" s="52">
        <v>0.54118129999999998</v>
      </c>
      <c r="Q168" s="52">
        <v>0.52500880000000005</v>
      </c>
      <c r="R168" s="52">
        <v>0.50977470000000003</v>
      </c>
      <c r="S168" s="52">
        <v>0.50975550000000003</v>
      </c>
      <c r="T168" s="52">
        <v>0.4865621</v>
      </c>
      <c r="U168" s="52">
        <v>0.49926559999999998</v>
      </c>
      <c r="V168" s="52">
        <v>0.51766849999999998</v>
      </c>
      <c r="W168" s="52">
        <v>0.53829510000000003</v>
      </c>
      <c r="X168" s="52">
        <v>0.65410230000000003</v>
      </c>
      <c r="Y168" s="52">
        <v>0.80550929999999998</v>
      </c>
      <c r="Z168" s="52">
        <v>0.92560699999999996</v>
      </c>
      <c r="AA168" s="52">
        <v>0.90751110000000001</v>
      </c>
      <c r="AB168" s="52">
        <v>0.87348619999999999</v>
      </c>
      <c r="AC168" s="52">
        <v>0.76043309999999997</v>
      </c>
      <c r="AD168" s="52">
        <v>0.66231399999999996</v>
      </c>
      <c r="AE168" s="52">
        <v>-0.16720869999999999</v>
      </c>
      <c r="AF168" s="52">
        <v>-0.19123519999999999</v>
      </c>
      <c r="AG168" s="52">
        <v>-0.1494934</v>
      </c>
      <c r="AH168" s="52">
        <v>-0.12109540000000001</v>
      </c>
      <c r="AI168" s="52">
        <v>-0.1178447</v>
      </c>
      <c r="AJ168" s="52">
        <v>-0.10233250000000001</v>
      </c>
      <c r="AK168" s="52">
        <v>-5.7561300000000003E-2</v>
      </c>
      <c r="AL168" s="52">
        <v>-9.0714299999999998E-2</v>
      </c>
      <c r="AM168" s="52">
        <v>-2.82841E-2</v>
      </c>
      <c r="AN168" s="52">
        <v>-7.8177999999999997E-3</v>
      </c>
      <c r="AO168" s="52">
        <v>-6.7859000000000001E-3</v>
      </c>
      <c r="AP168" s="52">
        <v>-1.2325600000000001E-2</v>
      </c>
      <c r="AQ168" s="52">
        <v>-1.46219E-2</v>
      </c>
      <c r="AR168" s="52">
        <v>-2.9685E-2</v>
      </c>
      <c r="AS168" s="52">
        <v>-1.9188400000000001E-2</v>
      </c>
      <c r="AT168" s="52">
        <v>-1.23949E-2</v>
      </c>
      <c r="AU168" s="52">
        <v>-5.4451999999999999E-3</v>
      </c>
      <c r="AV168" s="52">
        <v>1.8357600000000002E-2</v>
      </c>
      <c r="AW168" s="52">
        <v>-5.4405E-3</v>
      </c>
      <c r="AX168" s="52">
        <v>-3.4518199999999999E-2</v>
      </c>
      <c r="AY168" s="52">
        <v>-9.4205999999999998E-2</v>
      </c>
      <c r="AZ168" s="52">
        <v>-0.11069080000000001</v>
      </c>
      <c r="BA168" s="52">
        <v>-0.13863039999999999</v>
      </c>
      <c r="BB168" s="52">
        <v>-0.12792029999999999</v>
      </c>
      <c r="BC168" s="52">
        <v>-0.1256399</v>
      </c>
      <c r="BD168" s="52">
        <v>-0.1467039</v>
      </c>
      <c r="BE168" s="52">
        <v>-0.11231439999999999</v>
      </c>
      <c r="BF168" s="52">
        <v>-8.7712300000000007E-2</v>
      </c>
      <c r="BG168" s="52">
        <v>-8.3806099999999994E-2</v>
      </c>
      <c r="BH168" s="52">
        <v>-6.8735699999999997E-2</v>
      </c>
      <c r="BI168" s="52">
        <v>-2.44493E-2</v>
      </c>
      <c r="BJ168" s="52">
        <v>-5.8016999999999999E-2</v>
      </c>
      <c r="BK168" s="52">
        <v>-1.4530000000000001E-4</v>
      </c>
      <c r="BL168" s="52">
        <v>2.1521999999999999E-2</v>
      </c>
      <c r="BM168" s="52">
        <v>2.3388599999999999E-2</v>
      </c>
      <c r="BN168" s="52">
        <v>1.7830499999999999E-2</v>
      </c>
      <c r="BO168" s="52">
        <v>1.02702E-2</v>
      </c>
      <c r="BP168" s="52">
        <v>-8.6627000000000006E-3</v>
      </c>
      <c r="BQ168" s="52">
        <v>5.1820000000000002E-4</v>
      </c>
      <c r="BR168" s="52">
        <v>8.0020000000000004E-3</v>
      </c>
      <c r="BS168" s="52">
        <v>1.70136E-2</v>
      </c>
      <c r="BT168" s="52">
        <v>4.4039799999999997E-2</v>
      </c>
      <c r="BU168" s="52">
        <v>2.2944900000000001E-2</v>
      </c>
      <c r="BV168" s="52">
        <v>-2.8835000000000002E-3</v>
      </c>
      <c r="BW168" s="52">
        <v>-5.8896499999999997E-2</v>
      </c>
      <c r="BX168" s="52">
        <v>-7.5187699999999996E-2</v>
      </c>
      <c r="BY168" s="52">
        <v>-0.10096040000000001</v>
      </c>
      <c r="BZ168" s="52">
        <v>-9.2005199999999995E-2</v>
      </c>
      <c r="CA168" s="52">
        <v>-9.6849400000000002E-2</v>
      </c>
      <c r="CB168" s="52">
        <v>-0.1158617</v>
      </c>
      <c r="CC168" s="52">
        <v>-8.6564299999999997E-2</v>
      </c>
      <c r="CD168" s="52">
        <v>-6.4591300000000004E-2</v>
      </c>
      <c r="CE168" s="52">
        <v>-6.0231100000000003E-2</v>
      </c>
      <c r="CF168" s="52">
        <v>-4.5466699999999999E-2</v>
      </c>
      <c r="CG168" s="52">
        <v>-1.5161E-3</v>
      </c>
      <c r="CH168" s="52">
        <v>-3.5371E-2</v>
      </c>
      <c r="CI168" s="52">
        <v>1.9343599999999999E-2</v>
      </c>
      <c r="CJ168" s="52">
        <v>4.1842600000000001E-2</v>
      </c>
      <c r="CK168" s="52">
        <v>4.4287399999999998E-2</v>
      </c>
      <c r="CL168" s="52">
        <v>3.8716599999999997E-2</v>
      </c>
      <c r="CM168" s="52">
        <v>2.7510300000000001E-2</v>
      </c>
      <c r="CN168" s="52">
        <v>5.8972E-3</v>
      </c>
      <c r="CO168" s="52">
        <v>1.41668E-2</v>
      </c>
      <c r="CP168" s="52">
        <v>2.2128800000000001E-2</v>
      </c>
      <c r="CQ168" s="52">
        <v>3.25685E-2</v>
      </c>
      <c r="CR168" s="52">
        <v>6.1827100000000003E-2</v>
      </c>
      <c r="CS168" s="52">
        <v>4.2604499999999997E-2</v>
      </c>
      <c r="CT168" s="52">
        <v>1.9026700000000001E-2</v>
      </c>
      <c r="CU168" s="52">
        <v>-3.4441300000000001E-2</v>
      </c>
      <c r="CV168" s="52">
        <v>-5.0598400000000002E-2</v>
      </c>
      <c r="CW168" s="52">
        <v>-7.4870199999999998E-2</v>
      </c>
      <c r="CX168" s="52">
        <v>-6.7130400000000007E-2</v>
      </c>
      <c r="CY168" s="52">
        <v>-6.8058999999999995E-2</v>
      </c>
      <c r="CZ168" s="52">
        <v>-8.5019499999999998E-2</v>
      </c>
      <c r="DA168" s="52">
        <v>-6.0814199999999999E-2</v>
      </c>
      <c r="DB168" s="52">
        <v>-4.1470300000000002E-2</v>
      </c>
      <c r="DC168" s="52">
        <v>-3.6656099999999997E-2</v>
      </c>
      <c r="DD168" s="52">
        <v>-2.2197600000000001E-2</v>
      </c>
      <c r="DE168" s="52">
        <v>2.1417100000000001E-2</v>
      </c>
      <c r="DF168" s="52">
        <v>-1.2725E-2</v>
      </c>
      <c r="DG168" s="52">
        <v>3.8832400000000003E-2</v>
      </c>
      <c r="DH168" s="52">
        <v>6.2163299999999998E-2</v>
      </c>
      <c r="DI168" s="52">
        <v>6.5186300000000003E-2</v>
      </c>
      <c r="DJ168" s="52">
        <v>5.9602599999999999E-2</v>
      </c>
      <c r="DK168" s="52">
        <v>4.4750499999999999E-2</v>
      </c>
      <c r="DL168" s="52">
        <v>2.0457099999999999E-2</v>
      </c>
      <c r="DM168" s="52">
        <v>2.78155E-2</v>
      </c>
      <c r="DN168" s="52">
        <v>3.6255599999999999E-2</v>
      </c>
      <c r="DO168" s="52">
        <v>4.8123399999999997E-2</v>
      </c>
      <c r="DP168" s="52">
        <v>7.9614500000000005E-2</v>
      </c>
      <c r="DQ168" s="52">
        <v>6.2264100000000003E-2</v>
      </c>
      <c r="DR168" s="52">
        <v>4.0936899999999998E-2</v>
      </c>
      <c r="DS168" s="52">
        <v>-9.9860000000000001E-3</v>
      </c>
      <c r="DT168" s="52">
        <v>-2.60091E-2</v>
      </c>
      <c r="DU168" s="52">
        <v>-4.87801E-2</v>
      </c>
      <c r="DV168" s="52">
        <v>-4.22557E-2</v>
      </c>
      <c r="DW168" s="52">
        <v>-2.6490199999999998E-2</v>
      </c>
      <c r="DX168" s="52">
        <v>-4.0488299999999998E-2</v>
      </c>
      <c r="DY168" s="52">
        <v>-2.3635300000000001E-2</v>
      </c>
      <c r="DZ168" s="52">
        <v>-8.0871999999999993E-3</v>
      </c>
      <c r="EA168" s="52">
        <v>-2.6175E-3</v>
      </c>
      <c r="EB168" s="52">
        <v>1.13992E-2</v>
      </c>
      <c r="EC168" s="52">
        <v>5.4529099999999997E-2</v>
      </c>
      <c r="ED168" s="52">
        <v>1.9972199999999999E-2</v>
      </c>
      <c r="EE168" s="52">
        <v>6.6971199999999995E-2</v>
      </c>
      <c r="EF168" s="52">
        <v>9.1503000000000001E-2</v>
      </c>
      <c r="EG168" s="52">
        <v>9.5360799999999996E-2</v>
      </c>
      <c r="EH168" s="52">
        <v>8.9758699999999997E-2</v>
      </c>
      <c r="EI168" s="52">
        <v>6.9642599999999999E-2</v>
      </c>
      <c r="EJ168" s="52">
        <v>4.14794E-2</v>
      </c>
      <c r="EK168" s="52">
        <v>4.7522000000000002E-2</v>
      </c>
      <c r="EL168" s="52">
        <v>5.6652500000000001E-2</v>
      </c>
      <c r="EM168" s="52">
        <v>7.0582199999999998E-2</v>
      </c>
      <c r="EN168" s="52">
        <v>0.1052966</v>
      </c>
      <c r="EO168" s="52">
        <v>9.0649499999999994E-2</v>
      </c>
      <c r="EP168" s="52">
        <v>7.25716E-2</v>
      </c>
      <c r="EQ168" s="52">
        <v>2.5323499999999999E-2</v>
      </c>
      <c r="ER168" s="52">
        <v>9.4938999999999996E-3</v>
      </c>
      <c r="ES168" s="52">
        <v>-1.111E-2</v>
      </c>
      <c r="ET168" s="52">
        <v>-6.3404999999999998E-3</v>
      </c>
      <c r="EU168" s="52">
        <v>59.869843000000003</v>
      </c>
      <c r="EV168" s="52">
        <v>59.384833999999998</v>
      </c>
      <c r="EW168" s="52">
        <v>58.601410000000001</v>
      </c>
      <c r="EX168" s="52">
        <v>58.213405999999999</v>
      </c>
      <c r="EY168" s="52">
        <v>57.653968999999996</v>
      </c>
      <c r="EZ168" s="52">
        <v>57.555908000000002</v>
      </c>
      <c r="FA168" s="52">
        <v>57.473720999999998</v>
      </c>
      <c r="FB168" s="52">
        <v>58.087479000000002</v>
      </c>
      <c r="FC168" s="52">
        <v>60.097000000000001</v>
      </c>
      <c r="FD168" s="52">
        <v>61.711463999999999</v>
      </c>
      <c r="FE168" s="52">
        <v>64.184830000000005</v>
      </c>
      <c r="FF168" s="52">
        <v>65.77919</v>
      </c>
      <c r="FG168" s="52">
        <v>66.605994999999993</v>
      </c>
      <c r="FH168" s="52">
        <v>67.425751000000005</v>
      </c>
      <c r="FI168" s="52">
        <v>67.342856999999995</v>
      </c>
      <c r="FJ168" s="52">
        <v>67.083954000000006</v>
      </c>
      <c r="FK168" s="52">
        <v>66.224693000000002</v>
      </c>
      <c r="FL168" s="52">
        <v>65.048676</v>
      </c>
      <c r="FM168" s="52">
        <v>63.697001999999998</v>
      </c>
      <c r="FN168" s="52">
        <v>62.649383999999998</v>
      </c>
      <c r="FO168" s="52">
        <v>61.999648999999998</v>
      </c>
      <c r="FP168" s="52">
        <v>61.689594</v>
      </c>
      <c r="FQ168" s="52">
        <v>60.998942999999997</v>
      </c>
      <c r="FR168" s="52">
        <v>60.568607</v>
      </c>
      <c r="FS168" s="52">
        <v>2.9435900000000001E-2</v>
      </c>
      <c r="FT168" s="52">
        <v>2.85802E-2</v>
      </c>
      <c r="FU168" s="52">
        <v>3.4166099999999998E-2</v>
      </c>
    </row>
    <row r="169" spans="1:177" x14ac:dyDescent="0.2">
      <c r="A169" s="31" t="s">
        <v>204</v>
      </c>
      <c r="B169" s="31" t="s">
        <v>235</v>
      </c>
      <c r="C169" s="31" t="s">
        <v>208</v>
      </c>
      <c r="D169" s="31" t="s">
        <v>216</v>
      </c>
      <c r="E169" s="53" t="s">
        <v>231</v>
      </c>
      <c r="F169" s="53">
        <v>197</v>
      </c>
      <c r="G169" s="52">
        <v>0.68491880000000005</v>
      </c>
      <c r="H169" s="52">
        <v>0.60884799999999994</v>
      </c>
      <c r="I169" s="52">
        <v>0.58269289999999996</v>
      </c>
      <c r="J169" s="52">
        <v>0.5639265</v>
      </c>
      <c r="K169" s="52">
        <v>0.56612680000000004</v>
      </c>
      <c r="L169" s="52">
        <v>0.63254520000000003</v>
      </c>
      <c r="M169" s="52">
        <v>0.73894930000000003</v>
      </c>
      <c r="N169" s="52">
        <v>0.73022069999999994</v>
      </c>
      <c r="O169" s="52">
        <v>0.72120359999999994</v>
      </c>
      <c r="P169" s="52">
        <v>0.70774159999999997</v>
      </c>
      <c r="Q169" s="52">
        <v>0.70203269999999995</v>
      </c>
      <c r="R169" s="52">
        <v>0.70200249999999997</v>
      </c>
      <c r="S169" s="52">
        <v>0.69075830000000005</v>
      </c>
      <c r="T169" s="52">
        <v>0.68351269999999997</v>
      </c>
      <c r="U169" s="52">
        <v>0.73355130000000002</v>
      </c>
      <c r="V169" s="52">
        <v>0.78193380000000001</v>
      </c>
      <c r="W169" s="52">
        <v>0.79916779999999998</v>
      </c>
      <c r="X169" s="52">
        <v>0.88288829999999996</v>
      </c>
      <c r="Y169" s="52">
        <v>0.95707430000000004</v>
      </c>
      <c r="Z169" s="52">
        <v>1.0713969999999999</v>
      </c>
      <c r="AA169" s="52">
        <v>1.160774</v>
      </c>
      <c r="AB169" s="52">
        <v>1.1357120000000001</v>
      </c>
      <c r="AC169" s="52">
        <v>1.0019309999999999</v>
      </c>
      <c r="AD169" s="52">
        <v>0.81655730000000004</v>
      </c>
      <c r="AE169" s="52">
        <v>-5.25032E-2</v>
      </c>
      <c r="AF169" s="52">
        <v>-6.8655900000000006E-2</v>
      </c>
      <c r="AG169" s="52">
        <v>-6.7047099999999998E-2</v>
      </c>
      <c r="AH169" s="52">
        <v>-6.0036100000000002E-2</v>
      </c>
      <c r="AI169" s="52">
        <v>-5.3376199999999999E-2</v>
      </c>
      <c r="AJ169" s="52">
        <v>-3.5273100000000002E-2</v>
      </c>
      <c r="AK169" s="52">
        <v>-3.0368900000000001E-2</v>
      </c>
      <c r="AL169" s="52">
        <v>-8.7653999999999996E-3</v>
      </c>
      <c r="AM169" s="52">
        <v>-2.9267100000000001E-2</v>
      </c>
      <c r="AN169" s="52">
        <v>-3.58879E-2</v>
      </c>
      <c r="AO169" s="52">
        <v>-3.7724000000000001E-2</v>
      </c>
      <c r="AP169" s="52">
        <v>-1.9679599999999998E-2</v>
      </c>
      <c r="AQ169" s="52">
        <v>-4.2903999999999998E-3</v>
      </c>
      <c r="AR169" s="52">
        <v>-4.1970000000000002E-3</v>
      </c>
      <c r="AS169" s="52">
        <v>2.28019E-2</v>
      </c>
      <c r="AT169" s="52">
        <v>3.3843100000000001E-2</v>
      </c>
      <c r="AU169" s="52">
        <v>2.1248400000000001E-2</v>
      </c>
      <c r="AV169" s="52">
        <v>3.1592700000000001E-2</v>
      </c>
      <c r="AW169" s="52">
        <v>-4.4495600000000003E-2</v>
      </c>
      <c r="AX169" s="52">
        <v>-7.1574799999999994E-2</v>
      </c>
      <c r="AY169" s="52">
        <v>-4.64889E-2</v>
      </c>
      <c r="AZ169" s="52">
        <v>-5.5028399999999998E-2</v>
      </c>
      <c r="BA169" s="52">
        <v>-4.6186900000000003E-2</v>
      </c>
      <c r="BB169" s="52">
        <v>-3.2002200000000001E-2</v>
      </c>
      <c r="BC169" s="52">
        <v>-3.17741E-2</v>
      </c>
      <c r="BD169" s="52">
        <v>-4.8240400000000003E-2</v>
      </c>
      <c r="BE169" s="52">
        <v>-4.6871599999999999E-2</v>
      </c>
      <c r="BF169" s="52">
        <v>-4.0411099999999998E-2</v>
      </c>
      <c r="BG169" s="52">
        <v>-3.3258599999999999E-2</v>
      </c>
      <c r="BH169" s="52">
        <v>-1.30761E-2</v>
      </c>
      <c r="BI169" s="52">
        <v>-5.6912000000000004E-3</v>
      </c>
      <c r="BJ169" s="52">
        <v>1.1507699999999999E-2</v>
      </c>
      <c r="BK169" s="52">
        <v>-6.6674000000000004E-3</v>
      </c>
      <c r="BL169" s="52">
        <v>-1.29485E-2</v>
      </c>
      <c r="BM169" s="52">
        <v>-1.4194399999999999E-2</v>
      </c>
      <c r="BN169" s="52">
        <v>2.5907E-3</v>
      </c>
      <c r="BO169" s="52">
        <v>1.8366799999999999E-2</v>
      </c>
      <c r="BP169" s="52">
        <v>1.5677699999999999E-2</v>
      </c>
      <c r="BQ169" s="52">
        <v>5.3514199999999998E-2</v>
      </c>
      <c r="BR169" s="52">
        <v>7.3051000000000005E-2</v>
      </c>
      <c r="BS169" s="52">
        <v>5.3894999999999998E-2</v>
      </c>
      <c r="BT169" s="52">
        <v>5.8590099999999999E-2</v>
      </c>
      <c r="BU169" s="52">
        <v>-7.2709999999999997E-3</v>
      </c>
      <c r="BV169" s="52">
        <v>-2.95278E-2</v>
      </c>
      <c r="BW169" s="52">
        <v>-1.40289E-2</v>
      </c>
      <c r="BX169" s="52">
        <v>-1.9132300000000001E-2</v>
      </c>
      <c r="BY169" s="52">
        <v>-1.95596E-2</v>
      </c>
      <c r="BZ169" s="52">
        <v>-8.0564999999999994E-3</v>
      </c>
      <c r="CA169" s="52">
        <v>-1.7417100000000001E-2</v>
      </c>
      <c r="CB169" s="52">
        <v>-3.4100800000000001E-2</v>
      </c>
      <c r="CC169" s="52">
        <v>-3.28981E-2</v>
      </c>
      <c r="CD169" s="52">
        <v>-2.68188E-2</v>
      </c>
      <c r="CE169" s="52">
        <v>-1.9325100000000001E-2</v>
      </c>
      <c r="CF169" s="52">
        <v>2.2975000000000001E-3</v>
      </c>
      <c r="CG169" s="52">
        <v>1.14004E-2</v>
      </c>
      <c r="CH169" s="52">
        <v>2.55488E-2</v>
      </c>
      <c r="CI169" s="52">
        <v>8.9849999999999999E-3</v>
      </c>
      <c r="CJ169" s="52">
        <v>2.9393000000000002E-3</v>
      </c>
      <c r="CK169" s="52">
        <v>2.1021999999999998E-3</v>
      </c>
      <c r="CL169" s="52">
        <v>1.8015099999999999E-2</v>
      </c>
      <c r="CM169" s="52">
        <v>3.4059100000000002E-2</v>
      </c>
      <c r="CN169" s="52">
        <v>2.9442800000000002E-2</v>
      </c>
      <c r="CO169" s="52">
        <v>7.4785500000000005E-2</v>
      </c>
      <c r="CP169" s="52">
        <v>0.1002063</v>
      </c>
      <c r="CQ169" s="52">
        <v>7.6505900000000002E-2</v>
      </c>
      <c r="CR169" s="52">
        <v>7.7288499999999996E-2</v>
      </c>
      <c r="CS169" s="52">
        <v>1.8510700000000001E-2</v>
      </c>
      <c r="CT169" s="52">
        <v>-4.0630000000000001E-4</v>
      </c>
      <c r="CU169" s="52">
        <v>8.4527999999999999E-3</v>
      </c>
      <c r="CV169" s="52">
        <v>5.7292000000000003E-3</v>
      </c>
      <c r="CW169" s="52">
        <v>-1.1176999999999999E-3</v>
      </c>
      <c r="CX169" s="52">
        <v>8.5281999999999997E-3</v>
      </c>
      <c r="CY169" s="52">
        <v>-3.0601999999999999E-3</v>
      </c>
      <c r="CZ169" s="52">
        <v>-1.9961099999999999E-2</v>
      </c>
      <c r="DA169" s="52">
        <v>-1.89246E-2</v>
      </c>
      <c r="DB169" s="52">
        <v>-1.32266E-2</v>
      </c>
      <c r="DC169" s="52">
        <v>-5.3917000000000001E-3</v>
      </c>
      <c r="DD169" s="52">
        <v>1.7670999999999999E-2</v>
      </c>
      <c r="DE169" s="52">
        <v>2.8492099999999999E-2</v>
      </c>
      <c r="DF169" s="52">
        <v>3.9589899999999997E-2</v>
      </c>
      <c r="DG169" s="52">
        <v>2.46375E-2</v>
      </c>
      <c r="DH169" s="52">
        <v>1.8827099999999999E-2</v>
      </c>
      <c r="DI169" s="52">
        <v>1.83988E-2</v>
      </c>
      <c r="DJ169" s="52">
        <v>3.3439400000000001E-2</v>
      </c>
      <c r="DK169" s="52">
        <v>4.9751400000000001E-2</v>
      </c>
      <c r="DL169" s="52">
        <v>4.32079E-2</v>
      </c>
      <c r="DM169" s="52">
        <v>9.6056799999999998E-2</v>
      </c>
      <c r="DN169" s="52">
        <v>0.12736159999999999</v>
      </c>
      <c r="DO169" s="52">
        <v>9.9116800000000005E-2</v>
      </c>
      <c r="DP169" s="52">
        <v>9.59869E-2</v>
      </c>
      <c r="DQ169" s="52">
        <v>4.42923E-2</v>
      </c>
      <c r="DR169" s="52">
        <v>2.8715299999999999E-2</v>
      </c>
      <c r="DS169" s="52">
        <v>3.09345E-2</v>
      </c>
      <c r="DT169" s="52">
        <v>3.0590699999999998E-2</v>
      </c>
      <c r="DU169" s="52">
        <v>1.7324200000000001E-2</v>
      </c>
      <c r="DV169" s="52">
        <v>2.5113E-2</v>
      </c>
      <c r="DW169" s="52">
        <v>1.7668900000000001E-2</v>
      </c>
      <c r="DX169" s="52">
        <v>4.5439999999999999E-4</v>
      </c>
      <c r="DY169" s="52">
        <v>1.2509000000000001E-3</v>
      </c>
      <c r="DZ169" s="52">
        <v>6.3984999999999997E-3</v>
      </c>
      <c r="EA169" s="52">
        <v>1.47259E-2</v>
      </c>
      <c r="EB169" s="52">
        <v>3.9868000000000001E-2</v>
      </c>
      <c r="EC169" s="52">
        <v>5.31697E-2</v>
      </c>
      <c r="ED169" s="52">
        <v>5.9863E-2</v>
      </c>
      <c r="EE169" s="52">
        <v>4.72372E-2</v>
      </c>
      <c r="EF169" s="52">
        <v>4.1766499999999998E-2</v>
      </c>
      <c r="EG169" s="52">
        <v>4.1928399999999998E-2</v>
      </c>
      <c r="EH169" s="52">
        <v>5.5709700000000001E-2</v>
      </c>
      <c r="EI169" s="52">
        <v>7.2408600000000004E-2</v>
      </c>
      <c r="EJ169" s="52">
        <v>6.30825E-2</v>
      </c>
      <c r="EK169" s="52">
        <v>0.1267692</v>
      </c>
      <c r="EL169" s="52">
        <v>0.16656950000000001</v>
      </c>
      <c r="EM169" s="52">
        <v>0.1317634</v>
      </c>
      <c r="EN169" s="52">
        <v>0.1229843</v>
      </c>
      <c r="EO169" s="52">
        <v>8.1517000000000006E-2</v>
      </c>
      <c r="EP169" s="52">
        <v>7.0762199999999997E-2</v>
      </c>
      <c r="EQ169" s="52">
        <v>6.3394500000000006E-2</v>
      </c>
      <c r="ER169" s="52">
        <v>6.6486799999999999E-2</v>
      </c>
      <c r="ES169" s="52">
        <v>4.3951499999999998E-2</v>
      </c>
      <c r="ET169" s="52">
        <v>4.9058699999999997E-2</v>
      </c>
      <c r="EU169" s="52">
        <v>55.470230000000001</v>
      </c>
      <c r="EV169" s="52">
        <v>55.044761999999999</v>
      </c>
      <c r="EW169" s="52">
        <v>54.594090000000001</v>
      </c>
      <c r="EX169" s="52">
        <v>54.844414</v>
      </c>
      <c r="EY169" s="52">
        <v>53.981312000000003</v>
      </c>
      <c r="EZ169" s="52">
        <v>53.669708</v>
      </c>
      <c r="FA169" s="52">
        <v>53.236420000000003</v>
      </c>
      <c r="FB169" s="52">
        <v>56.384616999999999</v>
      </c>
      <c r="FC169" s="52">
        <v>60.570621000000003</v>
      </c>
      <c r="FD169" s="52">
        <v>63.396785999999999</v>
      </c>
      <c r="FE169" s="52">
        <v>66.676231000000001</v>
      </c>
      <c r="FF169" s="52">
        <v>69.718818999999996</v>
      </c>
      <c r="FG169" s="52">
        <v>70.222945999999993</v>
      </c>
      <c r="FH169" s="52">
        <v>70.611908</v>
      </c>
      <c r="FI169" s="52">
        <v>70.172095999999996</v>
      </c>
      <c r="FJ169" s="52">
        <v>69.431549000000004</v>
      </c>
      <c r="FK169" s="52">
        <v>67.705344999999994</v>
      </c>
      <c r="FL169" s="52">
        <v>65.498481999999996</v>
      </c>
      <c r="FM169" s="52">
        <v>62.419384000000001</v>
      </c>
      <c r="FN169" s="52">
        <v>60.481529000000002</v>
      </c>
      <c r="FO169" s="52">
        <v>58.863101999999998</v>
      </c>
      <c r="FP169" s="52">
        <v>58.039546999999999</v>
      </c>
      <c r="FQ169" s="52">
        <v>56.899608999999998</v>
      </c>
      <c r="FR169" s="52">
        <v>56.358539999999998</v>
      </c>
      <c r="FS169" s="52">
        <v>2.20348E-2</v>
      </c>
      <c r="FT169" s="52">
        <v>2.28732E-2</v>
      </c>
      <c r="FU169" s="52">
        <v>3.5187700000000002E-2</v>
      </c>
    </row>
    <row r="170" spans="1:177" x14ac:dyDescent="0.2">
      <c r="A170" s="31" t="s">
        <v>204</v>
      </c>
      <c r="B170" s="31" t="s">
        <v>235</v>
      </c>
      <c r="C170" s="31" t="s">
        <v>208</v>
      </c>
      <c r="D170" s="31" t="s">
        <v>217</v>
      </c>
      <c r="E170" s="53" t="s">
        <v>229</v>
      </c>
      <c r="F170" s="53">
        <v>549</v>
      </c>
      <c r="G170" s="52">
        <v>0.58782849999999998</v>
      </c>
      <c r="H170" s="52">
        <v>0.52857259999999995</v>
      </c>
      <c r="I170" s="52">
        <v>0.49800830000000001</v>
      </c>
      <c r="J170" s="52">
        <v>0.47169230000000001</v>
      </c>
      <c r="K170" s="52">
        <v>0.47237069999999998</v>
      </c>
      <c r="L170" s="52">
        <v>0.5271285</v>
      </c>
      <c r="M170" s="52">
        <v>0.59648829999999997</v>
      </c>
      <c r="N170" s="52">
        <v>0.60621519999999995</v>
      </c>
      <c r="O170" s="52">
        <v>0.6015838</v>
      </c>
      <c r="P170" s="52">
        <v>0.57808660000000001</v>
      </c>
      <c r="Q170" s="52">
        <v>0.57869859999999995</v>
      </c>
      <c r="R170" s="52">
        <v>0.57988099999999998</v>
      </c>
      <c r="S170" s="52">
        <v>0.58130409999999999</v>
      </c>
      <c r="T170" s="52">
        <v>0.56754749999999998</v>
      </c>
      <c r="U170" s="52">
        <v>0.58209630000000001</v>
      </c>
      <c r="V170" s="52">
        <v>0.60165659999999999</v>
      </c>
      <c r="W170" s="52">
        <v>0.62092670000000005</v>
      </c>
      <c r="X170" s="52">
        <v>0.67674909999999999</v>
      </c>
      <c r="Y170" s="52">
        <v>0.7484229</v>
      </c>
      <c r="Z170" s="52">
        <v>0.85539089999999995</v>
      </c>
      <c r="AA170" s="52">
        <v>0.95941980000000004</v>
      </c>
      <c r="AB170" s="52">
        <v>0.93791820000000004</v>
      </c>
      <c r="AC170" s="52">
        <v>0.84077780000000002</v>
      </c>
      <c r="AD170" s="52">
        <v>0.70236779999999999</v>
      </c>
      <c r="AE170" s="52">
        <v>-9.5704999999999998E-2</v>
      </c>
      <c r="AF170" s="52">
        <v>-8.5490700000000003E-2</v>
      </c>
      <c r="AG170" s="52">
        <v>-8.3397700000000005E-2</v>
      </c>
      <c r="AH170" s="52">
        <v>-6.5554200000000007E-2</v>
      </c>
      <c r="AI170" s="52">
        <v>-4.7657400000000003E-2</v>
      </c>
      <c r="AJ170" s="52">
        <v>-2.60565E-2</v>
      </c>
      <c r="AK170" s="52">
        <v>-1.6107099999999999E-2</v>
      </c>
      <c r="AL170" s="52">
        <v>-1.31488E-2</v>
      </c>
      <c r="AM170" s="52">
        <v>-4.9972000000000003E-3</v>
      </c>
      <c r="AN170" s="52">
        <v>-3.8379E-3</v>
      </c>
      <c r="AO170" s="52">
        <v>-5.6776999999999999E-3</v>
      </c>
      <c r="AP170" s="52">
        <v>-1.2484E-3</v>
      </c>
      <c r="AQ170" s="52">
        <v>1.5500000000000001E-5</v>
      </c>
      <c r="AR170" s="52">
        <v>-7.1306E-3</v>
      </c>
      <c r="AS170" s="52">
        <v>-3.8428999999999998E-3</v>
      </c>
      <c r="AT170" s="52">
        <v>6.3620999999999999E-3</v>
      </c>
      <c r="AU170" s="52">
        <v>-2.4158000000000001E-3</v>
      </c>
      <c r="AV170" s="52">
        <v>1.4607000000000001E-3</v>
      </c>
      <c r="AW170" s="52">
        <v>-1.5640299999999999E-2</v>
      </c>
      <c r="AX170" s="52">
        <v>-4.3124200000000001E-2</v>
      </c>
      <c r="AY170" s="52">
        <v>-5.6172199999999999E-2</v>
      </c>
      <c r="AZ170" s="52">
        <v>-5.3674600000000003E-2</v>
      </c>
      <c r="BA170" s="52">
        <v>-6.1573599999999999E-2</v>
      </c>
      <c r="BB170" s="52">
        <v>-7.8210600000000005E-2</v>
      </c>
      <c r="BC170" s="52">
        <v>-7.4221099999999998E-2</v>
      </c>
      <c r="BD170" s="52">
        <v>-6.7070599999999994E-2</v>
      </c>
      <c r="BE170" s="52">
        <v>-6.6271399999999994E-2</v>
      </c>
      <c r="BF170" s="52">
        <v>-5.1902900000000002E-2</v>
      </c>
      <c r="BG170" s="52">
        <v>-3.5909900000000002E-2</v>
      </c>
      <c r="BH170" s="52">
        <v>-1.4189999999999999E-2</v>
      </c>
      <c r="BI170" s="52">
        <v>-3.5382E-3</v>
      </c>
      <c r="BJ170" s="52">
        <v>-2.4659999999999998E-4</v>
      </c>
      <c r="BK170" s="52">
        <v>8.1060000000000004E-3</v>
      </c>
      <c r="BL170" s="52">
        <v>9.6258999999999997E-3</v>
      </c>
      <c r="BM170" s="52">
        <v>8.9601999999999998E-3</v>
      </c>
      <c r="BN170" s="52">
        <v>1.2455000000000001E-2</v>
      </c>
      <c r="BO170" s="52">
        <v>1.5935999999999999E-2</v>
      </c>
      <c r="BP170" s="52">
        <v>1.03155E-2</v>
      </c>
      <c r="BQ170" s="52">
        <v>1.7091499999999999E-2</v>
      </c>
      <c r="BR170" s="52">
        <v>3.04135E-2</v>
      </c>
      <c r="BS170" s="52">
        <v>2.0134300000000001E-2</v>
      </c>
      <c r="BT170" s="52">
        <v>2.2510700000000002E-2</v>
      </c>
      <c r="BU170" s="52">
        <v>5.2199000000000004E-3</v>
      </c>
      <c r="BV170" s="52">
        <v>-2.1576399999999999E-2</v>
      </c>
      <c r="BW170" s="52">
        <v>-3.6955099999999998E-2</v>
      </c>
      <c r="BX170" s="52">
        <v>-3.5659999999999997E-2</v>
      </c>
      <c r="BY170" s="52">
        <v>-4.2642199999999998E-2</v>
      </c>
      <c r="BZ170" s="52">
        <v>-5.79082E-2</v>
      </c>
      <c r="CA170" s="52">
        <v>-5.9341400000000002E-2</v>
      </c>
      <c r="CB170" s="52">
        <v>-5.4312800000000001E-2</v>
      </c>
      <c r="CC170" s="52">
        <v>-5.4409800000000001E-2</v>
      </c>
      <c r="CD170" s="52">
        <v>-4.2448E-2</v>
      </c>
      <c r="CE170" s="52">
        <v>-2.7773599999999999E-2</v>
      </c>
      <c r="CF170" s="52">
        <v>-5.9712999999999997E-3</v>
      </c>
      <c r="CG170" s="52">
        <v>5.1669000000000003E-3</v>
      </c>
      <c r="CH170" s="52">
        <v>8.6893999999999999E-3</v>
      </c>
      <c r="CI170" s="52">
        <v>1.71813E-2</v>
      </c>
      <c r="CJ170" s="52">
        <v>1.89509E-2</v>
      </c>
      <c r="CK170" s="52">
        <v>1.9098500000000001E-2</v>
      </c>
      <c r="CL170" s="52">
        <v>2.1946E-2</v>
      </c>
      <c r="CM170" s="52">
        <v>2.69625E-2</v>
      </c>
      <c r="CN170" s="52">
        <v>2.2398600000000001E-2</v>
      </c>
      <c r="CO170" s="52">
        <v>3.1590600000000003E-2</v>
      </c>
      <c r="CP170" s="52">
        <v>4.7071500000000002E-2</v>
      </c>
      <c r="CQ170" s="52">
        <v>3.57525E-2</v>
      </c>
      <c r="CR170" s="52">
        <v>3.7089900000000002E-2</v>
      </c>
      <c r="CS170" s="52">
        <v>1.9667500000000001E-2</v>
      </c>
      <c r="CT170" s="52">
        <v>-6.6525000000000004E-3</v>
      </c>
      <c r="CU170" s="52">
        <v>-2.3645300000000001E-2</v>
      </c>
      <c r="CV170" s="52">
        <v>-2.3183100000000002E-2</v>
      </c>
      <c r="CW170" s="52">
        <v>-2.9530299999999999E-2</v>
      </c>
      <c r="CX170" s="52">
        <v>-4.3846799999999998E-2</v>
      </c>
      <c r="CY170" s="52">
        <v>-4.44617E-2</v>
      </c>
      <c r="CZ170" s="52">
        <v>-4.1555099999999998E-2</v>
      </c>
      <c r="DA170" s="52">
        <v>-4.2548200000000001E-2</v>
      </c>
      <c r="DB170" s="52">
        <v>-3.29932E-2</v>
      </c>
      <c r="DC170" s="52">
        <v>-1.96373E-2</v>
      </c>
      <c r="DD170" s="52">
        <v>2.2474000000000001E-3</v>
      </c>
      <c r="DE170" s="52">
        <v>1.3872000000000001E-2</v>
      </c>
      <c r="DF170" s="52">
        <v>1.7625399999999999E-2</v>
      </c>
      <c r="DG170" s="52">
        <v>2.6256499999999999E-2</v>
      </c>
      <c r="DH170" s="52">
        <v>2.82759E-2</v>
      </c>
      <c r="DI170" s="52">
        <v>2.9236700000000001E-2</v>
      </c>
      <c r="DJ170" s="52">
        <v>3.1437E-2</v>
      </c>
      <c r="DK170" s="52">
        <v>3.7989000000000002E-2</v>
      </c>
      <c r="DL170" s="52">
        <v>3.4481699999999997E-2</v>
      </c>
      <c r="DM170" s="52">
        <v>4.6089699999999997E-2</v>
      </c>
      <c r="DN170" s="52">
        <v>6.3729499999999994E-2</v>
      </c>
      <c r="DO170" s="52">
        <v>5.1370600000000002E-2</v>
      </c>
      <c r="DP170" s="52">
        <v>5.1669100000000003E-2</v>
      </c>
      <c r="DQ170" s="52">
        <v>3.4115199999999998E-2</v>
      </c>
      <c r="DR170" s="52">
        <v>8.2713999999999999E-3</v>
      </c>
      <c r="DS170" s="52">
        <v>-1.03356E-2</v>
      </c>
      <c r="DT170" s="52">
        <v>-1.0706200000000001E-2</v>
      </c>
      <c r="DU170" s="52">
        <v>-1.6418499999999999E-2</v>
      </c>
      <c r="DV170" s="52">
        <v>-2.9785499999999999E-2</v>
      </c>
      <c r="DW170" s="52">
        <v>-2.29778E-2</v>
      </c>
      <c r="DX170" s="52">
        <v>-2.31349E-2</v>
      </c>
      <c r="DY170" s="52">
        <v>-2.5421900000000001E-2</v>
      </c>
      <c r="DZ170" s="52">
        <v>-1.9341799999999999E-2</v>
      </c>
      <c r="EA170" s="52">
        <v>-7.8896999999999995E-3</v>
      </c>
      <c r="EB170" s="52">
        <v>1.41139E-2</v>
      </c>
      <c r="EC170" s="52">
        <v>2.64408E-2</v>
      </c>
      <c r="ED170" s="52">
        <v>3.0527599999999998E-2</v>
      </c>
      <c r="EE170" s="52">
        <v>3.9359699999999997E-2</v>
      </c>
      <c r="EF170" s="52">
        <v>4.1739699999999998E-2</v>
      </c>
      <c r="EG170" s="52">
        <v>4.38746E-2</v>
      </c>
      <c r="EH170" s="52">
        <v>4.5140399999999997E-2</v>
      </c>
      <c r="EI170" s="52">
        <v>5.3909499999999999E-2</v>
      </c>
      <c r="EJ170" s="52">
        <v>5.1927800000000003E-2</v>
      </c>
      <c r="EK170" s="52">
        <v>6.7024100000000003E-2</v>
      </c>
      <c r="EL170" s="52">
        <v>8.7780999999999998E-2</v>
      </c>
      <c r="EM170" s="52">
        <v>7.3920799999999995E-2</v>
      </c>
      <c r="EN170" s="52">
        <v>7.2719199999999998E-2</v>
      </c>
      <c r="EO170" s="52">
        <v>5.4975299999999998E-2</v>
      </c>
      <c r="EP170" s="52">
        <v>2.9819100000000001E-2</v>
      </c>
      <c r="EQ170" s="52">
        <v>8.8815000000000005E-3</v>
      </c>
      <c r="ER170" s="52">
        <v>7.3083999999999996E-3</v>
      </c>
      <c r="ES170" s="52">
        <v>2.5129000000000002E-3</v>
      </c>
      <c r="ET170" s="52">
        <v>-9.4830999999999995E-3</v>
      </c>
      <c r="EU170" s="52">
        <v>62.331710999999999</v>
      </c>
      <c r="EV170" s="52">
        <v>62.164451999999997</v>
      </c>
      <c r="EW170" s="52">
        <v>62.045138999999999</v>
      </c>
      <c r="EX170" s="52">
        <v>61.981644000000003</v>
      </c>
      <c r="EY170" s="52">
        <v>61.620154999999997</v>
      </c>
      <c r="EZ170" s="52">
        <v>61.541111000000001</v>
      </c>
      <c r="FA170" s="52">
        <v>62.162391999999997</v>
      </c>
      <c r="FB170" s="52">
        <v>63.075294</v>
      </c>
      <c r="FC170" s="52">
        <v>64.334891999999996</v>
      </c>
      <c r="FD170" s="52">
        <v>65.538489999999996</v>
      </c>
      <c r="FE170" s="52">
        <v>66.871887000000001</v>
      </c>
      <c r="FF170" s="52">
        <v>68.003180999999998</v>
      </c>
      <c r="FG170" s="52">
        <v>68.476303000000001</v>
      </c>
      <c r="FH170" s="52">
        <v>68.950180000000003</v>
      </c>
      <c r="FI170" s="52">
        <v>69.039519999999996</v>
      </c>
      <c r="FJ170" s="52">
        <v>68.541488999999999</v>
      </c>
      <c r="FK170" s="52">
        <v>67.601234000000005</v>
      </c>
      <c r="FL170" s="52">
        <v>66.488853000000006</v>
      </c>
      <c r="FM170" s="52">
        <v>65.106384000000006</v>
      </c>
      <c r="FN170" s="52">
        <v>63.970592000000003</v>
      </c>
      <c r="FO170" s="52">
        <v>63.483238</v>
      </c>
      <c r="FP170" s="52">
        <v>63.319159999999997</v>
      </c>
      <c r="FQ170" s="52">
        <v>63.045326000000003</v>
      </c>
      <c r="FR170" s="52">
        <v>62.894924000000003</v>
      </c>
      <c r="FS170" s="52">
        <v>1.4552799999999999E-2</v>
      </c>
      <c r="FT170" s="52">
        <v>1.55569E-2</v>
      </c>
      <c r="FU170" s="52">
        <v>2.2806E-2</v>
      </c>
    </row>
    <row r="171" spans="1:177" x14ac:dyDescent="0.2">
      <c r="A171" s="31" t="s">
        <v>204</v>
      </c>
      <c r="B171" s="31" t="s">
        <v>235</v>
      </c>
      <c r="C171" s="31" t="s">
        <v>208</v>
      </c>
      <c r="D171" s="31" t="s">
        <v>217</v>
      </c>
      <c r="E171" s="53" t="s">
        <v>230</v>
      </c>
      <c r="F171" s="53">
        <v>309</v>
      </c>
      <c r="G171" s="52">
        <v>0.61520949999999996</v>
      </c>
      <c r="H171" s="52">
        <v>0.5601119</v>
      </c>
      <c r="I171" s="52">
        <v>0.53135049999999995</v>
      </c>
      <c r="J171" s="52">
        <v>0.50159940000000003</v>
      </c>
      <c r="K171" s="52">
        <v>0.50628439999999997</v>
      </c>
      <c r="L171" s="52">
        <v>0.54962520000000004</v>
      </c>
      <c r="M171" s="52">
        <v>0.60971750000000002</v>
      </c>
      <c r="N171" s="52">
        <v>0.59209610000000001</v>
      </c>
      <c r="O171" s="52">
        <v>0.5638396</v>
      </c>
      <c r="P171" s="52">
        <v>0.55501750000000005</v>
      </c>
      <c r="Q171" s="52">
        <v>0.55256519999999998</v>
      </c>
      <c r="R171" s="52">
        <v>0.55010190000000003</v>
      </c>
      <c r="S171" s="52">
        <v>0.56705059999999996</v>
      </c>
      <c r="T171" s="52">
        <v>0.54387549999999996</v>
      </c>
      <c r="U171" s="52">
        <v>0.54730909999999999</v>
      </c>
      <c r="V171" s="52">
        <v>0.56341249999999998</v>
      </c>
      <c r="W171" s="52">
        <v>0.57213270000000005</v>
      </c>
      <c r="X171" s="52">
        <v>0.60388560000000002</v>
      </c>
      <c r="Y171" s="52">
        <v>0.686755</v>
      </c>
      <c r="Z171" s="52">
        <v>0.80719050000000003</v>
      </c>
      <c r="AA171" s="52">
        <v>0.91379109999999997</v>
      </c>
      <c r="AB171" s="52">
        <v>0.90099850000000004</v>
      </c>
      <c r="AC171" s="52">
        <v>0.81634209999999996</v>
      </c>
      <c r="AD171" s="52">
        <v>0.70624149999999997</v>
      </c>
      <c r="AE171" s="52">
        <v>-0.14833389999999999</v>
      </c>
      <c r="AF171" s="52">
        <v>-0.1244513</v>
      </c>
      <c r="AG171" s="52">
        <v>-0.12227200000000001</v>
      </c>
      <c r="AH171" s="52">
        <v>-9.4467899999999994E-2</v>
      </c>
      <c r="AI171" s="52">
        <v>-6.5363299999999999E-2</v>
      </c>
      <c r="AJ171" s="52">
        <v>-4.2624099999999998E-2</v>
      </c>
      <c r="AK171" s="52">
        <v>-1.1299699999999999E-2</v>
      </c>
      <c r="AL171" s="52">
        <v>-2.4624400000000001E-2</v>
      </c>
      <c r="AM171" s="52">
        <v>-1.77053E-2</v>
      </c>
      <c r="AN171" s="52">
        <v>-1.4881500000000001E-2</v>
      </c>
      <c r="AO171" s="52">
        <v>-1.0567399999999999E-2</v>
      </c>
      <c r="AP171" s="52">
        <v>-1.11001E-2</v>
      </c>
      <c r="AQ171" s="52">
        <v>-1.1180999999999999E-3</v>
      </c>
      <c r="AR171" s="52">
        <v>-1.4633500000000001E-2</v>
      </c>
      <c r="AS171" s="52">
        <v>-1.7207400000000001E-2</v>
      </c>
      <c r="AT171" s="52">
        <v>-1.6096099999999999E-2</v>
      </c>
      <c r="AU171" s="52">
        <v>-2.25483E-2</v>
      </c>
      <c r="AV171" s="52">
        <v>-1.5939399999999999E-2</v>
      </c>
      <c r="AW171" s="52">
        <v>-3.12296E-2</v>
      </c>
      <c r="AX171" s="52">
        <v>-5.5725499999999997E-2</v>
      </c>
      <c r="AY171" s="52">
        <v>-7.8991900000000004E-2</v>
      </c>
      <c r="AZ171" s="52">
        <v>-6.3032000000000005E-2</v>
      </c>
      <c r="BA171" s="52">
        <v>-9.6105099999999999E-2</v>
      </c>
      <c r="BB171" s="52">
        <v>-0.1246665</v>
      </c>
      <c r="BC171" s="52">
        <v>-0.1113464</v>
      </c>
      <c r="BD171" s="52">
        <v>-9.2976600000000006E-2</v>
      </c>
      <c r="BE171" s="52">
        <v>-9.31897E-2</v>
      </c>
      <c r="BF171" s="52">
        <v>-7.1835300000000005E-2</v>
      </c>
      <c r="BG171" s="52">
        <v>-4.6184500000000003E-2</v>
      </c>
      <c r="BH171" s="52">
        <v>-2.42642E-2</v>
      </c>
      <c r="BI171" s="52">
        <v>8.1303999999999994E-3</v>
      </c>
      <c r="BJ171" s="52">
        <v>-3.9370999999999998E-3</v>
      </c>
      <c r="BK171" s="52">
        <v>3.0826E-3</v>
      </c>
      <c r="BL171" s="52">
        <v>6.6626999999999997E-3</v>
      </c>
      <c r="BM171" s="52">
        <v>1.17997E-2</v>
      </c>
      <c r="BN171" s="52">
        <v>9.7870000000000006E-3</v>
      </c>
      <c r="BO171" s="52">
        <v>2.22797E-2</v>
      </c>
      <c r="BP171" s="52">
        <v>9.8851000000000008E-3</v>
      </c>
      <c r="BQ171" s="52">
        <v>9.6670000000000002E-3</v>
      </c>
      <c r="BR171" s="52">
        <v>1.4256E-2</v>
      </c>
      <c r="BS171" s="52">
        <v>7.6153999999999996E-3</v>
      </c>
      <c r="BT171" s="52">
        <v>1.34176E-2</v>
      </c>
      <c r="BU171" s="52">
        <v>-3.3812E-3</v>
      </c>
      <c r="BV171" s="52">
        <v>-2.6772299999999999E-2</v>
      </c>
      <c r="BW171" s="52">
        <v>-5.1389900000000002E-2</v>
      </c>
      <c r="BX171" s="52">
        <v>-3.7989299999999997E-2</v>
      </c>
      <c r="BY171" s="52">
        <v>-6.6441600000000003E-2</v>
      </c>
      <c r="BZ171" s="52">
        <v>-9.1454300000000002E-2</v>
      </c>
      <c r="CA171" s="52">
        <v>-8.5728899999999997E-2</v>
      </c>
      <c r="CB171" s="52">
        <v>-7.1177299999999999E-2</v>
      </c>
      <c r="CC171" s="52">
        <v>-7.3047299999999996E-2</v>
      </c>
      <c r="CD171" s="52">
        <v>-5.6160000000000002E-2</v>
      </c>
      <c r="CE171" s="52">
        <v>-3.2901300000000001E-2</v>
      </c>
      <c r="CF171" s="52">
        <v>-1.15482E-2</v>
      </c>
      <c r="CG171" s="52">
        <v>2.1587599999999998E-2</v>
      </c>
      <c r="CH171" s="52">
        <v>1.03909E-2</v>
      </c>
      <c r="CI171" s="52">
        <v>1.7480200000000001E-2</v>
      </c>
      <c r="CJ171" s="52">
        <v>2.1584099999999998E-2</v>
      </c>
      <c r="CK171" s="52">
        <v>2.7291099999999999E-2</v>
      </c>
      <c r="CL171" s="52">
        <v>2.4253299999999998E-2</v>
      </c>
      <c r="CM171" s="52">
        <v>3.8484999999999998E-2</v>
      </c>
      <c r="CN171" s="52">
        <v>2.6866600000000001E-2</v>
      </c>
      <c r="CO171" s="52">
        <v>2.8280099999999999E-2</v>
      </c>
      <c r="CP171" s="52">
        <v>3.5277799999999998E-2</v>
      </c>
      <c r="CQ171" s="52">
        <v>2.8506799999999999E-2</v>
      </c>
      <c r="CR171" s="52">
        <v>3.3750200000000001E-2</v>
      </c>
      <c r="CS171" s="52">
        <v>1.59065E-2</v>
      </c>
      <c r="CT171" s="52">
        <v>-6.7194000000000004E-3</v>
      </c>
      <c r="CU171" s="52">
        <v>-3.22729E-2</v>
      </c>
      <c r="CV171" s="52">
        <v>-2.0644800000000001E-2</v>
      </c>
      <c r="CW171" s="52">
        <v>-4.5896800000000001E-2</v>
      </c>
      <c r="CX171" s="52">
        <v>-6.8451600000000001E-2</v>
      </c>
      <c r="CY171" s="52">
        <v>-6.0111400000000002E-2</v>
      </c>
      <c r="CZ171" s="52">
        <v>-4.9377999999999998E-2</v>
      </c>
      <c r="DA171" s="52">
        <v>-5.2905000000000001E-2</v>
      </c>
      <c r="DB171" s="52">
        <v>-4.0484800000000001E-2</v>
      </c>
      <c r="DC171" s="52">
        <v>-1.9618199999999999E-2</v>
      </c>
      <c r="DD171" s="52">
        <v>1.1678999999999999E-3</v>
      </c>
      <c r="DE171" s="52">
        <v>3.5044800000000001E-2</v>
      </c>
      <c r="DF171" s="52">
        <v>2.4718799999999999E-2</v>
      </c>
      <c r="DG171" s="52">
        <v>3.1877799999999998E-2</v>
      </c>
      <c r="DH171" s="52">
        <v>3.6505500000000003E-2</v>
      </c>
      <c r="DI171" s="52">
        <v>4.2782399999999998E-2</v>
      </c>
      <c r="DJ171" s="52">
        <v>3.87196E-2</v>
      </c>
      <c r="DK171" s="52">
        <v>5.4690200000000001E-2</v>
      </c>
      <c r="DL171" s="52">
        <v>4.3848100000000001E-2</v>
      </c>
      <c r="DM171" s="52">
        <v>4.6893200000000003E-2</v>
      </c>
      <c r="DN171" s="52">
        <v>5.6299599999999998E-2</v>
      </c>
      <c r="DO171" s="52">
        <v>4.93981E-2</v>
      </c>
      <c r="DP171" s="52">
        <v>5.40828E-2</v>
      </c>
      <c r="DQ171" s="52">
        <v>3.5194099999999999E-2</v>
      </c>
      <c r="DR171" s="52">
        <v>1.33335E-2</v>
      </c>
      <c r="DS171" s="52">
        <v>-1.31558E-2</v>
      </c>
      <c r="DT171" s="52">
        <v>-3.3002999999999999E-3</v>
      </c>
      <c r="DU171" s="52">
        <v>-2.5352E-2</v>
      </c>
      <c r="DV171" s="52">
        <v>-4.5449000000000003E-2</v>
      </c>
      <c r="DW171" s="52">
        <v>-2.31238E-2</v>
      </c>
      <c r="DX171" s="52">
        <v>-1.79033E-2</v>
      </c>
      <c r="DY171" s="52">
        <v>-2.3822699999999999E-2</v>
      </c>
      <c r="DZ171" s="52">
        <v>-1.7852199999999999E-2</v>
      </c>
      <c r="EA171" s="52">
        <v>-4.394E-4</v>
      </c>
      <c r="EB171" s="52">
        <v>1.9527800000000001E-2</v>
      </c>
      <c r="EC171" s="52">
        <v>5.44749E-2</v>
      </c>
      <c r="ED171" s="52">
        <v>4.5406200000000001E-2</v>
      </c>
      <c r="EE171" s="52">
        <v>5.2665700000000003E-2</v>
      </c>
      <c r="EF171" s="52">
        <v>5.8049700000000003E-2</v>
      </c>
      <c r="EG171" s="52">
        <v>6.5149600000000002E-2</v>
      </c>
      <c r="EH171" s="52">
        <v>5.9606699999999999E-2</v>
      </c>
      <c r="EI171" s="52">
        <v>7.8088099999999994E-2</v>
      </c>
      <c r="EJ171" s="52">
        <v>6.8366700000000002E-2</v>
      </c>
      <c r="EK171" s="52">
        <v>7.37675E-2</v>
      </c>
      <c r="EL171" s="52">
        <v>8.6651699999999998E-2</v>
      </c>
      <c r="EM171" s="52">
        <v>7.9561800000000002E-2</v>
      </c>
      <c r="EN171" s="52">
        <v>8.3439799999999995E-2</v>
      </c>
      <c r="EO171" s="52">
        <v>6.3042500000000001E-2</v>
      </c>
      <c r="EP171" s="52">
        <v>4.2286600000000001E-2</v>
      </c>
      <c r="EQ171" s="52">
        <v>1.4446199999999999E-2</v>
      </c>
      <c r="ER171" s="52">
        <v>2.1742500000000001E-2</v>
      </c>
      <c r="ES171" s="52">
        <v>4.3114E-3</v>
      </c>
      <c r="ET171" s="52">
        <v>-1.2236800000000001E-2</v>
      </c>
      <c r="EU171" s="52">
        <v>62.873043000000003</v>
      </c>
      <c r="EV171" s="52">
        <v>62.823109000000002</v>
      </c>
      <c r="EW171" s="52">
        <v>62.728785999999999</v>
      </c>
      <c r="EX171" s="52">
        <v>62.537860999999999</v>
      </c>
      <c r="EY171" s="52">
        <v>62.066254000000001</v>
      </c>
      <c r="EZ171" s="52">
        <v>61.921016999999999</v>
      </c>
      <c r="FA171" s="52">
        <v>62.302546999999997</v>
      </c>
      <c r="FB171" s="52">
        <v>62.870429999999999</v>
      </c>
      <c r="FC171" s="52">
        <v>63.765338999999997</v>
      </c>
      <c r="FD171" s="52">
        <v>64.668082999999996</v>
      </c>
      <c r="FE171" s="52">
        <v>65.853461999999993</v>
      </c>
      <c r="FF171" s="52">
        <v>66.710182000000003</v>
      </c>
      <c r="FG171" s="52">
        <v>67.368469000000005</v>
      </c>
      <c r="FH171" s="52">
        <v>67.757835</v>
      </c>
      <c r="FI171" s="52">
        <v>67.805481</v>
      </c>
      <c r="FJ171" s="52">
        <v>67.331596000000005</v>
      </c>
      <c r="FK171" s="52">
        <v>66.567229999999995</v>
      </c>
      <c r="FL171" s="52">
        <v>65.803848000000002</v>
      </c>
      <c r="FM171" s="52">
        <v>64.902091999999996</v>
      </c>
      <c r="FN171" s="52">
        <v>64.004242000000005</v>
      </c>
      <c r="FO171" s="52">
        <v>63.714751999999997</v>
      </c>
      <c r="FP171" s="52">
        <v>63.571475999999997</v>
      </c>
      <c r="FQ171" s="52">
        <v>63.340076000000003</v>
      </c>
      <c r="FR171" s="52">
        <v>63.147846000000001</v>
      </c>
      <c r="FS171" s="52">
        <v>2.17678E-2</v>
      </c>
      <c r="FT171" s="52">
        <v>2.24221E-2</v>
      </c>
      <c r="FU171" s="52">
        <v>3.1567100000000001E-2</v>
      </c>
    </row>
    <row r="172" spans="1:177" x14ac:dyDescent="0.2">
      <c r="A172" s="31" t="s">
        <v>204</v>
      </c>
      <c r="B172" s="31" t="s">
        <v>235</v>
      </c>
      <c r="C172" s="31" t="s">
        <v>208</v>
      </c>
      <c r="D172" s="31" t="s">
        <v>217</v>
      </c>
      <c r="E172" s="53" t="s">
        <v>231</v>
      </c>
      <c r="F172" s="53">
        <v>240</v>
      </c>
      <c r="G172" s="52">
        <v>0.5460275</v>
      </c>
      <c r="H172" s="52">
        <v>0.4837109</v>
      </c>
      <c r="I172" s="52">
        <v>0.44996390000000003</v>
      </c>
      <c r="J172" s="52">
        <v>0.42883830000000001</v>
      </c>
      <c r="K172" s="52">
        <v>0.426147</v>
      </c>
      <c r="L172" s="52">
        <v>0.49556030000000001</v>
      </c>
      <c r="M172" s="52">
        <v>0.58340389999999998</v>
      </c>
      <c r="N172" s="52">
        <v>0.62622710000000004</v>
      </c>
      <c r="O172" s="52">
        <v>0.65292810000000001</v>
      </c>
      <c r="P172" s="52">
        <v>0.60926650000000004</v>
      </c>
      <c r="Q172" s="52">
        <v>0.61522239999999995</v>
      </c>
      <c r="R172" s="52">
        <v>0.62148460000000005</v>
      </c>
      <c r="S172" s="52">
        <v>0.60554399999999997</v>
      </c>
      <c r="T172" s="52">
        <v>0.60351469999999996</v>
      </c>
      <c r="U172" s="52">
        <v>0.63143629999999995</v>
      </c>
      <c r="V172" s="52">
        <v>0.65284969999999998</v>
      </c>
      <c r="W172" s="52">
        <v>0.68855750000000004</v>
      </c>
      <c r="X172" s="52">
        <v>0.77846519999999997</v>
      </c>
      <c r="Y172" s="52">
        <v>0.83412649999999999</v>
      </c>
      <c r="Z172" s="52">
        <v>0.92314830000000003</v>
      </c>
      <c r="AA172" s="52">
        <v>1.0214529999999999</v>
      </c>
      <c r="AB172" s="52">
        <v>0.98995520000000004</v>
      </c>
      <c r="AC172" s="52">
        <v>0.872471</v>
      </c>
      <c r="AD172" s="52">
        <v>0.69323179999999995</v>
      </c>
      <c r="AE172" s="52">
        <v>-5.6309100000000001E-2</v>
      </c>
      <c r="AF172" s="52">
        <v>-5.9430700000000003E-2</v>
      </c>
      <c r="AG172" s="52">
        <v>-5.66264E-2</v>
      </c>
      <c r="AH172" s="52">
        <v>-4.84237E-2</v>
      </c>
      <c r="AI172" s="52">
        <v>-4.1528900000000001E-2</v>
      </c>
      <c r="AJ172" s="52">
        <v>-2.34474E-2</v>
      </c>
      <c r="AK172" s="52">
        <v>-3.7426300000000003E-2</v>
      </c>
      <c r="AL172" s="52">
        <v>-1.62816E-2</v>
      </c>
      <c r="AM172" s="52">
        <v>-7.4904999999999998E-3</v>
      </c>
      <c r="AN172" s="52">
        <v>-9.2899999999999996E-3</v>
      </c>
      <c r="AO172" s="52">
        <v>-2.1054E-2</v>
      </c>
      <c r="AP172" s="52">
        <v>-8.0917999999999997E-3</v>
      </c>
      <c r="AQ172" s="52">
        <v>-1.84391E-2</v>
      </c>
      <c r="AR172" s="52">
        <v>-2.09506E-2</v>
      </c>
      <c r="AS172" s="52">
        <v>-1.6619800000000001E-2</v>
      </c>
      <c r="AT172" s="52">
        <v>-1.7015000000000001E-3</v>
      </c>
      <c r="AU172" s="52">
        <v>-9.6761E-3</v>
      </c>
      <c r="AV172" s="52">
        <v>-5.6387E-3</v>
      </c>
      <c r="AW172" s="52">
        <v>-2.6080300000000001E-2</v>
      </c>
      <c r="AX172" s="52">
        <v>-5.8772600000000001E-2</v>
      </c>
      <c r="AY172" s="52">
        <v>-5.6538199999999997E-2</v>
      </c>
      <c r="AZ172" s="52">
        <v>-6.8259E-2</v>
      </c>
      <c r="BA172" s="52">
        <v>-4.5238800000000003E-2</v>
      </c>
      <c r="BB172" s="52">
        <v>-4.8353800000000002E-2</v>
      </c>
      <c r="BC172" s="52">
        <v>-4.0013E-2</v>
      </c>
      <c r="BD172" s="52">
        <v>-4.43963E-2</v>
      </c>
      <c r="BE172" s="52">
        <v>-4.23411E-2</v>
      </c>
      <c r="BF172" s="52">
        <v>-3.55035E-2</v>
      </c>
      <c r="BG172" s="52">
        <v>-2.96458E-2</v>
      </c>
      <c r="BH172" s="52">
        <v>-9.4348000000000001E-3</v>
      </c>
      <c r="BI172" s="52">
        <v>-2.2531800000000001E-2</v>
      </c>
      <c r="BJ172" s="52">
        <v>-2.2937999999999999E-3</v>
      </c>
      <c r="BK172" s="52">
        <v>7.1491999999999997E-3</v>
      </c>
      <c r="BL172" s="52">
        <v>5.3648999999999997E-3</v>
      </c>
      <c r="BM172" s="52">
        <v>-3.0665000000000002E-3</v>
      </c>
      <c r="BN172" s="52">
        <v>8.7031000000000001E-3</v>
      </c>
      <c r="BO172" s="52">
        <v>2.1955E-3</v>
      </c>
      <c r="BP172" s="52">
        <v>3.5187999999999999E-3</v>
      </c>
      <c r="BQ172" s="52">
        <v>1.5967499999999999E-2</v>
      </c>
      <c r="BR172" s="52">
        <v>3.63126E-2</v>
      </c>
      <c r="BS172" s="52">
        <v>2.4060100000000001E-2</v>
      </c>
      <c r="BT172" s="52">
        <v>2.4379899999999999E-2</v>
      </c>
      <c r="BU172" s="52">
        <v>5.5053000000000003E-3</v>
      </c>
      <c r="BV172" s="52">
        <v>-2.6248299999999999E-2</v>
      </c>
      <c r="BW172" s="52">
        <v>-2.9897300000000002E-2</v>
      </c>
      <c r="BX172" s="52">
        <v>-4.2280999999999999E-2</v>
      </c>
      <c r="BY172" s="52">
        <v>-2.36542E-2</v>
      </c>
      <c r="BZ172" s="52">
        <v>-2.8428100000000001E-2</v>
      </c>
      <c r="CA172" s="52">
        <v>-2.87263E-2</v>
      </c>
      <c r="CB172" s="52">
        <v>-3.3983600000000003E-2</v>
      </c>
      <c r="CC172" s="52">
        <v>-3.24471E-2</v>
      </c>
      <c r="CD172" s="52">
        <v>-2.6555100000000002E-2</v>
      </c>
      <c r="CE172" s="52">
        <v>-2.1415699999999999E-2</v>
      </c>
      <c r="CF172" s="52">
        <v>2.7020000000000001E-4</v>
      </c>
      <c r="CG172" s="52">
        <v>-1.22159E-2</v>
      </c>
      <c r="CH172" s="52">
        <v>7.3940999999999998E-3</v>
      </c>
      <c r="CI172" s="52">
        <v>1.7288600000000001E-2</v>
      </c>
      <c r="CJ172" s="52">
        <v>1.55148E-2</v>
      </c>
      <c r="CK172" s="52">
        <v>9.3915999999999999E-3</v>
      </c>
      <c r="CL172" s="52">
        <v>2.0335099999999998E-2</v>
      </c>
      <c r="CM172" s="52">
        <v>1.6486899999999999E-2</v>
      </c>
      <c r="CN172" s="52">
        <v>2.04663E-2</v>
      </c>
      <c r="CO172" s="52">
        <v>3.8537399999999999E-2</v>
      </c>
      <c r="CP172" s="52">
        <v>6.2641000000000002E-2</v>
      </c>
      <c r="CQ172" s="52">
        <v>4.7425599999999998E-2</v>
      </c>
      <c r="CR172" s="52">
        <v>4.5170700000000001E-2</v>
      </c>
      <c r="CS172" s="52">
        <v>2.73815E-2</v>
      </c>
      <c r="CT172" s="52">
        <v>-3.7220999999999999E-3</v>
      </c>
      <c r="CU172" s="52">
        <v>-1.14459E-2</v>
      </c>
      <c r="CV172" s="52">
        <v>-2.42887E-2</v>
      </c>
      <c r="CW172" s="52">
        <v>-8.7048000000000004E-3</v>
      </c>
      <c r="CX172" s="52">
        <v>-1.4627599999999999E-2</v>
      </c>
      <c r="CY172" s="52">
        <v>-1.7439699999999999E-2</v>
      </c>
      <c r="CZ172" s="52">
        <v>-2.3570799999999999E-2</v>
      </c>
      <c r="DA172" s="52">
        <v>-2.25531E-2</v>
      </c>
      <c r="DB172" s="52">
        <v>-1.76066E-2</v>
      </c>
      <c r="DC172" s="52">
        <v>-1.3185499999999999E-2</v>
      </c>
      <c r="DD172" s="52">
        <v>9.9752999999999994E-3</v>
      </c>
      <c r="DE172" s="52">
        <v>-1.9E-3</v>
      </c>
      <c r="DF172" s="52">
        <v>1.7082099999999999E-2</v>
      </c>
      <c r="DG172" s="52">
        <v>2.7428000000000001E-2</v>
      </c>
      <c r="DH172" s="52">
        <v>2.5664699999999999E-2</v>
      </c>
      <c r="DI172" s="52">
        <v>2.18497E-2</v>
      </c>
      <c r="DJ172" s="52">
        <v>3.1967200000000001E-2</v>
      </c>
      <c r="DK172" s="52">
        <v>3.0778300000000001E-2</v>
      </c>
      <c r="DL172" s="52">
        <v>3.7413799999999997E-2</v>
      </c>
      <c r="DM172" s="52">
        <v>6.1107300000000003E-2</v>
      </c>
      <c r="DN172" s="52">
        <v>8.8969400000000004E-2</v>
      </c>
      <c r="DO172" s="52">
        <v>7.0791199999999999E-2</v>
      </c>
      <c r="DP172" s="52">
        <v>6.5961400000000003E-2</v>
      </c>
      <c r="DQ172" s="52">
        <v>4.9257599999999999E-2</v>
      </c>
      <c r="DR172" s="52">
        <v>1.88042E-2</v>
      </c>
      <c r="DS172" s="52">
        <v>7.0054999999999996E-3</v>
      </c>
      <c r="DT172" s="52">
        <v>-6.2963999999999997E-3</v>
      </c>
      <c r="DU172" s="52">
        <v>6.2445000000000001E-3</v>
      </c>
      <c r="DV172" s="52">
        <v>-8.2709999999999999E-4</v>
      </c>
      <c r="DW172" s="52">
        <v>-1.1436E-3</v>
      </c>
      <c r="DX172" s="52">
        <v>-8.5365000000000007E-3</v>
      </c>
      <c r="DY172" s="52">
        <v>-8.2678000000000005E-3</v>
      </c>
      <c r="DZ172" s="52">
        <v>-4.6864999999999997E-3</v>
      </c>
      <c r="EA172" s="52">
        <v>-1.3024E-3</v>
      </c>
      <c r="EB172" s="52">
        <v>2.39878E-2</v>
      </c>
      <c r="EC172" s="52">
        <v>1.2994500000000001E-2</v>
      </c>
      <c r="ED172" s="52">
        <v>3.1069900000000001E-2</v>
      </c>
      <c r="EE172" s="52">
        <v>4.2067599999999997E-2</v>
      </c>
      <c r="EF172" s="52">
        <v>4.0319500000000001E-2</v>
      </c>
      <c r="EG172" s="52">
        <v>3.9837200000000003E-2</v>
      </c>
      <c r="EH172" s="52">
        <v>4.8762100000000003E-2</v>
      </c>
      <c r="EI172" s="52">
        <v>5.1412800000000002E-2</v>
      </c>
      <c r="EJ172" s="52">
        <v>6.1883300000000002E-2</v>
      </c>
      <c r="EK172" s="52">
        <v>9.3694600000000003E-2</v>
      </c>
      <c r="EL172" s="52">
        <v>0.1269834</v>
      </c>
      <c r="EM172" s="52">
        <v>0.1045273</v>
      </c>
      <c r="EN172" s="52">
        <v>9.5979999999999996E-2</v>
      </c>
      <c r="EO172" s="52">
        <v>8.0843300000000007E-2</v>
      </c>
      <c r="EP172" s="52">
        <v>5.1328499999999999E-2</v>
      </c>
      <c r="EQ172" s="52">
        <v>3.36464E-2</v>
      </c>
      <c r="ER172" s="52">
        <v>1.96816E-2</v>
      </c>
      <c r="ES172" s="52">
        <v>2.7829099999999999E-2</v>
      </c>
      <c r="ET172" s="52">
        <v>1.90987E-2</v>
      </c>
      <c r="EU172" s="52">
        <v>61.602637999999999</v>
      </c>
      <c r="EV172" s="52">
        <v>61.277363000000001</v>
      </c>
      <c r="EW172" s="52">
        <v>61.124397000000002</v>
      </c>
      <c r="EX172" s="52">
        <v>61.232529</v>
      </c>
      <c r="EY172" s="52">
        <v>61.019340999999997</v>
      </c>
      <c r="EZ172" s="52">
        <v>61.029449</v>
      </c>
      <c r="FA172" s="52">
        <v>61.973624999999998</v>
      </c>
      <c r="FB172" s="52">
        <v>63.351208</v>
      </c>
      <c r="FC172" s="52">
        <v>65.101973999999998</v>
      </c>
      <c r="FD172" s="52">
        <v>66.710769999999997</v>
      </c>
      <c r="FE172" s="52">
        <v>68.243515000000002</v>
      </c>
      <c r="FF172" s="52">
        <v>69.744613999999999</v>
      </c>
      <c r="FG172" s="52">
        <v>69.968352999999993</v>
      </c>
      <c r="FH172" s="52">
        <v>70.556045999999995</v>
      </c>
      <c r="FI172" s="52">
        <v>70.701537999999999</v>
      </c>
      <c r="FJ172" s="52">
        <v>70.170990000000003</v>
      </c>
      <c r="FK172" s="52">
        <v>68.993842999999998</v>
      </c>
      <c r="FL172" s="52">
        <v>67.411429999999996</v>
      </c>
      <c r="FM172" s="52">
        <v>65.381538000000006</v>
      </c>
      <c r="FN172" s="52">
        <v>63.925274000000002</v>
      </c>
      <c r="FO172" s="52">
        <v>63.171429000000003</v>
      </c>
      <c r="FP172" s="52">
        <v>62.979340000000001</v>
      </c>
      <c r="FQ172" s="52">
        <v>62.648350000000001</v>
      </c>
      <c r="FR172" s="52">
        <v>62.554287000000002</v>
      </c>
      <c r="FS172" s="52">
        <v>1.8719199999999998E-2</v>
      </c>
      <c r="FT172" s="52">
        <v>2.13239E-2</v>
      </c>
      <c r="FU172" s="52">
        <v>3.26042E-2</v>
      </c>
    </row>
    <row r="173" spans="1:177" x14ac:dyDescent="0.2">
      <c r="A173" s="31" t="s">
        <v>204</v>
      </c>
      <c r="B173" s="31" t="s">
        <v>235</v>
      </c>
      <c r="C173" s="31" t="s">
        <v>208</v>
      </c>
      <c r="D173" s="31" t="s">
        <v>218</v>
      </c>
      <c r="E173" s="53" t="s">
        <v>229</v>
      </c>
      <c r="F173" s="53">
        <v>254</v>
      </c>
      <c r="G173" s="52">
        <v>0.70500560000000001</v>
      </c>
      <c r="H173" s="52">
        <v>0.64350540000000001</v>
      </c>
      <c r="I173" s="52">
        <v>0.58586530000000003</v>
      </c>
      <c r="J173" s="52">
        <v>0.57449309999999998</v>
      </c>
      <c r="K173" s="52">
        <v>0.58301420000000004</v>
      </c>
      <c r="L173" s="52">
        <v>0.66425369999999995</v>
      </c>
      <c r="M173" s="52">
        <v>0.77227900000000005</v>
      </c>
      <c r="N173" s="52">
        <v>0.71833840000000004</v>
      </c>
      <c r="O173" s="52">
        <v>0.70787730000000004</v>
      </c>
      <c r="P173" s="52">
        <v>0.67399699999999996</v>
      </c>
      <c r="Q173" s="52">
        <v>0.6682785</v>
      </c>
      <c r="R173" s="52">
        <v>0.66503179999999995</v>
      </c>
      <c r="S173" s="52">
        <v>0.66859299999999999</v>
      </c>
      <c r="T173" s="52">
        <v>0.61006950000000004</v>
      </c>
      <c r="U173" s="52">
        <v>0.62465619999999999</v>
      </c>
      <c r="V173" s="52">
        <v>0.6675314</v>
      </c>
      <c r="W173" s="52">
        <v>0.75708629999999999</v>
      </c>
      <c r="X173" s="52">
        <v>0.99082329999999996</v>
      </c>
      <c r="Y173" s="52">
        <v>1.117564</v>
      </c>
      <c r="Z173" s="52">
        <v>1.156317</v>
      </c>
      <c r="AA173" s="52">
        <v>1.0929139999999999</v>
      </c>
      <c r="AB173" s="52">
        <v>1.0297210000000001</v>
      </c>
      <c r="AC173" s="52">
        <v>0.90555819999999998</v>
      </c>
      <c r="AD173" s="52">
        <v>0.79498670000000005</v>
      </c>
      <c r="AE173" s="52">
        <v>-0.1067541</v>
      </c>
      <c r="AF173" s="52">
        <v>-0.128693</v>
      </c>
      <c r="AG173" s="52">
        <v>-0.10085710000000001</v>
      </c>
      <c r="AH173" s="52">
        <v>-8.2672300000000004E-2</v>
      </c>
      <c r="AI173" s="52">
        <v>-7.78306E-2</v>
      </c>
      <c r="AJ173" s="52">
        <v>-5.9531599999999997E-2</v>
      </c>
      <c r="AK173" s="52">
        <v>-3.0330699999999999E-2</v>
      </c>
      <c r="AL173" s="52">
        <v>-4.1122600000000002E-2</v>
      </c>
      <c r="AM173" s="52">
        <v>-1.4947800000000001E-2</v>
      </c>
      <c r="AN173" s="52">
        <v>-6.1805000000000002E-3</v>
      </c>
      <c r="AO173" s="52">
        <v>-6.1589000000000001E-3</v>
      </c>
      <c r="AP173" s="52">
        <v>-2.276E-4</v>
      </c>
      <c r="AQ173" s="52">
        <v>5.6594000000000002E-3</v>
      </c>
      <c r="AR173" s="52">
        <v>-6.4444999999999997E-3</v>
      </c>
      <c r="AS173" s="52">
        <v>1.26757E-2</v>
      </c>
      <c r="AT173" s="52">
        <v>2.3825499999999999E-2</v>
      </c>
      <c r="AU173" s="52">
        <v>2.7005500000000002E-2</v>
      </c>
      <c r="AV173" s="52">
        <v>5.8564999999999999E-2</v>
      </c>
      <c r="AW173" s="52">
        <v>1.433E-3</v>
      </c>
      <c r="AX173" s="52">
        <v>-3.3191400000000003E-2</v>
      </c>
      <c r="AY173" s="52">
        <v>-5.6234100000000002E-2</v>
      </c>
      <c r="AZ173" s="52">
        <v>-6.81866E-2</v>
      </c>
      <c r="BA173" s="52">
        <v>-8.1849400000000003E-2</v>
      </c>
      <c r="BB173" s="52">
        <v>-7.0823999999999998E-2</v>
      </c>
      <c r="BC173" s="52">
        <v>-8.2742700000000002E-2</v>
      </c>
      <c r="BD173" s="52">
        <v>-0.103269</v>
      </c>
      <c r="BE173" s="52">
        <v>-7.9072699999999996E-2</v>
      </c>
      <c r="BF173" s="52">
        <v>-6.2810000000000005E-2</v>
      </c>
      <c r="BG173" s="52">
        <v>-5.7547599999999997E-2</v>
      </c>
      <c r="BH173" s="52">
        <v>-3.8981799999999997E-2</v>
      </c>
      <c r="BI173" s="52">
        <v>-9.3854999999999997E-3</v>
      </c>
      <c r="BJ173" s="52">
        <v>-2.1354600000000001E-2</v>
      </c>
      <c r="BK173" s="52">
        <v>3.3213000000000001E-3</v>
      </c>
      <c r="BL173" s="52">
        <v>1.27887E-2</v>
      </c>
      <c r="BM173" s="52">
        <v>1.33533E-2</v>
      </c>
      <c r="BN173" s="52">
        <v>1.8899699999999998E-2</v>
      </c>
      <c r="BO173" s="52">
        <v>2.2625200000000002E-2</v>
      </c>
      <c r="BP173" s="52">
        <v>8.1157E-3</v>
      </c>
      <c r="BQ173" s="52">
        <v>3.05554E-2</v>
      </c>
      <c r="BR173" s="52">
        <v>4.5250600000000002E-2</v>
      </c>
      <c r="BS173" s="52">
        <v>4.6459300000000002E-2</v>
      </c>
      <c r="BT173" s="52">
        <v>7.7183600000000005E-2</v>
      </c>
      <c r="BU173" s="52">
        <v>2.4566899999999999E-2</v>
      </c>
      <c r="BV173" s="52">
        <v>-7.2075000000000004E-3</v>
      </c>
      <c r="BW173" s="52">
        <v>-3.2188099999999997E-2</v>
      </c>
      <c r="BX173" s="52">
        <v>-4.3083200000000002E-2</v>
      </c>
      <c r="BY173" s="52">
        <v>-5.8348299999999999E-2</v>
      </c>
      <c r="BZ173" s="52">
        <v>-4.8776300000000002E-2</v>
      </c>
      <c r="CA173" s="52">
        <v>-6.6112500000000005E-2</v>
      </c>
      <c r="CB173" s="52">
        <v>-8.5660500000000001E-2</v>
      </c>
      <c r="CC173" s="52">
        <v>-6.3984899999999997E-2</v>
      </c>
      <c r="CD173" s="52">
        <v>-4.90535E-2</v>
      </c>
      <c r="CE173" s="52">
        <v>-4.3499599999999999E-2</v>
      </c>
      <c r="CF173" s="52">
        <v>-2.4749E-2</v>
      </c>
      <c r="CG173" s="52">
        <v>5.1211E-3</v>
      </c>
      <c r="CH173" s="52">
        <v>-7.6633999999999999E-3</v>
      </c>
      <c r="CI173" s="52">
        <v>1.59744E-2</v>
      </c>
      <c r="CJ173" s="52">
        <v>2.59268E-2</v>
      </c>
      <c r="CK173" s="52">
        <v>2.68674E-2</v>
      </c>
      <c r="CL173" s="52">
        <v>3.2147200000000001E-2</v>
      </c>
      <c r="CM173" s="52">
        <v>3.4375700000000002E-2</v>
      </c>
      <c r="CN173" s="52">
        <v>1.82001E-2</v>
      </c>
      <c r="CO173" s="52">
        <v>4.2938799999999999E-2</v>
      </c>
      <c r="CP173" s="52">
        <v>6.00896E-2</v>
      </c>
      <c r="CQ173" s="52">
        <v>5.9932899999999997E-2</v>
      </c>
      <c r="CR173" s="52">
        <v>9.0078699999999998E-2</v>
      </c>
      <c r="CS173" s="52">
        <v>4.0589300000000002E-2</v>
      </c>
      <c r="CT173" s="52">
        <v>1.0788900000000001E-2</v>
      </c>
      <c r="CU173" s="52">
        <v>-1.55339E-2</v>
      </c>
      <c r="CV173" s="52">
        <v>-2.56966E-2</v>
      </c>
      <c r="CW173" s="52">
        <v>-4.2071499999999998E-2</v>
      </c>
      <c r="CX173" s="52">
        <v>-3.35062E-2</v>
      </c>
      <c r="CY173" s="52">
        <v>-4.9482199999999997E-2</v>
      </c>
      <c r="CZ173" s="52">
        <v>-6.8052000000000001E-2</v>
      </c>
      <c r="DA173" s="52">
        <v>-4.8897099999999999E-2</v>
      </c>
      <c r="DB173" s="52">
        <v>-3.5296899999999999E-2</v>
      </c>
      <c r="DC173" s="52">
        <v>-2.9451600000000001E-2</v>
      </c>
      <c r="DD173" s="52">
        <v>-1.0516299999999999E-2</v>
      </c>
      <c r="DE173" s="52">
        <v>1.9627700000000001E-2</v>
      </c>
      <c r="DF173" s="52">
        <v>6.0277999999999998E-3</v>
      </c>
      <c r="DG173" s="52">
        <v>2.86275E-2</v>
      </c>
      <c r="DH173" s="52">
        <v>3.9064799999999997E-2</v>
      </c>
      <c r="DI173" s="52">
        <v>4.0381599999999997E-2</v>
      </c>
      <c r="DJ173" s="52">
        <v>4.53946E-2</v>
      </c>
      <c r="DK173" s="52">
        <v>4.6126100000000003E-2</v>
      </c>
      <c r="DL173" s="52">
        <v>2.8284500000000001E-2</v>
      </c>
      <c r="DM173" s="52">
        <v>5.5322200000000002E-2</v>
      </c>
      <c r="DN173" s="52">
        <v>7.4928499999999995E-2</v>
      </c>
      <c r="DO173" s="52">
        <v>7.3406600000000002E-2</v>
      </c>
      <c r="DP173" s="52">
        <v>0.10297389999999999</v>
      </c>
      <c r="DQ173" s="52">
        <v>5.6611799999999997E-2</v>
      </c>
      <c r="DR173" s="52">
        <v>2.87853E-2</v>
      </c>
      <c r="DS173" s="52">
        <v>1.1202E-3</v>
      </c>
      <c r="DT173" s="52">
        <v>-8.3101000000000008E-3</v>
      </c>
      <c r="DU173" s="52">
        <v>-2.57947E-2</v>
      </c>
      <c r="DV173" s="52">
        <v>-1.8235999999999999E-2</v>
      </c>
      <c r="DW173" s="52">
        <v>-2.5470799999999998E-2</v>
      </c>
      <c r="DX173" s="52">
        <v>-4.2628100000000002E-2</v>
      </c>
      <c r="DY173" s="52">
        <v>-2.71127E-2</v>
      </c>
      <c r="DZ173" s="52">
        <v>-1.5434700000000001E-2</v>
      </c>
      <c r="EA173" s="52">
        <v>-9.1686000000000007E-3</v>
      </c>
      <c r="EB173" s="52">
        <v>1.0033500000000001E-2</v>
      </c>
      <c r="EC173" s="52">
        <v>4.0572999999999998E-2</v>
      </c>
      <c r="ED173" s="52">
        <v>2.5795700000000001E-2</v>
      </c>
      <c r="EE173" s="52">
        <v>4.6896599999999997E-2</v>
      </c>
      <c r="EF173" s="52">
        <v>5.8034099999999998E-2</v>
      </c>
      <c r="EG173" s="52">
        <v>5.9893799999999997E-2</v>
      </c>
      <c r="EH173" s="52">
        <v>6.4521899999999993E-2</v>
      </c>
      <c r="EI173" s="52">
        <v>6.3091900000000006E-2</v>
      </c>
      <c r="EJ173" s="52">
        <v>4.2844699999999999E-2</v>
      </c>
      <c r="EK173" s="52">
        <v>7.32019E-2</v>
      </c>
      <c r="EL173" s="52">
        <v>9.6353599999999998E-2</v>
      </c>
      <c r="EM173" s="52">
        <v>9.2860399999999996E-2</v>
      </c>
      <c r="EN173" s="52">
        <v>0.1215924</v>
      </c>
      <c r="EO173" s="52">
        <v>7.9745700000000003E-2</v>
      </c>
      <c r="EP173" s="52">
        <v>5.4769199999999997E-2</v>
      </c>
      <c r="EQ173" s="52">
        <v>2.51662E-2</v>
      </c>
      <c r="ER173" s="52">
        <v>1.6793300000000001E-2</v>
      </c>
      <c r="ES173" s="52">
        <v>-2.2935999999999998E-3</v>
      </c>
      <c r="ET173" s="52">
        <v>3.8116999999999999E-3</v>
      </c>
      <c r="EU173" s="52">
        <v>57.752682</v>
      </c>
      <c r="EV173" s="52">
        <v>57.110466000000002</v>
      </c>
      <c r="EW173" s="52">
        <v>56.325581</v>
      </c>
      <c r="EX173" s="52">
        <v>56.119410999999999</v>
      </c>
      <c r="EY173" s="52">
        <v>55.493290000000002</v>
      </c>
      <c r="EZ173" s="52">
        <v>54.783096</v>
      </c>
      <c r="FA173" s="52">
        <v>54.742396999999997</v>
      </c>
      <c r="FB173" s="52">
        <v>56.377459999999999</v>
      </c>
      <c r="FC173" s="52">
        <v>60.982109000000001</v>
      </c>
      <c r="FD173" s="52">
        <v>65.764313000000001</v>
      </c>
      <c r="FE173" s="52">
        <v>67.903846999999999</v>
      </c>
      <c r="FF173" s="52">
        <v>70.275490000000005</v>
      </c>
      <c r="FG173" s="52">
        <v>71.217796000000007</v>
      </c>
      <c r="FH173" s="52">
        <v>71.156531999999999</v>
      </c>
      <c r="FI173" s="52">
        <v>70.191413999999995</v>
      </c>
      <c r="FJ173" s="52">
        <v>69.923523000000003</v>
      </c>
      <c r="FK173" s="52">
        <v>68.714218000000002</v>
      </c>
      <c r="FL173" s="52">
        <v>65.830948000000006</v>
      </c>
      <c r="FM173" s="52">
        <v>64.061272000000002</v>
      </c>
      <c r="FN173" s="52">
        <v>62.431576</v>
      </c>
      <c r="FO173" s="52">
        <v>60.412792000000003</v>
      </c>
      <c r="FP173" s="52">
        <v>58.860019999999999</v>
      </c>
      <c r="FQ173" s="52">
        <v>58.033988999999998</v>
      </c>
      <c r="FR173" s="52">
        <v>57.445438000000003</v>
      </c>
      <c r="FS173" s="52">
        <v>1.86506E-2</v>
      </c>
      <c r="FT173" s="52">
        <v>1.8536400000000001E-2</v>
      </c>
      <c r="FU173" s="52">
        <v>2.46048E-2</v>
      </c>
    </row>
    <row r="174" spans="1:177" x14ac:dyDescent="0.2">
      <c r="A174" s="31" t="s">
        <v>204</v>
      </c>
      <c r="B174" s="31" t="s">
        <v>235</v>
      </c>
      <c r="C174" s="31" t="s">
        <v>208</v>
      </c>
      <c r="D174" s="31" t="s">
        <v>218</v>
      </c>
      <c r="E174" s="53" t="s">
        <v>230</v>
      </c>
      <c r="F174" s="53">
        <v>136</v>
      </c>
      <c r="G174" s="52">
        <v>0.61103640000000004</v>
      </c>
      <c r="H174" s="52">
        <v>0.55773419999999996</v>
      </c>
      <c r="I174" s="52">
        <v>0.48744579999999998</v>
      </c>
      <c r="J174" s="52">
        <v>0.47410530000000001</v>
      </c>
      <c r="K174" s="52">
        <v>0.48202529999999999</v>
      </c>
      <c r="L174" s="52">
        <v>0.57365790000000005</v>
      </c>
      <c r="M174" s="52">
        <v>0.68187330000000002</v>
      </c>
      <c r="N174" s="52">
        <v>0.68498829999999999</v>
      </c>
      <c r="O174" s="52">
        <v>0.66400029999999999</v>
      </c>
      <c r="P174" s="52">
        <v>0.63840140000000001</v>
      </c>
      <c r="Q174" s="52">
        <v>0.62165049999999999</v>
      </c>
      <c r="R174" s="52">
        <v>0.62066980000000005</v>
      </c>
      <c r="S174" s="52">
        <v>0.62734639999999997</v>
      </c>
      <c r="T174" s="52">
        <v>0.55954179999999998</v>
      </c>
      <c r="U174" s="52">
        <v>0.54350609999999999</v>
      </c>
      <c r="V174" s="52">
        <v>0.5712391</v>
      </c>
      <c r="W174" s="52">
        <v>0.68431370000000002</v>
      </c>
      <c r="X174" s="52">
        <v>0.91381659999999998</v>
      </c>
      <c r="Y174" s="52">
        <v>1.045234</v>
      </c>
      <c r="Z174" s="52">
        <v>1.0055419999999999</v>
      </c>
      <c r="AA174" s="52">
        <v>0.92849859999999995</v>
      </c>
      <c r="AB174" s="52">
        <v>0.85898260000000004</v>
      </c>
      <c r="AC174" s="52">
        <v>0.75942189999999998</v>
      </c>
      <c r="AD174" s="52">
        <v>0.65936380000000006</v>
      </c>
      <c r="AE174" s="52">
        <v>-0.17161299999999999</v>
      </c>
      <c r="AF174" s="52">
        <v>-0.19383449999999999</v>
      </c>
      <c r="AG174" s="52">
        <v>-0.14180619999999999</v>
      </c>
      <c r="AH174" s="52">
        <v>-0.1149626</v>
      </c>
      <c r="AI174" s="52">
        <v>-0.11231729999999999</v>
      </c>
      <c r="AJ174" s="52">
        <v>-0.1009771</v>
      </c>
      <c r="AK174" s="52">
        <v>-5.7606999999999998E-2</v>
      </c>
      <c r="AL174" s="52">
        <v>-9.5870399999999995E-2</v>
      </c>
      <c r="AM174" s="52">
        <v>-2.5506899999999999E-2</v>
      </c>
      <c r="AN174" s="52">
        <v>-3.01E-4</v>
      </c>
      <c r="AO174" s="52">
        <v>1.3664E-3</v>
      </c>
      <c r="AP174" s="52">
        <v>-3.9033000000000002E-3</v>
      </c>
      <c r="AQ174" s="52">
        <v>-8.2757999999999998E-3</v>
      </c>
      <c r="AR174" s="52">
        <v>-2.88005E-2</v>
      </c>
      <c r="AS174" s="52">
        <v>-1.7933000000000001E-2</v>
      </c>
      <c r="AT174" s="52">
        <v>-1.01049E-2</v>
      </c>
      <c r="AU174" s="52">
        <v>3.3893E-3</v>
      </c>
      <c r="AV174" s="52">
        <v>4.2906399999999997E-2</v>
      </c>
      <c r="AW174" s="52">
        <v>7.2389000000000004E-3</v>
      </c>
      <c r="AX174" s="52">
        <v>-3.2875099999999997E-2</v>
      </c>
      <c r="AY174" s="52">
        <v>-9.5002500000000004E-2</v>
      </c>
      <c r="AZ174" s="52">
        <v>-0.10985060000000001</v>
      </c>
      <c r="BA174" s="52">
        <v>-0.13853080000000001</v>
      </c>
      <c r="BB174" s="52">
        <v>-0.1276214</v>
      </c>
      <c r="BC174" s="52">
        <v>-0.1300442</v>
      </c>
      <c r="BD174" s="52">
        <v>-0.1493033</v>
      </c>
      <c r="BE174" s="52">
        <v>-0.1046272</v>
      </c>
      <c r="BF174" s="52">
        <v>-8.1579600000000002E-2</v>
      </c>
      <c r="BG174" s="52">
        <v>-7.8278799999999996E-2</v>
      </c>
      <c r="BH174" s="52">
        <v>-6.7380300000000004E-2</v>
      </c>
      <c r="BI174" s="52">
        <v>-2.4495099999999999E-2</v>
      </c>
      <c r="BJ174" s="52">
        <v>-6.3173199999999999E-2</v>
      </c>
      <c r="BK174" s="52">
        <v>2.6319E-3</v>
      </c>
      <c r="BL174" s="52">
        <v>2.90388E-2</v>
      </c>
      <c r="BM174" s="52">
        <v>3.1540899999999997E-2</v>
      </c>
      <c r="BN174" s="52">
        <v>2.62528E-2</v>
      </c>
      <c r="BO174" s="52">
        <v>1.6616300000000001E-2</v>
      </c>
      <c r="BP174" s="52">
        <v>-7.7781999999999999E-3</v>
      </c>
      <c r="BQ174" s="52">
        <v>1.7736E-3</v>
      </c>
      <c r="BR174" s="52">
        <v>1.0292000000000001E-2</v>
      </c>
      <c r="BS174" s="52">
        <v>2.5848200000000002E-2</v>
      </c>
      <c r="BT174" s="52">
        <v>6.85886E-2</v>
      </c>
      <c r="BU174" s="52">
        <v>3.5624299999999998E-2</v>
      </c>
      <c r="BV174" s="52">
        <v>-1.2403E-3</v>
      </c>
      <c r="BW174" s="52">
        <v>-5.9693000000000003E-2</v>
      </c>
      <c r="BX174" s="52">
        <v>-7.43476E-2</v>
      </c>
      <c r="BY174" s="52">
        <v>-0.1008608</v>
      </c>
      <c r="BZ174" s="52">
        <v>-9.1706200000000002E-2</v>
      </c>
      <c r="CA174" s="52">
        <v>-0.1012538</v>
      </c>
      <c r="CB174" s="52">
        <v>-0.1184611</v>
      </c>
      <c r="CC174" s="52">
        <v>-7.8877199999999995E-2</v>
      </c>
      <c r="CD174" s="52">
        <v>-5.8458499999999997E-2</v>
      </c>
      <c r="CE174" s="52">
        <v>-5.4703700000000001E-2</v>
      </c>
      <c r="CF174" s="52">
        <v>-4.4111299999999999E-2</v>
      </c>
      <c r="CG174" s="52">
        <v>-1.5619E-3</v>
      </c>
      <c r="CH174" s="52">
        <v>-4.0527199999999999E-2</v>
      </c>
      <c r="CI174" s="52">
        <v>2.2120799999999999E-2</v>
      </c>
      <c r="CJ174" s="52">
        <v>4.9359399999999998E-2</v>
      </c>
      <c r="CK174" s="52">
        <v>5.2439699999999999E-2</v>
      </c>
      <c r="CL174" s="52">
        <v>4.7138800000000002E-2</v>
      </c>
      <c r="CM174" s="52">
        <v>3.3856499999999998E-2</v>
      </c>
      <c r="CN174" s="52">
        <v>6.7816999999999999E-3</v>
      </c>
      <c r="CO174" s="52">
        <v>1.54222E-2</v>
      </c>
      <c r="CP174" s="52">
        <v>2.4418800000000001E-2</v>
      </c>
      <c r="CQ174" s="52">
        <v>4.1403099999999998E-2</v>
      </c>
      <c r="CR174" s="52">
        <v>8.6375999999999994E-2</v>
      </c>
      <c r="CS174" s="52">
        <v>5.5283899999999997E-2</v>
      </c>
      <c r="CT174" s="52">
        <v>2.0669900000000001E-2</v>
      </c>
      <c r="CU174" s="52">
        <v>-3.5237699999999997E-2</v>
      </c>
      <c r="CV174" s="52">
        <v>-4.9758299999999998E-2</v>
      </c>
      <c r="CW174" s="52">
        <v>-7.4770600000000007E-2</v>
      </c>
      <c r="CX174" s="52">
        <v>-6.6831500000000002E-2</v>
      </c>
      <c r="CY174" s="52">
        <v>-7.2463399999999997E-2</v>
      </c>
      <c r="CZ174" s="52">
        <v>-8.76189E-2</v>
      </c>
      <c r="DA174" s="52">
        <v>-5.3127099999999997E-2</v>
      </c>
      <c r="DB174" s="52">
        <v>-3.5337500000000001E-2</v>
      </c>
      <c r="DC174" s="52">
        <v>-3.1128699999999999E-2</v>
      </c>
      <c r="DD174" s="52">
        <v>-2.0842300000000001E-2</v>
      </c>
      <c r="DE174" s="52">
        <v>2.1371299999999999E-2</v>
      </c>
      <c r="DF174" s="52">
        <v>-1.78812E-2</v>
      </c>
      <c r="DG174" s="52">
        <v>4.1609599999999997E-2</v>
      </c>
      <c r="DH174" s="52">
        <v>6.9680099999999995E-2</v>
      </c>
      <c r="DI174" s="52">
        <v>7.3338600000000004E-2</v>
      </c>
      <c r="DJ174" s="52">
        <v>6.8024799999999996E-2</v>
      </c>
      <c r="DK174" s="52">
        <v>5.1096599999999999E-2</v>
      </c>
      <c r="DL174" s="52">
        <v>2.1341599999999999E-2</v>
      </c>
      <c r="DM174" s="52">
        <v>2.90709E-2</v>
      </c>
      <c r="DN174" s="52">
        <v>3.8545599999999999E-2</v>
      </c>
      <c r="DO174" s="52">
        <v>5.6958000000000002E-2</v>
      </c>
      <c r="DP174" s="52">
        <v>0.1041633</v>
      </c>
      <c r="DQ174" s="52">
        <v>7.4943499999999996E-2</v>
      </c>
      <c r="DR174" s="52">
        <v>4.258E-2</v>
      </c>
      <c r="DS174" s="52">
        <v>-1.07825E-2</v>
      </c>
      <c r="DT174" s="52">
        <v>-2.5169E-2</v>
      </c>
      <c r="DU174" s="52">
        <v>-4.8680500000000002E-2</v>
      </c>
      <c r="DV174" s="52">
        <v>-4.19567E-2</v>
      </c>
      <c r="DW174" s="52">
        <v>-3.0894600000000001E-2</v>
      </c>
      <c r="DX174" s="52">
        <v>-4.3087599999999997E-2</v>
      </c>
      <c r="DY174" s="52">
        <v>-1.59481E-2</v>
      </c>
      <c r="DZ174" s="52">
        <v>-1.9545000000000001E-3</v>
      </c>
      <c r="EA174" s="52">
        <v>2.9098000000000001E-3</v>
      </c>
      <c r="EB174" s="52">
        <v>1.27545E-2</v>
      </c>
      <c r="EC174" s="52">
        <v>5.4483299999999998E-2</v>
      </c>
      <c r="ED174" s="52">
        <v>1.48161E-2</v>
      </c>
      <c r="EE174" s="52">
        <v>6.9748500000000005E-2</v>
      </c>
      <c r="EF174" s="52">
        <v>9.9019800000000005E-2</v>
      </c>
      <c r="EG174" s="52">
        <v>0.1035131</v>
      </c>
      <c r="EH174" s="52">
        <v>9.8180900000000002E-2</v>
      </c>
      <c r="EI174" s="52">
        <v>7.5988700000000006E-2</v>
      </c>
      <c r="EJ174" s="52">
        <v>4.2363900000000003E-2</v>
      </c>
      <c r="EK174" s="52">
        <v>4.8777399999999999E-2</v>
      </c>
      <c r="EL174" s="52">
        <v>5.8942500000000002E-2</v>
      </c>
      <c r="EM174" s="52">
        <v>7.9416799999999996E-2</v>
      </c>
      <c r="EN174" s="52">
        <v>0.1298455</v>
      </c>
      <c r="EO174" s="52">
        <v>0.1033289</v>
      </c>
      <c r="EP174" s="52">
        <v>7.4214799999999997E-2</v>
      </c>
      <c r="EQ174" s="52">
        <v>2.4527E-2</v>
      </c>
      <c r="ER174" s="52">
        <v>1.0334100000000001E-2</v>
      </c>
      <c r="ES174" s="52">
        <v>-1.10104E-2</v>
      </c>
      <c r="ET174" s="52">
        <v>-6.0416000000000003E-3</v>
      </c>
      <c r="EU174" s="52">
        <v>59.402369999999998</v>
      </c>
      <c r="EV174" s="52">
        <v>58.299270999999997</v>
      </c>
      <c r="EW174" s="52">
        <v>57.664234</v>
      </c>
      <c r="EX174" s="52">
        <v>57.199818</v>
      </c>
      <c r="EY174" s="52">
        <v>56.593066999999998</v>
      </c>
      <c r="EZ174" s="52">
        <v>55.895985000000003</v>
      </c>
      <c r="FA174" s="52">
        <v>56.381385999999999</v>
      </c>
      <c r="FB174" s="52">
        <v>57.065693000000003</v>
      </c>
      <c r="FC174" s="52">
        <v>59.856749999999998</v>
      </c>
      <c r="FD174" s="52">
        <v>63.639598999999997</v>
      </c>
      <c r="FE174" s="52">
        <v>66.604011999999997</v>
      </c>
      <c r="FF174" s="52">
        <v>68.314780999999996</v>
      </c>
      <c r="FG174" s="52">
        <v>69.269157000000007</v>
      </c>
      <c r="FH174" s="52">
        <v>69.471717999999996</v>
      </c>
      <c r="FI174" s="52">
        <v>68.454375999999996</v>
      </c>
      <c r="FJ174" s="52">
        <v>68.891425999999996</v>
      </c>
      <c r="FK174" s="52">
        <v>68.018249999999995</v>
      </c>
      <c r="FL174" s="52">
        <v>66.158760000000001</v>
      </c>
      <c r="FM174" s="52">
        <v>65.316604999999996</v>
      </c>
      <c r="FN174" s="52">
        <v>64.245437999999993</v>
      </c>
      <c r="FO174" s="52">
        <v>62.739052000000001</v>
      </c>
      <c r="FP174" s="52">
        <v>61.634124999999997</v>
      </c>
      <c r="FQ174" s="52">
        <v>60.583942</v>
      </c>
      <c r="FR174" s="52">
        <v>59.57938</v>
      </c>
      <c r="FS174" s="52">
        <v>2.9435900000000001E-2</v>
      </c>
      <c r="FT174" s="52">
        <v>2.85802E-2</v>
      </c>
      <c r="FU174" s="52">
        <v>3.4166099999999998E-2</v>
      </c>
    </row>
    <row r="175" spans="1:177" x14ac:dyDescent="0.2">
      <c r="A175" s="31" t="s">
        <v>204</v>
      </c>
      <c r="B175" s="31" t="s">
        <v>235</v>
      </c>
      <c r="C175" s="31" t="s">
        <v>208</v>
      </c>
      <c r="D175" s="31" t="s">
        <v>218</v>
      </c>
      <c r="E175" s="53" t="s">
        <v>231</v>
      </c>
      <c r="F175" s="53">
        <v>118</v>
      </c>
      <c r="G175" s="52">
        <v>0.80715009999999998</v>
      </c>
      <c r="H175" s="52">
        <v>0.73871759999999997</v>
      </c>
      <c r="I175" s="52">
        <v>0.691133</v>
      </c>
      <c r="J175" s="52">
        <v>0.67873859999999997</v>
      </c>
      <c r="K175" s="52">
        <v>0.68930349999999996</v>
      </c>
      <c r="L175" s="52">
        <v>0.76024809999999998</v>
      </c>
      <c r="M175" s="52">
        <v>0.86093140000000001</v>
      </c>
      <c r="N175" s="52">
        <v>0.75280829999999999</v>
      </c>
      <c r="O175" s="52">
        <v>0.74933110000000003</v>
      </c>
      <c r="P175" s="52">
        <v>0.70775960000000004</v>
      </c>
      <c r="Q175" s="52">
        <v>0.71295949999999997</v>
      </c>
      <c r="R175" s="52">
        <v>0.70811950000000001</v>
      </c>
      <c r="S175" s="52">
        <v>0.7082967</v>
      </c>
      <c r="T175" s="52">
        <v>0.65780470000000002</v>
      </c>
      <c r="U175" s="52">
        <v>0.70517300000000005</v>
      </c>
      <c r="V175" s="52">
        <v>0.76357759999999997</v>
      </c>
      <c r="W175" s="52">
        <v>0.8286289</v>
      </c>
      <c r="X175" s="52">
        <v>1.064397</v>
      </c>
      <c r="Y175" s="52">
        <v>1.1835310000000001</v>
      </c>
      <c r="Z175" s="52">
        <v>1.29949</v>
      </c>
      <c r="AA175" s="52">
        <v>1.256726</v>
      </c>
      <c r="AB175" s="52">
        <v>1.2024999999999999</v>
      </c>
      <c r="AC175" s="52">
        <v>1.0555110000000001</v>
      </c>
      <c r="AD175" s="52">
        <v>0.93662429999999997</v>
      </c>
      <c r="AE175" s="52">
        <v>-5.5611500000000001E-2</v>
      </c>
      <c r="AF175" s="52">
        <v>-7.5929700000000003E-2</v>
      </c>
      <c r="AG175" s="52">
        <v>-7.3169499999999998E-2</v>
      </c>
      <c r="AH175" s="52">
        <v>-6.5496299999999993E-2</v>
      </c>
      <c r="AI175" s="52">
        <v>-5.7581E-2</v>
      </c>
      <c r="AJ175" s="52">
        <v>-3.4809300000000001E-2</v>
      </c>
      <c r="AK175" s="52">
        <v>-2.8486999999999998E-2</v>
      </c>
      <c r="AL175" s="52">
        <v>-7.9752E-3</v>
      </c>
      <c r="AM175" s="52">
        <v>-2.89167E-2</v>
      </c>
      <c r="AN175" s="52">
        <v>-3.5887799999999997E-2</v>
      </c>
      <c r="AO175" s="52">
        <v>-3.7691200000000001E-2</v>
      </c>
      <c r="AP175" s="52">
        <v>-1.9522600000000001E-2</v>
      </c>
      <c r="AQ175" s="52">
        <v>-3.4256E-3</v>
      </c>
      <c r="AR175" s="52">
        <v>-5.3043999999999999E-3</v>
      </c>
      <c r="AS175" s="52">
        <v>1.9908700000000001E-2</v>
      </c>
      <c r="AT175" s="52">
        <v>3.1490799999999999E-2</v>
      </c>
      <c r="AU175" s="52">
        <v>2.4068800000000001E-2</v>
      </c>
      <c r="AV175" s="52">
        <v>4.7482099999999999E-2</v>
      </c>
      <c r="AW175" s="52">
        <v>-4.0115699999999997E-2</v>
      </c>
      <c r="AX175" s="52">
        <v>-7.1661299999999997E-2</v>
      </c>
      <c r="AY175" s="52">
        <v>-4.5790200000000003E-2</v>
      </c>
      <c r="AZ175" s="52">
        <v>-5.46916E-2</v>
      </c>
      <c r="BA175" s="52">
        <v>-4.6246700000000002E-2</v>
      </c>
      <c r="BB175" s="52">
        <v>-3.07482E-2</v>
      </c>
      <c r="BC175" s="52">
        <v>-3.4882299999999998E-2</v>
      </c>
      <c r="BD175" s="52">
        <v>-5.55142E-2</v>
      </c>
      <c r="BE175" s="52">
        <v>-5.2993999999999999E-2</v>
      </c>
      <c r="BF175" s="52">
        <v>-4.5871200000000001E-2</v>
      </c>
      <c r="BG175" s="52">
        <v>-3.7463299999999998E-2</v>
      </c>
      <c r="BH175" s="52">
        <v>-1.26123E-2</v>
      </c>
      <c r="BI175" s="52">
        <v>-3.8094000000000001E-3</v>
      </c>
      <c r="BJ175" s="52">
        <v>1.2298E-2</v>
      </c>
      <c r="BK175" s="52">
        <v>-6.3169999999999997E-3</v>
      </c>
      <c r="BL175" s="52">
        <v>-1.2948400000000001E-2</v>
      </c>
      <c r="BM175" s="52">
        <v>-1.41616E-2</v>
      </c>
      <c r="BN175" s="52">
        <v>2.7477000000000001E-3</v>
      </c>
      <c r="BO175" s="52">
        <v>1.9231499999999999E-2</v>
      </c>
      <c r="BP175" s="52">
        <v>1.45703E-2</v>
      </c>
      <c r="BQ175" s="52">
        <v>5.0620999999999999E-2</v>
      </c>
      <c r="BR175" s="52">
        <v>7.0698700000000003E-2</v>
      </c>
      <c r="BS175" s="52">
        <v>5.6715300000000003E-2</v>
      </c>
      <c r="BT175" s="52">
        <v>7.4479600000000007E-2</v>
      </c>
      <c r="BU175" s="52">
        <v>-2.8911000000000002E-3</v>
      </c>
      <c r="BV175" s="52">
        <v>-2.9614399999999999E-2</v>
      </c>
      <c r="BW175" s="52">
        <v>-1.33302E-2</v>
      </c>
      <c r="BX175" s="52">
        <v>-1.87954E-2</v>
      </c>
      <c r="BY175" s="52">
        <v>-1.9619500000000002E-2</v>
      </c>
      <c r="BZ175" s="52">
        <v>-6.8025000000000004E-3</v>
      </c>
      <c r="CA175" s="52">
        <v>-2.0525399999999999E-2</v>
      </c>
      <c r="CB175" s="52">
        <v>-4.1374599999999997E-2</v>
      </c>
      <c r="CC175" s="52">
        <v>-3.90205E-2</v>
      </c>
      <c r="CD175" s="52">
        <v>-3.2279000000000002E-2</v>
      </c>
      <c r="CE175" s="52">
        <v>-2.3529899999999999E-2</v>
      </c>
      <c r="CF175" s="52">
        <v>2.7613E-3</v>
      </c>
      <c r="CG175" s="52">
        <v>1.32823E-2</v>
      </c>
      <c r="CH175" s="52">
        <v>2.6339100000000001E-2</v>
      </c>
      <c r="CI175" s="52">
        <v>9.3355E-3</v>
      </c>
      <c r="CJ175" s="52">
        <v>2.9394E-3</v>
      </c>
      <c r="CK175" s="52">
        <v>2.1350000000000002E-3</v>
      </c>
      <c r="CL175" s="52">
        <v>1.81721E-2</v>
      </c>
      <c r="CM175" s="52">
        <v>3.4923900000000001E-2</v>
      </c>
      <c r="CN175" s="52">
        <v>2.83354E-2</v>
      </c>
      <c r="CO175" s="52">
        <v>7.1892300000000006E-2</v>
      </c>
      <c r="CP175" s="52">
        <v>9.7853999999999997E-2</v>
      </c>
      <c r="CQ175" s="52">
        <v>7.9326300000000002E-2</v>
      </c>
      <c r="CR175" s="52">
        <v>9.3177899999999994E-2</v>
      </c>
      <c r="CS175" s="52">
        <v>2.2890600000000001E-2</v>
      </c>
      <c r="CT175" s="52">
        <v>-4.9280000000000005E-4</v>
      </c>
      <c r="CU175" s="52">
        <v>9.1514999999999999E-3</v>
      </c>
      <c r="CV175" s="52">
        <v>6.0660999999999996E-3</v>
      </c>
      <c r="CW175" s="52">
        <v>-1.1774999999999999E-3</v>
      </c>
      <c r="CX175" s="52">
        <v>9.7823000000000007E-3</v>
      </c>
      <c r="CY175" s="52">
        <v>-6.1685000000000004E-3</v>
      </c>
      <c r="CZ175" s="52">
        <v>-2.7234899999999999E-2</v>
      </c>
      <c r="DA175" s="52">
        <v>-2.5047E-2</v>
      </c>
      <c r="DB175" s="52">
        <v>-1.8686700000000001E-2</v>
      </c>
      <c r="DC175" s="52">
        <v>-9.5965000000000009E-3</v>
      </c>
      <c r="DD175" s="52">
        <v>1.8134899999999999E-2</v>
      </c>
      <c r="DE175" s="52">
        <v>3.0373899999999999E-2</v>
      </c>
      <c r="DF175" s="52">
        <v>4.0380199999999998E-2</v>
      </c>
      <c r="DG175" s="52">
        <v>2.49879E-2</v>
      </c>
      <c r="DH175" s="52">
        <v>1.8827199999999999E-2</v>
      </c>
      <c r="DI175" s="52">
        <v>1.84315E-2</v>
      </c>
      <c r="DJ175" s="52">
        <v>3.3596399999999998E-2</v>
      </c>
      <c r="DK175" s="52">
        <v>5.06162E-2</v>
      </c>
      <c r="DL175" s="52">
        <v>4.2100499999999999E-2</v>
      </c>
      <c r="DM175" s="52">
        <v>9.3163599999999999E-2</v>
      </c>
      <c r="DN175" s="52">
        <v>0.12500919999999999</v>
      </c>
      <c r="DO175" s="52">
        <v>0.10193720000000001</v>
      </c>
      <c r="DP175" s="52">
        <v>0.1118763</v>
      </c>
      <c r="DQ175" s="52">
        <v>4.8672199999999999E-2</v>
      </c>
      <c r="DR175" s="52">
        <v>2.8628799999999999E-2</v>
      </c>
      <c r="DS175" s="52">
        <v>3.1633099999999997E-2</v>
      </c>
      <c r="DT175" s="52">
        <v>3.09276E-2</v>
      </c>
      <c r="DU175" s="52">
        <v>1.7264399999999999E-2</v>
      </c>
      <c r="DV175" s="52">
        <v>2.6367000000000002E-2</v>
      </c>
      <c r="DW175" s="52">
        <v>1.4560699999999999E-2</v>
      </c>
      <c r="DX175" s="52">
        <v>-6.8193999999999998E-3</v>
      </c>
      <c r="DY175" s="52">
        <v>-4.8715E-3</v>
      </c>
      <c r="DZ175" s="52">
        <v>9.3829999999999998E-4</v>
      </c>
      <c r="EA175" s="52">
        <v>1.05212E-2</v>
      </c>
      <c r="EB175" s="52">
        <v>4.0331899999999997E-2</v>
      </c>
      <c r="EC175" s="52">
        <v>5.5051599999999999E-2</v>
      </c>
      <c r="ED175" s="52">
        <v>6.06533E-2</v>
      </c>
      <c r="EE175" s="52">
        <v>4.7587600000000001E-2</v>
      </c>
      <c r="EF175" s="52">
        <v>4.1766600000000001E-2</v>
      </c>
      <c r="EG175" s="52">
        <v>4.1961199999999997E-2</v>
      </c>
      <c r="EH175" s="52">
        <v>5.5866699999999998E-2</v>
      </c>
      <c r="EI175" s="52">
        <v>7.3273400000000002E-2</v>
      </c>
      <c r="EJ175" s="52">
        <v>6.1975099999999998E-2</v>
      </c>
      <c r="EK175" s="52">
        <v>0.123876</v>
      </c>
      <c r="EL175" s="52">
        <v>0.1642171</v>
      </c>
      <c r="EM175" s="52">
        <v>0.1345838</v>
      </c>
      <c r="EN175" s="52">
        <v>0.13887369999999999</v>
      </c>
      <c r="EO175" s="52">
        <v>8.5896799999999995E-2</v>
      </c>
      <c r="EP175" s="52">
        <v>7.0675699999999994E-2</v>
      </c>
      <c r="EQ175" s="52">
        <v>6.40931E-2</v>
      </c>
      <c r="ER175" s="52">
        <v>6.68237E-2</v>
      </c>
      <c r="ES175" s="52">
        <v>4.3891600000000003E-2</v>
      </c>
      <c r="ET175" s="52">
        <v>5.0312700000000002E-2</v>
      </c>
      <c r="EU175" s="52">
        <v>56.166668000000001</v>
      </c>
      <c r="EV175" s="52">
        <v>55.967545000000001</v>
      </c>
      <c r="EW175" s="52">
        <v>55.038597000000003</v>
      </c>
      <c r="EX175" s="52">
        <v>55.0807</v>
      </c>
      <c r="EY175" s="52">
        <v>54.435966000000001</v>
      </c>
      <c r="EZ175" s="52">
        <v>53.713158</v>
      </c>
      <c r="FA175" s="52">
        <v>53.166668000000001</v>
      </c>
      <c r="FB175" s="52">
        <v>55.715789999999998</v>
      </c>
      <c r="FC175" s="52">
        <v>62.064033999999999</v>
      </c>
      <c r="FD175" s="52">
        <v>67.807013999999995</v>
      </c>
      <c r="FE175" s="52">
        <v>69.153510999999995</v>
      </c>
      <c r="FF175" s="52">
        <v>72.160529999999994</v>
      </c>
      <c r="FG175" s="52">
        <v>73.091224999999994</v>
      </c>
      <c r="FH175" s="52">
        <v>72.776313999999999</v>
      </c>
      <c r="FI175" s="52">
        <v>71.861403999999993</v>
      </c>
      <c r="FJ175" s="52">
        <v>70.915786999999995</v>
      </c>
      <c r="FK175" s="52">
        <v>69.383330999999998</v>
      </c>
      <c r="FL175" s="52">
        <v>65.515793000000002</v>
      </c>
      <c r="FM175" s="52">
        <v>62.854385000000001</v>
      </c>
      <c r="FN175" s="52">
        <v>60.687716999999999</v>
      </c>
      <c r="FO175" s="52">
        <v>58.176315000000002</v>
      </c>
      <c r="FP175" s="52">
        <v>56.192982000000001</v>
      </c>
      <c r="FQ175" s="52">
        <v>55.582455000000003</v>
      </c>
      <c r="FR175" s="52">
        <v>55.393859999999997</v>
      </c>
      <c r="FS175" s="52">
        <v>2.20348E-2</v>
      </c>
      <c r="FT175" s="52">
        <v>2.28732E-2</v>
      </c>
      <c r="FU175" s="52">
        <v>3.5187700000000002E-2</v>
      </c>
    </row>
    <row r="176" spans="1:177" x14ac:dyDescent="0.2">
      <c r="A176" s="31" t="s">
        <v>204</v>
      </c>
      <c r="B176" s="31" t="s">
        <v>235</v>
      </c>
      <c r="C176" s="31" t="s">
        <v>208</v>
      </c>
      <c r="D176" s="31" t="s">
        <v>219</v>
      </c>
      <c r="E176" s="53" t="s">
        <v>229</v>
      </c>
      <c r="F176" s="53">
        <v>204</v>
      </c>
      <c r="G176" s="52">
        <v>0.75712990000000002</v>
      </c>
      <c r="H176" s="52">
        <v>0.66485700000000003</v>
      </c>
      <c r="I176" s="52">
        <v>0.59729339999999997</v>
      </c>
      <c r="J176" s="52">
        <v>0.54496259999999996</v>
      </c>
      <c r="K176" s="52">
        <v>0.52876179999999995</v>
      </c>
      <c r="L176" s="52">
        <v>0.57248189999999999</v>
      </c>
      <c r="M176" s="52">
        <v>0.68496950000000001</v>
      </c>
      <c r="N176" s="52">
        <v>0.62725509999999995</v>
      </c>
      <c r="O176" s="52">
        <v>0.60476960000000002</v>
      </c>
      <c r="P176" s="52">
        <v>0.56270109999999995</v>
      </c>
      <c r="Q176" s="52">
        <v>0.61958519999999995</v>
      </c>
      <c r="R176" s="52">
        <v>0.60708090000000003</v>
      </c>
      <c r="S176" s="52">
        <v>0.6366153</v>
      </c>
      <c r="T176" s="52">
        <v>0.62765130000000002</v>
      </c>
      <c r="U176" s="52">
        <v>0.64644599999999997</v>
      </c>
      <c r="V176" s="52">
        <v>0.72569479999999997</v>
      </c>
      <c r="W176" s="52">
        <v>0.79577770000000003</v>
      </c>
      <c r="X176" s="52">
        <v>0.90522970000000003</v>
      </c>
      <c r="Y176" s="52">
        <v>1.149794</v>
      </c>
      <c r="Z176" s="52">
        <v>1.2300340000000001</v>
      </c>
      <c r="AA176" s="52">
        <v>1.1773420000000001</v>
      </c>
      <c r="AB176" s="52">
        <v>1.1269480000000001</v>
      </c>
      <c r="AC176" s="52">
        <v>0.96700529999999996</v>
      </c>
      <c r="AD176" s="52">
        <v>0.84239569999999997</v>
      </c>
      <c r="AE176" s="52">
        <v>-0.11279599999999999</v>
      </c>
      <c r="AF176" s="52">
        <v>-9.94945E-2</v>
      </c>
      <c r="AG176" s="52">
        <v>-9.4245099999999998E-2</v>
      </c>
      <c r="AH176" s="52">
        <v>-7.2147900000000001E-2</v>
      </c>
      <c r="AI176" s="52">
        <v>-5.0972999999999997E-2</v>
      </c>
      <c r="AJ176" s="52">
        <v>-2.6570300000000002E-2</v>
      </c>
      <c r="AK176" s="52">
        <v>-1.5340599999999999E-2</v>
      </c>
      <c r="AL176" s="52">
        <v>-1.28472E-2</v>
      </c>
      <c r="AM176" s="52">
        <v>-4.9062000000000003E-3</v>
      </c>
      <c r="AN176" s="52">
        <v>-4.3422000000000001E-3</v>
      </c>
      <c r="AO176" s="52">
        <v>-4.3283999999999996E-3</v>
      </c>
      <c r="AP176" s="52">
        <v>-2.1900000000000001E-4</v>
      </c>
      <c r="AQ176" s="52">
        <v>2.581E-3</v>
      </c>
      <c r="AR176" s="52">
        <v>-4.7586E-3</v>
      </c>
      <c r="AS176" s="52">
        <v>-3.5070000000000001E-4</v>
      </c>
      <c r="AT176" s="52">
        <v>1.6066299999999999E-2</v>
      </c>
      <c r="AU176" s="52">
        <v>7.6519999999999999E-3</v>
      </c>
      <c r="AV176" s="52">
        <v>1.39828E-2</v>
      </c>
      <c r="AW176" s="52">
        <v>-5.0927000000000004E-3</v>
      </c>
      <c r="AX176" s="52">
        <v>-4.6038000000000003E-2</v>
      </c>
      <c r="AY176" s="52">
        <v>-6.1543E-2</v>
      </c>
      <c r="AZ176" s="52">
        <v>-5.8347000000000003E-2</v>
      </c>
      <c r="BA176" s="52">
        <v>-6.6007099999999999E-2</v>
      </c>
      <c r="BB176" s="52">
        <v>-8.6952100000000004E-2</v>
      </c>
      <c r="BC176" s="52">
        <v>-9.1312099999999993E-2</v>
      </c>
      <c r="BD176" s="52">
        <v>-8.1074300000000002E-2</v>
      </c>
      <c r="BE176" s="52">
        <v>-7.7118800000000001E-2</v>
      </c>
      <c r="BF176" s="52">
        <v>-5.84965E-2</v>
      </c>
      <c r="BG176" s="52">
        <v>-3.9225400000000001E-2</v>
      </c>
      <c r="BH176" s="52">
        <v>-1.47038E-2</v>
      </c>
      <c r="BI176" s="52">
        <v>-2.7718E-3</v>
      </c>
      <c r="BJ176" s="52">
        <v>5.5000000000000002E-5</v>
      </c>
      <c r="BK176" s="52">
        <v>8.1969999999999994E-3</v>
      </c>
      <c r="BL176" s="52">
        <v>9.1216000000000005E-3</v>
      </c>
      <c r="BM176" s="52">
        <v>1.03096E-2</v>
      </c>
      <c r="BN176" s="52">
        <v>1.34845E-2</v>
      </c>
      <c r="BO176" s="52">
        <v>1.8501500000000001E-2</v>
      </c>
      <c r="BP176" s="52">
        <v>1.2687500000000001E-2</v>
      </c>
      <c r="BQ176" s="52">
        <v>2.05837E-2</v>
      </c>
      <c r="BR176" s="52">
        <v>4.0117800000000002E-2</v>
      </c>
      <c r="BS176" s="52">
        <v>3.0202099999999999E-2</v>
      </c>
      <c r="BT176" s="52">
        <v>3.5032800000000003E-2</v>
      </c>
      <c r="BU176" s="52">
        <v>1.5767400000000001E-2</v>
      </c>
      <c r="BV176" s="52">
        <v>-2.44902E-2</v>
      </c>
      <c r="BW176" s="52">
        <v>-4.23259E-2</v>
      </c>
      <c r="BX176" s="52">
        <v>-4.0332399999999997E-2</v>
      </c>
      <c r="BY176" s="52">
        <v>-4.7075699999999998E-2</v>
      </c>
      <c r="BZ176" s="52">
        <v>-6.6649700000000006E-2</v>
      </c>
      <c r="CA176" s="52">
        <v>-7.6432399999999998E-2</v>
      </c>
      <c r="CB176" s="52">
        <v>-6.8316600000000005E-2</v>
      </c>
      <c r="CC176" s="52">
        <v>-6.5257200000000001E-2</v>
      </c>
      <c r="CD176" s="52">
        <v>-4.9041700000000001E-2</v>
      </c>
      <c r="CE176" s="52">
        <v>-3.1089100000000001E-2</v>
      </c>
      <c r="CF176" s="52">
        <v>-6.4850999999999997E-3</v>
      </c>
      <c r="CG176" s="52">
        <v>5.9332999999999999E-3</v>
      </c>
      <c r="CH176" s="52">
        <v>8.9910000000000007E-3</v>
      </c>
      <c r="CI176" s="52">
        <v>1.7272200000000001E-2</v>
      </c>
      <c r="CJ176" s="52">
        <v>1.84466E-2</v>
      </c>
      <c r="CK176" s="52">
        <v>2.0447799999999999E-2</v>
      </c>
      <c r="CL176" s="52">
        <v>2.29754E-2</v>
      </c>
      <c r="CM176" s="52">
        <v>2.9527999999999999E-2</v>
      </c>
      <c r="CN176" s="52">
        <v>2.47706E-2</v>
      </c>
      <c r="CO176" s="52">
        <v>3.5082799999999997E-2</v>
      </c>
      <c r="CP176" s="52">
        <v>5.6775699999999998E-2</v>
      </c>
      <c r="CQ176" s="52">
        <v>4.5820300000000001E-2</v>
      </c>
      <c r="CR176" s="52">
        <v>4.9612000000000003E-2</v>
      </c>
      <c r="CS176" s="52">
        <v>3.0214999999999999E-2</v>
      </c>
      <c r="CT176" s="52">
        <v>-9.5662999999999998E-3</v>
      </c>
      <c r="CU176" s="52">
        <v>-2.90161E-2</v>
      </c>
      <c r="CV176" s="52">
        <v>-2.7855499999999998E-2</v>
      </c>
      <c r="CW176" s="52">
        <v>-3.3963899999999998E-2</v>
      </c>
      <c r="CX176" s="52">
        <v>-5.2588299999999998E-2</v>
      </c>
      <c r="CY176" s="52">
        <v>-6.1552700000000002E-2</v>
      </c>
      <c r="CZ176" s="52">
        <v>-5.5558799999999998E-2</v>
      </c>
      <c r="DA176" s="52">
        <v>-5.3395600000000001E-2</v>
      </c>
      <c r="DB176" s="52">
        <v>-3.9586799999999998E-2</v>
      </c>
      <c r="DC176" s="52">
        <v>-2.2952799999999999E-2</v>
      </c>
      <c r="DD176" s="52">
        <v>1.7336000000000001E-3</v>
      </c>
      <c r="DE176" s="52">
        <v>1.46385E-2</v>
      </c>
      <c r="DF176" s="52">
        <v>1.7926999999999998E-2</v>
      </c>
      <c r="DG176" s="52">
        <v>2.6347499999999999E-2</v>
      </c>
      <c r="DH176" s="52">
        <v>2.77716E-2</v>
      </c>
      <c r="DI176" s="52">
        <v>3.0585999999999999E-2</v>
      </c>
      <c r="DJ176" s="52">
        <v>3.2466399999999999E-2</v>
      </c>
      <c r="DK176" s="52">
        <v>4.05545E-2</v>
      </c>
      <c r="DL176" s="52">
        <v>3.6853700000000003E-2</v>
      </c>
      <c r="DM176" s="52">
        <v>4.9581899999999998E-2</v>
      </c>
      <c r="DN176" s="52">
        <v>7.3433700000000005E-2</v>
      </c>
      <c r="DO176" s="52">
        <v>6.14385E-2</v>
      </c>
      <c r="DP176" s="52">
        <v>6.4191200000000004E-2</v>
      </c>
      <c r="DQ176" s="52">
        <v>4.46627E-2</v>
      </c>
      <c r="DR176" s="52">
        <v>5.3575999999999997E-3</v>
      </c>
      <c r="DS176" s="52">
        <v>-1.5706399999999999E-2</v>
      </c>
      <c r="DT176" s="52">
        <v>-1.5378599999999999E-2</v>
      </c>
      <c r="DU176" s="52">
        <v>-2.0851999999999999E-2</v>
      </c>
      <c r="DV176" s="52">
        <v>-3.8526999999999999E-2</v>
      </c>
      <c r="DW176" s="52">
        <v>-4.0068800000000002E-2</v>
      </c>
      <c r="DX176" s="52">
        <v>-3.7138699999999997E-2</v>
      </c>
      <c r="DY176" s="52">
        <v>-3.6269299999999997E-2</v>
      </c>
      <c r="DZ176" s="52">
        <v>-2.59355E-2</v>
      </c>
      <c r="EA176" s="52">
        <v>-1.12053E-2</v>
      </c>
      <c r="EB176" s="52">
        <v>1.36001E-2</v>
      </c>
      <c r="EC176" s="52">
        <v>2.72073E-2</v>
      </c>
      <c r="ED176" s="52">
        <v>3.0829200000000001E-2</v>
      </c>
      <c r="EE176" s="52">
        <v>3.9450699999999998E-2</v>
      </c>
      <c r="EF176" s="52">
        <v>4.1235399999999998E-2</v>
      </c>
      <c r="EG176" s="52">
        <v>4.5224E-2</v>
      </c>
      <c r="EH176" s="52">
        <v>4.61699E-2</v>
      </c>
      <c r="EI176" s="52">
        <v>5.6474999999999997E-2</v>
      </c>
      <c r="EJ176" s="52">
        <v>5.4299800000000002E-2</v>
      </c>
      <c r="EK176" s="52">
        <v>7.0516300000000004E-2</v>
      </c>
      <c r="EL176" s="52">
        <v>9.7485199999999994E-2</v>
      </c>
      <c r="EM176" s="52">
        <v>8.3988599999999997E-2</v>
      </c>
      <c r="EN176" s="52">
        <v>8.5241300000000006E-2</v>
      </c>
      <c r="EO176" s="52">
        <v>6.5522800000000006E-2</v>
      </c>
      <c r="EP176" s="52">
        <v>2.69053E-2</v>
      </c>
      <c r="EQ176" s="52">
        <v>3.5106999999999998E-3</v>
      </c>
      <c r="ER176" s="52">
        <v>2.6359999999999999E-3</v>
      </c>
      <c r="ES176" s="52">
        <v>-1.9206E-3</v>
      </c>
      <c r="ET176" s="52">
        <v>-1.8224600000000001E-2</v>
      </c>
      <c r="EU176" s="52">
        <v>69.507987999999997</v>
      </c>
      <c r="EV176" s="52">
        <v>69.100104999999999</v>
      </c>
      <c r="EW176" s="52">
        <v>68.567627000000002</v>
      </c>
      <c r="EX176" s="52">
        <v>67.709266999999997</v>
      </c>
      <c r="EY176" s="52">
        <v>67.467522000000002</v>
      </c>
      <c r="EZ176" s="52">
        <v>67.101173000000003</v>
      </c>
      <c r="FA176" s="52">
        <v>66.964859000000004</v>
      </c>
      <c r="FB176" s="52">
        <v>69.218315000000004</v>
      </c>
      <c r="FC176" s="52">
        <v>72.977637999999999</v>
      </c>
      <c r="FD176" s="52">
        <v>75.621941000000007</v>
      </c>
      <c r="FE176" s="52">
        <v>78.052184999999994</v>
      </c>
      <c r="FF176" s="52">
        <v>79.695419000000001</v>
      </c>
      <c r="FG176" s="52">
        <v>79.989349000000004</v>
      </c>
      <c r="FH176" s="52">
        <v>79.933975000000004</v>
      </c>
      <c r="FI176" s="52">
        <v>79.955269000000001</v>
      </c>
      <c r="FJ176" s="52">
        <v>79.773162999999997</v>
      </c>
      <c r="FK176" s="52">
        <v>78.642173999999997</v>
      </c>
      <c r="FL176" s="52">
        <v>76.584663000000006</v>
      </c>
      <c r="FM176" s="52">
        <v>74.604896999999994</v>
      </c>
      <c r="FN176" s="52">
        <v>73.611289999999997</v>
      </c>
      <c r="FO176" s="52">
        <v>72.369545000000002</v>
      </c>
      <c r="FP176" s="52">
        <v>71.277953999999994</v>
      </c>
      <c r="FQ176" s="52">
        <v>70.691162000000006</v>
      </c>
      <c r="FR176" s="52">
        <v>70.250266999999994</v>
      </c>
      <c r="FS176" s="52">
        <v>1.4552799999999999E-2</v>
      </c>
      <c r="FT176" s="52">
        <v>1.55569E-2</v>
      </c>
      <c r="FU176" s="52">
        <v>2.2806E-2</v>
      </c>
    </row>
    <row r="177" spans="1:177" x14ac:dyDescent="0.2">
      <c r="A177" s="31" t="s">
        <v>204</v>
      </c>
      <c r="B177" s="31" t="s">
        <v>235</v>
      </c>
      <c r="C177" s="31" t="s">
        <v>208</v>
      </c>
      <c r="D177" s="31" t="s">
        <v>219</v>
      </c>
      <c r="E177" s="53" t="s">
        <v>230</v>
      </c>
      <c r="F177" s="53">
        <v>111</v>
      </c>
      <c r="G177" s="52">
        <v>0.828121</v>
      </c>
      <c r="H177" s="52">
        <v>0.73653939999999996</v>
      </c>
      <c r="I177" s="52">
        <v>0.64939100000000005</v>
      </c>
      <c r="J177" s="52">
        <v>0.6003754</v>
      </c>
      <c r="K177" s="52">
        <v>0.61641250000000003</v>
      </c>
      <c r="L177" s="52">
        <v>0.64666500000000005</v>
      </c>
      <c r="M177" s="52">
        <v>0.74254030000000004</v>
      </c>
      <c r="N177" s="52">
        <v>0.64247240000000005</v>
      </c>
      <c r="O177" s="52">
        <v>0.64617780000000002</v>
      </c>
      <c r="P177" s="52">
        <v>0.63245260000000003</v>
      </c>
      <c r="Q177" s="52">
        <v>0.66405809999999998</v>
      </c>
      <c r="R177" s="52">
        <v>0.66573819999999995</v>
      </c>
      <c r="S177" s="52">
        <v>0.70115810000000001</v>
      </c>
      <c r="T177" s="52">
        <v>0.6546054</v>
      </c>
      <c r="U177" s="52">
        <v>0.66463660000000002</v>
      </c>
      <c r="V177" s="52">
        <v>0.70687619999999995</v>
      </c>
      <c r="W177" s="52">
        <v>0.78918489999999997</v>
      </c>
      <c r="X177" s="52">
        <v>0.88369489999999995</v>
      </c>
      <c r="Y177" s="52">
        <v>1.013334</v>
      </c>
      <c r="Z177" s="52">
        <v>1.0801259999999999</v>
      </c>
      <c r="AA177" s="52">
        <v>1.0626690000000001</v>
      </c>
      <c r="AB177" s="52">
        <v>1.043752</v>
      </c>
      <c r="AC177" s="52">
        <v>0.92089310000000002</v>
      </c>
      <c r="AD177" s="52">
        <v>0.77854270000000003</v>
      </c>
      <c r="AE177" s="52">
        <v>-0.17800299999999999</v>
      </c>
      <c r="AF177" s="52">
        <v>-0.1468711</v>
      </c>
      <c r="AG177" s="52">
        <v>-0.1384996</v>
      </c>
      <c r="AH177" s="52">
        <v>-0.1055271</v>
      </c>
      <c r="AI177" s="52">
        <v>-7.2520100000000004E-2</v>
      </c>
      <c r="AJ177" s="52">
        <v>-4.4663000000000001E-2</v>
      </c>
      <c r="AK177" s="52">
        <v>-6.5970000000000004E-3</v>
      </c>
      <c r="AL177" s="52">
        <v>-2.3740299999999999E-2</v>
      </c>
      <c r="AM177" s="52">
        <v>-1.51526E-2</v>
      </c>
      <c r="AN177" s="52">
        <v>-1.1870199999999999E-2</v>
      </c>
      <c r="AO177" s="52">
        <v>-5.0609000000000001E-3</v>
      </c>
      <c r="AP177" s="52">
        <v>-6.0017999999999998E-3</v>
      </c>
      <c r="AQ177" s="52">
        <v>7.9836000000000004E-3</v>
      </c>
      <c r="AR177" s="52">
        <v>-9.1635999999999992E-3</v>
      </c>
      <c r="AS177" s="52">
        <v>-1.1145E-2</v>
      </c>
      <c r="AT177" s="52">
        <v>-7.1132000000000001E-3</v>
      </c>
      <c r="AU177" s="52">
        <v>-1.17336E-2</v>
      </c>
      <c r="AV177" s="52">
        <v>-3.0140000000000001E-4</v>
      </c>
      <c r="AW177" s="52">
        <v>-2.3665499999999999E-2</v>
      </c>
      <c r="AX177" s="52">
        <v>-5.7997399999999998E-2</v>
      </c>
      <c r="AY177" s="52">
        <v>-8.42498E-2</v>
      </c>
      <c r="AZ177" s="52">
        <v>-6.6303000000000001E-2</v>
      </c>
      <c r="BA177" s="52">
        <v>-0.1019832</v>
      </c>
      <c r="BB177" s="52">
        <v>-0.13167429999999999</v>
      </c>
      <c r="BC177" s="52">
        <v>-0.14101540000000001</v>
      </c>
      <c r="BD177" s="52">
        <v>-0.1153964</v>
      </c>
      <c r="BE177" s="52">
        <v>-0.1094173</v>
      </c>
      <c r="BF177" s="52">
        <v>-8.2894499999999996E-2</v>
      </c>
      <c r="BG177" s="52">
        <v>-5.3341300000000001E-2</v>
      </c>
      <c r="BH177" s="52">
        <v>-2.6303099999999999E-2</v>
      </c>
      <c r="BI177" s="52">
        <v>1.28331E-2</v>
      </c>
      <c r="BJ177" s="52">
        <v>-3.0530000000000002E-3</v>
      </c>
      <c r="BK177" s="52">
        <v>5.6353000000000002E-3</v>
      </c>
      <c r="BL177" s="52">
        <v>9.6740000000000003E-3</v>
      </c>
      <c r="BM177" s="52">
        <v>1.7306200000000001E-2</v>
      </c>
      <c r="BN177" s="52">
        <v>1.4885300000000001E-2</v>
      </c>
      <c r="BO177" s="52">
        <v>3.1381399999999997E-2</v>
      </c>
      <c r="BP177" s="52">
        <v>1.5355000000000001E-2</v>
      </c>
      <c r="BQ177" s="52">
        <v>1.5729400000000001E-2</v>
      </c>
      <c r="BR177" s="52">
        <v>2.32389E-2</v>
      </c>
      <c r="BS177" s="52">
        <v>1.8430100000000001E-2</v>
      </c>
      <c r="BT177" s="52">
        <v>2.9055600000000001E-2</v>
      </c>
      <c r="BU177" s="52">
        <v>4.1828999999999998E-3</v>
      </c>
      <c r="BV177" s="52">
        <v>-2.9044199999999999E-2</v>
      </c>
      <c r="BW177" s="52">
        <v>-5.6647799999999998E-2</v>
      </c>
      <c r="BX177" s="52">
        <v>-4.12603E-2</v>
      </c>
      <c r="BY177" s="52">
        <v>-7.2319800000000004E-2</v>
      </c>
      <c r="BZ177" s="52">
        <v>-9.8462099999999997E-2</v>
      </c>
      <c r="CA177" s="52">
        <v>-0.1153979</v>
      </c>
      <c r="CB177" s="52">
        <v>-9.3597100000000003E-2</v>
      </c>
      <c r="CC177" s="52">
        <v>-8.9274900000000004E-2</v>
      </c>
      <c r="CD177" s="52">
        <v>-6.7219200000000007E-2</v>
      </c>
      <c r="CE177" s="52">
        <v>-4.0058099999999999E-2</v>
      </c>
      <c r="CF177" s="52">
        <v>-1.35871E-2</v>
      </c>
      <c r="CG177" s="52">
        <v>2.6290299999999999E-2</v>
      </c>
      <c r="CH177" s="52">
        <v>1.1274899999999999E-2</v>
      </c>
      <c r="CI177" s="52">
        <v>2.0032899999999999E-2</v>
      </c>
      <c r="CJ177" s="52">
        <v>2.45954E-2</v>
      </c>
      <c r="CK177" s="52">
        <v>3.2797600000000003E-2</v>
      </c>
      <c r="CL177" s="52">
        <v>2.9351599999999999E-2</v>
      </c>
      <c r="CM177" s="52">
        <v>4.7586700000000003E-2</v>
      </c>
      <c r="CN177" s="52">
        <v>3.2336499999999997E-2</v>
      </c>
      <c r="CO177" s="52">
        <v>3.4342499999999998E-2</v>
      </c>
      <c r="CP177" s="52">
        <v>4.42607E-2</v>
      </c>
      <c r="CQ177" s="52">
        <v>3.9321399999999999E-2</v>
      </c>
      <c r="CR177" s="52">
        <v>4.93882E-2</v>
      </c>
      <c r="CS177" s="52">
        <v>2.3470600000000001E-2</v>
      </c>
      <c r="CT177" s="52">
        <v>-8.9914000000000001E-3</v>
      </c>
      <c r="CU177" s="52">
        <v>-3.7530800000000003E-2</v>
      </c>
      <c r="CV177" s="52">
        <v>-2.3915800000000001E-2</v>
      </c>
      <c r="CW177" s="52">
        <v>-5.1775000000000002E-2</v>
      </c>
      <c r="CX177" s="52">
        <v>-7.5459399999999996E-2</v>
      </c>
      <c r="CY177" s="52">
        <v>-8.9780399999999996E-2</v>
      </c>
      <c r="CZ177" s="52">
        <v>-7.1797799999999995E-2</v>
      </c>
      <c r="DA177" s="52">
        <v>-6.9132600000000002E-2</v>
      </c>
      <c r="DB177" s="52">
        <v>-5.1543899999999997E-2</v>
      </c>
      <c r="DC177" s="52">
        <v>-2.6775E-2</v>
      </c>
      <c r="DD177" s="52">
        <v>-8.7100000000000003E-4</v>
      </c>
      <c r="DE177" s="52">
        <v>3.9747499999999998E-2</v>
      </c>
      <c r="DF177" s="52">
        <v>2.5602900000000001E-2</v>
      </c>
      <c r="DG177" s="52">
        <v>3.4430500000000003E-2</v>
      </c>
      <c r="DH177" s="52">
        <v>3.9516900000000001E-2</v>
      </c>
      <c r="DI177" s="52">
        <v>4.8288999999999999E-2</v>
      </c>
      <c r="DJ177" s="52">
        <v>4.38179E-2</v>
      </c>
      <c r="DK177" s="52">
        <v>6.3791899999999999E-2</v>
      </c>
      <c r="DL177" s="52">
        <v>4.9318000000000001E-2</v>
      </c>
      <c r="DM177" s="52">
        <v>5.2955599999999999E-2</v>
      </c>
      <c r="DN177" s="52">
        <v>6.5282499999999993E-2</v>
      </c>
      <c r="DO177" s="52">
        <v>6.0212700000000001E-2</v>
      </c>
      <c r="DP177" s="52">
        <v>6.9720799999999999E-2</v>
      </c>
      <c r="DQ177" s="52">
        <v>4.2758299999999999E-2</v>
      </c>
      <c r="DR177" s="52">
        <v>1.10615E-2</v>
      </c>
      <c r="DS177" s="52">
        <v>-1.8413700000000002E-2</v>
      </c>
      <c r="DT177" s="52">
        <v>-6.5712000000000001E-3</v>
      </c>
      <c r="DU177" s="52">
        <v>-3.12302E-2</v>
      </c>
      <c r="DV177" s="52">
        <v>-5.2456799999999998E-2</v>
      </c>
      <c r="DW177" s="52">
        <v>-5.2792899999999997E-2</v>
      </c>
      <c r="DX177" s="52">
        <v>-4.0323100000000001E-2</v>
      </c>
      <c r="DY177" s="52">
        <v>-4.0050299999999997E-2</v>
      </c>
      <c r="DZ177" s="52">
        <v>-2.8911300000000001E-2</v>
      </c>
      <c r="EA177" s="52">
        <v>-7.5962E-3</v>
      </c>
      <c r="EB177" s="52">
        <v>1.7488900000000002E-2</v>
      </c>
      <c r="EC177" s="52">
        <v>5.9177599999999997E-2</v>
      </c>
      <c r="ED177" s="52">
        <v>4.6290199999999997E-2</v>
      </c>
      <c r="EE177" s="52">
        <v>5.5218400000000001E-2</v>
      </c>
      <c r="EF177" s="52">
        <v>6.1060999999999997E-2</v>
      </c>
      <c r="EG177" s="52">
        <v>7.0656099999999999E-2</v>
      </c>
      <c r="EH177" s="52">
        <v>6.4704999999999999E-2</v>
      </c>
      <c r="EI177" s="52">
        <v>8.7189799999999998E-2</v>
      </c>
      <c r="EJ177" s="52">
        <v>7.3836600000000002E-2</v>
      </c>
      <c r="EK177" s="52">
        <v>7.9829899999999995E-2</v>
      </c>
      <c r="EL177" s="52">
        <v>9.56346E-2</v>
      </c>
      <c r="EM177" s="52">
        <v>9.0376499999999999E-2</v>
      </c>
      <c r="EN177" s="52">
        <v>9.9077799999999994E-2</v>
      </c>
      <c r="EO177" s="52">
        <v>7.0606600000000005E-2</v>
      </c>
      <c r="EP177" s="52">
        <v>4.00147E-2</v>
      </c>
      <c r="EQ177" s="52">
        <v>9.1882000000000005E-3</v>
      </c>
      <c r="ER177" s="52">
        <v>1.8471499999999998E-2</v>
      </c>
      <c r="ES177" s="52">
        <v>-1.5667000000000001E-3</v>
      </c>
      <c r="ET177" s="52">
        <v>-1.9244600000000001E-2</v>
      </c>
      <c r="EU177" s="52">
        <v>70.657561999999999</v>
      </c>
      <c r="EV177" s="52">
        <v>70.203781000000006</v>
      </c>
      <c r="EW177" s="52">
        <v>69.598740000000006</v>
      </c>
      <c r="EX177" s="52">
        <v>68.836135999999996</v>
      </c>
      <c r="EY177" s="52">
        <v>68.594536000000005</v>
      </c>
      <c r="EZ177" s="52">
        <v>68.128151000000003</v>
      </c>
      <c r="FA177" s="52">
        <v>68.105041999999997</v>
      </c>
      <c r="FB177" s="52">
        <v>69.004204000000001</v>
      </c>
      <c r="FC177" s="52">
        <v>71.371848999999997</v>
      </c>
      <c r="FD177" s="52">
        <v>73.302520999999999</v>
      </c>
      <c r="FE177" s="52">
        <v>75.674369999999996</v>
      </c>
      <c r="FF177" s="52">
        <v>77.397057000000004</v>
      </c>
      <c r="FG177" s="52">
        <v>77.693275</v>
      </c>
      <c r="FH177" s="52">
        <v>77.670165999999995</v>
      </c>
      <c r="FI177" s="52">
        <v>78.180672000000001</v>
      </c>
      <c r="FJ177" s="52">
        <v>78.342438000000001</v>
      </c>
      <c r="FK177" s="52">
        <v>77.315124999999995</v>
      </c>
      <c r="FL177" s="52">
        <v>75.737396000000004</v>
      </c>
      <c r="FM177" s="52">
        <v>74.605041999999997</v>
      </c>
      <c r="FN177" s="52">
        <v>74.151259999999994</v>
      </c>
      <c r="FO177" s="52">
        <v>73.308823000000004</v>
      </c>
      <c r="FP177" s="52">
        <v>72.579834000000005</v>
      </c>
      <c r="FQ177" s="52">
        <v>72.113449000000003</v>
      </c>
      <c r="FR177" s="52">
        <v>71.380249000000006</v>
      </c>
      <c r="FS177" s="52">
        <v>2.17678E-2</v>
      </c>
      <c r="FT177" s="52">
        <v>2.24221E-2</v>
      </c>
      <c r="FU177" s="52">
        <v>3.1567100000000001E-2</v>
      </c>
    </row>
    <row r="178" spans="1:177" x14ac:dyDescent="0.2">
      <c r="A178" s="62" t="s">
        <v>204</v>
      </c>
      <c r="B178" s="62" t="s">
        <v>235</v>
      </c>
      <c r="C178" s="62" t="s">
        <v>208</v>
      </c>
      <c r="D178" s="62" t="s">
        <v>219</v>
      </c>
      <c r="E178" s="63" t="s">
        <v>231</v>
      </c>
      <c r="F178" s="63">
        <v>93</v>
      </c>
      <c r="G178" s="64">
        <v>0.68450659999999997</v>
      </c>
      <c r="H178" s="64">
        <v>0.59190339999999997</v>
      </c>
      <c r="I178" s="64">
        <v>0.54499799999999998</v>
      </c>
      <c r="J178" s="64">
        <v>0.48812159999999999</v>
      </c>
      <c r="K178" s="64">
        <v>0.43848280000000001</v>
      </c>
      <c r="L178" s="64">
        <v>0.49566979999999999</v>
      </c>
      <c r="M178" s="64">
        <v>0.62763550000000001</v>
      </c>
      <c r="N178" s="64">
        <v>0.61219610000000002</v>
      </c>
      <c r="O178" s="64">
        <v>0.56266300000000002</v>
      </c>
      <c r="P178" s="64">
        <v>0.49137890000000001</v>
      </c>
      <c r="Q178" s="64">
        <v>0.57488819999999996</v>
      </c>
      <c r="R178" s="64">
        <v>0.54829669999999997</v>
      </c>
      <c r="S178" s="64">
        <v>0.57495200000000002</v>
      </c>
      <c r="T178" s="64">
        <v>0.60341100000000003</v>
      </c>
      <c r="U178" s="64">
        <v>0.63037319999999997</v>
      </c>
      <c r="V178" s="64">
        <v>0.74708209999999997</v>
      </c>
      <c r="W178" s="64">
        <v>0.80553680000000005</v>
      </c>
      <c r="X178" s="64">
        <v>0.93158229999999997</v>
      </c>
      <c r="Y178" s="64">
        <v>1.295463</v>
      </c>
      <c r="Z178" s="64">
        <v>1.3887100000000001</v>
      </c>
      <c r="AA178" s="64">
        <v>1.3009189999999999</v>
      </c>
      <c r="AB178" s="64">
        <v>1.2145840000000001</v>
      </c>
      <c r="AC178" s="64">
        <v>1.019889</v>
      </c>
      <c r="AD178" s="64">
        <v>0.9177516</v>
      </c>
      <c r="AE178" s="64">
        <v>-6.3594499999999998E-2</v>
      </c>
      <c r="AF178" s="64">
        <v>-6.7031900000000005E-2</v>
      </c>
      <c r="AG178" s="64">
        <v>-6.3479400000000005E-2</v>
      </c>
      <c r="AH178" s="64">
        <v>-5.2094700000000001E-2</v>
      </c>
      <c r="AI178" s="64">
        <v>-4.21488E-2</v>
      </c>
      <c r="AJ178" s="64">
        <v>-2.34474E-2</v>
      </c>
      <c r="AK178" s="64">
        <v>-3.8352499999999998E-2</v>
      </c>
      <c r="AL178" s="64">
        <v>-1.6447199999999999E-2</v>
      </c>
      <c r="AM178" s="64">
        <v>-9.8805999999999998E-3</v>
      </c>
      <c r="AN178" s="64">
        <v>-1.2292000000000001E-2</v>
      </c>
      <c r="AO178" s="64">
        <v>-2.1669600000000001E-2</v>
      </c>
      <c r="AP178" s="64">
        <v>-1.0486499999999999E-2</v>
      </c>
      <c r="AQ178" s="64">
        <v>-1.9272000000000001E-2</v>
      </c>
      <c r="AR178" s="64">
        <v>-2.0954199999999999E-2</v>
      </c>
      <c r="AS178" s="64">
        <v>-1.6684600000000001E-2</v>
      </c>
      <c r="AT178" s="64">
        <v>7.3400999999999996E-3</v>
      </c>
      <c r="AU178" s="64">
        <v>-1.6188999999999999E-3</v>
      </c>
      <c r="AV178" s="64">
        <v>3.2458999999999999E-3</v>
      </c>
      <c r="AW178" s="64">
        <v>-1.09362E-2</v>
      </c>
      <c r="AX178" s="64">
        <v>-6.0649700000000001E-2</v>
      </c>
      <c r="AY178" s="64">
        <v>-5.9669800000000002E-2</v>
      </c>
      <c r="AZ178" s="64">
        <v>-7.3770199999999994E-2</v>
      </c>
      <c r="BA178" s="64">
        <v>-4.6709599999999997E-2</v>
      </c>
      <c r="BB178" s="64">
        <v>-5.3091300000000001E-2</v>
      </c>
      <c r="BC178" s="64">
        <v>-4.7298399999999997E-2</v>
      </c>
      <c r="BD178" s="64">
        <v>-5.1997500000000002E-2</v>
      </c>
      <c r="BE178" s="64">
        <v>-4.9194099999999998E-2</v>
      </c>
      <c r="BF178" s="64">
        <v>-3.9174599999999997E-2</v>
      </c>
      <c r="BG178" s="64">
        <v>-3.02657E-2</v>
      </c>
      <c r="BH178" s="64">
        <v>-9.4348000000000001E-3</v>
      </c>
      <c r="BI178" s="64">
        <v>-2.34579E-2</v>
      </c>
      <c r="BJ178" s="64">
        <v>-2.4594E-3</v>
      </c>
      <c r="BK178" s="64">
        <v>4.7590000000000002E-3</v>
      </c>
      <c r="BL178" s="64">
        <v>2.3628999999999998E-3</v>
      </c>
      <c r="BM178" s="64">
        <v>-3.6821000000000002E-3</v>
      </c>
      <c r="BN178" s="64">
        <v>6.3083000000000002E-3</v>
      </c>
      <c r="BO178" s="64">
        <v>1.3625E-3</v>
      </c>
      <c r="BP178" s="64">
        <v>3.5152999999999998E-3</v>
      </c>
      <c r="BQ178" s="64">
        <v>1.5902699999999999E-2</v>
      </c>
      <c r="BR178" s="64">
        <v>4.5354199999999997E-2</v>
      </c>
      <c r="BS178" s="64">
        <v>3.2117199999999999E-2</v>
      </c>
      <c r="BT178" s="64">
        <v>3.3264500000000002E-2</v>
      </c>
      <c r="BU178" s="64">
        <v>2.0649500000000001E-2</v>
      </c>
      <c r="BV178" s="64">
        <v>-2.8125399999999998E-2</v>
      </c>
      <c r="BW178" s="64">
        <v>-3.30289E-2</v>
      </c>
      <c r="BX178" s="64">
        <v>-4.77922E-2</v>
      </c>
      <c r="BY178" s="64">
        <v>-2.5125100000000001E-2</v>
      </c>
      <c r="BZ178" s="64">
        <v>-3.3165600000000003E-2</v>
      </c>
      <c r="CA178" s="64">
        <v>-3.6011799999999997E-2</v>
      </c>
      <c r="CB178" s="64">
        <v>-4.1584700000000002E-2</v>
      </c>
      <c r="CC178" s="64">
        <v>-3.9300099999999998E-2</v>
      </c>
      <c r="CD178" s="64">
        <v>-3.0226099999999999E-2</v>
      </c>
      <c r="CE178" s="64">
        <v>-2.2035599999999999E-2</v>
      </c>
      <c r="CF178" s="64">
        <v>2.7020000000000001E-4</v>
      </c>
      <c r="CG178" s="64">
        <v>-1.3141999999999999E-2</v>
      </c>
      <c r="CH178" s="64">
        <v>7.2284999999999997E-3</v>
      </c>
      <c r="CI178" s="64">
        <v>1.4898399999999999E-2</v>
      </c>
      <c r="CJ178" s="64">
        <v>1.2512799999999999E-2</v>
      </c>
      <c r="CK178" s="64">
        <v>8.7758999999999997E-3</v>
      </c>
      <c r="CL178" s="64">
        <v>1.7940399999999999E-2</v>
      </c>
      <c r="CM178" s="64">
        <v>1.5654000000000001E-2</v>
      </c>
      <c r="CN178" s="64">
        <v>2.04628E-2</v>
      </c>
      <c r="CO178" s="64">
        <v>3.84725E-2</v>
      </c>
      <c r="CP178" s="64">
        <v>7.1682599999999999E-2</v>
      </c>
      <c r="CQ178" s="64">
        <v>5.5482799999999999E-2</v>
      </c>
      <c r="CR178" s="64">
        <v>5.4055300000000001E-2</v>
      </c>
      <c r="CS178" s="64">
        <v>4.2525599999999997E-2</v>
      </c>
      <c r="CT178" s="64">
        <v>-5.5991000000000001E-3</v>
      </c>
      <c r="CU178" s="64">
        <v>-1.45775E-2</v>
      </c>
      <c r="CV178" s="64">
        <v>-2.9799900000000001E-2</v>
      </c>
      <c r="CW178" s="64">
        <v>-1.0175699999999999E-2</v>
      </c>
      <c r="CX178" s="64">
        <v>-1.93651E-2</v>
      </c>
      <c r="CY178" s="64">
        <v>-2.47251E-2</v>
      </c>
      <c r="CZ178" s="64">
        <v>-3.1171999999999998E-2</v>
      </c>
      <c r="DA178" s="64">
        <v>-2.9406100000000001E-2</v>
      </c>
      <c r="DB178" s="64">
        <v>-2.12777E-2</v>
      </c>
      <c r="DC178" s="64">
        <v>-1.3805400000000001E-2</v>
      </c>
      <c r="DD178" s="64">
        <v>9.9752999999999994E-3</v>
      </c>
      <c r="DE178" s="64">
        <v>-2.8262000000000001E-3</v>
      </c>
      <c r="DF178" s="64">
        <v>1.6916400000000002E-2</v>
      </c>
      <c r="DG178" s="64">
        <v>2.5037799999999999E-2</v>
      </c>
      <c r="DH178" s="64">
        <v>2.2662700000000001E-2</v>
      </c>
      <c r="DI178" s="64">
        <v>2.1233999999999999E-2</v>
      </c>
      <c r="DJ178" s="64">
        <v>2.9572500000000002E-2</v>
      </c>
      <c r="DK178" s="64">
        <v>2.99454E-2</v>
      </c>
      <c r="DL178" s="64">
        <v>3.74103E-2</v>
      </c>
      <c r="DM178" s="64">
        <v>6.1042399999999997E-2</v>
      </c>
      <c r="DN178" s="64">
        <v>9.8011000000000001E-2</v>
      </c>
      <c r="DO178" s="64">
        <v>7.8848399999999999E-2</v>
      </c>
      <c r="DP178" s="64">
        <v>7.4845999999999996E-2</v>
      </c>
      <c r="DQ178" s="64">
        <v>6.4401799999999995E-2</v>
      </c>
      <c r="DR178" s="64">
        <v>1.69271E-2</v>
      </c>
      <c r="DS178" s="64">
        <v>3.8739E-3</v>
      </c>
      <c r="DT178" s="64">
        <v>-1.1807700000000001E-2</v>
      </c>
      <c r="DU178" s="64">
        <v>4.7736999999999996E-3</v>
      </c>
      <c r="DV178" s="64">
        <v>-5.5646000000000003E-3</v>
      </c>
      <c r="DW178" s="64">
        <v>-8.4290000000000007E-3</v>
      </c>
      <c r="DX178" s="64">
        <v>-1.6137599999999998E-2</v>
      </c>
      <c r="DY178" s="64">
        <v>-1.51208E-2</v>
      </c>
      <c r="DZ178" s="64">
        <v>-8.3575000000000003E-3</v>
      </c>
      <c r="EA178" s="64">
        <v>-1.9224000000000001E-3</v>
      </c>
      <c r="EB178" s="64">
        <v>2.39879E-2</v>
      </c>
      <c r="EC178" s="64">
        <v>1.20684E-2</v>
      </c>
      <c r="ED178" s="64">
        <v>3.09042E-2</v>
      </c>
      <c r="EE178" s="64">
        <v>3.9677499999999997E-2</v>
      </c>
      <c r="EF178" s="64">
        <v>3.7317599999999999E-2</v>
      </c>
      <c r="EG178" s="64">
        <v>3.9221499999999999E-2</v>
      </c>
      <c r="EH178" s="64">
        <v>4.6367400000000003E-2</v>
      </c>
      <c r="EI178" s="64">
        <v>5.0579899999999997E-2</v>
      </c>
      <c r="EJ178" s="64">
        <v>6.1879799999999999E-2</v>
      </c>
      <c r="EK178" s="64">
        <v>9.3629699999999996E-2</v>
      </c>
      <c r="EL178" s="64">
        <v>0.13602500000000001</v>
      </c>
      <c r="EM178" s="64">
        <v>0.1125845</v>
      </c>
      <c r="EN178" s="64">
        <v>0.1048646</v>
      </c>
      <c r="EO178" s="64">
        <v>9.5987500000000003E-2</v>
      </c>
      <c r="EP178" s="64">
        <v>4.94514E-2</v>
      </c>
      <c r="EQ178" s="64">
        <v>3.0514800000000002E-2</v>
      </c>
      <c r="ER178" s="64">
        <v>1.41703E-2</v>
      </c>
      <c r="ES178" s="64">
        <v>2.6358199999999998E-2</v>
      </c>
      <c r="ET178" s="64">
        <v>1.4361199999999999E-2</v>
      </c>
      <c r="EU178" s="64">
        <v>68.326133999999996</v>
      </c>
      <c r="EV178" s="64">
        <v>67.965446</v>
      </c>
      <c r="EW178" s="64">
        <v>67.507560999999995</v>
      </c>
      <c r="EX178" s="64">
        <v>66.550758000000002</v>
      </c>
      <c r="EY178" s="64">
        <v>66.308852999999999</v>
      </c>
      <c r="EZ178" s="64">
        <v>66.045356999999996</v>
      </c>
      <c r="FA178" s="64">
        <v>65.792655999999994</v>
      </c>
      <c r="FB178" s="64">
        <v>69.438445999999999</v>
      </c>
      <c r="FC178" s="64">
        <v>74.628510000000006</v>
      </c>
      <c r="FD178" s="64">
        <v>78.006477000000004</v>
      </c>
      <c r="FE178" s="64">
        <v>80.496758</v>
      </c>
      <c r="FF178" s="64">
        <v>82.058318999999997</v>
      </c>
      <c r="FG178" s="64">
        <v>82.349891999999997</v>
      </c>
      <c r="FH178" s="64">
        <v>82.261336999999997</v>
      </c>
      <c r="FI178" s="64">
        <v>81.779701000000003</v>
      </c>
      <c r="FJ178" s="64">
        <v>81.244056999999998</v>
      </c>
      <c r="FK178" s="64">
        <v>80.006477000000004</v>
      </c>
      <c r="FL178" s="64">
        <v>77.455726999999996</v>
      </c>
      <c r="FM178" s="64">
        <v>74.604752000000005</v>
      </c>
      <c r="FN178" s="64">
        <v>73.056151999999997</v>
      </c>
      <c r="FO178" s="64">
        <v>71.403885000000002</v>
      </c>
      <c r="FP178" s="64">
        <v>69.939521999999997</v>
      </c>
      <c r="FQ178" s="64">
        <v>69.228943000000001</v>
      </c>
      <c r="FR178" s="64">
        <v>69.088554000000002</v>
      </c>
      <c r="FS178" s="64">
        <v>1.8719199999999998E-2</v>
      </c>
      <c r="FT178" s="64">
        <v>2.13239E-2</v>
      </c>
      <c r="FU178" s="64">
        <v>3.26042E-2</v>
      </c>
    </row>
    <row r="179" spans="1:177" x14ac:dyDescent="0.2">
      <c r="A179" s="31" t="s">
        <v>204</v>
      </c>
      <c r="B179" s="31" t="s">
        <v>235</v>
      </c>
      <c r="C179" s="31" t="s">
        <v>208</v>
      </c>
      <c r="D179" s="31" t="s">
        <v>220</v>
      </c>
      <c r="E179" s="53" t="s">
        <v>229</v>
      </c>
      <c r="F179" s="53">
        <v>819</v>
      </c>
      <c r="G179" s="52">
        <v>0.70995010000000003</v>
      </c>
      <c r="H179" s="52">
        <v>0.63479209999999997</v>
      </c>
      <c r="I179" s="52">
        <v>0.58322640000000003</v>
      </c>
      <c r="J179" s="52">
        <v>0.55864809999999998</v>
      </c>
      <c r="K179" s="52">
        <v>0.54276599999999997</v>
      </c>
      <c r="L179" s="52">
        <v>0.57928650000000004</v>
      </c>
      <c r="M179" s="52">
        <v>0.65997899999999998</v>
      </c>
      <c r="N179" s="52">
        <v>0.65901949999999998</v>
      </c>
      <c r="O179" s="52">
        <v>0.66297720000000004</v>
      </c>
      <c r="P179" s="52">
        <v>0.66205700000000001</v>
      </c>
      <c r="Q179" s="52">
        <v>0.69029280000000004</v>
      </c>
      <c r="R179" s="52">
        <v>0.72255769999999997</v>
      </c>
      <c r="S179" s="52">
        <v>0.77007380000000003</v>
      </c>
      <c r="T179" s="52">
        <v>0.80946870000000004</v>
      </c>
      <c r="U179" s="52">
        <v>0.87355039999999995</v>
      </c>
      <c r="V179" s="52">
        <v>0.93457780000000001</v>
      </c>
      <c r="W179" s="52">
        <v>0.97836179999999995</v>
      </c>
      <c r="X179" s="52">
        <v>1.025407</v>
      </c>
      <c r="Y179" s="52">
        <v>1.08101</v>
      </c>
      <c r="Z179" s="52">
        <v>1.1832609999999999</v>
      </c>
      <c r="AA179" s="52">
        <v>1.1729019999999999</v>
      </c>
      <c r="AB179" s="52">
        <v>1.104357</v>
      </c>
      <c r="AC179" s="52">
        <v>0.97365889999999999</v>
      </c>
      <c r="AD179" s="52">
        <v>0.8171503</v>
      </c>
      <c r="AE179" s="52">
        <v>-0.1080332</v>
      </c>
      <c r="AF179" s="52">
        <v>-9.6405199999999996E-2</v>
      </c>
      <c r="AG179" s="52">
        <v>-9.2708200000000004E-2</v>
      </c>
      <c r="AH179" s="52">
        <v>-7.3379399999999997E-2</v>
      </c>
      <c r="AI179" s="52">
        <v>-5.1796300000000003E-2</v>
      </c>
      <c r="AJ179" s="52">
        <v>-2.6647400000000002E-2</v>
      </c>
      <c r="AK179" s="52">
        <v>-1.5557100000000001E-2</v>
      </c>
      <c r="AL179" s="52">
        <v>-1.2391900000000001E-2</v>
      </c>
      <c r="AM179" s="52">
        <v>-3.2437999999999998E-3</v>
      </c>
      <c r="AN179" s="52">
        <v>-1.0851000000000001E-3</v>
      </c>
      <c r="AO179" s="52">
        <v>-1.9948000000000001E-3</v>
      </c>
      <c r="AP179" s="52">
        <v>4.1513000000000001E-3</v>
      </c>
      <c r="AQ179" s="52">
        <v>8.7711000000000004E-3</v>
      </c>
      <c r="AR179" s="52">
        <v>2.4169999999999999E-3</v>
      </c>
      <c r="AS179" s="52">
        <v>1.19744E-2</v>
      </c>
      <c r="AT179" s="52">
        <v>3.2408600000000003E-2</v>
      </c>
      <c r="AU179" s="52">
        <v>1.8165000000000001E-2</v>
      </c>
      <c r="AV179" s="52">
        <v>2.0569199999999999E-2</v>
      </c>
      <c r="AW179" s="52">
        <v>-6.9002999999999998E-3</v>
      </c>
      <c r="AX179" s="52">
        <v>-4.5674100000000002E-2</v>
      </c>
      <c r="AY179" s="52">
        <v>-6.1433500000000002E-2</v>
      </c>
      <c r="AZ179" s="52">
        <v>-5.7788600000000002E-2</v>
      </c>
      <c r="BA179" s="52">
        <v>-6.6240800000000002E-2</v>
      </c>
      <c r="BB179" s="52">
        <v>-8.5376099999999996E-2</v>
      </c>
      <c r="BC179" s="52">
        <v>-8.6549299999999996E-2</v>
      </c>
      <c r="BD179" s="52">
        <v>-7.7984999999999999E-2</v>
      </c>
      <c r="BE179" s="52">
        <v>-7.5581899999999994E-2</v>
      </c>
      <c r="BF179" s="52">
        <v>-5.9728000000000003E-2</v>
      </c>
      <c r="BG179" s="52">
        <v>-4.0048800000000002E-2</v>
      </c>
      <c r="BH179" s="52">
        <v>-1.47809E-2</v>
      </c>
      <c r="BI179" s="52">
        <v>-2.9883000000000002E-3</v>
      </c>
      <c r="BJ179" s="52">
        <v>5.1029999999999999E-4</v>
      </c>
      <c r="BK179" s="52">
        <v>9.8594000000000008E-3</v>
      </c>
      <c r="BL179" s="52">
        <v>1.2378699999999999E-2</v>
      </c>
      <c r="BM179" s="52">
        <v>1.26432E-2</v>
      </c>
      <c r="BN179" s="52">
        <v>1.7854700000000001E-2</v>
      </c>
      <c r="BO179" s="52">
        <v>2.4691600000000001E-2</v>
      </c>
      <c r="BP179" s="52">
        <v>1.9863100000000002E-2</v>
      </c>
      <c r="BQ179" s="52">
        <v>3.2908800000000002E-2</v>
      </c>
      <c r="BR179" s="52">
        <v>5.6460099999999999E-2</v>
      </c>
      <c r="BS179" s="52">
        <v>4.0715099999999997E-2</v>
      </c>
      <c r="BT179" s="52">
        <v>4.1619299999999998E-2</v>
      </c>
      <c r="BU179" s="52">
        <v>1.39598E-2</v>
      </c>
      <c r="BV179" s="52">
        <v>-2.4126399999999999E-2</v>
      </c>
      <c r="BW179" s="52">
        <v>-4.2216400000000001E-2</v>
      </c>
      <c r="BX179" s="52">
        <v>-3.9773999999999997E-2</v>
      </c>
      <c r="BY179" s="52">
        <v>-4.7309400000000001E-2</v>
      </c>
      <c r="BZ179" s="52">
        <v>-6.5073699999999998E-2</v>
      </c>
      <c r="CA179" s="52">
        <v>-7.16696E-2</v>
      </c>
      <c r="CB179" s="52">
        <v>-6.5227300000000002E-2</v>
      </c>
      <c r="CC179" s="52">
        <v>-6.3720299999999994E-2</v>
      </c>
      <c r="CD179" s="52">
        <v>-5.0273199999999997E-2</v>
      </c>
      <c r="CE179" s="52">
        <v>-3.1912500000000003E-2</v>
      </c>
      <c r="CF179" s="52">
        <v>-6.5621999999999998E-3</v>
      </c>
      <c r="CG179" s="52">
        <v>5.7168999999999996E-3</v>
      </c>
      <c r="CH179" s="52">
        <v>9.4462999999999995E-3</v>
      </c>
      <c r="CI179" s="52">
        <v>1.8934699999999999E-2</v>
      </c>
      <c r="CJ179" s="52">
        <v>2.1703699999999999E-2</v>
      </c>
      <c r="CK179" s="52">
        <v>2.27814E-2</v>
      </c>
      <c r="CL179" s="52">
        <v>2.7345700000000001E-2</v>
      </c>
      <c r="CM179" s="52">
        <v>3.5718100000000003E-2</v>
      </c>
      <c r="CN179" s="52">
        <v>3.1946200000000001E-2</v>
      </c>
      <c r="CO179" s="52">
        <v>4.7407900000000003E-2</v>
      </c>
      <c r="CP179" s="52">
        <v>7.3118000000000002E-2</v>
      </c>
      <c r="CQ179" s="52">
        <v>5.6333300000000003E-2</v>
      </c>
      <c r="CR179" s="52">
        <v>5.6198499999999998E-2</v>
      </c>
      <c r="CS179" s="52">
        <v>2.8407499999999999E-2</v>
      </c>
      <c r="CT179" s="52">
        <v>-9.2025000000000006E-3</v>
      </c>
      <c r="CU179" s="52">
        <v>-2.89067E-2</v>
      </c>
      <c r="CV179" s="52">
        <v>-2.7297100000000001E-2</v>
      </c>
      <c r="CW179" s="52">
        <v>-3.4197600000000002E-2</v>
      </c>
      <c r="CX179" s="52">
        <v>-5.1012399999999999E-2</v>
      </c>
      <c r="CY179" s="52">
        <v>-5.679E-2</v>
      </c>
      <c r="CZ179" s="52">
        <v>-5.2469500000000002E-2</v>
      </c>
      <c r="DA179" s="52">
        <v>-5.1858700000000001E-2</v>
      </c>
      <c r="DB179" s="52">
        <v>-4.0818300000000002E-2</v>
      </c>
      <c r="DC179" s="52">
        <v>-2.3776200000000001E-2</v>
      </c>
      <c r="DD179" s="52">
        <v>1.6565E-3</v>
      </c>
      <c r="DE179" s="52">
        <v>1.4422000000000001E-2</v>
      </c>
      <c r="DF179" s="52">
        <v>1.8382300000000001E-2</v>
      </c>
      <c r="DG179" s="52">
        <v>2.8009900000000001E-2</v>
      </c>
      <c r="DH179" s="52">
        <v>3.1028699999999999E-2</v>
      </c>
      <c r="DI179" s="52">
        <v>3.29196E-2</v>
      </c>
      <c r="DJ179" s="52">
        <v>3.68367E-2</v>
      </c>
      <c r="DK179" s="52">
        <v>4.6744599999999997E-2</v>
      </c>
      <c r="DL179" s="52">
        <v>4.40293E-2</v>
      </c>
      <c r="DM179" s="52">
        <v>6.1906999999999997E-2</v>
      </c>
      <c r="DN179" s="52">
        <v>8.9775999999999995E-2</v>
      </c>
      <c r="DO179" s="52">
        <v>7.1951500000000002E-2</v>
      </c>
      <c r="DP179" s="52">
        <v>7.0777699999999999E-2</v>
      </c>
      <c r="DQ179" s="52">
        <v>4.28551E-2</v>
      </c>
      <c r="DR179" s="52">
        <v>5.7213999999999997E-3</v>
      </c>
      <c r="DS179" s="52">
        <v>-1.5597E-2</v>
      </c>
      <c r="DT179" s="52">
        <v>-1.48203E-2</v>
      </c>
      <c r="DU179" s="52">
        <v>-2.1085699999999999E-2</v>
      </c>
      <c r="DV179" s="52">
        <v>-3.6950999999999998E-2</v>
      </c>
      <c r="DW179" s="52">
        <v>-3.53061E-2</v>
      </c>
      <c r="DX179" s="52">
        <v>-3.40494E-2</v>
      </c>
      <c r="DY179" s="52">
        <v>-3.4732499999999999E-2</v>
      </c>
      <c r="DZ179" s="52">
        <v>-2.7167E-2</v>
      </c>
      <c r="EA179" s="52">
        <v>-1.20287E-2</v>
      </c>
      <c r="EB179" s="52">
        <v>1.3523E-2</v>
      </c>
      <c r="EC179" s="52">
        <v>2.6990799999999999E-2</v>
      </c>
      <c r="ED179" s="52">
        <v>3.12845E-2</v>
      </c>
      <c r="EE179" s="52">
        <v>4.11131E-2</v>
      </c>
      <c r="EF179" s="52">
        <v>4.4492499999999997E-2</v>
      </c>
      <c r="EG179" s="52">
        <v>4.7557599999999998E-2</v>
      </c>
      <c r="EH179" s="52">
        <v>5.0540099999999998E-2</v>
      </c>
      <c r="EI179" s="52">
        <v>6.2665100000000001E-2</v>
      </c>
      <c r="EJ179" s="52">
        <v>6.1475399999999999E-2</v>
      </c>
      <c r="EK179" s="52">
        <v>8.2841399999999996E-2</v>
      </c>
      <c r="EL179" s="52">
        <v>0.1138275</v>
      </c>
      <c r="EM179" s="52">
        <v>9.4501600000000005E-2</v>
      </c>
      <c r="EN179" s="52">
        <v>9.1827699999999998E-2</v>
      </c>
      <c r="EO179" s="52">
        <v>6.37152E-2</v>
      </c>
      <c r="EP179" s="52">
        <v>2.72692E-2</v>
      </c>
      <c r="EQ179" s="52">
        <v>3.6200999999999998E-3</v>
      </c>
      <c r="ER179" s="52">
        <v>3.1943000000000002E-3</v>
      </c>
      <c r="ES179" s="52">
        <v>-2.1543000000000001E-3</v>
      </c>
      <c r="ET179" s="52">
        <v>-1.6648699999999999E-2</v>
      </c>
      <c r="EU179" s="52">
        <v>68.743247999999994</v>
      </c>
      <c r="EV179" s="52">
        <v>68.462242000000003</v>
      </c>
      <c r="EW179" s="52">
        <v>68.318550000000002</v>
      </c>
      <c r="EX179" s="52">
        <v>67.934875000000005</v>
      </c>
      <c r="EY179" s="52">
        <v>68.293334999999999</v>
      </c>
      <c r="EZ179" s="52">
        <v>68.018844999999999</v>
      </c>
      <c r="FA179" s="52">
        <v>68.154769999999999</v>
      </c>
      <c r="FB179" s="52">
        <v>70.145210000000006</v>
      </c>
      <c r="FC179" s="52">
        <v>72.445617999999996</v>
      </c>
      <c r="FD179" s="52">
        <v>75.092421999999999</v>
      </c>
      <c r="FE179" s="52">
        <v>77.616600000000005</v>
      </c>
      <c r="FF179" s="52">
        <v>78.442429000000004</v>
      </c>
      <c r="FG179" s="52">
        <v>78.985450999999998</v>
      </c>
      <c r="FH179" s="52">
        <v>78.844809999999995</v>
      </c>
      <c r="FI179" s="52">
        <v>78.425940999999995</v>
      </c>
      <c r="FJ179" s="52">
        <v>77.649574000000001</v>
      </c>
      <c r="FK179" s="52">
        <v>76.587920999999994</v>
      </c>
      <c r="FL179" s="52">
        <v>75.161559999999994</v>
      </c>
      <c r="FM179" s="52">
        <v>72.418593999999999</v>
      </c>
      <c r="FN179" s="52">
        <v>71.076346999999998</v>
      </c>
      <c r="FO179" s="52">
        <v>70.525429000000003</v>
      </c>
      <c r="FP179" s="52">
        <v>69.781349000000006</v>
      </c>
      <c r="FQ179" s="52">
        <v>69.573509000000001</v>
      </c>
      <c r="FR179" s="52">
        <v>69.192740999999998</v>
      </c>
      <c r="FS179" s="52">
        <v>1.4552799999999999E-2</v>
      </c>
      <c r="FT179" s="52">
        <v>1.55569E-2</v>
      </c>
      <c r="FU179" s="52">
        <v>2.2806E-2</v>
      </c>
    </row>
    <row r="180" spans="1:177" x14ac:dyDescent="0.2">
      <c r="A180" s="31" t="s">
        <v>204</v>
      </c>
      <c r="B180" s="31" t="s">
        <v>235</v>
      </c>
      <c r="C180" s="31" t="s">
        <v>208</v>
      </c>
      <c r="D180" s="31" t="s">
        <v>220</v>
      </c>
      <c r="E180" s="53" t="s">
        <v>230</v>
      </c>
      <c r="F180" s="53">
        <v>467</v>
      </c>
      <c r="G180" s="52">
        <v>0.70720419999999995</v>
      </c>
      <c r="H180" s="52">
        <v>0.64249619999999996</v>
      </c>
      <c r="I180" s="52">
        <v>0.59367760000000003</v>
      </c>
      <c r="J180" s="52">
        <v>0.56884630000000003</v>
      </c>
      <c r="K180" s="52">
        <v>0.5481857</v>
      </c>
      <c r="L180" s="52">
        <v>0.57545469999999999</v>
      </c>
      <c r="M180" s="52">
        <v>0.65967790000000004</v>
      </c>
      <c r="N180" s="52">
        <v>0.64179410000000003</v>
      </c>
      <c r="O180" s="52">
        <v>0.65009749999999999</v>
      </c>
      <c r="P180" s="52">
        <v>0.64200539999999995</v>
      </c>
      <c r="Q180" s="52">
        <v>0.66404640000000004</v>
      </c>
      <c r="R180" s="52">
        <v>0.68029830000000002</v>
      </c>
      <c r="S180" s="52">
        <v>0.7457646</v>
      </c>
      <c r="T180" s="52">
        <v>0.76454529999999998</v>
      </c>
      <c r="U180" s="52">
        <v>0.80097759999999996</v>
      </c>
      <c r="V180" s="52">
        <v>0.85163800000000001</v>
      </c>
      <c r="W180" s="52">
        <v>0.88565700000000003</v>
      </c>
      <c r="X180" s="52">
        <v>0.94595450000000003</v>
      </c>
      <c r="Y180" s="52">
        <v>1.0172460000000001</v>
      </c>
      <c r="Z180" s="52">
        <v>1.1379699999999999</v>
      </c>
      <c r="AA180" s="52">
        <v>1.124609</v>
      </c>
      <c r="AB180" s="52">
        <v>1.0804640000000001</v>
      </c>
      <c r="AC180" s="52">
        <v>0.96980370000000005</v>
      </c>
      <c r="AD180" s="52">
        <v>0.81300030000000001</v>
      </c>
      <c r="AE180" s="52">
        <v>-0.1611533</v>
      </c>
      <c r="AF180" s="52">
        <v>-0.1349204</v>
      </c>
      <c r="AG180" s="52">
        <v>-0.1308404</v>
      </c>
      <c r="AH180" s="52">
        <v>-0.101997</v>
      </c>
      <c r="AI180" s="52">
        <v>-6.8086300000000002E-2</v>
      </c>
      <c r="AJ180" s="52">
        <v>-4.3166799999999998E-2</v>
      </c>
      <c r="AK180" s="52">
        <v>-9.5308000000000007E-3</v>
      </c>
      <c r="AL180" s="52">
        <v>-2.37523E-2</v>
      </c>
      <c r="AM180" s="52">
        <v>-1.50311E-2</v>
      </c>
      <c r="AN180" s="52">
        <v>-1.1498599999999999E-2</v>
      </c>
      <c r="AO180" s="52">
        <v>-5.0615E-3</v>
      </c>
      <c r="AP180" s="52">
        <v>-5.3598999999999999E-3</v>
      </c>
      <c r="AQ180" s="52">
        <v>1.1011E-2</v>
      </c>
      <c r="AR180" s="52">
        <v>-3.7326999999999998E-3</v>
      </c>
      <c r="AS180" s="52">
        <v>-4.1000999999999998E-3</v>
      </c>
      <c r="AT180" s="52">
        <v>1.951E-3</v>
      </c>
      <c r="AU180" s="52">
        <v>-6.9268999999999997E-3</v>
      </c>
      <c r="AV180" s="52">
        <v>3.1781999999999999E-3</v>
      </c>
      <c r="AW180" s="52">
        <v>-2.35748E-2</v>
      </c>
      <c r="AX180" s="52">
        <v>-5.84789E-2</v>
      </c>
      <c r="AY180" s="52">
        <v>-8.6437399999999998E-2</v>
      </c>
      <c r="AZ180" s="52">
        <v>-6.7144200000000001E-2</v>
      </c>
      <c r="BA180" s="52">
        <v>-0.10473300000000001</v>
      </c>
      <c r="BB180" s="52">
        <v>-0.135014</v>
      </c>
      <c r="BC180" s="52">
        <v>-0.1241657</v>
      </c>
      <c r="BD180" s="52">
        <v>-0.1034457</v>
      </c>
      <c r="BE180" s="52">
        <v>-0.1017581</v>
      </c>
      <c r="BF180" s="52">
        <v>-7.9364400000000002E-2</v>
      </c>
      <c r="BG180" s="52">
        <v>-4.89075E-2</v>
      </c>
      <c r="BH180" s="52">
        <v>-2.48069E-2</v>
      </c>
      <c r="BI180" s="52">
        <v>9.8992999999999998E-3</v>
      </c>
      <c r="BJ180" s="52">
        <v>-3.065E-3</v>
      </c>
      <c r="BK180" s="52">
        <v>5.7568000000000003E-3</v>
      </c>
      <c r="BL180" s="52">
        <v>1.00456E-2</v>
      </c>
      <c r="BM180" s="52">
        <v>1.7305600000000001E-2</v>
      </c>
      <c r="BN180" s="52">
        <v>1.55272E-2</v>
      </c>
      <c r="BO180" s="52">
        <v>3.4408800000000003E-2</v>
      </c>
      <c r="BP180" s="52">
        <v>2.07858E-2</v>
      </c>
      <c r="BQ180" s="52">
        <v>2.2774300000000001E-2</v>
      </c>
      <c r="BR180" s="52">
        <v>3.2303100000000001E-2</v>
      </c>
      <c r="BS180" s="52">
        <v>2.3236900000000001E-2</v>
      </c>
      <c r="BT180" s="52">
        <v>3.25352E-2</v>
      </c>
      <c r="BU180" s="52">
        <v>4.2735999999999998E-3</v>
      </c>
      <c r="BV180" s="52">
        <v>-2.9525699999999998E-2</v>
      </c>
      <c r="BW180" s="52">
        <v>-5.8835400000000003E-2</v>
      </c>
      <c r="BX180" s="52">
        <v>-4.2101399999999997E-2</v>
      </c>
      <c r="BY180" s="52">
        <v>-7.50696E-2</v>
      </c>
      <c r="BZ180" s="52">
        <v>-0.1018018</v>
      </c>
      <c r="CA180" s="52">
        <v>-9.8548200000000002E-2</v>
      </c>
      <c r="CB180" s="52">
        <v>-8.1646399999999994E-2</v>
      </c>
      <c r="CC180" s="52">
        <v>-8.1615699999999999E-2</v>
      </c>
      <c r="CD180" s="52">
        <v>-6.3689099999999998E-2</v>
      </c>
      <c r="CE180" s="52">
        <v>-3.5624400000000001E-2</v>
      </c>
      <c r="CF180" s="52">
        <v>-1.20909E-2</v>
      </c>
      <c r="CG180" s="52">
        <v>2.3356499999999999E-2</v>
      </c>
      <c r="CH180" s="52">
        <v>1.1263E-2</v>
      </c>
      <c r="CI180" s="52">
        <v>2.0154399999999999E-2</v>
      </c>
      <c r="CJ180" s="52">
        <v>2.4967E-2</v>
      </c>
      <c r="CK180" s="52">
        <v>3.2797E-2</v>
      </c>
      <c r="CL180" s="52">
        <v>2.9993499999999999E-2</v>
      </c>
      <c r="CM180" s="52">
        <v>5.0614100000000002E-2</v>
      </c>
      <c r="CN180" s="52">
        <v>3.77674E-2</v>
      </c>
      <c r="CO180" s="52">
        <v>4.1387399999999998E-2</v>
      </c>
      <c r="CP180" s="52">
        <v>5.3324900000000001E-2</v>
      </c>
      <c r="CQ180" s="52">
        <v>4.4128199999999999E-2</v>
      </c>
      <c r="CR180" s="52">
        <v>5.28678E-2</v>
      </c>
      <c r="CS180" s="52">
        <v>2.3561200000000001E-2</v>
      </c>
      <c r="CT180" s="52">
        <v>-9.4728E-3</v>
      </c>
      <c r="CU180" s="52">
        <v>-3.9718400000000001E-2</v>
      </c>
      <c r="CV180" s="52">
        <v>-2.4756899999999998E-2</v>
      </c>
      <c r="CW180" s="52">
        <v>-5.4524799999999998E-2</v>
      </c>
      <c r="CX180" s="52">
        <v>-7.87992E-2</v>
      </c>
      <c r="CY180" s="52">
        <v>-7.2930800000000004E-2</v>
      </c>
      <c r="CZ180" s="52">
        <v>-5.98471E-2</v>
      </c>
      <c r="DA180" s="52">
        <v>-6.1473399999999997E-2</v>
      </c>
      <c r="DB180" s="52">
        <v>-4.8013800000000002E-2</v>
      </c>
      <c r="DC180" s="52">
        <v>-2.2341199999999999E-2</v>
      </c>
      <c r="DD180" s="52">
        <v>6.2520000000000002E-4</v>
      </c>
      <c r="DE180" s="52">
        <v>3.6813699999999998E-2</v>
      </c>
      <c r="DF180" s="52">
        <v>2.5590999999999999E-2</v>
      </c>
      <c r="DG180" s="52">
        <v>3.4551999999999999E-2</v>
      </c>
      <c r="DH180" s="52">
        <v>3.9888399999999997E-2</v>
      </c>
      <c r="DI180" s="52">
        <v>4.8288400000000002E-2</v>
      </c>
      <c r="DJ180" s="52">
        <v>4.4459899999999997E-2</v>
      </c>
      <c r="DK180" s="52">
        <v>6.6819299999999998E-2</v>
      </c>
      <c r="DL180" s="52">
        <v>5.4748900000000003E-2</v>
      </c>
      <c r="DM180" s="52">
        <v>6.0000499999999998E-2</v>
      </c>
      <c r="DN180" s="52">
        <v>7.4346700000000002E-2</v>
      </c>
      <c r="DO180" s="52">
        <v>6.5019499999999994E-2</v>
      </c>
      <c r="DP180" s="52">
        <v>7.3200399999999999E-2</v>
      </c>
      <c r="DQ180" s="52">
        <v>4.2848900000000002E-2</v>
      </c>
      <c r="DR180" s="52">
        <v>1.0580000000000001E-2</v>
      </c>
      <c r="DS180" s="52">
        <v>-2.0601299999999999E-2</v>
      </c>
      <c r="DT180" s="52">
        <v>-7.4124000000000004E-3</v>
      </c>
      <c r="DU180" s="52">
        <v>-3.3980000000000003E-2</v>
      </c>
      <c r="DV180" s="52">
        <v>-5.5796499999999999E-2</v>
      </c>
      <c r="DW180" s="52">
        <v>-3.5943200000000002E-2</v>
      </c>
      <c r="DX180" s="52">
        <v>-2.8372399999999999E-2</v>
      </c>
      <c r="DY180" s="52">
        <v>-3.2391099999999999E-2</v>
      </c>
      <c r="DZ180" s="52">
        <v>-2.53812E-2</v>
      </c>
      <c r="EA180" s="52">
        <v>-3.1624999999999999E-3</v>
      </c>
      <c r="EB180" s="52">
        <v>1.8985100000000001E-2</v>
      </c>
      <c r="EC180" s="52">
        <v>5.6243799999999997E-2</v>
      </c>
      <c r="ED180" s="52">
        <v>4.6278300000000001E-2</v>
      </c>
      <c r="EE180" s="52">
        <v>5.5339899999999997E-2</v>
      </c>
      <c r="EF180" s="52">
        <v>6.1432599999999997E-2</v>
      </c>
      <c r="EG180" s="52">
        <v>7.0655499999999996E-2</v>
      </c>
      <c r="EH180" s="52">
        <v>6.5347000000000002E-2</v>
      </c>
      <c r="EI180" s="52">
        <v>9.0217099999999995E-2</v>
      </c>
      <c r="EJ180" s="52">
        <v>7.9267400000000002E-2</v>
      </c>
      <c r="EK180" s="52">
        <v>8.6874800000000002E-2</v>
      </c>
      <c r="EL180" s="52">
        <v>0.10469879999999999</v>
      </c>
      <c r="EM180" s="52">
        <v>9.5183199999999996E-2</v>
      </c>
      <c r="EN180" s="52">
        <v>0.10255740000000001</v>
      </c>
      <c r="EO180" s="52">
        <v>7.0697300000000005E-2</v>
      </c>
      <c r="EP180" s="52">
        <v>3.9533199999999998E-2</v>
      </c>
      <c r="EQ180" s="52">
        <v>7.0006000000000001E-3</v>
      </c>
      <c r="ER180" s="52">
        <v>1.7630300000000002E-2</v>
      </c>
      <c r="ES180" s="52">
        <v>-4.3165E-3</v>
      </c>
      <c r="ET180" s="52">
        <v>-2.2584400000000001E-2</v>
      </c>
      <c r="EU180" s="52">
        <v>69.882903999999996</v>
      </c>
      <c r="EV180" s="52">
        <v>69.447395</v>
      </c>
      <c r="EW180" s="52">
        <v>68.828025999999994</v>
      </c>
      <c r="EX180" s="52">
        <v>68.486343000000005</v>
      </c>
      <c r="EY180" s="52">
        <v>68.390998999999994</v>
      </c>
      <c r="EZ180" s="52">
        <v>68.249367000000007</v>
      </c>
      <c r="FA180" s="52">
        <v>68.346740999999994</v>
      </c>
      <c r="FB180" s="52">
        <v>69.210166999999998</v>
      </c>
      <c r="FC180" s="52">
        <v>70.842690000000005</v>
      </c>
      <c r="FD180" s="52">
        <v>73.194991999999999</v>
      </c>
      <c r="FE180" s="52">
        <v>75.202324000000004</v>
      </c>
      <c r="FF180" s="52">
        <v>75.614570999999998</v>
      </c>
      <c r="FG180" s="52">
        <v>76.375823999999994</v>
      </c>
      <c r="FH180" s="52">
        <v>76.232674000000003</v>
      </c>
      <c r="FI180" s="52">
        <v>76.372787000000002</v>
      </c>
      <c r="FJ180" s="52">
        <v>75.941581999999997</v>
      </c>
      <c r="FK180" s="52">
        <v>74.990898000000001</v>
      </c>
      <c r="FL180" s="52">
        <v>74.080169999999995</v>
      </c>
      <c r="FM180" s="52">
        <v>72.024788000000001</v>
      </c>
      <c r="FN180" s="52">
        <v>71.068534999999997</v>
      </c>
      <c r="FO180" s="52">
        <v>70.733688000000001</v>
      </c>
      <c r="FP180" s="52">
        <v>70.400101000000006</v>
      </c>
      <c r="FQ180" s="52">
        <v>70.497726</v>
      </c>
      <c r="FR180" s="52">
        <v>70.165405000000007</v>
      </c>
      <c r="FS180" s="52">
        <v>2.17678E-2</v>
      </c>
      <c r="FT180" s="52">
        <v>2.24221E-2</v>
      </c>
      <c r="FU180" s="52">
        <v>3.1567100000000001E-2</v>
      </c>
    </row>
    <row r="181" spans="1:177" x14ac:dyDescent="0.2">
      <c r="A181" s="31" t="s">
        <v>204</v>
      </c>
      <c r="B181" s="31" t="s">
        <v>235</v>
      </c>
      <c r="C181" s="31" t="s">
        <v>208</v>
      </c>
      <c r="D181" s="31" t="s">
        <v>220</v>
      </c>
      <c r="E181" s="53" t="s">
        <v>231</v>
      </c>
      <c r="F181" s="53">
        <v>352</v>
      </c>
      <c r="G181" s="52">
        <v>0.71477259999999998</v>
      </c>
      <c r="H181" s="52">
        <v>0.62675440000000004</v>
      </c>
      <c r="I181" s="52">
        <v>0.57139379999999995</v>
      </c>
      <c r="J181" s="52">
        <v>0.54646740000000005</v>
      </c>
      <c r="K181" s="52">
        <v>0.53664460000000003</v>
      </c>
      <c r="L181" s="52">
        <v>0.58411100000000005</v>
      </c>
      <c r="M181" s="52">
        <v>0.66213770000000005</v>
      </c>
      <c r="N181" s="52">
        <v>0.68068499999999998</v>
      </c>
      <c r="O181" s="52">
        <v>0.67910959999999998</v>
      </c>
      <c r="P181" s="52">
        <v>0.68607629999999997</v>
      </c>
      <c r="Q181" s="52">
        <v>0.7224817</v>
      </c>
      <c r="R181" s="52">
        <v>0.77498690000000003</v>
      </c>
      <c r="S181" s="52">
        <v>0.80374659999999998</v>
      </c>
      <c r="T181" s="52">
        <v>0.86846440000000003</v>
      </c>
      <c r="U181" s="52">
        <v>0.96572789999999997</v>
      </c>
      <c r="V181" s="52">
        <v>1.0375300000000001</v>
      </c>
      <c r="W181" s="52">
        <v>1.0949949999999999</v>
      </c>
      <c r="X181" s="52">
        <v>1.1268359999999999</v>
      </c>
      <c r="Y181" s="52">
        <v>1.162147</v>
      </c>
      <c r="Z181" s="52">
        <v>1.2420100000000001</v>
      </c>
      <c r="AA181" s="52">
        <v>1.233406</v>
      </c>
      <c r="AB181" s="52">
        <v>1.1358159999999999</v>
      </c>
      <c r="AC181" s="52">
        <v>0.97813700000000003</v>
      </c>
      <c r="AD181" s="52">
        <v>0.82217209999999996</v>
      </c>
      <c r="AE181" s="52">
        <v>-6.51867E-2</v>
      </c>
      <c r="AF181" s="52">
        <v>-6.9480399999999998E-2</v>
      </c>
      <c r="AG181" s="52">
        <v>-6.5382700000000002E-2</v>
      </c>
      <c r="AH181" s="52">
        <v>-5.5707699999999999E-2</v>
      </c>
      <c r="AI181" s="52">
        <v>-4.70818E-2</v>
      </c>
      <c r="AJ181" s="52">
        <v>-2.3399099999999999E-2</v>
      </c>
      <c r="AK181" s="52">
        <v>-3.9074900000000003E-2</v>
      </c>
      <c r="AL181" s="52">
        <v>-1.5638599999999999E-2</v>
      </c>
      <c r="AM181" s="52">
        <v>-6.7973E-3</v>
      </c>
      <c r="AN181" s="52">
        <v>-7.3340000000000002E-3</v>
      </c>
      <c r="AO181" s="52">
        <v>-1.9416599999999999E-2</v>
      </c>
      <c r="AP181" s="52">
        <v>-3.0691999999999998E-3</v>
      </c>
      <c r="AQ181" s="52">
        <v>-1.3042700000000001E-2</v>
      </c>
      <c r="AR181" s="52">
        <v>-1.1965699999999999E-2</v>
      </c>
      <c r="AS181" s="52">
        <v>3.7824999999999998E-3</v>
      </c>
      <c r="AT181" s="52">
        <v>3.5208499999999997E-2</v>
      </c>
      <c r="AU181" s="52">
        <v>1.8317900000000002E-2</v>
      </c>
      <c r="AV181" s="52">
        <v>1.4575599999999999E-2</v>
      </c>
      <c r="AW181" s="52">
        <v>-1.53125E-2</v>
      </c>
      <c r="AX181" s="52">
        <v>-6.0058300000000002E-2</v>
      </c>
      <c r="AY181" s="52">
        <v>-5.8913199999999999E-2</v>
      </c>
      <c r="AZ181" s="52">
        <v>-7.1837700000000004E-2</v>
      </c>
      <c r="BA181" s="52">
        <v>-4.6293000000000001E-2</v>
      </c>
      <c r="BB181" s="52">
        <v>-5.1074500000000002E-2</v>
      </c>
      <c r="BC181" s="52">
        <v>-4.8890700000000002E-2</v>
      </c>
      <c r="BD181" s="52">
        <v>-5.4446000000000001E-2</v>
      </c>
      <c r="BE181" s="52">
        <v>-5.1097400000000001E-2</v>
      </c>
      <c r="BF181" s="52">
        <v>-4.2787499999999999E-2</v>
      </c>
      <c r="BG181" s="52">
        <v>-3.5198800000000002E-2</v>
      </c>
      <c r="BH181" s="52">
        <v>-9.3866000000000002E-3</v>
      </c>
      <c r="BI181" s="52">
        <v>-2.4180400000000001E-2</v>
      </c>
      <c r="BJ181" s="52">
        <v>-1.6508E-3</v>
      </c>
      <c r="BK181" s="52">
        <v>7.8423999999999994E-3</v>
      </c>
      <c r="BL181" s="52">
        <v>7.3209E-3</v>
      </c>
      <c r="BM181" s="52">
        <v>-1.4291E-3</v>
      </c>
      <c r="BN181" s="52">
        <v>1.3725599999999999E-2</v>
      </c>
      <c r="BO181" s="52">
        <v>7.5918000000000001E-3</v>
      </c>
      <c r="BP181" s="52">
        <v>1.2503800000000001E-2</v>
      </c>
      <c r="BQ181" s="52">
        <v>3.6369800000000001E-2</v>
      </c>
      <c r="BR181" s="52">
        <v>7.3222599999999999E-2</v>
      </c>
      <c r="BS181" s="52">
        <v>5.2054099999999999E-2</v>
      </c>
      <c r="BT181" s="52">
        <v>4.4594200000000001E-2</v>
      </c>
      <c r="BU181" s="52">
        <v>1.6273200000000002E-2</v>
      </c>
      <c r="BV181" s="52">
        <v>-2.7533999999999999E-2</v>
      </c>
      <c r="BW181" s="52">
        <v>-3.2272299999999997E-2</v>
      </c>
      <c r="BX181" s="52">
        <v>-4.5859700000000003E-2</v>
      </c>
      <c r="BY181" s="52">
        <v>-2.4708500000000001E-2</v>
      </c>
      <c r="BZ181" s="52">
        <v>-3.1148800000000001E-2</v>
      </c>
      <c r="CA181" s="52">
        <v>-3.7603999999999999E-2</v>
      </c>
      <c r="CB181" s="52">
        <v>-4.4033200000000002E-2</v>
      </c>
      <c r="CC181" s="52">
        <v>-4.1203400000000001E-2</v>
      </c>
      <c r="CD181" s="52">
        <v>-3.3839000000000001E-2</v>
      </c>
      <c r="CE181" s="52">
        <v>-2.6968599999999999E-2</v>
      </c>
      <c r="CF181" s="52">
        <v>3.1849999999999999E-4</v>
      </c>
      <c r="CG181" s="52">
        <v>-1.38645E-2</v>
      </c>
      <c r="CH181" s="52">
        <v>8.0371000000000001E-3</v>
      </c>
      <c r="CI181" s="52">
        <v>1.7981799999999999E-2</v>
      </c>
      <c r="CJ181" s="52">
        <v>1.7470800000000002E-2</v>
      </c>
      <c r="CK181" s="52">
        <v>1.1029000000000001E-2</v>
      </c>
      <c r="CL181" s="52">
        <v>2.53577E-2</v>
      </c>
      <c r="CM181" s="52">
        <v>2.1883199999999998E-2</v>
      </c>
      <c r="CN181" s="52">
        <v>2.94513E-2</v>
      </c>
      <c r="CO181" s="52">
        <v>5.8939699999999998E-2</v>
      </c>
      <c r="CP181" s="52">
        <v>9.9551000000000001E-2</v>
      </c>
      <c r="CQ181" s="52">
        <v>7.5419700000000006E-2</v>
      </c>
      <c r="CR181" s="52">
        <v>6.5384999999999999E-2</v>
      </c>
      <c r="CS181" s="52">
        <v>3.81494E-2</v>
      </c>
      <c r="CT181" s="52">
        <v>-5.0077000000000003E-3</v>
      </c>
      <c r="CU181" s="52">
        <v>-1.3820900000000001E-2</v>
      </c>
      <c r="CV181" s="52">
        <v>-2.7867400000000001E-2</v>
      </c>
      <c r="CW181" s="52">
        <v>-9.7590999999999997E-3</v>
      </c>
      <c r="CX181" s="52">
        <v>-1.7348300000000001E-2</v>
      </c>
      <c r="CY181" s="52">
        <v>-2.6317400000000001E-2</v>
      </c>
      <c r="CZ181" s="52">
        <v>-3.3620499999999998E-2</v>
      </c>
      <c r="DA181" s="52">
        <v>-3.1309499999999997E-2</v>
      </c>
      <c r="DB181" s="52">
        <v>-2.4890599999999999E-2</v>
      </c>
      <c r="DC181" s="52">
        <v>-1.8738399999999999E-2</v>
      </c>
      <c r="DD181" s="52">
        <v>1.0023499999999999E-2</v>
      </c>
      <c r="DE181" s="52">
        <v>-3.5485999999999998E-3</v>
      </c>
      <c r="DF181" s="52">
        <v>1.7725000000000001E-2</v>
      </c>
      <c r="DG181" s="52">
        <v>2.8121199999999999E-2</v>
      </c>
      <c r="DH181" s="52">
        <v>2.7620700000000002E-2</v>
      </c>
      <c r="DI181" s="52">
        <v>2.34871E-2</v>
      </c>
      <c r="DJ181" s="52">
        <v>3.6989800000000003E-2</v>
      </c>
      <c r="DK181" s="52">
        <v>3.6174699999999997E-2</v>
      </c>
      <c r="DL181" s="52">
        <v>4.6398700000000001E-2</v>
      </c>
      <c r="DM181" s="52">
        <v>8.1509600000000001E-2</v>
      </c>
      <c r="DN181" s="52">
        <v>0.1258794</v>
      </c>
      <c r="DO181" s="52">
        <v>9.8785200000000004E-2</v>
      </c>
      <c r="DP181" s="52">
        <v>8.6175799999999997E-2</v>
      </c>
      <c r="DQ181" s="52">
        <v>6.0025500000000002E-2</v>
      </c>
      <c r="DR181" s="52">
        <v>1.7518499999999999E-2</v>
      </c>
      <c r="DS181" s="52">
        <v>4.6305000000000001E-3</v>
      </c>
      <c r="DT181" s="52">
        <v>-9.8752000000000006E-3</v>
      </c>
      <c r="DU181" s="52">
        <v>5.1903000000000001E-3</v>
      </c>
      <c r="DV181" s="52">
        <v>-3.5477999999999998E-3</v>
      </c>
      <c r="DW181" s="52">
        <v>-1.00213E-2</v>
      </c>
      <c r="DX181" s="52">
        <v>-1.8586100000000001E-2</v>
      </c>
      <c r="DY181" s="52">
        <v>-1.70241E-2</v>
      </c>
      <c r="DZ181" s="52">
        <v>-1.1970400000000001E-2</v>
      </c>
      <c r="EA181" s="52">
        <v>-6.8554000000000002E-3</v>
      </c>
      <c r="EB181" s="52">
        <v>2.4036100000000001E-2</v>
      </c>
      <c r="EC181" s="52">
        <v>1.1345900000000001E-2</v>
      </c>
      <c r="ED181" s="52">
        <v>3.1712799999999999E-2</v>
      </c>
      <c r="EE181" s="52">
        <v>4.2760800000000002E-2</v>
      </c>
      <c r="EF181" s="52">
        <v>4.2275500000000001E-2</v>
      </c>
      <c r="EG181" s="52">
        <v>4.14746E-2</v>
      </c>
      <c r="EH181" s="52">
        <v>5.3784699999999998E-2</v>
      </c>
      <c r="EI181" s="52">
        <v>5.6809199999999997E-2</v>
      </c>
      <c r="EJ181" s="52">
        <v>7.0868200000000006E-2</v>
      </c>
      <c r="EK181" s="52">
        <v>0.1140969</v>
      </c>
      <c r="EL181" s="52">
        <v>0.16389339999999999</v>
      </c>
      <c r="EM181" s="52">
        <v>0.13252140000000001</v>
      </c>
      <c r="EN181" s="52">
        <v>0.1161943</v>
      </c>
      <c r="EO181" s="52">
        <v>9.1611200000000004E-2</v>
      </c>
      <c r="EP181" s="52">
        <v>5.0042799999999998E-2</v>
      </c>
      <c r="EQ181" s="52">
        <v>3.1271399999999998E-2</v>
      </c>
      <c r="ER181" s="52">
        <v>1.61028E-2</v>
      </c>
      <c r="ES181" s="52">
        <v>2.6774900000000001E-2</v>
      </c>
      <c r="ET181" s="52">
        <v>1.6378E-2</v>
      </c>
      <c r="EU181" s="52">
        <v>67.362244000000004</v>
      </c>
      <c r="EV181" s="52">
        <v>67.268462999999997</v>
      </c>
      <c r="EW181" s="52">
        <v>67.701194999999998</v>
      </c>
      <c r="EX181" s="52">
        <v>67.266623999999993</v>
      </c>
      <c r="EY181" s="52">
        <v>68.174994999999996</v>
      </c>
      <c r="EZ181" s="52">
        <v>67.739502000000002</v>
      </c>
      <c r="FA181" s="52">
        <v>67.922156999999999</v>
      </c>
      <c r="FB181" s="52">
        <v>71.278274999999994</v>
      </c>
      <c r="FC181" s="52">
        <v>74.387985</v>
      </c>
      <c r="FD181" s="52">
        <v>77.391662999999994</v>
      </c>
      <c r="FE181" s="52">
        <v>80.542136999999997</v>
      </c>
      <c r="FF181" s="52">
        <v>81.869140999999999</v>
      </c>
      <c r="FG181" s="52">
        <v>82.147720000000007</v>
      </c>
      <c r="FH181" s="52">
        <v>82.010116999999994</v>
      </c>
      <c r="FI181" s="52">
        <v>80.913878999999994</v>
      </c>
      <c r="FJ181" s="52">
        <v>79.719275999999994</v>
      </c>
      <c r="FK181" s="52">
        <v>78.523139999999998</v>
      </c>
      <c r="FL181" s="52">
        <v>76.471962000000005</v>
      </c>
      <c r="FM181" s="52">
        <v>72.895797999999999</v>
      </c>
      <c r="FN181" s="52">
        <v>71.085808</v>
      </c>
      <c r="FO181" s="52">
        <v>70.273064000000005</v>
      </c>
      <c r="FP181" s="52">
        <v>69.031563000000006</v>
      </c>
      <c r="FQ181" s="52">
        <v>68.453568000000004</v>
      </c>
      <c r="FR181" s="52">
        <v>68.014099000000002</v>
      </c>
      <c r="FS181" s="52">
        <v>1.8719199999999998E-2</v>
      </c>
      <c r="FT181" s="52">
        <v>2.13239E-2</v>
      </c>
      <c r="FU181" s="52">
        <v>3.26042E-2</v>
      </c>
    </row>
    <row r="182" spans="1:177" x14ac:dyDescent="0.2">
      <c r="A182" s="31" t="s">
        <v>204</v>
      </c>
      <c r="B182" s="31" t="s">
        <v>235</v>
      </c>
      <c r="C182" s="31" t="s">
        <v>221</v>
      </c>
      <c r="D182" s="31" t="s">
        <v>209</v>
      </c>
      <c r="E182" s="53" t="s">
        <v>229</v>
      </c>
      <c r="F182" s="53">
        <v>510</v>
      </c>
      <c r="G182" s="52">
        <v>0.73209100000000005</v>
      </c>
      <c r="H182" s="52">
        <v>0.65490789999999999</v>
      </c>
      <c r="I182" s="52">
        <v>0.64027679999999998</v>
      </c>
      <c r="J182" s="52">
        <v>0.58777820000000003</v>
      </c>
      <c r="K182" s="52">
        <v>0.58116659999999998</v>
      </c>
      <c r="L182" s="52">
        <v>0.63779770000000002</v>
      </c>
      <c r="M182" s="52">
        <v>0.64698679999999997</v>
      </c>
      <c r="N182" s="52">
        <v>0.67875019999999997</v>
      </c>
      <c r="O182" s="52">
        <v>0.67615630000000004</v>
      </c>
      <c r="P182" s="52">
        <v>0.66805550000000002</v>
      </c>
      <c r="Q182" s="52">
        <v>0.64740969999999998</v>
      </c>
      <c r="R182" s="52">
        <v>0.657003</v>
      </c>
      <c r="S182" s="52">
        <v>0.66811319999999996</v>
      </c>
      <c r="T182" s="52">
        <v>0.67305729999999997</v>
      </c>
      <c r="U182" s="52">
        <v>0.71438009999999996</v>
      </c>
      <c r="V182" s="52">
        <v>0.73989210000000005</v>
      </c>
      <c r="W182" s="52">
        <v>0.77789379999999997</v>
      </c>
      <c r="X182" s="52">
        <v>0.84933179999999997</v>
      </c>
      <c r="Y182" s="52">
        <v>0.93920990000000004</v>
      </c>
      <c r="Z182" s="52">
        <v>1.0434699999999999</v>
      </c>
      <c r="AA182" s="52">
        <v>1.156501</v>
      </c>
      <c r="AB182" s="52">
        <v>1.1380619999999999</v>
      </c>
      <c r="AC182" s="52">
        <v>1.010105</v>
      </c>
      <c r="AD182" s="52">
        <v>0.85392369999999995</v>
      </c>
      <c r="AE182" s="52">
        <v>-0.14790829999999999</v>
      </c>
      <c r="AF182" s="52">
        <v>-0.14944850000000001</v>
      </c>
      <c r="AG182" s="52">
        <v>-0.13703270000000001</v>
      </c>
      <c r="AH182" s="52">
        <v>-7.8107499999999996E-2</v>
      </c>
      <c r="AI182" s="52">
        <v>-7.9656299999999999E-2</v>
      </c>
      <c r="AJ182" s="52">
        <v>-6.85394E-2</v>
      </c>
      <c r="AK182" s="52">
        <v>-4.69556E-2</v>
      </c>
      <c r="AL182" s="52">
        <v>-1.64067E-2</v>
      </c>
      <c r="AM182" s="52">
        <v>-1.7749500000000001E-2</v>
      </c>
      <c r="AN182" s="52">
        <v>-1.8168699999999999E-2</v>
      </c>
      <c r="AO182" s="52">
        <v>-3.5263E-3</v>
      </c>
      <c r="AP182" s="52">
        <v>2.6121999999999999E-3</v>
      </c>
      <c r="AQ182" s="52">
        <v>-3.7061400000000001E-2</v>
      </c>
      <c r="AR182" s="52">
        <v>-3.6510500000000001E-2</v>
      </c>
      <c r="AS182" s="52">
        <v>-7.0085E-3</v>
      </c>
      <c r="AT182" s="52">
        <v>-2.0260799999999999E-2</v>
      </c>
      <c r="AU182" s="52">
        <v>4.9992999999999999E-3</v>
      </c>
      <c r="AV182" s="52">
        <v>1.45386E-2</v>
      </c>
      <c r="AW182" s="52">
        <v>-1.2603700000000001E-2</v>
      </c>
      <c r="AX182" s="52">
        <v>-7.6592599999999997E-2</v>
      </c>
      <c r="AY182" s="52">
        <v>-0.10505150000000001</v>
      </c>
      <c r="AZ182" s="52">
        <v>-0.1142097</v>
      </c>
      <c r="BA182" s="52">
        <v>-7.4454800000000002E-2</v>
      </c>
      <c r="BB182" s="52">
        <v>-8.6432400000000006E-2</v>
      </c>
      <c r="BC182" s="52">
        <v>-0.1118552</v>
      </c>
      <c r="BD182" s="52">
        <v>-0.1126244</v>
      </c>
      <c r="BE182" s="52">
        <v>-0.1047042</v>
      </c>
      <c r="BF182" s="52">
        <v>-5.0618200000000002E-2</v>
      </c>
      <c r="BG182" s="52">
        <v>-5.2334600000000002E-2</v>
      </c>
      <c r="BH182" s="52">
        <v>-4.05224E-2</v>
      </c>
      <c r="BI182" s="52">
        <v>-1.7221400000000001E-2</v>
      </c>
      <c r="BJ182" s="52">
        <v>1.0652E-2</v>
      </c>
      <c r="BK182" s="52">
        <v>9.6022E-3</v>
      </c>
      <c r="BL182" s="52">
        <v>8.9154999999999998E-3</v>
      </c>
      <c r="BM182" s="52">
        <v>2.3767300000000002E-2</v>
      </c>
      <c r="BN182" s="52">
        <v>2.9182699999999999E-2</v>
      </c>
      <c r="BO182" s="52">
        <v>-1.10718E-2</v>
      </c>
      <c r="BP182" s="52">
        <v>-1.32166E-2</v>
      </c>
      <c r="BQ182" s="52">
        <v>2.2094699999999998E-2</v>
      </c>
      <c r="BR182" s="52">
        <v>1.35815E-2</v>
      </c>
      <c r="BS182" s="52">
        <v>3.7483599999999999E-2</v>
      </c>
      <c r="BT182" s="52">
        <v>4.9461499999999999E-2</v>
      </c>
      <c r="BU182" s="52">
        <v>2.55535E-2</v>
      </c>
      <c r="BV182" s="52">
        <v>-3.6646400000000003E-2</v>
      </c>
      <c r="BW182" s="52">
        <v>-6.6953600000000002E-2</v>
      </c>
      <c r="BX182" s="52">
        <v>-7.8415700000000005E-2</v>
      </c>
      <c r="BY182" s="52">
        <v>-3.7237600000000003E-2</v>
      </c>
      <c r="BZ182" s="52">
        <v>-5.2268299999999997E-2</v>
      </c>
      <c r="CA182" s="52">
        <v>-8.6885000000000004E-2</v>
      </c>
      <c r="CB182" s="52">
        <v>-8.7120199999999995E-2</v>
      </c>
      <c r="CC182" s="52">
        <v>-8.2313499999999998E-2</v>
      </c>
      <c r="CD182" s="52">
        <v>-3.1579200000000002E-2</v>
      </c>
      <c r="CE182" s="52">
        <v>-3.3411700000000003E-2</v>
      </c>
      <c r="CF182" s="52">
        <v>-2.1117899999999998E-2</v>
      </c>
      <c r="CG182" s="52">
        <v>3.3723999999999998E-3</v>
      </c>
      <c r="CH182" s="52">
        <v>2.93928E-2</v>
      </c>
      <c r="CI182" s="52">
        <v>2.8545899999999999E-2</v>
      </c>
      <c r="CJ182" s="52">
        <v>2.7674000000000001E-2</v>
      </c>
      <c r="CK182" s="52">
        <v>4.2670800000000002E-2</v>
      </c>
      <c r="CL182" s="52">
        <v>4.7585299999999997E-2</v>
      </c>
      <c r="CM182" s="52">
        <v>6.9284999999999998E-3</v>
      </c>
      <c r="CN182" s="52">
        <v>2.9168000000000002E-3</v>
      </c>
      <c r="CO182" s="52">
        <v>4.22516E-2</v>
      </c>
      <c r="CP182" s="52">
        <v>3.7020600000000001E-2</v>
      </c>
      <c r="CQ182" s="52">
        <v>5.9982099999999997E-2</v>
      </c>
      <c r="CR182" s="52">
        <v>7.3649000000000006E-2</v>
      </c>
      <c r="CS182" s="52">
        <v>5.1980999999999999E-2</v>
      </c>
      <c r="CT182" s="52">
        <v>-8.9797999999999996E-3</v>
      </c>
      <c r="CU182" s="52">
        <v>-4.0566999999999999E-2</v>
      </c>
      <c r="CV182" s="52">
        <v>-5.3624900000000003E-2</v>
      </c>
      <c r="CW182" s="52">
        <v>-1.1461000000000001E-2</v>
      </c>
      <c r="CX182" s="52">
        <v>-2.8606400000000001E-2</v>
      </c>
      <c r="CY182" s="52">
        <v>-6.1914700000000003E-2</v>
      </c>
      <c r="CZ182" s="52">
        <v>-6.1615900000000001E-2</v>
      </c>
      <c r="DA182" s="52">
        <v>-5.9922900000000001E-2</v>
      </c>
      <c r="DB182" s="52">
        <v>-1.25402E-2</v>
      </c>
      <c r="DC182" s="52">
        <v>-1.44888E-2</v>
      </c>
      <c r="DD182" s="52">
        <v>-1.7133999999999999E-3</v>
      </c>
      <c r="DE182" s="52">
        <v>2.39662E-2</v>
      </c>
      <c r="DF182" s="52">
        <v>4.8133500000000003E-2</v>
      </c>
      <c r="DG182" s="52">
        <v>4.7489499999999997E-2</v>
      </c>
      <c r="DH182" s="52">
        <v>4.6432399999999999E-2</v>
      </c>
      <c r="DI182" s="52">
        <v>6.1574299999999998E-2</v>
      </c>
      <c r="DJ182" s="52">
        <v>6.5987900000000002E-2</v>
      </c>
      <c r="DK182" s="52">
        <v>2.4928800000000001E-2</v>
      </c>
      <c r="DL182" s="52">
        <v>1.90501E-2</v>
      </c>
      <c r="DM182" s="52">
        <v>6.2408400000000003E-2</v>
      </c>
      <c r="DN182" s="52">
        <v>6.0459699999999998E-2</v>
      </c>
      <c r="DO182" s="52">
        <v>8.2480700000000004E-2</v>
      </c>
      <c r="DP182" s="52">
        <v>9.7836599999999996E-2</v>
      </c>
      <c r="DQ182" s="52">
        <v>7.8408599999999995E-2</v>
      </c>
      <c r="DR182" s="52">
        <v>1.86868E-2</v>
      </c>
      <c r="DS182" s="52">
        <v>-1.41805E-2</v>
      </c>
      <c r="DT182" s="52">
        <v>-2.8833999999999999E-2</v>
      </c>
      <c r="DU182" s="52">
        <v>1.43155E-2</v>
      </c>
      <c r="DV182" s="52">
        <v>-4.9443999999999998E-3</v>
      </c>
      <c r="DW182" s="52">
        <v>-2.5861700000000001E-2</v>
      </c>
      <c r="DX182" s="52">
        <v>-2.4791899999999999E-2</v>
      </c>
      <c r="DY182" s="52">
        <v>-2.7594400000000002E-2</v>
      </c>
      <c r="DZ182" s="52">
        <v>1.49491E-2</v>
      </c>
      <c r="EA182" s="52">
        <v>1.28329E-2</v>
      </c>
      <c r="EB182" s="52">
        <v>2.63036E-2</v>
      </c>
      <c r="EC182" s="52">
        <v>5.3700400000000002E-2</v>
      </c>
      <c r="ED182" s="52">
        <v>7.5192200000000001E-2</v>
      </c>
      <c r="EE182" s="52">
        <v>7.4841199999999997E-2</v>
      </c>
      <c r="EF182" s="52">
        <v>7.3516600000000001E-2</v>
      </c>
      <c r="EG182" s="52">
        <v>8.88679E-2</v>
      </c>
      <c r="EH182" s="52">
        <v>9.2558399999999999E-2</v>
      </c>
      <c r="EI182" s="52">
        <v>5.0918400000000003E-2</v>
      </c>
      <c r="EJ182" s="52">
        <v>4.2344E-2</v>
      </c>
      <c r="EK182" s="52">
        <v>9.1511700000000001E-2</v>
      </c>
      <c r="EL182" s="52">
        <v>9.43021E-2</v>
      </c>
      <c r="EM182" s="52">
        <v>0.114965</v>
      </c>
      <c r="EN182" s="52">
        <v>0.1327595</v>
      </c>
      <c r="EO182" s="52">
        <v>0.11656569999999999</v>
      </c>
      <c r="EP182" s="52">
        <v>5.8632999999999998E-2</v>
      </c>
      <c r="EQ182" s="52">
        <v>2.3917500000000001E-2</v>
      </c>
      <c r="ER182" s="52">
        <v>6.96E-3</v>
      </c>
      <c r="ES182" s="52">
        <v>5.1532700000000001E-2</v>
      </c>
      <c r="ET182" s="52">
        <v>2.9219700000000001E-2</v>
      </c>
      <c r="EU182" s="52">
        <v>65.851401999999993</v>
      </c>
      <c r="EV182" s="52">
        <v>65.650604000000001</v>
      </c>
      <c r="EW182" s="52">
        <v>64.200806</v>
      </c>
      <c r="EX182" s="52">
        <v>64.100403</v>
      </c>
      <c r="EY182" s="52">
        <v>63.200802000000003</v>
      </c>
      <c r="EZ182" s="52">
        <v>63.200802000000003</v>
      </c>
      <c r="FA182" s="52">
        <v>64.449798999999999</v>
      </c>
      <c r="FB182" s="52">
        <v>71.248992999999999</v>
      </c>
      <c r="FC182" s="52">
        <v>76.598395999999994</v>
      </c>
      <c r="FD182" s="52">
        <v>81.148598000000007</v>
      </c>
      <c r="FE182" s="52">
        <v>83.598395999999994</v>
      </c>
      <c r="FF182" s="52">
        <v>83.598395999999994</v>
      </c>
      <c r="FG182" s="52">
        <v>85.698791999999997</v>
      </c>
      <c r="FH182" s="52">
        <v>86.248992999999999</v>
      </c>
      <c r="FI182" s="52">
        <v>86.698791999999997</v>
      </c>
      <c r="FJ182" s="52">
        <v>85.698791999999997</v>
      </c>
      <c r="FK182" s="52">
        <v>84.799194</v>
      </c>
      <c r="FL182" s="52">
        <v>81.899597</v>
      </c>
      <c r="FM182" s="52">
        <v>81</v>
      </c>
      <c r="FN182" s="52">
        <v>77.650604000000001</v>
      </c>
      <c r="FO182" s="52">
        <v>73.401604000000006</v>
      </c>
      <c r="FP182" s="52">
        <v>70.401604000000006</v>
      </c>
      <c r="FQ182" s="52">
        <v>67.502007000000006</v>
      </c>
      <c r="FR182" s="52">
        <v>64.851401999999993</v>
      </c>
      <c r="FS182" s="52">
        <v>2.6460899999999999E-2</v>
      </c>
      <c r="FT182" s="52">
        <v>2.5963199999999999E-2</v>
      </c>
      <c r="FU182" s="52">
        <v>4.2062099999999998E-2</v>
      </c>
    </row>
    <row r="183" spans="1:177" x14ac:dyDescent="0.2">
      <c r="A183" s="31" t="s">
        <v>204</v>
      </c>
      <c r="B183" s="31" t="s">
        <v>235</v>
      </c>
      <c r="C183" s="31" t="s">
        <v>221</v>
      </c>
      <c r="D183" s="31" t="s">
        <v>209</v>
      </c>
      <c r="E183" s="53" t="s">
        <v>230</v>
      </c>
      <c r="F183" s="53">
        <v>293</v>
      </c>
      <c r="G183" s="52">
        <v>0.7031482</v>
      </c>
      <c r="H183" s="52">
        <v>0.64974350000000003</v>
      </c>
      <c r="I183" s="52">
        <v>0.6723015</v>
      </c>
      <c r="J183" s="52">
        <v>0.59911899999999996</v>
      </c>
      <c r="K183" s="52">
        <v>0.58243259999999997</v>
      </c>
      <c r="L183" s="52">
        <v>0.64663519999999997</v>
      </c>
      <c r="M183" s="52">
        <v>0.64770470000000002</v>
      </c>
      <c r="N183" s="52">
        <v>0.57611769999999995</v>
      </c>
      <c r="O183" s="52">
        <v>0.59417889999999995</v>
      </c>
      <c r="P183" s="52">
        <v>0.59583949999999997</v>
      </c>
      <c r="Q183" s="52">
        <v>0.60041460000000002</v>
      </c>
      <c r="R183" s="52">
        <v>0.5878295</v>
      </c>
      <c r="S183" s="52">
        <v>0.57732059999999996</v>
      </c>
      <c r="T183" s="52">
        <v>0.58841949999999998</v>
      </c>
      <c r="U183" s="52">
        <v>0.66129360000000004</v>
      </c>
      <c r="V183" s="52">
        <v>0.63862929999999996</v>
      </c>
      <c r="W183" s="52">
        <v>0.64112009999999997</v>
      </c>
      <c r="X183" s="52">
        <v>0.70245239999999998</v>
      </c>
      <c r="Y183" s="52">
        <v>0.84042139999999999</v>
      </c>
      <c r="Z183" s="52">
        <v>0.99867870000000003</v>
      </c>
      <c r="AA183" s="52">
        <v>1.057253</v>
      </c>
      <c r="AB183" s="52">
        <v>1.0318929999999999</v>
      </c>
      <c r="AC183" s="52">
        <v>0.957036</v>
      </c>
      <c r="AD183" s="52">
        <v>0.82388810000000001</v>
      </c>
      <c r="AE183" s="52">
        <v>-0.25011440000000001</v>
      </c>
      <c r="AF183" s="52">
        <v>-0.27181440000000001</v>
      </c>
      <c r="AG183" s="52">
        <v>-0.22322620000000001</v>
      </c>
      <c r="AH183" s="52">
        <v>-0.1104025</v>
      </c>
      <c r="AI183" s="52">
        <v>-0.1168276</v>
      </c>
      <c r="AJ183" s="52">
        <v>-0.1032155</v>
      </c>
      <c r="AK183" s="52">
        <v>-5.2665099999999999E-2</v>
      </c>
      <c r="AL183" s="52">
        <v>-7.0436700000000005E-2</v>
      </c>
      <c r="AM183" s="52">
        <v>-3.5303599999999997E-2</v>
      </c>
      <c r="AN183" s="52">
        <v>-4.4910999999999996E-3</v>
      </c>
      <c r="AO183" s="52">
        <v>1.8719800000000002E-2</v>
      </c>
      <c r="AP183" s="52">
        <v>-8.0248999999999997E-3</v>
      </c>
      <c r="AQ183" s="52">
        <v>-5.1132299999999999E-2</v>
      </c>
      <c r="AR183" s="52">
        <v>-5.4103100000000001E-2</v>
      </c>
      <c r="AS183" s="52">
        <v>-3.8282299999999998E-2</v>
      </c>
      <c r="AT183" s="52">
        <v>-7.0319099999999995E-2</v>
      </c>
      <c r="AU183" s="52">
        <v>-7.2178900000000004E-2</v>
      </c>
      <c r="AV183" s="52">
        <v>-6.3463400000000003E-2</v>
      </c>
      <c r="AW183" s="52">
        <v>-4.9135900000000003E-2</v>
      </c>
      <c r="AX183" s="52">
        <v>-8.1272200000000003E-2</v>
      </c>
      <c r="AY183" s="52">
        <v>-0.13927580000000001</v>
      </c>
      <c r="AZ183" s="52">
        <v>-0.12928229999999999</v>
      </c>
      <c r="BA183" s="52">
        <v>-0.1502578</v>
      </c>
      <c r="BB183" s="52">
        <v>-0.147704</v>
      </c>
      <c r="BC183" s="52">
        <v>-0.1933107</v>
      </c>
      <c r="BD183" s="52">
        <v>-0.2123738</v>
      </c>
      <c r="BE183" s="52">
        <v>-0.1719195</v>
      </c>
      <c r="BF183" s="52">
        <v>-6.9803000000000004E-2</v>
      </c>
      <c r="BG183" s="52">
        <v>-7.7158699999999997E-2</v>
      </c>
      <c r="BH183" s="52">
        <v>-6.2788099999999999E-2</v>
      </c>
      <c r="BI183" s="52">
        <v>-9.5160000000000002E-3</v>
      </c>
      <c r="BJ183" s="52">
        <v>-3.07061E-2</v>
      </c>
      <c r="BK183" s="52">
        <v>9.3912000000000006E-3</v>
      </c>
      <c r="BL183" s="52">
        <v>3.6521699999999997E-2</v>
      </c>
      <c r="BM183" s="52">
        <v>5.9891699999999999E-2</v>
      </c>
      <c r="BN183" s="52">
        <v>3.2844600000000002E-2</v>
      </c>
      <c r="BO183" s="52">
        <v>-1.31694E-2</v>
      </c>
      <c r="BP183" s="52">
        <v>-2.3201699999999999E-2</v>
      </c>
      <c r="BQ183" s="52">
        <v>-1.9415999999999999E-3</v>
      </c>
      <c r="BR183" s="52">
        <v>-2.7858899999999999E-2</v>
      </c>
      <c r="BS183" s="52">
        <v>-2.9477E-2</v>
      </c>
      <c r="BT183" s="52">
        <v>-1.9366399999999999E-2</v>
      </c>
      <c r="BU183" s="52">
        <v>3.0380000000000001E-4</v>
      </c>
      <c r="BV183" s="52">
        <v>-3.01769E-2</v>
      </c>
      <c r="BW183" s="52">
        <v>-8.7054300000000001E-2</v>
      </c>
      <c r="BX183" s="52">
        <v>-8.3544400000000005E-2</v>
      </c>
      <c r="BY183" s="52">
        <v>-9.8964300000000005E-2</v>
      </c>
      <c r="BZ183" s="52">
        <v>-9.7256200000000001E-2</v>
      </c>
      <c r="CA183" s="52">
        <v>-0.15396860000000001</v>
      </c>
      <c r="CB183" s="52">
        <v>-0.17120540000000001</v>
      </c>
      <c r="CC183" s="52">
        <v>-0.13638459999999999</v>
      </c>
      <c r="CD183" s="52">
        <v>-4.1683900000000003E-2</v>
      </c>
      <c r="CE183" s="52">
        <v>-4.9684199999999998E-2</v>
      </c>
      <c r="CF183" s="52">
        <v>-3.4788199999999998E-2</v>
      </c>
      <c r="CG183" s="52">
        <v>2.0368899999999999E-2</v>
      </c>
      <c r="CH183" s="52">
        <v>-3.1887999999999999E-3</v>
      </c>
      <c r="CI183" s="52">
        <v>4.0346699999999999E-2</v>
      </c>
      <c r="CJ183" s="52">
        <v>6.4927100000000001E-2</v>
      </c>
      <c r="CK183" s="52">
        <v>8.8407299999999994E-2</v>
      </c>
      <c r="CL183" s="52">
        <v>6.1150700000000002E-2</v>
      </c>
      <c r="CM183" s="52">
        <v>1.31235E-2</v>
      </c>
      <c r="CN183" s="52">
        <v>-1.7995000000000001E-3</v>
      </c>
      <c r="CO183" s="52">
        <v>2.3227899999999999E-2</v>
      </c>
      <c r="CP183" s="52">
        <v>1.549E-3</v>
      </c>
      <c r="CQ183" s="52">
        <v>9.8200000000000002E-5</v>
      </c>
      <c r="CR183" s="52">
        <v>1.1174999999999999E-2</v>
      </c>
      <c r="CS183" s="52">
        <v>3.45455E-2</v>
      </c>
      <c r="CT183" s="52">
        <v>5.2116000000000003E-3</v>
      </c>
      <c r="CU183" s="52">
        <v>-5.0885899999999998E-2</v>
      </c>
      <c r="CV183" s="52">
        <v>-5.1866500000000003E-2</v>
      </c>
      <c r="CW183" s="52">
        <v>-6.3438499999999995E-2</v>
      </c>
      <c r="CX183" s="52">
        <v>-6.2316200000000002E-2</v>
      </c>
      <c r="CY183" s="52">
        <v>-0.11462650000000001</v>
      </c>
      <c r="CZ183" s="52">
        <v>-0.13003700000000001</v>
      </c>
      <c r="DA183" s="52">
        <v>-0.1008497</v>
      </c>
      <c r="DB183" s="52">
        <v>-1.35648E-2</v>
      </c>
      <c r="DC183" s="52">
        <v>-2.2209599999999999E-2</v>
      </c>
      <c r="DD183" s="52">
        <v>-6.7882999999999997E-3</v>
      </c>
      <c r="DE183" s="52">
        <v>5.0253899999999997E-2</v>
      </c>
      <c r="DF183" s="52">
        <v>2.43284E-2</v>
      </c>
      <c r="DG183" s="52">
        <v>7.1302299999999999E-2</v>
      </c>
      <c r="DH183" s="52">
        <v>9.3332499999999999E-2</v>
      </c>
      <c r="DI183" s="52">
        <v>0.11692279999999999</v>
      </c>
      <c r="DJ183" s="52">
        <v>8.9456900000000006E-2</v>
      </c>
      <c r="DK183" s="52">
        <v>3.94165E-2</v>
      </c>
      <c r="DL183" s="52">
        <v>1.96028E-2</v>
      </c>
      <c r="DM183" s="52">
        <v>4.8397299999999997E-2</v>
      </c>
      <c r="DN183" s="52">
        <v>3.0956899999999999E-2</v>
      </c>
      <c r="DO183" s="52">
        <v>2.9673499999999998E-2</v>
      </c>
      <c r="DP183" s="52">
        <v>4.1716400000000001E-2</v>
      </c>
      <c r="DQ183" s="52">
        <v>6.8787299999999996E-2</v>
      </c>
      <c r="DR183" s="52">
        <v>4.06001E-2</v>
      </c>
      <c r="DS183" s="52">
        <v>-1.47175E-2</v>
      </c>
      <c r="DT183" s="52">
        <v>-2.0188600000000001E-2</v>
      </c>
      <c r="DU183" s="52">
        <v>-2.7912699999999999E-2</v>
      </c>
      <c r="DV183" s="52">
        <v>-2.73762E-2</v>
      </c>
      <c r="DW183" s="52">
        <v>-5.7822699999999998E-2</v>
      </c>
      <c r="DX183" s="52">
        <v>-7.0596400000000004E-2</v>
      </c>
      <c r="DY183" s="52">
        <v>-4.9542999999999997E-2</v>
      </c>
      <c r="DZ183" s="52">
        <v>2.7034599999999999E-2</v>
      </c>
      <c r="EA183" s="52">
        <v>1.7459200000000001E-2</v>
      </c>
      <c r="EB183" s="52">
        <v>3.3639099999999998E-2</v>
      </c>
      <c r="EC183" s="52">
        <v>9.3403E-2</v>
      </c>
      <c r="ED183" s="52">
        <v>6.4059000000000005E-2</v>
      </c>
      <c r="EE183" s="52">
        <v>0.11599710000000001</v>
      </c>
      <c r="EF183" s="52">
        <v>0.1343453</v>
      </c>
      <c r="EG183" s="52">
        <v>0.15809480000000001</v>
      </c>
      <c r="EH183" s="52">
        <v>0.13032640000000001</v>
      </c>
      <c r="EI183" s="52">
        <v>7.7379299999999998E-2</v>
      </c>
      <c r="EJ183" s="52">
        <v>5.0504199999999999E-2</v>
      </c>
      <c r="EK183" s="52">
        <v>8.4737999999999994E-2</v>
      </c>
      <c r="EL183" s="52">
        <v>7.3417200000000002E-2</v>
      </c>
      <c r="EM183" s="52">
        <v>7.2375400000000006E-2</v>
      </c>
      <c r="EN183" s="52">
        <v>8.5813299999999995E-2</v>
      </c>
      <c r="EO183" s="52">
        <v>0.118227</v>
      </c>
      <c r="EP183" s="52">
        <v>9.1695399999999996E-2</v>
      </c>
      <c r="EQ183" s="52">
        <v>3.75039E-2</v>
      </c>
      <c r="ER183" s="52">
        <v>2.5549200000000001E-2</v>
      </c>
      <c r="ES183" s="52">
        <v>2.33809E-2</v>
      </c>
      <c r="ET183" s="52">
        <v>2.3071500000000002E-2</v>
      </c>
      <c r="EU183" s="52">
        <v>69</v>
      </c>
      <c r="EV183" s="52">
        <v>67</v>
      </c>
      <c r="EW183" s="52">
        <v>66</v>
      </c>
      <c r="EX183" s="52">
        <v>65</v>
      </c>
      <c r="EY183" s="52">
        <v>65</v>
      </c>
      <c r="EZ183" s="52">
        <v>65</v>
      </c>
      <c r="FA183" s="52">
        <v>64</v>
      </c>
      <c r="FB183" s="52">
        <v>69</v>
      </c>
      <c r="FC183" s="52">
        <v>73</v>
      </c>
      <c r="FD183" s="52">
        <v>78</v>
      </c>
      <c r="FE183" s="52">
        <v>80</v>
      </c>
      <c r="FF183" s="52">
        <v>80</v>
      </c>
      <c r="FG183" s="52">
        <v>83</v>
      </c>
      <c r="FH183" s="52">
        <v>84</v>
      </c>
      <c r="FI183" s="52">
        <v>84</v>
      </c>
      <c r="FJ183" s="52">
        <v>83</v>
      </c>
      <c r="FK183" s="52">
        <v>83</v>
      </c>
      <c r="FL183" s="52">
        <v>81</v>
      </c>
      <c r="FM183" s="52">
        <v>81</v>
      </c>
      <c r="FN183" s="52">
        <v>79</v>
      </c>
      <c r="FO183" s="52">
        <v>77</v>
      </c>
      <c r="FP183" s="52">
        <v>74</v>
      </c>
      <c r="FQ183" s="52">
        <v>72</v>
      </c>
      <c r="FR183" s="52">
        <v>68</v>
      </c>
      <c r="FS183" s="52">
        <v>4.0267299999999999E-2</v>
      </c>
      <c r="FT183" s="52">
        <v>4.0538299999999999E-2</v>
      </c>
      <c r="FU183" s="52">
        <v>5.8038600000000003E-2</v>
      </c>
    </row>
    <row r="184" spans="1:177" x14ac:dyDescent="0.2">
      <c r="A184" s="31" t="s">
        <v>204</v>
      </c>
      <c r="B184" s="31" t="s">
        <v>235</v>
      </c>
      <c r="C184" s="31" t="s">
        <v>221</v>
      </c>
      <c r="D184" s="31" t="s">
        <v>209</v>
      </c>
      <c r="E184" s="53" t="s">
        <v>231</v>
      </c>
      <c r="F184" s="53">
        <v>217</v>
      </c>
      <c r="G184" s="52">
        <v>0.74881750000000002</v>
      </c>
      <c r="H184" s="52">
        <v>0.63444469999999997</v>
      </c>
      <c r="I184" s="52">
        <v>0.58309109999999997</v>
      </c>
      <c r="J184" s="52">
        <v>0.56901409999999997</v>
      </c>
      <c r="K184" s="52">
        <v>0.57448160000000004</v>
      </c>
      <c r="L184" s="52">
        <v>0.62237330000000002</v>
      </c>
      <c r="M184" s="52">
        <v>0.64764520000000003</v>
      </c>
      <c r="N184" s="52">
        <v>0.80379840000000002</v>
      </c>
      <c r="O184" s="52">
        <v>0.77245920000000001</v>
      </c>
      <c r="P184" s="52">
        <v>0.74943369999999998</v>
      </c>
      <c r="Q184" s="52">
        <v>0.7067812</v>
      </c>
      <c r="R184" s="52">
        <v>0.74039460000000001</v>
      </c>
      <c r="S184" s="52">
        <v>0.77464809999999995</v>
      </c>
      <c r="T184" s="52">
        <v>0.77044829999999997</v>
      </c>
      <c r="U184" s="52">
        <v>0.77134740000000002</v>
      </c>
      <c r="V184" s="52">
        <v>0.85675199999999996</v>
      </c>
      <c r="W184" s="52">
        <v>0.9410444</v>
      </c>
      <c r="X184" s="52">
        <v>1.024459</v>
      </c>
      <c r="Y184" s="52">
        <v>1.056467</v>
      </c>
      <c r="Z184" s="52">
        <v>1.098115</v>
      </c>
      <c r="AA184" s="52">
        <v>1.270721</v>
      </c>
      <c r="AB184" s="52">
        <v>1.2637</v>
      </c>
      <c r="AC184" s="52">
        <v>1.0629660000000001</v>
      </c>
      <c r="AD184" s="52">
        <v>0.88019159999999996</v>
      </c>
      <c r="AE184" s="52">
        <v>-9.5272700000000002E-2</v>
      </c>
      <c r="AF184" s="52">
        <v>-7.9898700000000003E-2</v>
      </c>
      <c r="AG184" s="52">
        <v>-9.79743E-2</v>
      </c>
      <c r="AH184" s="52">
        <v>-8.7096800000000002E-2</v>
      </c>
      <c r="AI184" s="52">
        <v>-8.2691299999999995E-2</v>
      </c>
      <c r="AJ184" s="52">
        <v>-7.5589199999999995E-2</v>
      </c>
      <c r="AK184" s="52">
        <v>-8.5259000000000001E-2</v>
      </c>
      <c r="AL184" s="52">
        <v>7.8834999999999999E-3</v>
      </c>
      <c r="AM184" s="52">
        <v>-4.0576500000000001E-2</v>
      </c>
      <c r="AN184" s="52">
        <v>-8.3298700000000003E-2</v>
      </c>
      <c r="AO184" s="52">
        <v>-7.0529900000000006E-2</v>
      </c>
      <c r="AP184" s="52">
        <v>-2.6652499999999999E-2</v>
      </c>
      <c r="AQ184" s="52">
        <v>-6.4885499999999999E-2</v>
      </c>
      <c r="AR184" s="52">
        <v>-5.7289800000000002E-2</v>
      </c>
      <c r="AS184" s="52">
        <v>-2.0489400000000001E-2</v>
      </c>
      <c r="AT184" s="52">
        <v>-1.6809600000000001E-2</v>
      </c>
      <c r="AU184" s="52">
        <v>4.6352299999999999E-2</v>
      </c>
      <c r="AV184" s="52">
        <v>5.1793899999999997E-2</v>
      </c>
      <c r="AW184" s="52">
        <v>-3.0433200000000001E-2</v>
      </c>
      <c r="AX184" s="52">
        <v>-0.1315162</v>
      </c>
      <c r="AY184" s="52">
        <v>-0.1304971</v>
      </c>
      <c r="AZ184" s="52">
        <v>-0.15578990000000001</v>
      </c>
      <c r="BA184" s="52">
        <v>-5.2072899999999998E-2</v>
      </c>
      <c r="BB184" s="52">
        <v>-7.5230000000000005E-2</v>
      </c>
      <c r="BC184" s="52">
        <v>-5.2871099999999997E-2</v>
      </c>
      <c r="BD184" s="52">
        <v>-3.9220199999999997E-2</v>
      </c>
      <c r="BE184" s="52">
        <v>-6.0287500000000001E-2</v>
      </c>
      <c r="BF184" s="52">
        <v>-4.9884199999999997E-2</v>
      </c>
      <c r="BG184" s="52">
        <v>-4.4851299999999997E-2</v>
      </c>
      <c r="BH184" s="52">
        <v>-3.6254099999999997E-2</v>
      </c>
      <c r="BI184" s="52">
        <v>-4.4270200000000003E-2</v>
      </c>
      <c r="BJ184" s="52">
        <v>4.3846099999999999E-2</v>
      </c>
      <c r="BK184" s="52">
        <v>-1.06141E-2</v>
      </c>
      <c r="BL184" s="52">
        <v>-4.8767900000000003E-2</v>
      </c>
      <c r="BM184" s="52">
        <v>-3.5588599999999998E-2</v>
      </c>
      <c r="BN184" s="52">
        <v>6.6820999999999998E-3</v>
      </c>
      <c r="BO184" s="52">
        <v>-2.9607100000000001E-2</v>
      </c>
      <c r="BP184" s="52">
        <v>-2.1937999999999999E-2</v>
      </c>
      <c r="BQ184" s="52">
        <v>2.5618499999999999E-2</v>
      </c>
      <c r="BR184" s="52">
        <v>3.6489199999999999E-2</v>
      </c>
      <c r="BS184" s="52">
        <v>9.5228599999999997E-2</v>
      </c>
      <c r="BT184" s="52">
        <v>0.1071742</v>
      </c>
      <c r="BU184" s="52">
        <v>2.8741900000000001E-2</v>
      </c>
      <c r="BV184" s="52">
        <v>-6.9461700000000001E-2</v>
      </c>
      <c r="BW184" s="52">
        <v>-7.4151599999999998E-2</v>
      </c>
      <c r="BX184" s="52">
        <v>-9.9199899999999994E-2</v>
      </c>
      <c r="BY184" s="52">
        <v>2.3625E-3</v>
      </c>
      <c r="BZ184" s="52">
        <v>-2.9509799999999999E-2</v>
      </c>
      <c r="CA184" s="52">
        <v>-2.3503900000000001E-2</v>
      </c>
      <c r="CB184" s="52">
        <v>-1.10464E-2</v>
      </c>
      <c r="CC184" s="52">
        <v>-3.4185699999999999E-2</v>
      </c>
      <c r="CD184" s="52">
        <v>-2.4110900000000001E-2</v>
      </c>
      <c r="CE184" s="52">
        <v>-1.8643400000000001E-2</v>
      </c>
      <c r="CF184" s="52">
        <v>-9.0107E-3</v>
      </c>
      <c r="CG184" s="52">
        <v>-1.58815E-2</v>
      </c>
      <c r="CH184" s="52">
        <v>6.8753700000000001E-2</v>
      </c>
      <c r="CI184" s="52">
        <v>1.0137800000000001E-2</v>
      </c>
      <c r="CJ184" s="52">
        <v>-2.4851999999999999E-2</v>
      </c>
      <c r="CK184" s="52">
        <v>-1.13884E-2</v>
      </c>
      <c r="CL184" s="52">
        <v>2.97696E-2</v>
      </c>
      <c r="CM184" s="52">
        <v>-5.1733999999999999E-3</v>
      </c>
      <c r="CN184" s="52">
        <v>2.5465000000000002E-3</v>
      </c>
      <c r="CO184" s="52">
        <v>5.7552800000000001E-2</v>
      </c>
      <c r="CP184" s="52">
        <v>7.3403800000000005E-2</v>
      </c>
      <c r="CQ184" s="52">
        <v>0.12908020000000001</v>
      </c>
      <c r="CR184" s="52">
        <v>0.1455303</v>
      </c>
      <c r="CS184" s="52">
        <v>6.9726300000000005E-2</v>
      </c>
      <c r="CT184" s="52">
        <v>-2.64829E-2</v>
      </c>
      <c r="CU184" s="52">
        <v>-3.5126900000000003E-2</v>
      </c>
      <c r="CV184" s="52">
        <v>-6.0005799999999998E-2</v>
      </c>
      <c r="CW184" s="52">
        <v>4.0064200000000001E-2</v>
      </c>
      <c r="CX184" s="52">
        <v>2.1557999999999998E-3</v>
      </c>
      <c r="CY184" s="52">
        <v>5.8633000000000001E-3</v>
      </c>
      <c r="CZ184" s="52">
        <v>1.7127400000000001E-2</v>
      </c>
      <c r="DA184" s="52">
        <v>-8.0838999999999998E-3</v>
      </c>
      <c r="DB184" s="52">
        <v>1.6624999999999999E-3</v>
      </c>
      <c r="DC184" s="52">
        <v>7.5645E-3</v>
      </c>
      <c r="DD184" s="52">
        <v>1.8232700000000001E-2</v>
      </c>
      <c r="DE184" s="52">
        <v>1.25071E-2</v>
      </c>
      <c r="DF184" s="52">
        <v>9.3661300000000003E-2</v>
      </c>
      <c r="DG184" s="52">
        <v>3.0889699999999999E-2</v>
      </c>
      <c r="DH184" s="52">
        <v>-9.3610000000000004E-4</v>
      </c>
      <c r="DI184" s="52">
        <v>1.28118E-2</v>
      </c>
      <c r="DJ184" s="52">
        <v>5.2857099999999997E-2</v>
      </c>
      <c r="DK184" s="52">
        <v>1.9260300000000001E-2</v>
      </c>
      <c r="DL184" s="52">
        <v>2.7031099999999999E-2</v>
      </c>
      <c r="DM184" s="52">
        <v>8.9486999999999997E-2</v>
      </c>
      <c r="DN184" s="52">
        <v>0.1103184</v>
      </c>
      <c r="DO184" s="52">
        <v>0.16293179999999999</v>
      </c>
      <c r="DP184" s="52">
        <v>0.18388650000000001</v>
      </c>
      <c r="DQ184" s="52">
        <v>0.1107108</v>
      </c>
      <c r="DR184" s="52">
        <v>1.6495800000000001E-2</v>
      </c>
      <c r="DS184" s="52">
        <v>3.8977999999999999E-3</v>
      </c>
      <c r="DT184" s="52">
        <v>-2.0811699999999999E-2</v>
      </c>
      <c r="DU184" s="52">
        <v>7.7766000000000002E-2</v>
      </c>
      <c r="DV184" s="52">
        <v>3.3821499999999997E-2</v>
      </c>
      <c r="DW184" s="52">
        <v>4.8264899999999999E-2</v>
      </c>
      <c r="DX184" s="52">
        <v>5.78059E-2</v>
      </c>
      <c r="DY184" s="52">
        <v>2.9602900000000001E-2</v>
      </c>
      <c r="DZ184" s="52">
        <v>3.8875100000000003E-2</v>
      </c>
      <c r="EA184" s="52">
        <v>4.5404600000000003E-2</v>
      </c>
      <c r="EB184" s="52">
        <v>5.7567800000000002E-2</v>
      </c>
      <c r="EC184" s="52">
        <v>5.3495899999999999E-2</v>
      </c>
      <c r="ED184" s="52">
        <v>0.12962389999999999</v>
      </c>
      <c r="EE184" s="52">
        <v>6.0852099999999999E-2</v>
      </c>
      <c r="EF184" s="52">
        <v>3.3594600000000002E-2</v>
      </c>
      <c r="EG184" s="52">
        <v>4.77531E-2</v>
      </c>
      <c r="EH184" s="52">
        <v>8.6191699999999996E-2</v>
      </c>
      <c r="EI184" s="52">
        <v>5.4538700000000002E-2</v>
      </c>
      <c r="EJ184" s="52">
        <v>6.2382899999999998E-2</v>
      </c>
      <c r="EK184" s="52">
        <v>0.13559489999999999</v>
      </c>
      <c r="EL184" s="52">
        <v>0.16361729999999999</v>
      </c>
      <c r="EM184" s="52">
        <v>0.2118081</v>
      </c>
      <c r="EN184" s="52">
        <v>0.2392668</v>
      </c>
      <c r="EO184" s="52">
        <v>0.16988590000000001</v>
      </c>
      <c r="EP184" s="52">
        <v>7.8550400000000006E-2</v>
      </c>
      <c r="EQ184" s="52">
        <v>6.02433E-2</v>
      </c>
      <c r="ER184" s="52">
        <v>3.5778299999999999E-2</v>
      </c>
      <c r="ES184" s="52">
        <v>0.13220129999999999</v>
      </c>
      <c r="ET184" s="52">
        <v>7.9541700000000007E-2</v>
      </c>
      <c r="EU184" s="52">
        <v>62</v>
      </c>
      <c r="EV184" s="52">
        <v>64</v>
      </c>
      <c r="EW184" s="52">
        <v>62</v>
      </c>
      <c r="EX184" s="52">
        <v>63</v>
      </c>
      <c r="EY184" s="52">
        <v>61</v>
      </c>
      <c r="EZ184" s="52">
        <v>61</v>
      </c>
      <c r="FA184" s="52">
        <v>65</v>
      </c>
      <c r="FB184" s="52">
        <v>74</v>
      </c>
      <c r="FC184" s="52">
        <v>81</v>
      </c>
      <c r="FD184" s="52">
        <v>85</v>
      </c>
      <c r="FE184" s="52">
        <v>88</v>
      </c>
      <c r="FF184" s="52">
        <v>88</v>
      </c>
      <c r="FG184" s="52">
        <v>89</v>
      </c>
      <c r="FH184" s="52">
        <v>89</v>
      </c>
      <c r="FI184" s="52">
        <v>90</v>
      </c>
      <c r="FJ184" s="52">
        <v>89</v>
      </c>
      <c r="FK184" s="52">
        <v>87</v>
      </c>
      <c r="FL184" s="52">
        <v>83</v>
      </c>
      <c r="FM184" s="52">
        <v>81</v>
      </c>
      <c r="FN184" s="52">
        <v>76</v>
      </c>
      <c r="FO184" s="52">
        <v>69</v>
      </c>
      <c r="FP184" s="52">
        <v>66</v>
      </c>
      <c r="FQ184" s="52">
        <v>62</v>
      </c>
      <c r="FR184" s="52">
        <v>61</v>
      </c>
      <c r="FS184" s="52">
        <v>3.39818E-2</v>
      </c>
      <c r="FT184" s="52">
        <v>3.1573400000000001E-2</v>
      </c>
      <c r="FU184" s="52">
        <v>6.1081499999999997E-2</v>
      </c>
    </row>
    <row r="185" spans="1:177" x14ac:dyDescent="0.2">
      <c r="A185" s="31" t="s">
        <v>204</v>
      </c>
      <c r="B185" s="31" t="s">
        <v>235</v>
      </c>
      <c r="C185" s="31" t="s">
        <v>221</v>
      </c>
      <c r="D185" s="31" t="s">
        <v>210</v>
      </c>
      <c r="E185" s="53" t="s">
        <v>229</v>
      </c>
      <c r="F185" s="53">
        <v>745</v>
      </c>
      <c r="G185" s="52">
        <v>0.99931840000000005</v>
      </c>
      <c r="H185" s="52">
        <v>0.88898440000000001</v>
      </c>
      <c r="I185" s="52">
        <v>0.77606929999999996</v>
      </c>
      <c r="J185" s="52">
        <v>0.70537119999999998</v>
      </c>
      <c r="K185" s="52">
        <v>0.65361089999999999</v>
      </c>
      <c r="L185" s="52">
        <v>0.68413190000000002</v>
      </c>
      <c r="M185" s="52">
        <v>0.72835159999999999</v>
      </c>
      <c r="N185" s="52">
        <v>0.73082320000000001</v>
      </c>
      <c r="O185" s="52">
        <v>0.79682280000000005</v>
      </c>
      <c r="P185" s="52">
        <v>0.8841812</v>
      </c>
      <c r="Q185" s="52">
        <v>0.9770761</v>
      </c>
      <c r="R185" s="52">
        <v>1.1558040000000001</v>
      </c>
      <c r="S185" s="52">
        <v>1.4219329999999999</v>
      </c>
      <c r="T185" s="52">
        <v>1.4993730000000001</v>
      </c>
      <c r="U185" s="52">
        <v>1.7570490000000001</v>
      </c>
      <c r="V185" s="52">
        <v>1.759261</v>
      </c>
      <c r="W185" s="52">
        <v>1.8896029999999999</v>
      </c>
      <c r="X185" s="52">
        <v>1.958604</v>
      </c>
      <c r="Y185" s="52">
        <v>1.9503330000000001</v>
      </c>
      <c r="Z185" s="52">
        <v>1.922693</v>
      </c>
      <c r="AA185" s="52">
        <v>1.961149</v>
      </c>
      <c r="AB185" s="52">
        <v>1.7950060000000001</v>
      </c>
      <c r="AC185" s="52">
        <v>1.5559769999999999</v>
      </c>
      <c r="AD185" s="52">
        <v>1.238029</v>
      </c>
      <c r="AE185" s="52">
        <v>-0.11293110000000001</v>
      </c>
      <c r="AF185" s="52">
        <v>-9.6459699999999995E-2</v>
      </c>
      <c r="AG185" s="52">
        <v>-8.9250099999999999E-2</v>
      </c>
      <c r="AH185" s="52">
        <v>-7.7650700000000003E-2</v>
      </c>
      <c r="AI185" s="52">
        <v>-7.7571699999999993E-2</v>
      </c>
      <c r="AJ185" s="52">
        <v>-6.9280700000000001E-2</v>
      </c>
      <c r="AK185" s="52">
        <v>-4.9443300000000003E-2</v>
      </c>
      <c r="AL185" s="52">
        <v>-2.0858600000000001E-2</v>
      </c>
      <c r="AM185" s="52">
        <v>-3.7350099999999997E-2</v>
      </c>
      <c r="AN185" s="52">
        <v>-7.6489000000000001E-3</v>
      </c>
      <c r="AO185" s="52">
        <v>6.4032000000000004E-3</v>
      </c>
      <c r="AP185" s="52">
        <v>8.6931999999999999E-3</v>
      </c>
      <c r="AQ185" s="52">
        <v>6.5776399999999999E-2</v>
      </c>
      <c r="AR185" s="52">
        <v>1.9210499999999998E-2</v>
      </c>
      <c r="AS185" s="52">
        <v>0.10562009999999999</v>
      </c>
      <c r="AT185" s="52">
        <v>7.2974600000000001E-2</v>
      </c>
      <c r="AU185" s="52">
        <v>5.7034099999999997E-2</v>
      </c>
      <c r="AV185" s="52">
        <v>8.7080599999999994E-2</v>
      </c>
      <c r="AW185" s="52">
        <v>1.7093899999999999E-2</v>
      </c>
      <c r="AX185" s="52">
        <v>-4.1636100000000002E-2</v>
      </c>
      <c r="AY185" s="52">
        <v>-2.3774300000000002E-2</v>
      </c>
      <c r="AZ185" s="52">
        <v>-6.1253299999999997E-2</v>
      </c>
      <c r="BA185" s="52">
        <v>-7.6825099999999993E-2</v>
      </c>
      <c r="BB185" s="52">
        <v>-0.119057</v>
      </c>
      <c r="BC185" s="52">
        <v>-7.9989299999999999E-2</v>
      </c>
      <c r="BD185" s="52">
        <v>-6.8174899999999997E-2</v>
      </c>
      <c r="BE185" s="52">
        <v>-6.32022E-2</v>
      </c>
      <c r="BF185" s="52">
        <v>-5.4914400000000002E-2</v>
      </c>
      <c r="BG185" s="52">
        <v>-5.9430499999999997E-2</v>
      </c>
      <c r="BH185" s="52">
        <v>-4.9749300000000003E-2</v>
      </c>
      <c r="BI185" s="52">
        <v>-2.8159099999999999E-2</v>
      </c>
      <c r="BJ185" s="52">
        <v>5.8600000000000004E-4</v>
      </c>
      <c r="BK185" s="52">
        <v>-1.26885E-2</v>
      </c>
      <c r="BL185" s="52">
        <v>1.9518799999999999E-2</v>
      </c>
      <c r="BM185" s="52">
        <v>3.6104799999999999E-2</v>
      </c>
      <c r="BN185" s="52">
        <v>4.00171E-2</v>
      </c>
      <c r="BO185" s="52">
        <v>0.1016716</v>
      </c>
      <c r="BP185" s="52">
        <v>5.8890499999999998E-2</v>
      </c>
      <c r="BQ185" s="52">
        <v>0.1483756</v>
      </c>
      <c r="BR185" s="52">
        <v>0.1187357</v>
      </c>
      <c r="BS185" s="52">
        <v>0.10575270000000001</v>
      </c>
      <c r="BT185" s="52">
        <v>0.13339119999999999</v>
      </c>
      <c r="BU185" s="52">
        <v>6.4172300000000002E-2</v>
      </c>
      <c r="BV185" s="52">
        <v>3.6871E-3</v>
      </c>
      <c r="BW185" s="52">
        <v>2.0563499999999998E-2</v>
      </c>
      <c r="BX185" s="52">
        <v>-1.98709E-2</v>
      </c>
      <c r="BY185" s="52">
        <v>-3.7139800000000001E-2</v>
      </c>
      <c r="BZ185" s="52">
        <v>-8.3184999999999995E-2</v>
      </c>
      <c r="CA185" s="52">
        <v>-5.71739E-2</v>
      </c>
      <c r="CB185" s="52">
        <v>-4.85849E-2</v>
      </c>
      <c r="CC185" s="52">
        <v>-4.5161399999999997E-2</v>
      </c>
      <c r="CD185" s="52">
        <v>-3.9167300000000002E-2</v>
      </c>
      <c r="CE185" s="52">
        <v>-4.6865999999999998E-2</v>
      </c>
      <c r="CF185" s="52">
        <v>-3.6221900000000001E-2</v>
      </c>
      <c r="CG185" s="52">
        <v>-1.3417699999999999E-2</v>
      </c>
      <c r="CH185" s="52">
        <v>1.54386E-2</v>
      </c>
      <c r="CI185" s="52">
        <v>4.3920000000000001E-3</v>
      </c>
      <c r="CJ185" s="52">
        <v>3.8335000000000001E-2</v>
      </c>
      <c r="CK185" s="52">
        <v>5.6675999999999997E-2</v>
      </c>
      <c r="CL185" s="52">
        <v>6.17119E-2</v>
      </c>
      <c r="CM185" s="52">
        <v>0.1265326</v>
      </c>
      <c r="CN185" s="52">
        <v>8.6372699999999997E-2</v>
      </c>
      <c r="CO185" s="52">
        <v>0.1779879</v>
      </c>
      <c r="CP185" s="52">
        <v>0.1504297</v>
      </c>
      <c r="CQ185" s="52">
        <v>0.13949510000000001</v>
      </c>
      <c r="CR185" s="52">
        <v>0.16546569999999999</v>
      </c>
      <c r="CS185" s="52">
        <v>9.6778600000000006E-2</v>
      </c>
      <c r="CT185" s="52">
        <v>3.5077799999999999E-2</v>
      </c>
      <c r="CU185" s="52">
        <v>5.1271700000000003E-2</v>
      </c>
      <c r="CV185" s="52">
        <v>8.7904999999999997E-3</v>
      </c>
      <c r="CW185" s="52">
        <v>-9.6539E-3</v>
      </c>
      <c r="CX185" s="52">
        <v>-5.8340200000000002E-2</v>
      </c>
      <c r="CY185" s="52">
        <v>-3.43585E-2</v>
      </c>
      <c r="CZ185" s="52">
        <v>-2.8994900000000001E-2</v>
      </c>
      <c r="DA185" s="52">
        <v>-2.7120700000000001E-2</v>
      </c>
      <c r="DB185" s="52">
        <v>-2.3420199999999999E-2</v>
      </c>
      <c r="DC185" s="52">
        <v>-3.4301499999999999E-2</v>
      </c>
      <c r="DD185" s="52">
        <v>-2.2694599999999999E-2</v>
      </c>
      <c r="DE185" s="52">
        <v>1.3236999999999999E-3</v>
      </c>
      <c r="DF185" s="52">
        <v>3.0291100000000001E-2</v>
      </c>
      <c r="DG185" s="52">
        <v>2.1472600000000001E-2</v>
      </c>
      <c r="DH185" s="52">
        <v>5.7151300000000002E-2</v>
      </c>
      <c r="DI185" s="52">
        <v>7.7247300000000005E-2</v>
      </c>
      <c r="DJ185" s="52">
        <v>8.34067E-2</v>
      </c>
      <c r="DK185" s="52">
        <v>0.15139349999999999</v>
      </c>
      <c r="DL185" s="52">
        <v>0.113855</v>
      </c>
      <c r="DM185" s="52">
        <v>0.20760029999999999</v>
      </c>
      <c r="DN185" s="52">
        <v>0.1821238</v>
      </c>
      <c r="DO185" s="52">
        <v>0.17323749999999999</v>
      </c>
      <c r="DP185" s="52">
        <v>0.1975403</v>
      </c>
      <c r="DQ185" s="52">
        <v>0.129385</v>
      </c>
      <c r="DR185" s="52">
        <v>6.64685E-2</v>
      </c>
      <c r="DS185" s="52">
        <v>8.1979899999999994E-2</v>
      </c>
      <c r="DT185" s="52">
        <v>3.74518E-2</v>
      </c>
      <c r="DU185" s="52">
        <v>1.7832000000000001E-2</v>
      </c>
      <c r="DV185" s="52">
        <v>-3.3495400000000002E-2</v>
      </c>
      <c r="DW185" s="52">
        <v>-1.4168E-3</v>
      </c>
      <c r="DX185" s="52">
        <v>-7.1009999999999997E-4</v>
      </c>
      <c r="DY185" s="52">
        <v>-1.0727E-3</v>
      </c>
      <c r="DZ185" s="52">
        <v>-6.8389999999999998E-4</v>
      </c>
      <c r="EA185" s="52">
        <v>-1.6160299999999999E-2</v>
      </c>
      <c r="EB185" s="52">
        <v>-3.1632000000000001E-3</v>
      </c>
      <c r="EC185" s="52">
        <v>2.2608E-2</v>
      </c>
      <c r="ED185" s="52">
        <v>5.1735700000000003E-2</v>
      </c>
      <c r="EE185" s="52">
        <v>4.61342E-2</v>
      </c>
      <c r="EF185" s="52">
        <v>8.4319000000000005E-2</v>
      </c>
      <c r="EG185" s="52">
        <v>0.1069489</v>
      </c>
      <c r="EH185" s="52">
        <v>0.1147306</v>
      </c>
      <c r="EI185" s="52">
        <v>0.1872887</v>
      </c>
      <c r="EJ185" s="52">
        <v>0.153535</v>
      </c>
      <c r="EK185" s="52">
        <v>0.25035580000000002</v>
      </c>
      <c r="EL185" s="52">
        <v>0.2278849</v>
      </c>
      <c r="EM185" s="52">
        <v>0.22195619999999999</v>
      </c>
      <c r="EN185" s="52">
        <v>0.24385080000000001</v>
      </c>
      <c r="EO185" s="52">
        <v>0.17646329999999999</v>
      </c>
      <c r="EP185" s="52">
        <v>0.11179169999999999</v>
      </c>
      <c r="EQ185" s="52">
        <v>0.1263176</v>
      </c>
      <c r="ER185" s="52">
        <v>7.8834299999999996E-2</v>
      </c>
      <c r="ES185" s="52">
        <v>5.7517199999999997E-2</v>
      </c>
      <c r="ET185" s="52">
        <v>2.3766E-3</v>
      </c>
      <c r="EU185" s="52">
        <v>72</v>
      </c>
      <c r="EV185" s="52">
        <v>72</v>
      </c>
      <c r="EW185" s="52">
        <v>72</v>
      </c>
      <c r="EX185" s="52">
        <v>72</v>
      </c>
      <c r="EY185" s="52">
        <v>71</v>
      </c>
      <c r="EZ185" s="52">
        <v>71</v>
      </c>
      <c r="FA185" s="52">
        <v>71.455382999999998</v>
      </c>
      <c r="FB185" s="52">
        <v>73.910767000000007</v>
      </c>
      <c r="FC185" s="52">
        <v>78.366157999999999</v>
      </c>
      <c r="FD185" s="52">
        <v>81.910767000000007</v>
      </c>
      <c r="FE185" s="52">
        <v>85.553848000000002</v>
      </c>
      <c r="FF185" s="52">
        <v>85.553848000000002</v>
      </c>
      <c r="FG185" s="52">
        <v>85.009231999999997</v>
      </c>
      <c r="FH185" s="52">
        <v>86.187691000000001</v>
      </c>
      <c r="FI185" s="52">
        <v>85.098465000000004</v>
      </c>
      <c r="FJ185" s="52">
        <v>85.098465000000004</v>
      </c>
      <c r="FK185" s="52">
        <v>84.187691000000001</v>
      </c>
      <c r="FL185" s="52">
        <v>81.276923999999994</v>
      </c>
      <c r="FM185" s="52">
        <v>79.910767000000007</v>
      </c>
      <c r="FN185" s="52">
        <v>77.910767000000007</v>
      </c>
      <c r="FO185" s="52">
        <v>76.455382999999998</v>
      </c>
      <c r="FP185" s="52">
        <v>75</v>
      </c>
      <c r="FQ185" s="52">
        <v>73.544617000000002</v>
      </c>
      <c r="FR185" s="52">
        <v>72.544617000000002</v>
      </c>
      <c r="FS185" s="52">
        <v>2.59524E-2</v>
      </c>
      <c r="FT185" s="52">
        <v>2.8359499999999999E-2</v>
      </c>
      <c r="FU185" s="52">
        <v>4.5255299999999998E-2</v>
      </c>
    </row>
    <row r="186" spans="1:177" x14ac:dyDescent="0.2">
      <c r="A186" s="31" t="s">
        <v>204</v>
      </c>
      <c r="B186" s="31" t="s">
        <v>235</v>
      </c>
      <c r="C186" s="31" t="s">
        <v>221</v>
      </c>
      <c r="D186" s="31" t="s">
        <v>210</v>
      </c>
      <c r="E186" s="53" t="s">
        <v>230</v>
      </c>
      <c r="F186" s="53">
        <v>421</v>
      </c>
      <c r="G186" s="52">
        <v>1.001269</v>
      </c>
      <c r="H186" s="52">
        <v>0.90605740000000001</v>
      </c>
      <c r="I186" s="52">
        <v>0.78268470000000001</v>
      </c>
      <c r="J186" s="52">
        <v>0.7236089</v>
      </c>
      <c r="K186" s="52">
        <v>0.65468870000000001</v>
      </c>
      <c r="L186" s="52">
        <v>0.69979239999999998</v>
      </c>
      <c r="M186" s="52">
        <v>0.69417090000000004</v>
      </c>
      <c r="N186" s="52">
        <v>0.68265120000000001</v>
      </c>
      <c r="O186" s="52">
        <v>0.72015949999999995</v>
      </c>
      <c r="P186" s="52">
        <v>0.78838609999999998</v>
      </c>
      <c r="Q186" s="52">
        <v>0.82562679999999999</v>
      </c>
      <c r="R186" s="52">
        <v>0.88252249999999999</v>
      </c>
      <c r="S186" s="52">
        <v>1.1468529999999999</v>
      </c>
      <c r="T186" s="52">
        <v>1.205767</v>
      </c>
      <c r="U186" s="52">
        <v>1.3131489999999999</v>
      </c>
      <c r="V186" s="52">
        <v>1.3538349999999999</v>
      </c>
      <c r="W186" s="52">
        <v>1.586544</v>
      </c>
      <c r="X186" s="52">
        <v>1.6692739999999999</v>
      </c>
      <c r="Y186" s="52">
        <v>1.6639109999999999</v>
      </c>
      <c r="Z186" s="52">
        <v>1.651683</v>
      </c>
      <c r="AA186" s="52">
        <v>1.6963900000000001</v>
      </c>
      <c r="AB186" s="52">
        <v>1.5942449999999999</v>
      </c>
      <c r="AC186" s="52">
        <v>1.3991720000000001</v>
      </c>
      <c r="AD186" s="52">
        <v>1.190896</v>
      </c>
      <c r="AE186" s="52">
        <v>-0.1068335</v>
      </c>
      <c r="AF186" s="52">
        <v>-8.3475900000000006E-2</v>
      </c>
      <c r="AG186" s="52">
        <v>-7.2408200000000006E-2</v>
      </c>
      <c r="AH186" s="52">
        <v>-5.7119900000000001E-2</v>
      </c>
      <c r="AI186" s="52">
        <v>-5.1731199999999998E-2</v>
      </c>
      <c r="AJ186" s="52">
        <v>-2.7508899999999999E-2</v>
      </c>
      <c r="AK186" s="52">
        <v>-1.5073100000000001E-2</v>
      </c>
      <c r="AL186" s="52">
        <v>-3.68828E-2</v>
      </c>
      <c r="AM186" s="52">
        <v>-8.9160400000000001E-2</v>
      </c>
      <c r="AN186" s="52">
        <v>-3.09982E-2</v>
      </c>
      <c r="AO186" s="52">
        <v>1.7619999999999999E-3</v>
      </c>
      <c r="AP186" s="52">
        <v>-3.2628200000000003E-2</v>
      </c>
      <c r="AQ186" s="52">
        <v>-6.7599999999999995E-4</v>
      </c>
      <c r="AR186" s="52">
        <v>-6.3312199999999999E-2</v>
      </c>
      <c r="AS186" s="52">
        <v>-6.8091000000000002E-3</v>
      </c>
      <c r="AT186" s="52">
        <v>1.18266E-2</v>
      </c>
      <c r="AU186" s="52">
        <v>7.8111299999999995E-2</v>
      </c>
      <c r="AV186" s="52">
        <v>0.1202395</v>
      </c>
      <c r="AW186" s="52">
        <v>8.4784300000000007E-2</v>
      </c>
      <c r="AX186" s="52">
        <v>3.8777300000000001E-2</v>
      </c>
      <c r="AY186" s="52">
        <v>-4.0007000000000003E-3</v>
      </c>
      <c r="AZ186" s="52">
        <v>-7.6957800000000007E-2</v>
      </c>
      <c r="BA186" s="52">
        <v>-0.1281293</v>
      </c>
      <c r="BB186" s="52">
        <v>-0.13755010000000001</v>
      </c>
      <c r="BC186" s="52">
        <v>-5.6451000000000001E-2</v>
      </c>
      <c r="BD186" s="52">
        <v>-4.1560600000000003E-2</v>
      </c>
      <c r="BE186" s="52">
        <v>-3.4401399999999999E-2</v>
      </c>
      <c r="BF186" s="52">
        <v>-2.3744299999999999E-2</v>
      </c>
      <c r="BG186" s="52">
        <v>-2.6325299999999999E-2</v>
      </c>
      <c r="BH186" s="52">
        <v>-4.3070000000000001E-4</v>
      </c>
      <c r="BI186" s="52">
        <v>1.48217E-2</v>
      </c>
      <c r="BJ186" s="52">
        <v>-5.5481999999999997E-3</v>
      </c>
      <c r="BK186" s="52">
        <v>-5.5716000000000002E-2</v>
      </c>
      <c r="BL186" s="52">
        <v>4.2367000000000004E-3</v>
      </c>
      <c r="BM186" s="52">
        <v>3.9777600000000003E-2</v>
      </c>
      <c r="BN186" s="52">
        <v>3.5268000000000001E-3</v>
      </c>
      <c r="BO186" s="52">
        <v>3.8936999999999999E-2</v>
      </c>
      <c r="BP186" s="52">
        <v>-1.8861599999999999E-2</v>
      </c>
      <c r="BQ186" s="52">
        <v>3.9395899999999998E-2</v>
      </c>
      <c r="BR186" s="52">
        <v>6.0494800000000001E-2</v>
      </c>
      <c r="BS186" s="52">
        <v>0.13194330000000001</v>
      </c>
      <c r="BT186" s="52">
        <v>0.17329230000000001</v>
      </c>
      <c r="BU186" s="52">
        <v>0.13864290000000001</v>
      </c>
      <c r="BV186" s="52">
        <v>8.9361099999999999E-2</v>
      </c>
      <c r="BW186" s="52">
        <v>4.71998E-2</v>
      </c>
      <c r="BX186" s="52">
        <v>-2.5260899999999999E-2</v>
      </c>
      <c r="BY186" s="52">
        <v>-7.45146E-2</v>
      </c>
      <c r="BZ186" s="52">
        <v>-8.6430099999999996E-2</v>
      </c>
      <c r="CA186" s="52">
        <v>-2.15563E-2</v>
      </c>
      <c r="CB186" s="52">
        <v>-1.2530100000000001E-2</v>
      </c>
      <c r="CC186" s="52">
        <v>-8.0780000000000001E-3</v>
      </c>
      <c r="CD186" s="52">
        <v>-6.2839999999999999E-4</v>
      </c>
      <c r="CE186" s="52">
        <v>-8.7293000000000006E-3</v>
      </c>
      <c r="CF186" s="52">
        <v>1.83235E-2</v>
      </c>
      <c r="CG186" s="52">
        <v>3.5526799999999997E-2</v>
      </c>
      <c r="CH186" s="52">
        <v>1.6154000000000002E-2</v>
      </c>
      <c r="CI186" s="52">
        <v>-3.2552400000000002E-2</v>
      </c>
      <c r="CJ186" s="52">
        <v>2.86403E-2</v>
      </c>
      <c r="CK186" s="52">
        <v>6.6106999999999999E-2</v>
      </c>
      <c r="CL186" s="52">
        <v>2.8567700000000001E-2</v>
      </c>
      <c r="CM186" s="52">
        <v>6.6372899999999999E-2</v>
      </c>
      <c r="CN186" s="52">
        <v>1.19247E-2</v>
      </c>
      <c r="CO186" s="52">
        <v>7.13974E-2</v>
      </c>
      <c r="CP186" s="52">
        <v>9.4202300000000003E-2</v>
      </c>
      <c r="CQ186" s="52">
        <v>0.16922719999999999</v>
      </c>
      <c r="CR186" s="52">
        <v>0.21003649999999999</v>
      </c>
      <c r="CS186" s="52">
        <v>0.1759452</v>
      </c>
      <c r="CT186" s="52">
        <v>0.1243953</v>
      </c>
      <c r="CU186" s="52">
        <v>8.2661200000000004E-2</v>
      </c>
      <c r="CV186" s="52">
        <v>1.05442E-2</v>
      </c>
      <c r="CW186" s="52">
        <v>-3.7381299999999999E-2</v>
      </c>
      <c r="CX186" s="52">
        <v>-5.1024600000000003E-2</v>
      </c>
      <c r="CY186" s="52">
        <v>1.33385E-2</v>
      </c>
      <c r="CZ186" s="52">
        <v>1.6500299999999999E-2</v>
      </c>
      <c r="DA186" s="52">
        <v>1.8245399999999998E-2</v>
      </c>
      <c r="DB186" s="52">
        <v>2.2487400000000001E-2</v>
      </c>
      <c r="DC186" s="52">
        <v>8.8666999999999999E-3</v>
      </c>
      <c r="DD186" s="52">
        <v>3.7077699999999998E-2</v>
      </c>
      <c r="DE186" s="52">
        <v>5.6231900000000001E-2</v>
      </c>
      <c r="DF186" s="52">
        <v>3.78562E-2</v>
      </c>
      <c r="DG186" s="52">
        <v>-9.3889000000000004E-3</v>
      </c>
      <c r="DH186" s="52">
        <v>5.3043899999999998E-2</v>
      </c>
      <c r="DI186" s="52">
        <v>9.2436500000000005E-2</v>
      </c>
      <c r="DJ186" s="52">
        <v>5.3608500000000003E-2</v>
      </c>
      <c r="DK186" s="52">
        <v>9.3808699999999995E-2</v>
      </c>
      <c r="DL186" s="52">
        <v>4.2711100000000002E-2</v>
      </c>
      <c r="DM186" s="52">
        <v>0.1033989</v>
      </c>
      <c r="DN186" s="52">
        <v>0.12790969999999999</v>
      </c>
      <c r="DO186" s="52">
        <v>0.2065111</v>
      </c>
      <c r="DP186" s="52">
        <v>0.24678079999999999</v>
      </c>
      <c r="DQ186" s="52">
        <v>0.21324750000000001</v>
      </c>
      <c r="DR186" s="52">
        <v>0.1594294</v>
      </c>
      <c r="DS186" s="52">
        <v>0.11812250000000001</v>
      </c>
      <c r="DT186" s="52">
        <v>4.6349300000000003E-2</v>
      </c>
      <c r="DU186" s="52">
        <v>-2.4800000000000001E-4</v>
      </c>
      <c r="DV186" s="52">
        <v>-1.5618999999999999E-2</v>
      </c>
      <c r="DW186" s="52">
        <v>6.3721E-2</v>
      </c>
      <c r="DX186" s="52">
        <v>5.8415599999999998E-2</v>
      </c>
      <c r="DY186" s="52">
        <v>5.6252299999999998E-2</v>
      </c>
      <c r="DZ186" s="52">
        <v>5.5863099999999999E-2</v>
      </c>
      <c r="EA186" s="52">
        <v>3.4272499999999997E-2</v>
      </c>
      <c r="EB186" s="52">
        <v>6.4155799999999999E-2</v>
      </c>
      <c r="EC186" s="52">
        <v>8.61267E-2</v>
      </c>
      <c r="ED186" s="52">
        <v>6.9190799999999997E-2</v>
      </c>
      <c r="EE186" s="52">
        <v>2.40556E-2</v>
      </c>
      <c r="EF186" s="52">
        <v>8.8278899999999993E-2</v>
      </c>
      <c r="EG186" s="52">
        <v>0.13045209999999999</v>
      </c>
      <c r="EH186" s="52">
        <v>8.9763599999999999E-2</v>
      </c>
      <c r="EI186" s="52">
        <v>0.1334217</v>
      </c>
      <c r="EJ186" s="52">
        <v>8.7161699999999995E-2</v>
      </c>
      <c r="EK186" s="52">
        <v>0.14960399999999999</v>
      </c>
      <c r="EL186" s="52">
        <v>0.17657800000000001</v>
      </c>
      <c r="EM186" s="52">
        <v>0.2603432</v>
      </c>
      <c r="EN186" s="52">
        <v>0.29983359999999998</v>
      </c>
      <c r="EO186" s="52">
        <v>0.26710610000000001</v>
      </c>
      <c r="EP186" s="52">
        <v>0.21001320000000001</v>
      </c>
      <c r="EQ186" s="52">
        <v>0.169323</v>
      </c>
      <c r="ER186" s="52">
        <v>9.8046099999999997E-2</v>
      </c>
      <c r="ES186" s="52">
        <v>5.3366700000000003E-2</v>
      </c>
      <c r="ET186" s="52">
        <v>3.5500999999999998E-2</v>
      </c>
      <c r="EU186" s="52">
        <v>72</v>
      </c>
      <c r="EV186" s="52">
        <v>72</v>
      </c>
      <c r="EW186" s="52">
        <v>72</v>
      </c>
      <c r="EX186" s="52">
        <v>72</v>
      </c>
      <c r="EY186" s="52">
        <v>71</v>
      </c>
      <c r="EZ186" s="52">
        <v>71</v>
      </c>
      <c r="FA186" s="52">
        <v>71</v>
      </c>
      <c r="FB186" s="52">
        <v>73</v>
      </c>
      <c r="FC186" s="52">
        <v>77</v>
      </c>
      <c r="FD186" s="52">
        <v>81</v>
      </c>
      <c r="FE186" s="52">
        <v>81</v>
      </c>
      <c r="FF186" s="52">
        <v>81</v>
      </c>
      <c r="FG186" s="52">
        <v>80</v>
      </c>
      <c r="FH186" s="52">
        <v>83</v>
      </c>
      <c r="FI186" s="52">
        <v>81</v>
      </c>
      <c r="FJ186" s="52">
        <v>81</v>
      </c>
      <c r="FK186" s="52">
        <v>81</v>
      </c>
      <c r="FL186" s="52">
        <v>79</v>
      </c>
      <c r="FM186" s="52">
        <v>79</v>
      </c>
      <c r="FN186" s="52">
        <v>77</v>
      </c>
      <c r="FO186" s="52">
        <v>76</v>
      </c>
      <c r="FP186" s="52">
        <v>75</v>
      </c>
      <c r="FQ186" s="52">
        <v>74</v>
      </c>
      <c r="FR186" s="52">
        <v>73</v>
      </c>
      <c r="FS186" s="52">
        <v>2.9996599999999998E-2</v>
      </c>
      <c r="FT186" s="52">
        <v>3.27304E-2</v>
      </c>
      <c r="FU186" s="52">
        <v>4.8107900000000002E-2</v>
      </c>
    </row>
    <row r="187" spans="1:177" x14ac:dyDescent="0.2">
      <c r="A187" s="31" t="s">
        <v>204</v>
      </c>
      <c r="B187" s="31" t="s">
        <v>235</v>
      </c>
      <c r="C187" s="31" t="s">
        <v>221</v>
      </c>
      <c r="D187" s="31" t="s">
        <v>210</v>
      </c>
      <c r="E187" s="53" t="s">
        <v>231</v>
      </c>
      <c r="F187" s="53">
        <v>324</v>
      </c>
      <c r="G187" s="52">
        <v>1.0018849999999999</v>
      </c>
      <c r="H187" s="52">
        <v>0.87375340000000001</v>
      </c>
      <c r="I187" s="52">
        <v>0.77025690000000002</v>
      </c>
      <c r="J187" s="52">
        <v>0.68615479999999995</v>
      </c>
      <c r="K187" s="52">
        <v>0.65250050000000004</v>
      </c>
      <c r="L187" s="52">
        <v>0.66310849999999999</v>
      </c>
      <c r="M187" s="52">
        <v>0.7621175</v>
      </c>
      <c r="N187" s="52">
        <v>0.78682200000000002</v>
      </c>
      <c r="O187" s="52">
        <v>0.88846119999999995</v>
      </c>
      <c r="P187" s="52">
        <v>0.99601499999999998</v>
      </c>
      <c r="Q187" s="52">
        <v>1.149913</v>
      </c>
      <c r="R187" s="52">
        <v>1.482572</v>
      </c>
      <c r="S187" s="52">
        <v>1.751244</v>
      </c>
      <c r="T187" s="52">
        <v>1.851051</v>
      </c>
      <c r="U187" s="52">
        <v>2.2973720000000002</v>
      </c>
      <c r="V187" s="52">
        <v>2.2559710000000002</v>
      </c>
      <c r="W187" s="52">
        <v>2.267693</v>
      </c>
      <c r="X187" s="52">
        <v>2.3183400000000001</v>
      </c>
      <c r="Y187" s="52">
        <v>2.3018999999999998</v>
      </c>
      <c r="Z187" s="52">
        <v>2.2545359999999999</v>
      </c>
      <c r="AA187" s="52">
        <v>2.2837239999999999</v>
      </c>
      <c r="AB187" s="52">
        <v>2.039091</v>
      </c>
      <c r="AC187" s="52">
        <v>1.7507839999999999</v>
      </c>
      <c r="AD187" s="52">
        <v>1.296322</v>
      </c>
      <c r="AE187" s="52">
        <v>-0.16282170000000001</v>
      </c>
      <c r="AF187" s="52">
        <v>-0.1486161</v>
      </c>
      <c r="AG187" s="52">
        <v>-0.14631279999999999</v>
      </c>
      <c r="AH187" s="52">
        <v>-0.13373499999999999</v>
      </c>
      <c r="AI187" s="52">
        <v>-0.13519690000000001</v>
      </c>
      <c r="AJ187" s="52">
        <v>-0.1508603</v>
      </c>
      <c r="AK187" s="52">
        <v>-0.12954969999999999</v>
      </c>
      <c r="AL187" s="52">
        <v>-3.5417999999999998E-2</v>
      </c>
      <c r="AM187" s="52">
        <v>-1.3518799999999999E-2</v>
      </c>
      <c r="AN187" s="52">
        <v>-2.4872399999999999E-2</v>
      </c>
      <c r="AO187" s="52">
        <v>-4.2265900000000002E-2</v>
      </c>
      <c r="AP187" s="52">
        <v>1.0572E-2</v>
      </c>
      <c r="AQ187" s="52">
        <v>9.2973500000000001E-2</v>
      </c>
      <c r="AR187" s="52">
        <v>5.9813900000000003E-2</v>
      </c>
      <c r="AS187" s="52">
        <v>0.18727930000000001</v>
      </c>
      <c r="AT187" s="52">
        <v>9.2105900000000004E-2</v>
      </c>
      <c r="AU187" s="52">
        <v>-2.2573300000000001E-2</v>
      </c>
      <c r="AV187" s="52">
        <v>-7.5786999999999998E-3</v>
      </c>
      <c r="AW187" s="52">
        <v>-0.1248007</v>
      </c>
      <c r="AX187" s="52">
        <v>-0.1960518</v>
      </c>
      <c r="AY187" s="52">
        <v>-0.1069239</v>
      </c>
      <c r="AZ187" s="52">
        <v>-0.10172390000000001</v>
      </c>
      <c r="BA187" s="52">
        <v>-6.7731200000000005E-2</v>
      </c>
      <c r="BB187" s="52">
        <v>-0.14752699999999999</v>
      </c>
      <c r="BC187" s="52">
        <v>-0.12267649999999999</v>
      </c>
      <c r="BD187" s="52">
        <v>-0.1119274</v>
      </c>
      <c r="BE187" s="52">
        <v>-0.1115138</v>
      </c>
      <c r="BF187" s="52">
        <v>-0.1035611</v>
      </c>
      <c r="BG187" s="52">
        <v>-0.1098512</v>
      </c>
      <c r="BH187" s="52">
        <v>-0.123027</v>
      </c>
      <c r="BI187" s="52">
        <v>-9.9722900000000003E-2</v>
      </c>
      <c r="BJ187" s="52">
        <v>-6.8295999999999999E-3</v>
      </c>
      <c r="BK187" s="52">
        <v>2.3139400000000001E-2</v>
      </c>
      <c r="BL187" s="52">
        <v>1.77071E-2</v>
      </c>
      <c r="BM187" s="52">
        <v>4.6296000000000002E-3</v>
      </c>
      <c r="BN187" s="52">
        <v>6.4168100000000006E-2</v>
      </c>
      <c r="BO187" s="52">
        <v>0.15550359999999999</v>
      </c>
      <c r="BP187" s="52">
        <v>0.1284276</v>
      </c>
      <c r="BQ187" s="52">
        <v>0.26268209999999997</v>
      </c>
      <c r="BR187" s="52">
        <v>0.17329</v>
      </c>
      <c r="BS187" s="52">
        <v>6.14151E-2</v>
      </c>
      <c r="BT187" s="52">
        <v>7.1266099999999999E-2</v>
      </c>
      <c r="BU187" s="52">
        <v>-4.4496000000000001E-2</v>
      </c>
      <c r="BV187" s="52">
        <v>-0.1180411</v>
      </c>
      <c r="BW187" s="52">
        <v>-3.21315E-2</v>
      </c>
      <c r="BX187" s="52">
        <v>-3.5315199999999998E-2</v>
      </c>
      <c r="BY187" s="52">
        <v>-9.5279000000000006E-3</v>
      </c>
      <c r="BZ187" s="52">
        <v>-9.8866300000000004E-2</v>
      </c>
      <c r="CA187" s="52">
        <v>-9.4871999999999998E-2</v>
      </c>
      <c r="CB187" s="52">
        <v>-8.6516899999999994E-2</v>
      </c>
      <c r="CC187" s="52">
        <v>-8.7412100000000006E-2</v>
      </c>
      <c r="CD187" s="52">
        <v>-8.2662799999999995E-2</v>
      </c>
      <c r="CE187" s="52">
        <v>-9.2296799999999998E-2</v>
      </c>
      <c r="CF187" s="52">
        <v>-0.1037496</v>
      </c>
      <c r="CG187" s="52">
        <v>-7.9064899999999994E-2</v>
      </c>
      <c r="CH187" s="52">
        <v>1.29707E-2</v>
      </c>
      <c r="CI187" s="52">
        <v>4.8528799999999997E-2</v>
      </c>
      <c r="CJ187" s="52">
        <v>4.7197500000000003E-2</v>
      </c>
      <c r="CK187" s="52">
        <v>3.7109299999999998E-2</v>
      </c>
      <c r="CL187" s="52">
        <v>0.10128860000000001</v>
      </c>
      <c r="CM187" s="52">
        <v>0.19881180000000001</v>
      </c>
      <c r="CN187" s="52">
        <v>0.1759493</v>
      </c>
      <c r="CO187" s="52">
        <v>0.31490590000000002</v>
      </c>
      <c r="CP187" s="52">
        <v>0.2295179</v>
      </c>
      <c r="CQ187" s="52">
        <v>0.11958530000000001</v>
      </c>
      <c r="CR187" s="52">
        <v>0.12587380000000001</v>
      </c>
      <c r="CS187" s="52">
        <v>1.1122699999999999E-2</v>
      </c>
      <c r="CT187" s="52">
        <v>-6.4011100000000001E-2</v>
      </c>
      <c r="CU187" s="52">
        <v>1.9669499999999999E-2</v>
      </c>
      <c r="CV187" s="52">
        <v>1.06792E-2</v>
      </c>
      <c r="CW187" s="52">
        <v>3.0783499999999998E-2</v>
      </c>
      <c r="CX187" s="52">
        <v>-6.5164E-2</v>
      </c>
      <c r="CY187" s="52">
        <v>-6.7067500000000002E-2</v>
      </c>
      <c r="CZ187" s="52">
        <v>-6.1106399999999998E-2</v>
      </c>
      <c r="DA187" s="52">
        <v>-6.33103E-2</v>
      </c>
      <c r="DB187" s="52">
        <v>-6.1764399999999997E-2</v>
      </c>
      <c r="DC187" s="52">
        <v>-7.4742400000000001E-2</v>
      </c>
      <c r="DD187" s="52">
        <v>-8.44723E-2</v>
      </c>
      <c r="DE187" s="52">
        <v>-5.8406899999999998E-2</v>
      </c>
      <c r="DF187" s="52">
        <v>3.2770899999999999E-2</v>
      </c>
      <c r="DG187" s="52">
        <v>7.39181E-2</v>
      </c>
      <c r="DH187" s="52">
        <v>7.66878E-2</v>
      </c>
      <c r="DI187" s="52">
        <v>6.9588899999999995E-2</v>
      </c>
      <c r="DJ187" s="52">
        <v>0.138409</v>
      </c>
      <c r="DK187" s="52">
        <v>0.2421199</v>
      </c>
      <c r="DL187" s="52">
        <v>0.223471</v>
      </c>
      <c r="DM187" s="52">
        <v>0.3671297</v>
      </c>
      <c r="DN187" s="52">
        <v>0.2857459</v>
      </c>
      <c r="DO187" s="52">
        <v>0.17775540000000001</v>
      </c>
      <c r="DP187" s="52">
        <v>0.18048149999999999</v>
      </c>
      <c r="DQ187" s="52">
        <v>6.6741499999999995E-2</v>
      </c>
      <c r="DR187" s="52">
        <v>-9.9810999999999997E-3</v>
      </c>
      <c r="DS187" s="52">
        <v>7.1470500000000006E-2</v>
      </c>
      <c r="DT187" s="52">
        <v>5.66737E-2</v>
      </c>
      <c r="DU187" s="52">
        <v>7.1095000000000005E-2</v>
      </c>
      <c r="DV187" s="52">
        <v>-3.1461700000000002E-2</v>
      </c>
      <c r="DW187" s="52">
        <v>-2.69223E-2</v>
      </c>
      <c r="DX187" s="52">
        <v>-2.4417600000000001E-2</v>
      </c>
      <c r="DY187" s="52">
        <v>-2.85113E-2</v>
      </c>
      <c r="DZ187" s="52">
        <v>-3.1590500000000001E-2</v>
      </c>
      <c r="EA187" s="52">
        <v>-4.9396599999999999E-2</v>
      </c>
      <c r="EB187" s="52">
        <v>-5.6638899999999999E-2</v>
      </c>
      <c r="EC187" s="52">
        <v>-2.8580100000000001E-2</v>
      </c>
      <c r="ED187" s="52">
        <v>6.1359299999999999E-2</v>
      </c>
      <c r="EE187" s="52">
        <v>0.1105763</v>
      </c>
      <c r="EF187" s="52">
        <v>0.11926730000000001</v>
      </c>
      <c r="EG187" s="52">
        <v>0.1164844</v>
      </c>
      <c r="EH187" s="52">
        <v>0.19200510000000001</v>
      </c>
      <c r="EI187" s="52">
        <v>0.30464999999999998</v>
      </c>
      <c r="EJ187" s="52">
        <v>0.29208479999999998</v>
      </c>
      <c r="EK187" s="52">
        <v>0.4425325</v>
      </c>
      <c r="EL187" s="52">
        <v>0.36692999999999998</v>
      </c>
      <c r="EM187" s="52">
        <v>0.26174389999999997</v>
      </c>
      <c r="EN187" s="52">
        <v>0.25932630000000001</v>
      </c>
      <c r="EO187" s="52">
        <v>0.14704610000000001</v>
      </c>
      <c r="EP187" s="52">
        <v>6.8029599999999996E-2</v>
      </c>
      <c r="EQ187" s="52">
        <v>0.1462629</v>
      </c>
      <c r="ER187" s="52">
        <v>0.12308239999999999</v>
      </c>
      <c r="ES187" s="52">
        <v>0.1292983</v>
      </c>
      <c r="ET187" s="52">
        <v>1.7199099999999998E-2</v>
      </c>
      <c r="EU187" s="52">
        <v>72</v>
      </c>
      <c r="EV187" s="52">
        <v>72</v>
      </c>
      <c r="EW187" s="52">
        <v>72</v>
      </c>
      <c r="EX187" s="52">
        <v>72</v>
      </c>
      <c r="EY187" s="52">
        <v>71</v>
      </c>
      <c r="EZ187" s="52">
        <v>71</v>
      </c>
      <c r="FA187" s="52">
        <v>72</v>
      </c>
      <c r="FB187" s="52">
        <v>75</v>
      </c>
      <c r="FC187" s="52">
        <v>80</v>
      </c>
      <c r="FD187" s="52">
        <v>83</v>
      </c>
      <c r="FE187" s="52">
        <v>91</v>
      </c>
      <c r="FF187" s="52">
        <v>91</v>
      </c>
      <c r="FG187" s="52">
        <v>91</v>
      </c>
      <c r="FH187" s="52">
        <v>90</v>
      </c>
      <c r="FI187" s="52">
        <v>90</v>
      </c>
      <c r="FJ187" s="52">
        <v>90</v>
      </c>
      <c r="FK187" s="52">
        <v>88</v>
      </c>
      <c r="FL187" s="52">
        <v>84</v>
      </c>
      <c r="FM187" s="52">
        <v>81</v>
      </c>
      <c r="FN187" s="52">
        <v>79</v>
      </c>
      <c r="FO187" s="52">
        <v>77</v>
      </c>
      <c r="FP187" s="52">
        <v>75</v>
      </c>
      <c r="FQ187" s="52">
        <v>73</v>
      </c>
      <c r="FR187" s="52">
        <v>72</v>
      </c>
      <c r="FS187" s="52">
        <v>4.3955399999999999E-2</v>
      </c>
      <c r="FT187" s="52">
        <v>4.8064799999999998E-2</v>
      </c>
      <c r="FU187" s="52">
        <v>8.0153799999999997E-2</v>
      </c>
    </row>
    <row r="188" spans="1:177" x14ac:dyDescent="0.2">
      <c r="A188" s="31" t="s">
        <v>204</v>
      </c>
      <c r="B188" s="31" t="s">
        <v>235</v>
      </c>
      <c r="C188" s="31" t="s">
        <v>221</v>
      </c>
      <c r="D188" s="31" t="s">
        <v>211</v>
      </c>
      <c r="E188" s="53" t="s">
        <v>229</v>
      </c>
      <c r="F188" s="53">
        <v>296</v>
      </c>
      <c r="G188" s="52">
        <v>0.7473938</v>
      </c>
      <c r="H188" s="52">
        <v>0.74936559999999997</v>
      </c>
      <c r="I188" s="52">
        <v>0.67730559999999995</v>
      </c>
      <c r="J188" s="52">
        <v>0.68373949999999994</v>
      </c>
      <c r="K188" s="52">
        <v>0.70318650000000005</v>
      </c>
      <c r="L188" s="52">
        <v>0.81307839999999998</v>
      </c>
      <c r="M188" s="52">
        <v>1.0217130000000001</v>
      </c>
      <c r="N188" s="52">
        <v>0.94607870000000005</v>
      </c>
      <c r="O188" s="52">
        <v>0.79555750000000003</v>
      </c>
      <c r="P188" s="52">
        <v>0.76276520000000003</v>
      </c>
      <c r="Q188" s="52">
        <v>0.6942625</v>
      </c>
      <c r="R188" s="52">
        <v>0.67612340000000004</v>
      </c>
      <c r="S188" s="52">
        <v>0.6860193</v>
      </c>
      <c r="T188" s="52">
        <v>0.59649010000000002</v>
      </c>
      <c r="U188" s="52">
        <v>0.6237916</v>
      </c>
      <c r="V188" s="52">
        <v>0.67286389999999996</v>
      </c>
      <c r="W188" s="52">
        <v>0.7941163</v>
      </c>
      <c r="X188" s="52">
        <v>1.2888809999999999</v>
      </c>
      <c r="Y188" s="52">
        <v>1.374001</v>
      </c>
      <c r="Z188" s="52">
        <v>1.43296</v>
      </c>
      <c r="AA188" s="52">
        <v>1.3282970000000001</v>
      </c>
      <c r="AB188" s="52">
        <v>1.237493</v>
      </c>
      <c r="AC188" s="52">
        <v>1.0509230000000001</v>
      </c>
      <c r="AD188" s="52">
        <v>0.93509770000000003</v>
      </c>
      <c r="AE188" s="52">
        <v>-0.14972440000000001</v>
      </c>
      <c r="AF188" s="52">
        <v>-0.16201380000000001</v>
      </c>
      <c r="AG188" s="52">
        <v>-0.141793</v>
      </c>
      <c r="AH188" s="52">
        <v>-8.3263199999999996E-2</v>
      </c>
      <c r="AI188" s="52">
        <v>-8.6671300000000007E-2</v>
      </c>
      <c r="AJ188" s="52">
        <v>-7.4343099999999995E-2</v>
      </c>
      <c r="AK188" s="52">
        <v>-4.5002300000000002E-2</v>
      </c>
      <c r="AL188" s="52">
        <v>-4.8301999999999998E-3</v>
      </c>
      <c r="AM188" s="52">
        <v>-1.27087E-2</v>
      </c>
      <c r="AN188" s="52">
        <v>-1.4245300000000001E-2</v>
      </c>
      <c r="AO188" s="52">
        <v>-4.3829999999999997E-4</v>
      </c>
      <c r="AP188" s="52">
        <v>3.9971E-3</v>
      </c>
      <c r="AQ188" s="52">
        <v>-3.6875699999999997E-2</v>
      </c>
      <c r="AR188" s="52">
        <v>-3.6842300000000001E-2</v>
      </c>
      <c r="AS188" s="52">
        <v>-1.23663E-2</v>
      </c>
      <c r="AT188" s="52">
        <v>-2.3614599999999999E-2</v>
      </c>
      <c r="AU188" s="52">
        <v>6.2502E-3</v>
      </c>
      <c r="AV188" s="52">
        <v>5.2653800000000001E-2</v>
      </c>
      <c r="AW188" s="52">
        <v>1.1460100000000001E-2</v>
      </c>
      <c r="AX188" s="52">
        <v>-7.9944600000000005E-2</v>
      </c>
      <c r="AY188" s="52">
        <v>-0.1110778</v>
      </c>
      <c r="AZ188" s="52">
        <v>-0.1188949</v>
      </c>
      <c r="BA188" s="52">
        <v>-7.4917899999999996E-2</v>
      </c>
      <c r="BB188" s="52">
        <v>-8.91517E-2</v>
      </c>
      <c r="BC188" s="52">
        <v>-0.11367140000000001</v>
      </c>
      <c r="BD188" s="52">
        <v>-0.12518979999999999</v>
      </c>
      <c r="BE188" s="52">
        <v>-0.10946450000000001</v>
      </c>
      <c r="BF188" s="52">
        <v>-5.5773900000000001E-2</v>
      </c>
      <c r="BG188" s="52">
        <v>-5.9349600000000002E-2</v>
      </c>
      <c r="BH188" s="52">
        <v>-4.6326100000000002E-2</v>
      </c>
      <c r="BI188" s="52">
        <v>-1.52681E-2</v>
      </c>
      <c r="BJ188" s="52">
        <v>2.2228500000000002E-2</v>
      </c>
      <c r="BK188" s="52">
        <v>1.4643E-2</v>
      </c>
      <c r="BL188" s="52">
        <v>1.28389E-2</v>
      </c>
      <c r="BM188" s="52">
        <v>2.6855400000000001E-2</v>
      </c>
      <c r="BN188" s="52">
        <v>3.0567500000000001E-2</v>
      </c>
      <c r="BO188" s="52">
        <v>-1.0886099999999999E-2</v>
      </c>
      <c r="BP188" s="52">
        <v>-1.3548299999999999E-2</v>
      </c>
      <c r="BQ188" s="52">
        <v>1.6736899999999999E-2</v>
      </c>
      <c r="BR188" s="52">
        <v>1.02278E-2</v>
      </c>
      <c r="BS188" s="52">
        <v>3.8734499999999998E-2</v>
      </c>
      <c r="BT188" s="52">
        <v>8.7576699999999993E-2</v>
      </c>
      <c r="BU188" s="52">
        <v>4.9617300000000003E-2</v>
      </c>
      <c r="BV188" s="52">
        <v>-3.9998300000000001E-2</v>
      </c>
      <c r="BW188" s="52">
        <v>-7.2979799999999997E-2</v>
      </c>
      <c r="BX188" s="52">
        <v>-8.3100900000000005E-2</v>
      </c>
      <c r="BY188" s="52">
        <v>-3.7700699999999997E-2</v>
      </c>
      <c r="BZ188" s="52">
        <v>-5.4987599999999998E-2</v>
      </c>
      <c r="CA188" s="52">
        <v>-8.8701100000000005E-2</v>
      </c>
      <c r="CB188" s="52">
        <v>-9.9685499999999996E-2</v>
      </c>
      <c r="CC188" s="52">
        <v>-8.7073899999999996E-2</v>
      </c>
      <c r="CD188" s="52">
        <v>-3.6734900000000001E-2</v>
      </c>
      <c r="CE188" s="52">
        <v>-4.0426700000000003E-2</v>
      </c>
      <c r="CF188" s="52">
        <v>-2.69216E-2</v>
      </c>
      <c r="CG188" s="52">
        <v>5.3257000000000001E-3</v>
      </c>
      <c r="CH188" s="52">
        <v>4.09693E-2</v>
      </c>
      <c r="CI188" s="52">
        <v>3.3586699999999997E-2</v>
      </c>
      <c r="CJ188" s="52">
        <v>3.1597300000000002E-2</v>
      </c>
      <c r="CK188" s="52">
        <v>4.5758800000000002E-2</v>
      </c>
      <c r="CL188" s="52">
        <v>4.8970199999999998E-2</v>
      </c>
      <c r="CM188" s="52">
        <v>7.1142000000000002E-3</v>
      </c>
      <c r="CN188" s="52">
        <v>2.5850000000000001E-3</v>
      </c>
      <c r="CO188" s="52">
        <v>3.6893799999999997E-2</v>
      </c>
      <c r="CP188" s="52">
        <v>3.3666799999999997E-2</v>
      </c>
      <c r="CQ188" s="52">
        <v>6.1233000000000003E-2</v>
      </c>
      <c r="CR188" s="52">
        <v>0.11176419999999999</v>
      </c>
      <c r="CS188" s="52">
        <v>7.6044799999999996E-2</v>
      </c>
      <c r="CT188" s="52">
        <v>-1.2331699999999999E-2</v>
      </c>
      <c r="CU188" s="52">
        <v>-4.6593299999999997E-2</v>
      </c>
      <c r="CV188" s="52">
        <v>-5.8310000000000001E-2</v>
      </c>
      <c r="CW188" s="52">
        <v>-1.19241E-2</v>
      </c>
      <c r="CX188" s="52">
        <v>-3.1325600000000002E-2</v>
      </c>
      <c r="CY188" s="52">
        <v>-6.3730899999999993E-2</v>
      </c>
      <c r="CZ188" s="52">
        <v>-7.4181300000000006E-2</v>
      </c>
      <c r="DA188" s="52">
        <v>-6.4683299999999999E-2</v>
      </c>
      <c r="DB188" s="52">
        <v>-1.7695900000000001E-2</v>
      </c>
      <c r="DC188" s="52">
        <v>-2.15038E-2</v>
      </c>
      <c r="DD188" s="52">
        <v>-7.5170999999999997E-3</v>
      </c>
      <c r="DE188" s="52">
        <v>2.5919500000000002E-2</v>
      </c>
      <c r="DF188" s="52">
        <v>5.9709999999999999E-2</v>
      </c>
      <c r="DG188" s="52">
        <v>5.2530399999999998E-2</v>
      </c>
      <c r="DH188" s="52">
        <v>5.0355799999999999E-2</v>
      </c>
      <c r="DI188" s="52">
        <v>6.4662300000000006E-2</v>
      </c>
      <c r="DJ188" s="52">
        <v>6.7372799999999997E-2</v>
      </c>
      <c r="DK188" s="52">
        <v>2.5114500000000001E-2</v>
      </c>
      <c r="DL188" s="52">
        <v>1.87183E-2</v>
      </c>
      <c r="DM188" s="52">
        <v>5.70506E-2</v>
      </c>
      <c r="DN188" s="52">
        <v>5.7105900000000001E-2</v>
      </c>
      <c r="DO188" s="52">
        <v>8.3731600000000003E-2</v>
      </c>
      <c r="DP188" s="52">
        <v>0.13595170000000001</v>
      </c>
      <c r="DQ188" s="52">
        <v>0.1024723</v>
      </c>
      <c r="DR188" s="52">
        <v>1.53349E-2</v>
      </c>
      <c r="DS188" s="52">
        <v>-2.02068E-2</v>
      </c>
      <c r="DT188" s="52">
        <v>-3.3519199999999999E-2</v>
      </c>
      <c r="DU188" s="52">
        <v>1.3852400000000001E-2</v>
      </c>
      <c r="DV188" s="52">
        <v>-7.6636999999999999E-3</v>
      </c>
      <c r="DW188" s="52">
        <v>-2.7677899999999998E-2</v>
      </c>
      <c r="DX188" s="52">
        <v>-3.7357300000000003E-2</v>
      </c>
      <c r="DY188" s="52">
        <v>-3.2354800000000003E-2</v>
      </c>
      <c r="DZ188" s="52">
        <v>9.7934000000000007E-3</v>
      </c>
      <c r="EA188" s="52">
        <v>5.8179E-3</v>
      </c>
      <c r="EB188" s="52">
        <v>2.0499900000000001E-2</v>
      </c>
      <c r="EC188" s="52">
        <v>5.56537E-2</v>
      </c>
      <c r="ED188" s="52">
        <v>8.6768700000000004E-2</v>
      </c>
      <c r="EE188" s="52">
        <v>7.9881999999999995E-2</v>
      </c>
      <c r="EF188" s="52">
        <v>7.7439999999999995E-2</v>
      </c>
      <c r="EG188" s="52">
        <v>9.1955999999999996E-2</v>
      </c>
      <c r="EH188" s="52">
        <v>9.3943200000000004E-2</v>
      </c>
      <c r="EI188" s="52">
        <v>5.11041E-2</v>
      </c>
      <c r="EJ188" s="52">
        <v>4.20122E-2</v>
      </c>
      <c r="EK188" s="52">
        <v>8.6153900000000005E-2</v>
      </c>
      <c r="EL188" s="52">
        <v>9.0948299999999996E-2</v>
      </c>
      <c r="EM188" s="52">
        <v>0.1162159</v>
      </c>
      <c r="EN188" s="52">
        <v>0.17087459999999999</v>
      </c>
      <c r="EO188" s="52">
        <v>0.14062949999999999</v>
      </c>
      <c r="EP188" s="52">
        <v>5.52811E-2</v>
      </c>
      <c r="EQ188" s="52">
        <v>1.7891199999999999E-2</v>
      </c>
      <c r="ER188" s="52">
        <v>2.2748E-3</v>
      </c>
      <c r="ES188" s="52">
        <v>5.10696E-2</v>
      </c>
      <c r="ET188" s="52">
        <v>2.65005E-2</v>
      </c>
      <c r="EU188" s="52">
        <v>48.445255000000003</v>
      </c>
      <c r="EV188" s="52">
        <v>47.445255000000003</v>
      </c>
      <c r="EW188" s="52">
        <v>46.927005999999999</v>
      </c>
      <c r="EX188" s="52">
        <v>45.927005999999999</v>
      </c>
      <c r="EY188" s="52">
        <v>45.927005999999999</v>
      </c>
      <c r="EZ188" s="52">
        <v>45.445255000000003</v>
      </c>
      <c r="FA188" s="52">
        <v>45.445255000000003</v>
      </c>
      <c r="FB188" s="52">
        <v>44.445255000000003</v>
      </c>
      <c r="FC188" s="52">
        <v>48.518250000000002</v>
      </c>
      <c r="FD188" s="52">
        <v>53.591239999999999</v>
      </c>
      <c r="FE188" s="52">
        <v>56.072994000000001</v>
      </c>
      <c r="FF188" s="52">
        <v>58.518250000000002</v>
      </c>
      <c r="FG188" s="52">
        <v>60.036495000000002</v>
      </c>
      <c r="FH188" s="52">
        <v>61.036495000000002</v>
      </c>
      <c r="FI188" s="52">
        <v>61.518250000000002</v>
      </c>
      <c r="FJ188" s="52">
        <v>61</v>
      </c>
      <c r="FK188" s="52">
        <v>60</v>
      </c>
      <c r="FL188" s="52">
        <v>57.481749999999998</v>
      </c>
      <c r="FM188" s="52">
        <v>55.963504999999998</v>
      </c>
      <c r="FN188" s="52">
        <v>52.372261000000002</v>
      </c>
      <c r="FO188" s="52">
        <v>51.854014999999997</v>
      </c>
      <c r="FP188" s="52">
        <v>49.372261000000002</v>
      </c>
      <c r="FQ188" s="52">
        <v>48.408760000000001</v>
      </c>
      <c r="FR188" s="52">
        <v>48.372261000000002</v>
      </c>
      <c r="FS188" s="52">
        <v>2.6460899999999999E-2</v>
      </c>
      <c r="FT188" s="52">
        <v>2.5963199999999999E-2</v>
      </c>
      <c r="FU188" s="52">
        <v>4.2062099999999998E-2</v>
      </c>
    </row>
    <row r="189" spans="1:177" x14ac:dyDescent="0.2">
      <c r="A189" s="31" t="s">
        <v>204</v>
      </c>
      <c r="B189" s="31" t="s">
        <v>235</v>
      </c>
      <c r="C189" s="31" t="s">
        <v>221</v>
      </c>
      <c r="D189" s="31" t="s">
        <v>211</v>
      </c>
      <c r="E189" s="53" t="s">
        <v>230</v>
      </c>
      <c r="F189" s="53">
        <v>159</v>
      </c>
      <c r="G189" s="52">
        <v>0.61173100000000002</v>
      </c>
      <c r="H189" s="52">
        <v>0.63873950000000002</v>
      </c>
      <c r="I189" s="52">
        <v>0.58131549999999999</v>
      </c>
      <c r="J189" s="52">
        <v>0.59921820000000003</v>
      </c>
      <c r="K189" s="52">
        <v>0.64065240000000001</v>
      </c>
      <c r="L189" s="52">
        <v>0.7384539</v>
      </c>
      <c r="M189" s="52">
        <v>0.90841629999999995</v>
      </c>
      <c r="N189" s="52">
        <v>0.9141823</v>
      </c>
      <c r="O189" s="52">
        <v>0.83162139999999996</v>
      </c>
      <c r="P189" s="52">
        <v>0.81672350000000005</v>
      </c>
      <c r="Q189" s="52">
        <v>0.68183539999999998</v>
      </c>
      <c r="R189" s="52">
        <v>0.65613520000000003</v>
      </c>
      <c r="S189" s="52">
        <v>0.69132099999999996</v>
      </c>
      <c r="T189" s="52">
        <v>0.57717430000000003</v>
      </c>
      <c r="U189" s="52">
        <v>0.57198490000000002</v>
      </c>
      <c r="V189" s="52">
        <v>0.66828759999999998</v>
      </c>
      <c r="W189" s="52">
        <v>0.73518839999999996</v>
      </c>
      <c r="X189" s="52">
        <v>1.2872969999999999</v>
      </c>
      <c r="Y189" s="52">
        <v>1.4373389999999999</v>
      </c>
      <c r="Z189" s="52">
        <v>1.3871629999999999</v>
      </c>
      <c r="AA189" s="52">
        <v>1.3049930000000001</v>
      </c>
      <c r="AB189" s="52">
        <v>1.154833</v>
      </c>
      <c r="AC189" s="52">
        <v>0.90614689999999998</v>
      </c>
      <c r="AD189" s="52">
        <v>0.82002160000000002</v>
      </c>
      <c r="AE189" s="52">
        <v>-0.23009669999999999</v>
      </c>
      <c r="AF189" s="52">
        <v>-0.26891490000000001</v>
      </c>
      <c r="AG189" s="52">
        <v>-0.20476849999999999</v>
      </c>
      <c r="AH189" s="52">
        <v>-0.1104094</v>
      </c>
      <c r="AI189" s="52">
        <v>-0.121794</v>
      </c>
      <c r="AJ189" s="52">
        <v>-0.10815520000000001</v>
      </c>
      <c r="AK189" s="52">
        <v>-4.44663E-2</v>
      </c>
      <c r="AL189" s="52">
        <v>-7.2307999999999997E-2</v>
      </c>
      <c r="AM189" s="52">
        <v>-1.91805E-2</v>
      </c>
      <c r="AN189" s="52">
        <v>1.9578000000000002E-2</v>
      </c>
      <c r="AO189" s="52">
        <v>3.07085E-2</v>
      </c>
      <c r="AP189" s="52">
        <v>-9.1920000000000001E-4</v>
      </c>
      <c r="AQ189" s="52">
        <v>-4.8540800000000002E-2</v>
      </c>
      <c r="AR189" s="52">
        <v>-5.4068699999999997E-2</v>
      </c>
      <c r="AS189" s="52">
        <v>-4.1419200000000003E-2</v>
      </c>
      <c r="AT189" s="52">
        <v>-7.0247199999999996E-2</v>
      </c>
      <c r="AU189" s="52">
        <v>-7.2164500000000006E-2</v>
      </c>
      <c r="AV189" s="52">
        <v>-5.41593E-2</v>
      </c>
      <c r="AW189" s="52">
        <v>-2.4599699999999999E-2</v>
      </c>
      <c r="AX189" s="52">
        <v>-7.9244999999999996E-2</v>
      </c>
      <c r="AY189" s="52">
        <v>-0.15119940000000001</v>
      </c>
      <c r="AZ189" s="52">
        <v>-0.1354619</v>
      </c>
      <c r="BA189" s="52">
        <v>-0.1468846</v>
      </c>
      <c r="BB189" s="52">
        <v>-0.1474116</v>
      </c>
      <c r="BC189" s="52">
        <v>-0.1732929</v>
      </c>
      <c r="BD189" s="52">
        <v>-0.2094743</v>
      </c>
      <c r="BE189" s="52">
        <v>-0.15346180000000001</v>
      </c>
      <c r="BF189" s="52">
        <v>-6.9809899999999994E-2</v>
      </c>
      <c r="BG189" s="52">
        <v>-8.2125100000000006E-2</v>
      </c>
      <c r="BH189" s="52">
        <v>-6.7727800000000005E-2</v>
      </c>
      <c r="BI189" s="52">
        <v>-1.3171999999999999E-3</v>
      </c>
      <c r="BJ189" s="52">
        <v>-3.2577399999999999E-2</v>
      </c>
      <c r="BK189" s="52">
        <v>2.55144E-2</v>
      </c>
      <c r="BL189" s="52">
        <v>6.0590900000000003E-2</v>
      </c>
      <c r="BM189" s="52">
        <v>7.1880399999999997E-2</v>
      </c>
      <c r="BN189" s="52">
        <v>3.9950300000000001E-2</v>
      </c>
      <c r="BO189" s="52">
        <v>-1.0578000000000001E-2</v>
      </c>
      <c r="BP189" s="52">
        <v>-2.3167299999999998E-2</v>
      </c>
      <c r="BQ189" s="52">
        <v>-5.0784999999999997E-3</v>
      </c>
      <c r="BR189" s="52">
        <v>-2.77869E-2</v>
      </c>
      <c r="BS189" s="52">
        <v>-2.9462599999999999E-2</v>
      </c>
      <c r="BT189" s="52">
        <v>-1.00623E-2</v>
      </c>
      <c r="BU189" s="52">
        <v>2.4840000000000001E-2</v>
      </c>
      <c r="BV189" s="52">
        <v>-2.81496E-2</v>
      </c>
      <c r="BW189" s="52">
        <v>-9.8977999999999997E-2</v>
      </c>
      <c r="BX189" s="52">
        <v>-8.9723999999999998E-2</v>
      </c>
      <c r="BY189" s="52">
        <v>-9.5590999999999995E-2</v>
      </c>
      <c r="BZ189" s="52">
        <v>-9.6963800000000003E-2</v>
      </c>
      <c r="CA189" s="52">
        <v>-0.13395080000000001</v>
      </c>
      <c r="CB189" s="52">
        <v>-0.16830590000000001</v>
      </c>
      <c r="CC189" s="52">
        <v>-0.117927</v>
      </c>
      <c r="CD189" s="52">
        <v>-4.16908E-2</v>
      </c>
      <c r="CE189" s="52">
        <v>-5.4650600000000001E-2</v>
      </c>
      <c r="CF189" s="52">
        <v>-3.9727899999999997E-2</v>
      </c>
      <c r="CG189" s="52">
        <v>2.8567800000000001E-2</v>
      </c>
      <c r="CH189" s="52">
        <v>-5.0600999999999997E-3</v>
      </c>
      <c r="CI189" s="52">
        <v>5.6469900000000003E-2</v>
      </c>
      <c r="CJ189" s="52">
        <v>8.8996199999999998E-2</v>
      </c>
      <c r="CK189" s="52">
        <v>0.100396</v>
      </c>
      <c r="CL189" s="52">
        <v>6.8256399999999995E-2</v>
      </c>
      <c r="CM189" s="52">
        <v>1.57149E-2</v>
      </c>
      <c r="CN189" s="52">
        <v>-1.7650999999999999E-3</v>
      </c>
      <c r="CO189" s="52">
        <v>2.0090899999999998E-2</v>
      </c>
      <c r="CP189" s="52">
        <v>1.6209E-3</v>
      </c>
      <c r="CQ189" s="52">
        <v>1.127E-4</v>
      </c>
      <c r="CR189" s="52">
        <v>2.04791E-2</v>
      </c>
      <c r="CS189" s="52">
        <v>5.9081799999999997E-2</v>
      </c>
      <c r="CT189" s="52">
        <v>7.2389000000000004E-3</v>
      </c>
      <c r="CU189" s="52">
        <v>-6.2809599999999993E-2</v>
      </c>
      <c r="CV189" s="52">
        <v>-5.8046100000000003E-2</v>
      </c>
      <c r="CW189" s="52">
        <v>-6.0065199999999999E-2</v>
      </c>
      <c r="CX189" s="52">
        <v>-6.2023799999999997E-2</v>
      </c>
      <c r="CY189" s="52">
        <v>-9.4608700000000004E-2</v>
      </c>
      <c r="CZ189" s="52">
        <v>-0.12713759999999999</v>
      </c>
      <c r="DA189" s="52">
        <v>-8.2392099999999996E-2</v>
      </c>
      <c r="DB189" s="52">
        <v>-1.3571700000000001E-2</v>
      </c>
      <c r="DC189" s="52">
        <v>-2.7176100000000002E-2</v>
      </c>
      <c r="DD189" s="52">
        <v>-1.1728000000000001E-2</v>
      </c>
      <c r="DE189" s="52">
        <v>5.8452700000000003E-2</v>
      </c>
      <c r="DF189" s="52">
        <v>2.2457100000000001E-2</v>
      </c>
      <c r="DG189" s="52">
        <v>8.74254E-2</v>
      </c>
      <c r="DH189" s="52">
        <v>0.11740159999999999</v>
      </c>
      <c r="DI189" s="52">
        <v>0.12891150000000001</v>
      </c>
      <c r="DJ189" s="52">
        <v>9.6562599999999998E-2</v>
      </c>
      <c r="DK189" s="52">
        <v>4.2007900000000001E-2</v>
      </c>
      <c r="DL189" s="52">
        <v>1.9637100000000001E-2</v>
      </c>
      <c r="DM189" s="52">
        <v>4.5260399999999999E-2</v>
      </c>
      <c r="DN189" s="52">
        <v>3.1028799999999999E-2</v>
      </c>
      <c r="DO189" s="52">
        <v>2.96879E-2</v>
      </c>
      <c r="DP189" s="52">
        <v>5.1020500000000003E-2</v>
      </c>
      <c r="DQ189" s="52">
        <v>9.3323600000000007E-2</v>
      </c>
      <c r="DR189" s="52">
        <v>4.26273E-2</v>
      </c>
      <c r="DS189" s="52">
        <v>-2.66412E-2</v>
      </c>
      <c r="DT189" s="52">
        <v>-2.6368200000000001E-2</v>
      </c>
      <c r="DU189" s="52">
        <v>-2.4539399999999999E-2</v>
      </c>
      <c r="DV189" s="52">
        <v>-2.7083800000000002E-2</v>
      </c>
      <c r="DW189" s="52">
        <v>-3.7804999999999998E-2</v>
      </c>
      <c r="DX189" s="52">
        <v>-6.7696999999999993E-2</v>
      </c>
      <c r="DY189" s="52">
        <v>-3.1085399999999999E-2</v>
      </c>
      <c r="DZ189" s="52">
        <v>2.7027700000000002E-2</v>
      </c>
      <c r="EA189" s="52">
        <v>1.24928E-2</v>
      </c>
      <c r="EB189" s="52">
        <v>2.86994E-2</v>
      </c>
      <c r="EC189" s="52">
        <v>0.10160189999999999</v>
      </c>
      <c r="ED189" s="52">
        <v>6.2187699999999999E-2</v>
      </c>
      <c r="EE189" s="52">
        <v>0.1321203</v>
      </c>
      <c r="EF189" s="52">
        <v>0.15841450000000001</v>
      </c>
      <c r="EG189" s="52">
        <v>0.1700835</v>
      </c>
      <c r="EH189" s="52">
        <v>0.1374321</v>
      </c>
      <c r="EI189" s="52">
        <v>7.9970700000000006E-2</v>
      </c>
      <c r="EJ189" s="52">
        <v>5.0538600000000003E-2</v>
      </c>
      <c r="EK189" s="52">
        <v>8.1601099999999996E-2</v>
      </c>
      <c r="EL189" s="52">
        <v>7.3489100000000002E-2</v>
      </c>
      <c r="EM189" s="52">
        <v>7.2389800000000004E-2</v>
      </c>
      <c r="EN189" s="52">
        <v>9.5117400000000005E-2</v>
      </c>
      <c r="EO189" s="52">
        <v>0.14276330000000001</v>
      </c>
      <c r="EP189" s="52">
        <v>9.3722700000000006E-2</v>
      </c>
      <c r="EQ189" s="52">
        <v>2.5580200000000001E-2</v>
      </c>
      <c r="ER189" s="52">
        <v>1.9369600000000001E-2</v>
      </c>
      <c r="ES189" s="52">
        <v>2.6754099999999999E-2</v>
      </c>
      <c r="ET189" s="52">
        <v>2.3363999999999999E-2</v>
      </c>
      <c r="EU189" s="52">
        <v>50</v>
      </c>
      <c r="EV189" s="52">
        <v>49</v>
      </c>
      <c r="EW189" s="52">
        <v>49</v>
      </c>
      <c r="EX189" s="52">
        <v>48</v>
      </c>
      <c r="EY189" s="52">
        <v>48</v>
      </c>
      <c r="EZ189" s="52">
        <v>47</v>
      </c>
      <c r="FA189" s="52">
        <v>47</v>
      </c>
      <c r="FB189" s="52">
        <v>46</v>
      </c>
      <c r="FC189" s="52">
        <v>48</v>
      </c>
      <c r="FD189" s="52">
        <v>51</v>
      </c>
      <c r="FE189" s="52">
        <v>54</v>
      </c>
      <c r="FF189" s="52">
        <v>58</v>
      </c>
      <c r="FG189" s="52">
        <v>59</v>
      </c>
      <c r="FH189" s="52">
        <v>60</v>
      </c>
      <c r="FI189" s="52">
        <v>61</v>
      </c>
      <c r="FJ189" s="52">
        <v>61</v>
      </c>
      <c r="FK189" s="52">
        <v>60</v>
      </c>
      <c r="FL189" s="52">
        <v>58</v>
      </c>
      <c r="FM189" s="52">
        <v>57</v>
      </c>
      <c r="FN189" s="52">
        <v>56</v>
      </c>
      <c r="FO189" s="52">
        <v>56</v>
      </c>
      <c r="FP189" s="52">
        <v>53</v>
      </c>
      <c r="FQ189" s="52">
        <v>51</v>
      </c>
      <c r="FR189" s="52">
        <v>52</v>
      </c>
      <c r="FS189" s="52">
        <v>4.0267299999999999E-2</v>
      </c>
      <c r="FT189" s="52">
        <v>4.0538299999999999E-2</v>
      </c>
      <c r="FU189" s="52">
        <v>5.8038600000000003E-2</v>
      </c>
    </row>
    <row r="190" spans="1:177" x14ac:dyDescent="0.2">
      <c r="A190" s="31" t="s">
        <v>204</v>
      </c>
      <c r="B190" s="31" t="s">
        <v>235</v>
      </c>
      <c r="C190" s="31" t="s">
        <v>221</v>
      </c>
      <c r="D190" s="31" t="s">
        <v>211</v>
      </c>
      <c r="E190" s="53" t="s">
        <v>231</v>
      </c>
      <c r="F190" s="53">
        <v>137</v>
      </c>
      <c r="G190" s="52">
        <v>0.89213830000000005</v>
      </c>
      <c r="H190" s="52">
        <v>0.87290040000000002</v>
      </c>
      <c r="I190" s="52">
        <v>0.77924369999999998</v>
      </c>
      <c r="J190" s="52">
        <v>0.76214230000000005</v>
      </c>
      <c r="K190" s="52">
        <v>0.76373590000000002</v>
      </c>
      <c r="L190" s="52">
        <v>0.88465680000000002</v>
      </c>
      <c r="M190" s="52">
        <v>1.115945</v>
      </c>
      <c r="N190" s="52">
        <v>0.9754041</v>
      </c>
      <c r="O190" s="52">
        <v>0.75968849999999999</v>
      </c>
      <c r="P190" s="52">
        <v>0.71079550000000002</v>
      </c>
      <c r="Q190" s="52">
        <v>0.69957270000000005</v>
      </c>
      <c r="R190" s="52">
        <v>0.69146419999999997</v>
      </c>
      <c r="S190" s="52">
        <v>0.67744760000000004</v>
      </c>
      <c r="T190" s="52">
        <v>0.60983259999999995</v>
      </c>
      <c r="U190" s="52">
        <v>0.66938140000000002</v>
      </c>
      <c r="V190" s="52">
        <v>0.67116529999999996</v>
      </c>
      <c r="W190" s="52">
        <v>0.84702949999999999</v>
      </c>
      <c r="X190" s="52">
        <v>1.274829</v>
      </c>
      <c r="Y190" s="52">
        <v>1.3097529999999999</v>
      </c>
      <c r="Z190" s="52">
        <v>1.470591</v>
      </c>
      <c r="AA190" s="52">
        <v>1.344317</v>
      </c>
      <c r="AB190" s="52">
        <v>1.3106519999999999</v>
      </c>
      <c r="AC190" s="52">
        <v>1.1978230000000001</v>
      </c>
      <c r="AD190" s="52">
        <v>1.0474250000000001</v>
      </c>
      <c r="AE190" s="52">
        <v>-9.9771399999999996E-2</v>
      </c>
      <c r="AF190" s="52">
        <v>-8.40505E-2</v>
      </c>
      <c r="AG190" s="52">
        <v>-0.1094745</v>
      </c>
      <c r="AH190" s="52">
        <v>-9.5280299999999998E-2</v>
      </c>
      <c r="AI190" s="52">
        <v>-8.8833099999999998E-2</v>
      </c>
      <c r="AJ190" s="52">
        <v>-7.9386499999999999E-2</v>
      </c>
      <c r="AK190" s="52">
        <v>-9.6742499999999995E-2</v>
      </c>
      <c r="AL190" s="52">
        <v>2.2561999999999999E-2</v>
      </c>
      <c r="AM190" s="52">
        <v>-4.0744099999999998E-2</v>
      </c>
      <c r="AN190" s="52">
        <v>-8.2017400000000004E-2</v>
      </c>
      <c r="AO190" s="52">
        <v>-7.0413799999999999E-2</v>
      </c>
      <c r="AP190" s="52">
        <v>-2.86199E-2</v>
      </c>
      <c r="AQ190" s="52">
        <v>-6.4236299999999996E-2</v>
      </c>
      <c r="AR190" s="52">
        <v>-5.78206E-2</v>
      </c>
      <c r="AS190" s="52">
        <v>-2.8097400000000002E-2</v>
      </c>
      <c r="AT190" s="52">
        <v>-3.2710099999999999E-2</v>
      </c>
      <c r="AU190" s="52">
        <v>3.34565E-2</v>
      </c>
      <c r="AV190" s="52">
        <v>8.7360499999999994E-2</v>
      </c>
      <c r="AW190" s="52">
        <v>-1.37164E-2</v>
      </c>
      <c r="AX190" s="52">
        <v>-0.14049890000000001</v>
      </c>
      <c r="AY190" s="52">
        <v>-0.1325317</v>
      </c>
      <c r="AZ190" s="52">
        <v>-0.15801950000000001</v>
      </c>
      <c r="BA190" s="52">
        <v>-4.6989999999999997E-2</v>
      </c>
      <c r="BB190" s="52">
        <v>-7.4820300000000006E-2</v>
      </c>
      <c r="BC190" s="52">
        <v>-5.7369799999999999E-2</v>
      </c>
      <c r="BD190" s="52">
        <v>-4.3372000000000001E-2</v>
      </c>
      <c r="BE190" s="52">
        <v>-7.1787699999999996E-2</v>
      </c>
      <c r="BF190" s="52">
        <v>-5.80677E-2</v>
      </c>
      <c r="BG190" s="52">
        <v>-5.09931E-2</v>
      </c>
      <c r="BH190" s="52">
        <v>-4.0051299999999998E-2</v>
      </c>
      <c r="BI190" s="52">
        <v>-5.5753799999999999E-2</v>
      </c>
      <c r="BJ190" s="52">
        <v>5.8524699999999999E-2</v>
      </c>
      <c r="BK190" s="52">
        <v>-1.07817E-2</v>
      </c>
      <c r="BL190" s="52">
        <v>-4.7486599999999997E-2</v>
      </c>
      <c r="BM190" s="52">
        <v>-3.5472499999999997E-2</v>
      </c>
      <c r="BN190" s="52">
        <v>4.7147999999999999E-3</v>
      </c>
      <c r="BO190" s="52">
        <v>-2.8957900000000002E-2</v>
      </c>
      <c r="BP190" s="52">
        <v>-2.2468800000000001E-2</v>
      </c>
      <c r="BQ190" s="52">
        <v>1.8010499999999999E-2</v>
      </c>
      <c r="BR190" s="52">
        <v>2.0588700000000001E-2</v>
      </c>
      <c r="BS190" s="52">
        <v>8.2332799999999998E-2</v>
      </c>
      <c r="BT190" s="52">
        <v>0.1427407</v>
      </c>
      <c r="BU190" s="52">
        <v>4.5458600000000002E-2</v>
      </c>
      <c r="BV190" s="52">
        <v>-7.8444399999999997E-2</v>
      </c>
      <c r="BW190" s="52">
        <v>-7.6186199999999996E-2</v>
      </c>
      <c r="BX190" s="52">
        <v>-0.1014294</v>
      </c>
      <c r="BY190" s="52">
        <v>7.4453000000000002E-3</v>
      </c>
      <c r="BZ190" s="52">
        <v>-2.91002E-2</v>
      </c>
      <c r="CA190" s="52">
        <v>-2.8002599999999999E-2</v>
      </c>
      <c r="CB190" s="52">
        <v>-1.51982E-2</v>
      </c>
      <c r="CC190" s="52">
        <v>-4.5685900000000002E-2</v>
      </c>
      <c r="CD190" s="52">
        <v>-3.2294299999999998E-2</v>
      </c>
      <c r="CE190" s="52">
        <v>-2.47852E-2</v>
      </c>
      <c r="CF190" s="52">
        <v>-1.2808E-2</v>
      </c>
      <c r="CG190" s="52">
        <v>-2.73651E-2</v>
      </c>
      <c r="CH190" s="52">
        <v>8.3432300000000001E-2</v>
      </c>
      <c r="CI190" s="52">
        <v>9.9702000000000002E-3</v>
      </c>
      <c r="CJ190" s="52">
        <v>-2.35707E-2</v>
      </c>
      <c r="CK190" s="52">
        <v>-1.1272300000000001E-2</v>
      </c>
      <c r="CL190" s="52">
        <v>2.7802199999999999E-2</v>
      </c>
      <c r="CM190" s="52">
        <v>-4.5241999999999999E-3</v>
      </c>
      <c r="CN190" s="52">
        <v>2.0157E-3</v>
      </c>
      <c r="CO190" s="52">
        <v>4.9944799999999998E-2</v>
      </c>
      <c r="CP190" s="52">
        <v>5.75033E-2</v>
      </c>
      <c r="CQ190" s="52">
        <v>0.11618439999999999</v>
      </c>
      <c r="CR190" s="52">
        <v>0.18109690000000001</v>
      </c>
      <c r="CS190" s="52">
        <v>8.6443099999999995E-2</v>
      </c>
      <c r="CT190" s="52">
        <v>-3.54656E-2</v>
      </c>
      <c r="CU190" s="52">
        <v>-3.71615E-2</v>
      </c>
      <c r="CV190" s="52">
        <v>-6.2235400000000003E-2</v>
      </c>
      <c r="CW190" s="52">
        <v>4.5147100000000003E-2</v>
      </c>
      <c r="CX190" s="52">
        <v>2.5655000000000001E-3</v>
      </c>
      <c r="CY190" s="52">
        <v>1.3646999999999999E-3</v>
      </c>
      <c r="CZ190" s="52">
        <v>1.29756E-2</v>
      </c>
      <c r="DA190" s="52">
        <v>-1.95841E-2</v>
      </c>
      <c r="DB190" s="52">
        <v>-6.5209999999999999E-3</v>
      </c>
      <c r="DC190" s="52">
        <v>1.4227E-3</v>
      </c>
      <c r="DD190" s="52">
        <v>1.4435399999999999E-2</v>
      </c>
      <c r="DE190" s="52">
        <v>1.0235999999999999E-3</v>
      </c>
      <c r="DF190" s="52">
        <v>0.1083399</v>
      </c>
      <c r="DG190" s="52">
        <v>3.0722099999999999E-2</v>
      </c>
      <c r="DH190" s="52">
        <v>3.4519999999999999E-4</v>
      </c>
      <c r="DI190" s="52">
        <v>1.2927900000000001E-2</v>
      </c>
      <c r="DJ190" s="52">
        <v>5.0889700000000003E-2</v>
      </c>
      <c r="DK190" s="52">
        <v>1.99095E-2</v>
      </c>
      <c r="DL190" s="52">
        <v>2.6500200000000002E-2</v>
      </c>
      <c r="DM190" s="52">
        <v>8.1878999999999993E-2</v>
      </c>
      <c r="DN190" s="52">
        <v>9.4417899999999999E-2</v>
      </c>
      <c r="DO190" s="52">
        <v>0.150036</v>
      </c>
      <c r="DP190" s="52">
        <v>0.21945310000000001</v>
      </c>
      <c r="DQ190" s="52">
        <v>0.1274275</v>
      </c>
      <c r="DR190" s="52">
        <v>7.5132000000000003E-3</v>
      </c>
      <c r="DS190" s="52">
        <v>1.8632E-3</v>
      </c>
      <c r="DT190" s="52">
        <v>-2.3041300000000001E-2</v>
      </c>
      <c r="DU190" s="52">
        <v>8.28488E-2</v>
      </c>
      <c r="DV190" s="52">
        <v>3.4231200000000003E-2</v>
      </c>
      <c r="DW190" s="52">
        <v>4.3766300000000001E-2</v>
      </c>
      <c r="DX190" s="52">
        <v>5.3654E-2</v>
      </c>
      <c r="DY190" s="52">
        <v>1.8102799999999999E-2</v>
      </c>
      <c r="DZ190" s="52">
        <v>3.0691599999999999E-2</v>
      </c>
      <c r="EA190" s="52">
        <v>3.92628E-2</v>
      </c>
      <c r="EB190" s="52">
        <v>5.3770499999999999E-2</v>
      </c>
      <c r="EC190" s="52">
        <v>4.2012300000000002E-2</v>
      </c>
      <c r="ED190" s="52">
        <v>0.1443025</v>
      </c>
      <c r="EE190" s="52">
        <v>6.0684500000000002E-2</v>
      </c>
      <c r="EF190" s="52">
        <v>3.4875900000000001E-2</v>
      </c>
      <c r="EG190" s="52">
        <v>4.7869200000000001E-2</v>
      </c>
      <c r="EH190" s="52">
        <v>8.4224300000000002E-2</v>
      </c>
      <c r="EI190" s="52">
        <v>5.5187800000000002E-2</v>
      </c>
      <c r="EJ190" s="52">
        <v>6.1851999999999997E-2</v>
      </c>
      <c r="EK190" s="52">
        <v>0.12798699999999999</v>
      </c>
      <c r="EL190" s="52">
        <v>0.14771670000000001</v>
      </c>
      <c r="EM190" s="52">
        <v>0.19891229999999999</v>
      </c>
      <c r="EN190" s="52">
        <v>0.2748333</v>
      </c>
      <c r="EO190" s="52">
        <v>0.18660260000000001</v>
      </c>
      <c r="EP190" s="52">
        <v>6.9567699999999996E-2</v>
      </c>
      <c r="EQ190" s="52">
        <v>5.8208700000000002E-2</v>
      </c>
      <c r="ER190" s="52">
        <v>3.3548700000000001E-2</v>
      </c>
      <c r="ES190" s="52">
        <v>0.13728409999999999</v>
      </c>
      <c r="ET190" s="52">
        <v>7.9951300000000003E-2</v>
      </c>
      <c r="EU190" s="52">
        <v>47</v>
      </c>
      <c r="EV190" s="52">
        <v>46</v>
      </c>
      <c r="EW190" s="52">
        <v>45</v>
      </c>
      <c r="EX190" s="52">
        <v>44</v>
      </c>
      <c r="EY190" s="52">
        <v>44</v>
      </c>
      <c r="EZ190" s="52">
        <v>44</v>
      </c>
      <c r="FA190" s="52">
        <v>44</v>
      </c>
      <c r="FB190" s="52">
        <v>43</v>
      </c>
      <c r="FC190" s="52">
        <v>49</v>
      </c>
      <c r="FD190" s="52">
        <v>56</v>
      </c>
      <c r="FE190" s="52">
        <v>58</v>
      </c>
      <c r="FF190" s="52">
        <v>59</v>
      </c>
      <c r="FG190" s="52">
        <v>61</v>
      </c>
      <c r="FH190" s="52">
        <v>62</v>
      </c>
      <c r="FI190" s="52">
        <v>62</v>
      </c>
      <c r="FJ190" s="52">
        <v>61</v>
      </c>
      <c r="FK190" s="52">
        <v>60</v>
      </c>
      <c r="FL190" s="52">
        <v>57</v>
      </c>
      <c r="FM190" s="52">
        <v>55</v>
      </c>
      <c r="FN190" s="52">
        <v>49</v>
      </c>
      <c r="FO190" s="52">
        <v>48</v>
      </c>
      <c r="FP190" s="52">
        <v>46</v>
      </c>
      <c r="FQ190" s="52">
        <v>46</v>
      </c>
      <c r="FR190" s="52">
        <v>45</v>
      </c>
      <c r="FS190" s="52">
        <v>3.39818E-2</v>
      </c>
      <c r="FT190" s="52">
        <v>3.1573400000000001E-2</v>
      </c>
      <c r="FU190" s="52">
        <v>6.1081499999999997E-2</v>
      </c>
    </row>
    <row r="191" spans="1:177" x14ac:dyDescent="0.2">
      <c r="A191" s="31" t="s">
        <v>204</v>
      </c>
      <c r="B191" s="31" t="s">
        <v>235</v>
      </c>
      <c r="C191" s="31" t="s">
        <v>221</v>
      </c>
      <c r="D191" s="31" t="s">
        <v>212</v>
      </c>
      <c r="E191" s="53" t="s">
        <v>229</v>
      </c>
      <c r="F191" s="53">
        <v>411</v>
      </c>
      <c r="G191" s="52">
        <v>0.62845770000000001</v>
      </c>
      <c r="H191" s="52">
        <v>0.56466689999999997</v>
      </c>
      <c r="I191" s="52">
        <v>0.56950259999999997</v>
      </c>
      <c r="J191" s="52">
        <v>0.56223860000000003</v>
      </c>
      <c r="K191" s="52">
        <v>0.53862639999999995</v>
      </c>
      <c r="L191" s="52">
        <v>0.58532070000000003</v>
      </c>
      <c r="M191" s="52">
        <v>0.7170801</v>
      </c>
      <c r="N191" s="52">
        <v>0.68930639999999999</v>
      </c>
      <c r="O191" s="52">
        <v>0.6778284</v>
      </c>
      <c r="P191" s="52">
        <v>0.67060569999999997</v>
      </c>
      <c r="Q191" s="52">
        <v>0.66770399999999996</v>
      </c>
      <c r="R191" s="52">
        <v>0.63844210000000001</v>
      </c>
      <c r="S191" s="52">
        <v>0.63981440000000001</v>
      </c>
      <c r="T191" s="52">
        <v>0.6528564</v>
      </c>
      <c r="U191" s="52">
        <v>0.75185959999999996</v>
      </c>
      <c r="V191" s="52">
        <v>0.84734259999999995</v>
      </c>
      <c r="W191" s="52">
        <v>0.88718669999999999</v>
      </c>
      <c r="X191" s="52">
        <v>0.95721610000000001</v>
      </c>
      <c r="Y191" s="52">
        <v>1.1389320000000001</v>
      </c>
      <c r="Z191" s="52">
        <v>1.1107400000000001</v>
      </c>
      <c r="AA191" s="52">
        <v>1.1012360000000001</v>
      </c>
      <c r="AB191" s="52">
        <v>1.048451</v>
      </c>
      <c r="AC191" s="52">
        <v>0.92875549999999996</v>
      </c>
      <c r="AD191" s="52">
        <v>0.73252569999999995</v>
      </c>
      <c r="AE191" s="52">
        <v>-0.13560900000000001</v>
      </c>
      <c r="AF191" s="52">
        <v>-0.13744400000000001</v>
      </c>
      <c r="AG191" s="52">
        <v>-0.12793389999999999</v>
      </c>
      <c r="AH191" s="52">
        <v>-7.6735399999999995E-2</v>
      </c>
      <c r="AI191" s="52">
        <v>-7.7210600000000004E-2</v>
      </c>
      <c r="AJ191" s="52">
        <v>-6.6801899999999997E-2</v>
      </c>
      <c r="AK191" s="52">
        <v>-4.6590300000000001E-2</v>
      </c>
      <c r="AL191" s="52">
        <v>-1.5949600000000001E-2</v>
      </c>
      <c r="AM191" s="52">
        <v>-1.7678900000000001E-2</v>
      </c>
      <c r="AN191" s="52">
        <v>-1.8062999999999999E-2</v>
      </c>
      <c r="AO191" s="52">
        <v>-2.1887999999999999E-3</v>
      </c>
      <c r="AP191" s="52">
        <v>1.2679E-3</v>
      </c>
      <c r="AQ191" s="52">
        <v>-3.7354900000000003E-2</v>
      </c>
      <c r="AR191" s="52">
        <v>-3.6597999999999999E-2</v>
      </c>
      <c r="AS191" s="52">
        <v>-4.7917999999999997E-3</v>
      </c>
      <c r="AT191" s="52">
        <v>-1.48845E-2</v>
      </c>
      <c r="AU191" s="52">
        <v>1.34267E-2</v>
      </c>
      <c r="AV191" s="52">
        <v>2.38937E-2</v>
      </c>
      <c r="AW191" s="52">
        <v>-1.5499000000000001E-3</v>
      </c>
      <c r="AX191" s="52">
        <v>-7.7171500000000004E-2</v>
      </c>
      <c r="AY191" s="52">
        <v>-0.103113</v>
      </c>
      <c r="AZ191" s="52">
        <v>-0.1099873</v>
      </c>
      <c r="BA191" s="52">
        <v>-7.3531799999999994E-2</v>
      </c>
      <c r="BB191" s="52">
        <v>-8.2365599999999997E-2</v>
      </c>
      <c r="BC191" s="52">
        <v>-9.9556000000000006E-2</v>
      </c>
      <c r="BD191" s="52">
        <v>-0.1006199</v>
      </c>
      <c r="BE191" s="52">
        <v>-9.5605399999999993E-2</v>
      </c>
      <c r="BF191" s="52">
        <v>-4.9246100000000001E-2</v>
      </c>
      <c r="BG191" s="52">
        <v>-4.9889000000000003E-2</v>
      </c>
      <c r="BH191" s="52">
        <v>-3.8784899999999997E-2</v>
      </c>
      <c r="BI191" s="52">
        <v>-1.6856099999999999E-2</v>
      </c>
      <c r="BJ191" s="52">
        <v>1.11091E-2</v>
      </c>
      <c r="BK191" s="52">
        <v>9.6726999999999994E-3</v>
      </c>
      <c r="BL191" s="52">
        <v>9.0212000000000001E-3</v>
      </c>
      <c r="BM191" s="52">
        <v>2.51048E-2</v>
      </c>
      <c r="BN191" s="52">
        <v>2.7838399999999999E-2</v>
      </c>
      <c r="BO191" s="52">
        <v>-1.13653E-2</v>
      </c>
      <c r="BP191" s="52">
        <v>-1.3304099999999999E-2</v>
      </c>
      <c r="BQ191" s="52">
        <v>2.43114E-2</v>
      </c>
      <c r="BR191" s="52">
        <v>1.89578E-2</v>
      </c>
      <c r="BS191" s="52">
        <v>4.5911E-2</v>
      </c>
      <c r="BT191" s="52">
        <v>5.8816599999999997E-2</v>
      </c>
      <c r="BU191" s="52">
        <v>3.6607199999999999E-2</v>
      </c>
      <c r="BV191" s="52">
        <v>-3.7225300000000003E-2</v>
      </c>
      <c r="BW191" s="52">
        <v>-6.5015000000000003E-2</v>
      </c>
      <c r="BX191" s="52">
        <v>-7.4193300000000004E-2</v>
      </c>
      <c r="BY191" s="52">
        <v>-3.6314600000000002E-2</v>
      </c>
      <c r="BZ191" s="52">
        <v>-4.8201500000000001E-2</v>
      </c>
      <c r="CA191" s="52">
        <v>-7.4585700000000005E-2</v>
      </c>
      <c r="CB191" s="52">
        <v>-7.5115699999999994E-2</v>
      </c>
      <c r="CC191" s="52">
        <v>-7.3214799999999997E-2</v>
      </c>
      <c r="CD191" s="52">
        <v>-3.0207100000000001E-2</v>
      </c>
      <c r="CE191" s="52">
        <v>-3.0966E-2</v>
      </c>
      <c r="CF191" s="52">
        <v>-1.9380399999999999E-2</v>
      </c>
      <c r="CG191" s="52">
        <v>3.7377000000000001E-3</v>
      </c>
      <c r="CH191" s="52">
        <v>2.9849899999999999E-2</v>
      </c>
      <c r="CI191" s="52">
        <v>2.86164E-2</v>
      </c>
      <c r="CJ191" s="52">
        <v>2.7779600000000002E-2</v>
      </c>
      <c r="CK191" s="52">
        <v>4.40083E-2</v>
      </c>
      <c r="CL191" s="52">
        <v>4.6240999999999997E-2</v>
      </c>
      <c r="CM191" s="52">
        <v>6.6350000000000003E-3</v>
      </c>
      <c r="CN191" s="52">
        <v>2.8292999999999999E-3</v>
      </c>
      <c r="CO191" s="52">
        <v>4.4468300000000002E-2</v>
      </c>
      <c r="CP191" s="52">
        <v>4.2396900000000001E-2</v>
      </c>
      <c r="CQ191" s="52">
        <v>6.8409600000000001E-2</v>
      </c>
      <c r="CR191" s="52">
        <v>8.3004099999999997E-2</v>
      </c>
      <c r="CS191" s="52">
        <v>6.3034800000000002E-2</v>
      </c>
      <c r="CT191" s="52">
        <v>-9.5586999999999998E-3</v>
      </c>
      <c r="CU191" s="52">
        <v>-3.8628500000000003E-2</v>
      </c>
      <c r="CV191" s="52">
        <v>-4.9402500000000002E-2</v>
      </c>
      <c r="CW191" s="52">
        <v>-1.0538E-2</v>
      </c>
      <c r="CX191" s="52">
        <v>-2.4539499999999999E-2</v>
      </c>
      <c r="CY191" s="52">
        <v>-4.96155E-2</v>
      </c>
      <c r="CZ191" s="52">
        <v>-4.96114E-2</v>
      </c>
      <c r="DA191" s="52">
        <v>-5.08242E-2</v>
      </c>
      <c r="DB191" s="52">
        <v>-1.11681E-2</v>
      </c>
      <c r="DC191" s="52">
        <v>-1.2043099999999999E-2</v>
      </c>
      <c r="DD191" s="52">
        <v>2.41E-5</v>
      </c>
      <c r="DE191" s="52">
        <v>2.4331599999999998E-2</v>
      </c>
      <c r="DF191" s="52">
        <v>4.8590700000000001E-2</v>
      </c>
      <c r="DG191" s="52">
        <v>4.7560100000000001E-2</v>
      </c>
      <c r="DH191" s="52">
        <v>4.6538099999999999E-2</v>
      </c>
      <c r="DI191" s="52">
        <v>6.2911800000000004E-2</v>
      </c>
      <c r="DJ191" s="52">
        <v>6.4643599999999996E-2</v>
      </c>
      <c r="DK191" s="52">
        <v>2.4635299999999999E-2</v>
      </c>
      <c r="DL191" s="52">
        <v>1.89626E-2</v>
      </c>
      <c r="DM191" s="52">
        <v>6.4625100000000005E-2</v>
      </c>
      <c r="DN191" s="52">
        <v>6.5836000000000006E-2</v>
      </c>
      <c r="DO191" s="52">
        <v>9.0908100000000006E-2</v>
      </c>
      <c r="DP191" s="52">
        <v>0.1071916</v>
      </c>
      <c r="DQ191" s="52">
        <v>8.9462299999999995E-2</v>
      </c>
      <c r="DR191" s="52">
        <v>1.81079E-2</v>
      </c>
      <c r="DS191" s="52">
        <v>-1.22419E-2</v>
      </c>
      <c r="DT191" s="52">
        <v>-2.4611600000000001E-2</v>
      </c>
      <c r="DU191" s="52">
        <v>1.52385E-2</v>
      </c>
      <c r="DV191" s="52">
        <v>-8.7759999999999997E-4</v>
      </c>
      <c r="DW191" s="52">
        <v>-1.35625E-2</v>
      </c>
      <c r="DX191" s="52">
        <v>-1.2787400000000001E-2</v>
      </c>
      <c r="DY191" s="52">
        <v>-1.84957E-2</v>
      </c>
      <c r="DZ191" s="52">
        <v>1.6321200000000001E-2</v>
      </c>
      <c r="EA191" s="52">
        <v>1.52785E-2</v>
      </c>
      <c r="EB191" s="52">
        <v>2.8041099999999999E-2</v>
      </c>
      <c r="EC191" s="52">
        <v>5.4065799999999997E-2</v>
      </c>
      <c r="ED191" s="52">
        <v>7.5649300000000003E-2</v>
      </c>
      <c r="EE191" s="52">
        <v>7.4911800000000001E-2</v>
      </c>
      <c r="EF191" s="52">
        <v>7.3622300000000002E-2</v>
      </c>
      <c r="EG191" s="52">
        <v>9.0205400000000005E-2</v>
      </c>
      <c r="EH191" s="52">
        <v>9.1214100000000006E-2</v>
      </c>
      <c r="EI191" s="52">
        <v>5.06249E-2</v>
      </c>
      <c r="EJ191" s="52">
        <v>4.2256500000000002E-2</v>
      </c>
      <c r="EK191" s="52">
        <v>9.3728400000000003E-2</v>
      </c>
      <c r="EL191" s="52">
        <v>9.9678299999999997E-2</v>
      </c>
      <c r="EM191" s="52">
        <v>0.1233924</v>
      </c>
      <c r="EN191" s="52">
        <v>0.14211460000000001</v>
      </c>
      <c r="EO191" s="52">
        <v>0.1276195</v>
      </c>
      <c r="EP191" s="52">
        <v>5.8054099999999997E-2</v>
      </c>
      <c r="EQ191" s="52">
        <v>2.5856000000000001E-2</v>
      </c>
      <c r="ER191" s="52">
        <v>1.11824E-2</v>
      </c>
      <c r="ES191" s="52">
        <v>5.2455700000000001E-2</v>
      </c>
      <c r="ET191" s="52">
        <v>3.32866E-2</v>
      </c>
      <c r="EU191" s="52">
        <v>64.978263999999996</v>
      </c>
      <c r="EV191" s="52">
        <v>64</v>
      </c>
      <c r="EW191" s="52">
        <v>62.489131999999998</v>
      </c>
      <c r="EX191" s="52">
        <v>62.978259999999999</v>
      </c>
      <c r="EY191" s="52">
        <v>63.978259999999999</v>
      </c>
      <c r="EZ191" s="52">
        <v>62</v>
      </c>
      <c r="FA191" s="52">
        <v>62.489131999999998</v>
      </c>
      <c r="FB191" s="52">
        <v>61.489131999999998</v>
      </c>
      <c r="FC191" s="52">
        <v>67.554344</v>
      </c>
      <c r="FD191" s="52">
        <v>75.597824000000003</v>
      </c>
      <c r="FE191" s="52">
        <v>82.043480000000002</v>
      </c>
      <c r="FF191" s="52">
        <v>87.043480000000002</v>
      </c>
      <c r="FG191" s="52">
        <v>89.043480000000002</v>
      </c>
      <c r="FH191" s="52">
        <v>88.108695999999995</v>
      </c>
      <c r="FI191" s="52">
        <v>88.021736000000004</v>
      </c>
      <c r="FJ191" s="52">
        <v>85.108695999999995</v>
      </c>
      <c r="FK191" s="52">
        <v>80.065216000000007</v>
      </c>
      <c r="FL191" s="52">
        <v>76.510872000000006</v>
      </c>
      <c r="FM191" s="52">
        <v>71</v>
      </c>
      <c r="FN191" s="52">
        <v>66.445656</v>
      </c>
      <c r="FO191" s="52">
        <v>64.913039999999995</v>
      </c>
      <c r="FP191" s="52">
        <v>64.934783999999993</v>
      </c>
      <c r="FQ191" s="52">
        <v>64.467392000000004</v>
      </c>
      <c r="FR191" s="52">
        <v>63.978259999999999</v>
      </c>
      <c r="FS191" s="52">
        <v>2.6460899999999999E-2</v>
      </c>
      <c r="FT191" s="52">
        <v>2.5963199999999999E-2</v>
      </c>
      <c r="FU191" s="52">
        <v>4.2062099999999998E-2</v>
      </c>
    </row>
    <row r="192" spans="1:177" x14ac:dyDescent="0.2">
      <c r="A192" s="31" t="s">
        <v>204</v>
      </c>
      <c r="B192" s="31" t="s">
        <v>235</v>
      </c>
      <c r="C192" s="31" t="s">
        <v>221</v>
      </c>
      <c r="D192" s="31" t="s">
        <v>212</v>
      </c>
      <c r="E192" s="53" t="s">
        <v>230</v>
      </c>
      <c r="F192" s="53">
        <v>238</v>
      </c>
      <c r="G192" s="52">
        <v>0.52489660000000005</v>
      </c>
      <c r="H192" s="52">
        <v>0.48951440000000002</v>
      </c>
      <c r="I192" s="52">
        <v>0.5011196</v>
      </c>
      <c r="J192" s="52">
        <v>0.51193730000000004</v>
      </c>
      <c r="K192" s="52">
        <v>0.48322330000000002</v>
      </c>
      <c r="L192" s="52">
        <v>0.54770099999999999</v>
      </c>
      <c r="M192" s="52">
        <v>0.66186990000000001</v>
      </c>
      <c r="N192" s="52">
        <v>0.64979220000000004</v>
      </c>
      <c r="O192" s="52">
        <v>0.67988899999999997</v>
      </c>
      <c r="P192" s="52">
        <v>0.65167839999999999</v>
      </c>
      <c r="Q192" s="52">
        <v>0.61669300000000005</v>
      </c>
      <c r="R192" s="52">
        <v>0.58223550000000002</v>
      </c>
      <c r="S192" s="52">
        <v>0.5786538</v>
      </c>
      <c r="T192" s="52">
        <v>0.6219867</v>
      </c>
      <c r="U192" s="52">
        <v>0.7750572</v>
      </c>
      <c r="V192" s="52">
        <v>0.82305189999999995</v>
      </c>
      <c r="W192" s="52">
        <v>0.83012719999999995</v>
      </c>
      <c r="X192" s="52">
        <v>0.89337900000000003</v>
      </c>
      <c r="Y192" s="52">
        <v>1.026413</v>
      </c>
      <c r="Z192" s="52">
        <v>0.97894190000000003</v>
      </c>
      <c r="AA192" s="52">
        <v>1.0085150000000001</v>
      </c>
      <c r="AB192" s="52">
        <v>0.93981700000000001</v>
      </c>
      <c r="AC192" s="52">
        <v>0.81424859999999999</v>
      </c>
      <c r="AD192" s="52">
        <v>0.66415440000000003</v>
      </c>
      <c r="AE192" s="52">
        <v>-0.21108260000000001</v>
      </c>
      <c r="AF192" s="52">
        <v>-0.22959450000000001</v>
      </c>
      <c r="AG192" s="52">
        <v>-0.1884998</v>
      </c>
      <c r="AH192" s="52">
        <v>-0.10433679999999999</v>
      </c>
      <c r="AI192" s="52">
        <v>-0.10836460000000001</v>
      </c>
      <c r="AJ192" s="52">
        <v>-9.7892999999999994E-2</v>
      </c>
      <c r="AK192" s="52">
        <v>-5.2219700000000001E-2</v>
      </c>
      <c r="AL192" s="52">
        <v>-7.0844599999999994E-2</v>
      </c>
      <c r="AM192" s="52">
        <v>-2.9483700000000002E-2</v>
      </c>
      <c r="AN192" s="52">
        <v>1.5935000000000001E-3</v>
      </c>
      <c r="AO192" s="52">
        <v>2.1116699999999999E-2</v>
      </c>
      <c r="AP192" s="52">
        <v>-8.6069000000000007E-3</v>
      </c>
      <c r="AQ192" s="52">
        <v>-5.1102000000000002E-2</v>
      </c>
      <c r="AR192" s="52">
        <v>-5.4205799999999998E-2</v>
      </c>
      <c r="AS192" s="52">
        <v>-3.4286299999999999E-2</v>
      </c>
      <c r="AT192" s="52">
        <v>-6.9871799999999998E-2</v>
      </c>
      <c r="AU192" s="52">
        <v>-7.2150000000000006E-2</v>
      </c>
      <c r="AV192" s="52">
        <v>-6.0426000000000001E-2</v>
      </c>
      <c r="AW192" s="52">
        <v>-4.1490800000000001E-2</v>
      </c>
      <c r="AX192" s="52">
        <v>-8.1375199999999995E-2</v>
      </c>
      <c r="AY192" s="52">
        <v>-0.13693</v>
      </c>
      <c r="AZ192" s="52">
        <v>-0.1246543</v>
      </c>
      <c r="BA192" s="52">
        <v>-0.140793</v>
      </c>
      <c r="BB192" s="52">
        <v>-0.1356223</v>
      </c>
      <c r="BC192" s="52">
        <v>-0.15427879999999999</v>
      </c>
      <c r="BD192" s="52">
        <v>-0.1701539</v>
      </c>
      <c r="BE192" s="52">
        <v>-0.13719310000000001</v>
      </c>
      <c r="BF192" s="52">
        <v>-6.3737299999999997E-2</v>
      </c>
      <c r="BG192" s="52">
        <v>-6.8695699999999998E-2</v>
      </c>
      <c r="BH192" s="52">
        <v>-5.7465599999999999E-2</v>
      </c>
      <c r="BI192" s="52">
        <v>-9.0705000000000004E-3</v>
      </c>
      <c r="BJ192" s="52">
        <v>-3.1113999999999999E-2</v>
      </c>
      <c r="BK192" s="52">
        <v>1.5211199999999999E-2</v>
      </c>
      <c r="BL192" s="52">
        <v>4.2606400000000003E-2</v>
      </c>
      <c r="BM192" s="52">
        <v>6.22886E-2</v>
      </c>
      <c r="BN192" s="52">
        <v>3.2262699999999998E-2</v>
      </c>
      <c r="BO192" s="52">
        <v>-1.31392E-2</v>
      </c>
      <c r="BP192" s="52">
        <v>-2.3304399999999999E-2</v>
      </c>
      <c r="BQ192" s="52">
        <v>2.0544000000000001E-3</v>
      </c>
      <c r="BR192" s="52">
        <v>-2.7411499999999998E-2</v>
      </c>
      <c r="BS192" s="52">
        <v>-2.9447999999999998E-2</v>
      </c>
      <c r="BT192" s="52">
        <v>-1.6329E-2</v>
      </c>
      <c r="BU192" s="52">
        <v>7.9489000000000001E-3</v>
      </c>
      <c r="BV192" s="52">
        <v>-3.0279899999999998E-2</v>
      </c>
      <c r="BW192" s="52">
        <v>-8.4708500000000006E-2</v>
      </c>
      <c r="BX192" s="52">
        <v>-7.8916399999999998E-2</v>
      </c>
      <c r="BY192" s="52">
        <v>-8.9499499999999996E-2</v>
      </c>
      <c r="BZ192" s="52">
        <v>-8.51745E-2</v>
      </c>
      <c r="CA192" s="52">
        <v>-0.1149367</v>
      </c>
      <c r="CB192" s="52">
        <v>-0.12898560000000001</v>
      </c>
      <c r="CC192" s="52">
        <v>-0.1016582</v>
      </c>
      <c r="CD192" s="52">
        <v>-3.5618200000000003E-2</v>
      </c>
      <c r="CE192" s="52">
        <v>-4.12212E-2</v>
      </c>
      <c r="CF192" s="52">
        <v>-2.9465700000000001E-2</v>
      </c>
      <c r="CG192" s="52">
        <v>2.08144E-2</v>
      </c>
      <c r="CH192" s="52">
        <v>-3.5967E-3</v>
      </c>
      <c r="CI192" s="52">
        <v>4.6166699999999998E-2</v>
      </c>
      <c r="CJ192" s="52">
        <v>7.1011699999999997E-2</v>
      </c>
      <c r="CK192" s="52">
        <v>9.0804200000000002E-2</v>
      </c>
      <c r="CL192" s="52">
        <v>6.0568799999999999E-2</v>
      </c>
      <c r="CM192" s="52">
        <v>1.31538E-2</v>
      </c>
      <c r="CN192" s="52">
        <v>-1.9021999999999999E-3</v>
      </c>
      <c r="CO192" s="52">
        <v>2.7223899999999999E-2</v>
      </c>
      <c r="CP192" s="52">
        <v>1.9962999999999999E-3</v>
      </c>
      <c r="CQ192" s="52">
        <v>1.272E-4</v>
      </c>
      <c r="CR192" s="52">
        <v>1.42124E-2</v>
      </c>
      <c r="CS192" s="52">
        <v>4.2190699999999998E-2</v>
      </c>
      <c r="CT192" s="52">
        <v>5.1085999999999996E-3</v>
      </c>
      <c r="CU192" s="52">
        <v>-4.8540100000000003E-2</v>
      </c>
      <c r="CV192" s="52">
        <v>-4.7238500000000003E-2</v>
      </c>
      <c r="CW192" s="52">
        <v>-5.3973699999999999E-2</v>
      </c>
      <c r="CX192" s="52">
        <v>-5.0234599999999997E-2</v>
      </c>
      <c r="CY192" s="52">
        <v>-7.5594599999999998E-2</v>
      </c>
      <c r="CZ192" s="52">
        <v>-8.7817199999999998E-2</v>
      </c>
      <c r="DA192" s="52">
        <v>-6.6123399999999999E-2</v>
      </c>
      <c r="DB192" s="52">
        <v>-7.4992000000000001E-3</v>
      </c>
      <c r="DC192" s="52">
        <v>-1.3746700000000001E-2</v>
      </c>
      <c r="DD192" s="52">
        <v>-1.4658E-3</v>
      </c>
      <c r="DE192" s="52">
        <v>5.0699399999999999E-2</v>
      </c>
      <c r="DF192" s="52">
        <v>2.3920500000000001E-2</v>
      </c>
      <c r="DG192" s="52">
        <v>7.7122200000000002E-2</v>
      </c>
      <c r="DH192" s="52">
        <v>9.9417099999999994E-2</v>
      </c>
      <c r="DI192" s="52">
        <v>0.1193197</v>
      </c>
      <c r="DJ192" s="52">
        <v>8.8874900000000007E-2</v>
      </c>
      <c r="DK192" s="52">
        <v>3.9446700000000001E-2</v>
      </c>
      <c r="DL192" s="52">
        <v>1.9500099999999999E-2</v>
      </c>
      <c r="DM192" s="52">
        <v>5.2393299999999997E-2</v>
      </c>
      <c r="DN192" s="52">
        <v>3.14042E-2</v>
      </c>
      <c r="DO192" s="52">
        <v>2.97024E-2</v>
      </c>
      <c r="DP192" s="52">
        <v>4.4753800000000003E-2</v>
      </c>
      <c r="DQ192" s="52">
        <v>7.64325E-2</v>
      </c>
      <c r="DR192" s="52">
        <v>4.0497100000000001E-2</v>
      </c>
      <c r="DS192" s="52">
        <v>-1.2371699999999999E-2</v>
      </c>
      <c r="DT192" s="52">
        <v>-1.5560600000000001E-2</v>
      </c>
      <c r="DU192" s="52">
        <v>-1.84479E-2</v>
      </c>
      <c r="DV192" s="52">
        <v>-1.52946E-2</v>
      </c>
      <c r="DW192" s="52">
        <v>-1.8790899999999999E-2</v>
      </c>
      <c r="DX192" s="52">
        <v>-2.8376599999999998E-2</v>
      </c>
      <c r="DY192" s="52">
        <v>-1.4816599999999999E-2</v>
      </c>
      <c r="DZ192" s="52">
        <v>3.3100299999999999E-2</v>
      </c>
      <c r="EA192" s="52">
        <v>2.5922199999999999E-2</v>
      </c>
      <c r="EB192" s="52">
        <v>3.8961599999999999E-2</v>
      </c>
      <c r="EC192" s="52">
        <v>9.3848500000000001E-2</v>
      </c>
      <c r="ED192" s="52">
        <v>6.3651100000000002E-2</v>
      </c>
      <c r="EE192" s="52">
        <v>0.1218171</v>
      </c>
      <c r="EF192" s="52">
        <v>0.1404299</v>
      </c>
      <c r="EG192" s="52">
        <v>0.16049169999999999</v>
      </c>
      <c r="EH192" s="52">
        <v>0.12974450000000001</v>
      </c>
      <c r="EI192" s="52">
        <v>7.7409599999999995E-2</v>
      </c>
      <c r="EJ192" s="52">
        <v>5.0401500000000002E-2</v>
      </c>
      <c r="EK192" s="52">
        <v>8.8733999999999993E-2</v>
      </c>
      <c r="EL192" s="52">
        <v>7.38645E-2</v>
      </c>
      <c r="EM192" s="52">
        <v>7.2404399999999994E-2</v>
      </c>
      <c r="EN192" s="52">
        <v>8.8850700000000005E-2</v>
      </c>
      <c r="EO192" s="52">
        <v>0.12587219999999999</v>
      </c>
      <c r="EP192" s="52">
        <v>9.1592400000000004E-2</v>
      </c>
      <c r="EQ192" s="52">
        <v>3.9849700000000002E-2</v>
      </c>
      <c r="ER192" s="52">
        <v>3.0177200000000001E-2</v>
      </c>
      <c r="ES192" s="52">
        <v>3.2845699999999999E-2</v>
      </c>
      <c r="ET192" s="52">
        <v>3.5153200000000003E-2</v>
      </c>
      <c r="EU192" s="52">
        <v>66</v>
      </c>
      <c r="EV192" s="52">
        <v>64</v>
      </c>
      <c r="EW192" s="52">
        <v>63</v>
      </c>
      <c r="EX192" s="52">
        <v>64</v>
      </c>
      <c r="EY192" s="52">
        <v>65</v>
      </c>
      <c r="EZ192" s="52">
        <v>62</v>
      </c>
      <c r="FA192" s="52">
        <v>63</v>
      </c>
      <c r="FB192" s="52">
        <v>62</v>
      </c>
      <c r="FC192" s="52">
        <v>65</v>
      </c>
      <c r="FD192" s="52">
        <v>71</v>
      </c>
      <c r="FE192" s="52">
        <v>80</v>
      </c>
      <c r="FF192" s="52">
        <v>85</v>
      </c>
      <c r="FG192" s="52">
        <v>87</v>
      </c>
      <c r="FH192" s="52">
        <v>83</v>
      </c>
      <c r="FI192" s="52">
        <v>87</v>
      </c>
      <c r="FJ192" s="52">
        <v>80</v>
      </c>
      <c r="FK192" s="52">
        <v>77</v>
      </c>
      <c r="FL192" s="52">
        <v>76</v>
      </c>
      <c r="FM192" s="52">
        <v>71</v>
      </c>
      <c r="FN192" s="52">
        <v>69</v>
      </c>
      <c r="FO192" s="52">
        <v>69</v>
      </c>
      <c r="FP192" s="52">
        <v>68</v>
      </c>
      <c r="FQ192" s="52">
        <v>66</v>
      </c>
      <c r="FR192" s="52">
        <v>65</v>
      </c>
      <c r="FS192" s="52">
        <v>4.0267299999999999E-2</v>
      </c>
      <c r="FT192" s="52">
        <v>4.0538299999999999E-2</v>
      </c>
      <c r="FU192" s="52">
        <v>5.8038600000000003E-2</v>
      </c>
    </row>
    <row r="193" spans="1:177" x14ac:dyDescent="0.2">
      <c r="A193" s="31" t="s">
        <v>204</v>
      </c>
      <c r="B193" s="31" t="s">
        <v>235</v>
      </c>
      <c r="C193" s="31" t="s">
        <v>221</v>
      </c>
      <c r="D193" s="31" t="s">
        <v>212</v>
      </c>
      <c r="E193" s="53" t="s">
        <v>231</v>
      </c>
      <c r="F193" s="53">
        <v>173</v>
      </c>
      <c r="G193" s="52">
        <v>0.74032640000000005</v>
      </c>
      <c r="H193" s="52">
        <v>0.6488621</v>
      </c>
      <c r="I193" s="52">
        <v>0.64324499999999996</v>
      </c>
      <c r="J193" s="52">
        <v>0.60959509999999995</v>
      </c>
      <c r="K193" s="52">
        <v>0.59355670000000005</v>
      </c>
      <c r="L193" s="52">
        <v>0.62205770000000005</v>
      </c>
      <c r="M193" s="52">
        <v>0.76382269999999997</v>
      </c>
      <c r="N193" s="52">
        <v>0.72749280000000005</v>
      </c>
      <c r="O193" s="52">
        <v>0.67287339999999995</v>
      </c>
      <c r="P193" s="52">
        <v>0.6797976</v>
      </c>
      <c r="Q193" s="52">
        <v>0.70596510000000001</v>
      </c>
      <c r="R193" s="52">
        <v>0.68737170000000003</v>
      </c>
      <c r="S193" s="52">
        <v>0.69334830000000003</v>
      </c>
      <c r="T193" s="52">
        <v>0.67729189999999995</v>
      </c>
      <c r="U193" s="52">
        <v>0.72258469999999997</v>
      </c>
      <c r="V193" s="52">
        <v>0.86350360000000004</v>
      </c>
      <c r="W193" s="52">
        <v>0.93648690000000001</v>
      </c>
      <c r="X193" s="52">
        <v>1.0134320000000001</v>
      </c>
      <c r="Y193" s="52">
        <v>1.2458990000000001</v>
      </c>
      <c r="Z193" s="52">
        <v>1.2308479999999999</v>
      </c>
      <c r="AA193" s="52">
        <v>1.1863539999999999</v>
      </c>
      <c r="AB193" s="52">
        <v>1.1493599999999999</v>
      </c>
      <c r="AC193" s="52">
        <v>1.0467949999999999</v>
      </c>
      <c r="AD193" s="52">
        <v>0.7998847</v>
      </c>
      <c r="AE193" s="52">
        <v>-9.5006199999999999E-2</v>
      </c>
      <c r="AF193" s="52">
        <v>-8.0149700000000004E-2</v>
      </c>
      <c r="AG193" s="52">
        <v>-0.1015011</v>
      </c>
      <c r="AH193" s="52">
        <v>-8.8816300000000001E-2</v>
      </c>
      <c r="AI193" s="52">
        <v>-8.3310400000000007E-2</v>
      </c>
      <c r="AJ193" s="52">
        <v>-7.5584600000000002E-2</v>
      </c>
      <c r="AK193" s="52">
        <v>-8.8107900000000003E-2</v>
      </c>
      <c r="AL193" s="52">
        <v>1.3565999999999999E-3</v>
      </c>
      <c r="AM193" s="52">
        <v>-4.1883499999999997E-2</v>
      </c>
      <c r="AN193" s="52">
        <v>-8.0989500000000006E-2</v>
      </c>
      <c r="AO193" s="52">
        <v>-7.0516800000000004E-2</v>
      </c>
      <c r="AP193" s="52">
        <v>-2.8784400000000002E-2</v>
      </c>
      <c r="AQ193" s="52">
        <v>-6.4342499999999997E-2</v>
      </c>
      <c r="AR193" s="52">
        <v>-5.7597599999999999E-2</v>
      </c>
      <c r="AS193" s="52">
        <v>-2.4127800000000001E-2</v>
      </c>
      <c r="AT193" s="52">
        <v>-1.6231099999999998E-2</v>
      </c>
      <c r="AU193" s="52">
        <v>4.57271E-2</v>
      </c>
      <c r="AV193" s="52">
        <v>5.0227399999999998E-2</v>
      </c>
      <c r="AW193" s="52">
        <v>-1.7930700000000001E-2</v>
      </c>
      <c r="AX193" s="52">
        <v>-0.13471730000000001</v>
      </c>
      <c r="AY193" s="52">
        <v>-0.1281649</v>
      </c>
      <c r="AZ193" s="52">
        <v>-0.15036060000000001</v>
      </c>
      <c r="BA193" s="52">
        <v>-5.2682399999999997E-2</v>
      </c>
      <c r="BB193" s="52">
        <v>-7.5426699999999999E-2</v>
      </c>
      <c r="BC193" s="52">
        <v>-5.2604600000000001E-2</v>
      </c>
      <c r="BD193" s="52">
        <v>-3.9471300000000001E-2</v>
      </c>
      <c r="BE193" s="52">
        <v>-6.3814200000000001E-2</v>
      </c>
      <c r="BF193" s="52">
        <v>-5.1603700000000002E-2</v>
      </c>
      <c r="BG193" s="52">
        <v>-4.5470299999999998E-2</v>
      </c>
      <c r="BH193" s="52">
        <v>-3.6249499999999997E-2</v>
      </c>
      <c r="BI193" s="52">
        <v>-4.7119099999999997E-2</v>
      </c>
      <c r="BJ193" s="52">
        <v>3.7319199999999997E-2</v>
      </c>
      <c r="BK193" s="52">
        <v>-1.1920999999999999E-2</v>
      </c>
      <c r="BL193" s="52">
        <v>-4.6458699999999999E-2</v>
      </c>
      <c r="BM193" s="52">
        <v>-3.5575500000000003E-2</v>
      </c>
      <c r="BN193" s="52">
        <v>4.5503000000000002E-3</v>
      </c>
      <c r="BO193" s="52">
        <v>-2.9064099999999999E-2</v>
      </c>
      <c r="BP193" s="52">
        <v>-2.22458E-2</v>
      </c>
      <c r="BQ193" s="52">
        <v>2.1980199999999998E-2</v>
      </c>
      <c r="BR193" s="52">
        <v>3.7067700000000002E-2</v>
      </c>
      <c r="BS193" s="52">
        <v>9.4603400000000004E-2</v>
      </c>
      <c r="BT193" s="52">
        <v>0.1056076</v>
      </c>
      <c r="BU193" s="52">
        <v>4.1244299999999998E-2</v>
      </c>
      <c r="BV193" s="52">
        <v>-7.2662699999999997E-2</v>
      </c>
      <c r="BW193" s="52">
        <v>-7.1819400000000005E-2</v>
      </c>
      <c r="BX193" s="52">
        <v>-9.3770599999999996E-2</v>
      </c>
      <c r="BY193" s="52">
        <v>1.7528999999999999E-3</v>
      </c>
      <c r="BZ193" s="52">
        <v>-2.97065E-2</v>
      </c>
      <c r="CA193" s="52">
        <v>-2.3237399999999998E-2</v>
      </c>
      <c r="CB193" s="52">
        <v>-1.12975E-2</v>
      </c>
      <c r="CC193" s="52">
        <v>-3.7712500000000003E-2</v>
      </c>
      <c r="CD193" s="52">
        <v>-2.58304E-2</v>
      </c>
      <c r="CE193" s="52">
        <v>-1.9262399999999999E-2</v>
      </c>
      <c r="CF193" s="52">
        <v>-9.0060999999999995E-3</v>
      </c>
      <c r="CG193" s="52">
        <v>-1.8730500000000001E-2</v>
      </c>
      <c r="CH193" s="52">
        <v>6.2226799999999999E-2</v>
      </c>
      <c r="CI193" s="52">
        <v>8.8307999999999998E-3</v>
      </c>
      <c r="CJ193" s="52">
        <v>-2.2542800000000002E-2</v>
      </c>
      <c r="CK193" s="52">
        <v>-1.13753E-2</v>
      </c>
      <c r="CL193" s="52">
        <v>2.7637700000000001E-2</v>
      </c>
      <c r="CM193" s="52">
        <v>-4.6303999999999998E-3</v>
      </c>
      <c r="CN193" s="52">
        <v>2.2387000000000002E-3</v>
      </c>
      <c r="CO193" s="52">
        <v>5.3914400000000001E-2</v>
      </c>
      <c r="CP193" s="52">
        <v>7.3982300000000001E-2</v>
      </c>
      <c r="CQ193" s="52">
        <v>0.12845500000000001</v>
      </c>
      <c r="CR193" s="52">
        <v>0.1439638</v>
      </c>
      <c r="CS193" s="52">
        <v>8.2228800000000005E-2</v>
      </c>
      <c r="CT193" s="52">
        <v>-2.9683899999999999E-2</v>
      </c>
      <c r="CU193" s="52">
        <v>-3.2794700000000003E-2</v>
      </c>
      <c r="CV193" s="52">
        <v>-5.45765E-2</v>
      </c>
      <c r="CW193" s="52">
        <v>3.9454700000000002E-2</v>
      </c>
      <c r="CX193" s="52">
        <v>1.9591000000000001E-3</v>
      </c>
      <c r="CY193" s="52">
        <v>6.1298000000000004E-3</v>
      </c>
      <c r="CZ193" s="52">
        <v>1.68763E-2</v>
      </c>
      <c r="DA193" s="52">
        <v>-1.16107E-2</v>
      </c>
      <c r="DB193" s="52">
        <v>-5.7000000000000003E-5</v>
      </c>
      <c r="DC193" s="52">
        <v>6.9455000000000003E-3</v>
      </c>
      <c r="DD193" s="52">
        <v>1.8237300000000001E-2</v>
      </c>
      <c r="DE193" s="52">
        <v>9.6582000000000005E-3</v>
      </c>
      <c r="DF193" s="52">
        <v>8.7134400000000001E-2</v>
      </c>
      <c r="DG193" s="52">
        <v>2.95827E-2</v>
      </c>
      <c r="DH193" s="52">
        <v>1.3730999999999999E-3</v>
      </c>
      <c r="DI193" s="52">
        <v>1.28249E-2</v>
      </c>
      <c r="DJ193" s="52">
        <v>5.0725199999999998E-2</v>
      </c>
      <c r="DK193" s="52">
        <v>1.9803299999999999E-2</v>
      </c>
      <c r="DL193" s="52">
        <v>2.6723199999999999E-2</v>
      </c>
      <c r="DM193" s="52">
        <v>8.58487E-2</v>
      </c>
      <c r="DN193" s="52">
        <v>0.11089690000000001</v>
      </c>
      <c r="DO193" s="52">
        <v>0.1623066</v>
      </c>
      <c r="DP193" s="52">
        <v>0.18232000000000001</v>
      </c>
      <c r="DQ193" s="52">
        <v>0.12321319999999999</v>
      </c>
      <c r="DR193" s="52">
        <v>1.3294800000000001E-2</v>
      </c>
      <c r="DS193" s="52">
        <v>6.2300000000000003E-3</v>
      </c>
      <c r="DT193" s="52">
        <v>-1.5382399999999999E-2</v>
      </c>
      <c r="DU193" s="52">
        <v>7.71564E-2</v>
      </c>
      <c r="DV193" s="52">
        <v>3.3624800000000003E-2</v>
      </c>
      <c r="DW193" s="52">
        <v>4.8531400000000002E-2</v>
      </c>
      <c r="DX193" s="52">
        <v>5.7554800000000003E-2</v>
      </c>
      <c r="DY193" s="52">
        <v>2.6076200000000001E-2</v>
      </c>
      <c r="DZ193" s="52">
        <v>3.7155599999999997E-2</v>
      </c>
      <c r="EA193" s="52">
        <v>4.4785499999999999E-2</v>
      </c>
      <c r="EB193" s="52">
        <v>5.7572400000000003E-2</v>
      </c>
      <c r="EC193" s="52">
        <v>5.0646999999999998E-2</v>
      </c>
      <c r="ED193" s="52">
        <v>0.1230971</v>
      </c>
      <c r="EE193" s="52">
        <v>5.95452E-2</v>
      </c>
      <c r="EF193" s="52">
        <v>3.59038E-2</v>
      </c>
      <c r="EG193" s="52">
        <v>4.7766200000000002E-2</v>
      </c>
      <c r="EH193" s="52">
        <v>8.4059800000000004E-2</v>
      </c>
      <c r="EI193" s="52">
        <v>5.5081600000000001E-2</v>
      </c>
      <c r="EJ193" s="52">
        <v>6.2074999999999998E-2</v>
      </c>
      <c r="EK193" s="52">
        <v>0.13195660000000001</v>
      </c>
      <c r="EL193" s="52">
        <v>0.1641957</v>
      </c>
      <c r="EM193" s="52">
        <v>0.21118290000000001</v>
      </c>
      <c r="EN193" s="52">
        <v>0.2377002</v>
      </c>
      <c r="EO193" s="52">
        <v>0.1823883</v>
      </c>
      <c r="EP193" s="52">
        <v>7.5349399999999997E-2</v>
      </c>
      <c r="EQ193" s="52">
        <v>6.2575500000000006E-2</v>
      </c>
      <c r="ER193" s="52">
        <v>4.1207599999999997E-2</v>
      </c>
      <c r="ES193" s="52">
        <v>0.13159180000000001</v>
      </c>
      <c r="ET193" s="52">
        <v>7.9344999999999999E-2</v>
      </c>
      <c r="EU193" s="52">
        <v>64</v>
      </c>
      <c r="EV193" s="52">
        <v>64</v>
      </c>
      <c r="EW193" s="52">
        <v>62</v>
      </c>
      <c r="EX193" s="52">
        <v>62</v>
      </c>
      <c r="EY193" s="52">
        <v>63</v>
      </c>
      <c r="EZ193" s="52">
        <v>62</v>
      </c>
      <c r="FA193" s="52">
        <v>62</v>
      </c>
      <c r="FB193" s="52">
        <v>61</v>
      </c>
      <c r="FC193" s="52">
        <v>70</v>
      </c>
      <c r="FD193" s="52">
        <v>80</v>
      </c>
      <c r="FE193" s="52">
        <v>84</v>
      </c>
      <c r="FF193" s="52">
        <v>89</v>
      </c>
      <c r="FG193" s="52">
        <v>91</v>
      </c>
      <c r="FH193" s="52">
        <v>93</v>
      </c>
      <c r="FI193" s="52">
        <v>89</v>
      </c>
      <c r="FJ193" s="52">
        <v>90</v>
      </c>
      <c r="FK193" s="52">
        <v>83</v>
      </c>
      <c r="FL193" s="52">
        <v>77</v>
      </c>
      <c r="FM193" s="52">
        <v>71</v>
      </c>
      <c r="FN193" s="52">
        <v>64</v>
      </c>
      <c r="FO193" s="52">
        <v>61</v>
      </c>
      <c r="FP193" s="52">
        <v>62</v>
      </c>
      <c r="FQ193" s="52">
        <v>63</v>
      </c>
      <c r="FR193" s="52">
        <v>63</v>
      </c>
      <c r="FS193" s="52">
        <v>3.39818E-2</v>
      </c>
      <c r="FT193" s="52">
        <v>3.1573400000000001E-2</v>
      </c>
      <c r="FU193" s="52">
        <v>6.1081499999999997E-2</v>
      </c>
    </row>
    <row r="194" spans="1:177" x14ac:dyDescent="0.2">
      <c r="A194" s="31" t="s">
        <v>204</v>
      </c>
      <c r="B194" s="31" t="s">
        <v>235</v>
      </c>
      <c r="C194" s="31" t="s">
        <v>221</v>
      </c>
      <c r="D194" s="31" t="s">
        <v>213</v>
      </c>
      <c r="E194" s="53" t="s">
        <v>229</v>
      </c>
      <c r="F194" s="53">
        <v>328</v>
      </c>
      <c r="G194" s="52">
        <v>0.7346897</v>
      </c>
      <c r="H194" s="52">
        <v>0.66767500000000002</v>
      </c>
      <c r="I194" s="52">
        <v>0.60305600000000004</v>
      </c>
      <c r="J194" s="52">
        <v>0.63346610000000003</v>
      </c>
      <c r="K194" s="52">
        <v>0.67256740000000004</v>
      </c>
      <c r="L194" s="52">
        <v>0.67913659999999998</v>
      </c>
      <c r="M194" s="52">
        <v>0.83950570000000002</v>
      </c>
      <c r="N194" s="52">
        <v>0.9172534</v>
      </c>
      <c r="O194" s="52">
        <v>0.96323040000000004</v>
      </c>
      <c r="P194" s="52">
        <v>0.86647799999999997</v>
      </c>
      <c r="Q194" s="52">
        <v>0.90198210000000001</v>
      </c>
      <c r="R194" s="52">
        <v>0.84738049999999998</v>
      </c>
      <c r="S194" s="52">
        <v>0.75411910000000004</v>
      </c>
      <c r="T194" s="52">
        <v>0.68850319999999998</v>
      </c>
      <c r="U194" s="52">
        <v>0.73430680000000004</v>
      </c>
      <c r="V194" s="52">
        <v>0.7735419</v>
      </c>
      <c r="W194" s="52">
        <v>0.90311149999999996</v>
      </c>
      <c r="X194" s="52">
        <v>1.1916439999999999</v>
      </c>
      <c r="Y194" s="52">
        <v>1.3298000000000001</v>
      </c>
      <c r="Z194" s="52">
        <v>1.3077719999999999</v>
      </c>
      <c r="AA194" s="52">
        <v>1.2004870000000001</v>
      </c>
      <c r="AB194" s="52">
        <v>1.1753640000000001</v>
      </c>
      <c r="AC194" s="52">
        <v>1.05379</v>
      </c>
      <c r="AD194" s="52">
        <v>0.91546830000000001</v>
      </c>
      <c r="AE194" s="52">
        <v>-0.14821670000000001</v>
      </c>
      <c r="AF194" s="52">
        <v>-0.1511468</v>
      </c>
      <c r="AG194" s="52">
        <v>-0.13224749999999999</v>
      </c>
      <c r="AH194" s="52">
        <v>-8.05622E-2</v>
      </c>
      <c r="AI194" s="52">
        <v>-8.4911E-2</v>
      </c>
      <c r="AJ194" s="52">
        <v>-6.9908200000000004E-2</v>
      </c>
      <c r="AK194" s="52">
        <v>-4.5952100000000003E-2</v>
      </c>
      <c r="AL194" s="52">
        <v>-6.0784999999999997E-3</v>
      </c>
      <c r="AM194" s="52">
        <v>-5.6299000000000002E-3</v>
      </c>
      <c r="AN194" s="52">
        <v>-9.9491000000000007E-3</v>
      </c>
      <c r="AO194" s="52">
        <v>1.32525E-2</v>
      </c>
      <c r="AP194" s="52">
        <v>1.64009E-2</v>
      </c>
      <c r="AQ194" s="52">
        <v>-3.61695E-2</v>
      </c>
      <c r="AR194" s="52">
        <v>-3.6443499999999997E-2</v>
      </c>
      <c r="AS194" s="52">
        <v>-5.8300000000000001E-3</v>
      </c>
      <c r="AT194" s="52">
        <v>-1.8577199999999999E-2</v>
      </c>
      <c r="AU194" s="52">
        <v>1.46546E-2</v>
      </c>
      <c r="AV194" s="52">
        <v>4.4221999999999997E-2</v>
      </c>
      <c r="AW194" s="52">
        <v>9.0138000000000006E-3</v>
      </c>
      <c r="AX194" s="52">
        <v>-7.8867099999999996E-2</v>
      </c>
      <c r="AY194" s="52">
        <v>-0.1065946</v>
      </c>
      <c r="AZ194" s="52">
        <v>-0.1159673</v>
      </c>
      <c r="BA194" s="52">
        <v>-7.4950500000000003E-2</v>
      </c>
      <c r="BB194" s="52">
        <v>-8.8494199999999995E-2</v>
      </c>
      <c r="BC194" s="52">
        <v>-0.11216370000000001</v>
      </c>
      <c r="BD194" s="52">
        <v>-0.1143227</v>
      </c>
      <c r="BE194" s="52">
        <v>-9.9918999999999994E-2</v>
      </c>
      <c r="BF194" s="52">
        <v>-5.3072899999999999E-2</v>
      </c>
      <c r="BG194" s="52">
        <v>-5.7589300000000003E-2</v>
      </c>
      <c r="BH194" s="52">
        <v>-4.1891200000000003E-2</v>
      </c>
      <c r="BI194" s="52">
        <v>-1.62179E-2</v>
      </c>
      <c r="BJ194" s="52">
        <v>2.0980200000000001E-2</v>
      </c>
      <c r="BK194" s="52">
        <v>2.1721799999999999E-2</v>
      </c>
      <c r="BL194" s="52">
        <v>1.71351E-2</v>
      </c>
      <c r="BM194" s="52">
        <v>4.0546100000000002E-2</v>
      </c>
      <c r="BN194" s="52">
        <v>4.2971299999999997E-2</v>
      </c>
      <c r="BO194" s="52">
        <v>-1.01799E-2</v>
      </c>
      <c r="BP194" s="52">
        <v>-1.3149599999999999E-2</v>
      </c>
      <c r="BQ194" s="52">
        <v>2.32733E-2</v>
      </c>
      <c r="BR194" s="52">
        <v>1.52652E-2</v>
      </c>
      <c r="BS194" s="52">
        <v>4.7138899999999997E-2</v>
      </c>
      <c r="BT194" s="52">
        <v>7.9144900000000004E-2</v>
      </c>
      <c r="BU194" s="52">
        <v>4.7170999999999998E-2</v>
      </c>
      <c r="BV194" s="52">
        <v>-3.8920900000000001E-2</v>
      </c>
      <c r="BW194" s="52">
        <v>-6.8496600000000005E-2</v>
      </c>
      <c r="BX194" s="52">
        <v>-8.0173300000000003E-2</v>
      </c>
      <c r="BY194" s="52">
        <v>-3.7733200000000001E-2</v>
      </c>
      <c r="BZ194" s="52">
        <v>-5.4330000000000003E-2</v>
      </c>
      <c r="CA194" s="52">
        <v>-8.7193400000000004E-2</v>
      </c>
      <c r="CB194" s="52">
        <v>-8.8818499999999995E-2</v>
      </c>
      <c r="CC194" s="52">
        <v>-7.7528399999999997E-2</v>
      </c>
      <c r="CD194" s="52">
        <v>-3.4033899999999999E-2</v>
      </c>
      <c r="CE194" s="52">
        <v>-3.8666399999999997E-2</v>
      </c>
      <c r="CF194" s="52">
        <v>-2.2486699999999998E-2</v>
      </c>
      <c r="CG194" s="52">
        <v>4.3759000000000003E-3</v>
      </c>
      <c r="CH194" s="52">
        <v>3.9720999999999999E-2</v>
      </c>
      <c r="CI194" s="52">
        <v>4.0665399999999997E-2</v>
      </c>
      <c r="CJ194" s="52">
        <v>3.5893599999999998E-2</v>
      </c>
      <c r="CK194" s="52">
        <v>5.9449599999999998E-2</v>
      </c>
      <c r="CL194" s="52">
        <v>6.1373900000000002E-2</v>
      </c>
      <c r="CM194" s="52">
        <v>7.8203999999999999E-3</v>
      </c>
      <c r="CN194" s="52">
        <v>2.9837000000000002E-3</v>
      </c>
      <c r="CO194" s="52">
        <v>4.3430099999999999E-2</v>
      </c>
      <c r="CP194" s="52">
        <v>3.8704299999999997E-2</v>
      </c>
      <c r="CQ194" s="52">
        <v>6.9637500000000005E-2</v>
      </c>
      <c r="CR194" s="52">
        <v>0.1033324</v>
      </c>
      <c r="CS194" s="52">
        <v>7.3598499999999997E-2</v>
      </c>
      <c r="CT194" s="52">
        <v>-1.12543E-2</v>
      </c>
      <c r="CU194" s="52">
        <v>-4.2110099999999998E-2</v>
      </c>
      <c r="CV194" s="52">
        <v>-5.5382500000000001E-2</v>
      </c>
      <c r="CW194" s="52">
        <v>-1.1956700000000001E-2</v>
      </c>
      <c r="CX194" s="52">
        <v>-3.06681E-2</v>
      </c>
      <c r="CY194" s="52">
        <v>-6.2223199999999999E-2</v>
      </c>
      <c r="CZ194" s="52">
        <v>-6.3314300000000004E-2</v>
      </c>
      <c r="DA194" s="52">
        <v>-5.5137800000000001E-2</v>
      </c>
      <c r="DB194" s="52">
        <v>-1.49949E-2</v>
      </c>
      <c r="DC194" s="52">
        <v>-1.9743500000000001E-2</v>
      </c>
      <c r="DD194" s="52">
        <v>-3.0823000000000001E-3</v>
      </c>
      <c r="DE194" s="52">
        <v>2.4969700000000001E-2</v>
      </c>
      <c r="DF194" s="52">
        <v>5.8461699999999998E-2</v>
      </c>
      <c r="DG194" s="52">
        <v>5.9609099999999998E-2</v>
      </c>
      <c r="DH194" s="52">
        <v>5.4651999999999999E-2</v>
      </c>
      <c r="DI194" s="52">
        <v>7.8353099999999995E-2</v>
      </c>
      <c r="DJ194" s="52">
        <v>7.9776600000000003E-2</v>
      </c>
      <c r="DK194" s="52">
        <v>2.5820699999999999E-2</v>
      </c>
      <c r="DL194" s="52">
        <v>1.9117100000000001E-2</v>
      </c>
      <c r="DM194" s="52">
        <v>6.3587000000000005E-2</v>
      </c>
      <c r="DN194" s="52">
        <v>6.2143400000000001E-2</v>
      </c>
      <c r="DO194" s="52">
        <v>9.2135999999999996E-2</v>
      </c>
      <c r="DP194" s="52">
        <v>0.12751989999999999</v>
      </c>
      <c r="DQ194" s="52">
        <v>0.100026</v>
      </c>
      <c r="DR194" s="52">
        <v>1.6412300000000001E-2</v>
      </c>
      <c r="DS194" s="52">
        <v>-1.5723500000000001E-2</v>
      </c>
      <c r="DT194" s="52">
        <v>-3.0591699999999999E-2</v>
      </c>
      <c r="DU194" s="52">
        <v>1.38198E-2</v>
      </c>
      <c r="DV194" s="52">
        <v>-7.0061000000000003E-3</v>
      </c>
      <c r="DW194" s="52">
        <v>-2.6170200000000001E-2</v>
      </c>
      <c r="DX194" s="52">
        <v>-2.6490199999999998E-2</v>
      </c>
      <c r="DY194" s="52">
        <v>-2.2809300000000001E-2</v>
      </c>
      <c r="DZ194" s="52">
        <v>1.2494399999999999E-2</v>
      </c>
      <c r="EA194" s="52">
        <v>7.5782000000000002E-3</v>
      </c>
      <c r="EB194" s="52">
        <v>2.4934700000000001E-2</v>
      </c>
      <c r="EC194" s="52">
        <v>5.47039E-2</v>
      </c>
      <c r="ED194" s="52">
        <v>8.5520399999999996E-2</v>
      </c>
      <c r="EE194" s="52">
        <v>8.6960800000000005E-2</v>
      </c>
      <c r="EF194" s="52">
        <v>8.1736199999999995E-2</v>
      </c>
      <c r="EG194" s="52">
        <v>0.1056467</v>
      </c>
      <c r="EH194" s="52">
        <v>0.106347</v>
      </c>
      <c r="EI194" s="52">
        <v>5.1810200000000001E-2</v>
      </c>
      <c r="EJ194" s="52">
        <v>4.2410999999999997E-2</v>
      </c>
      <c r="EK194" s="52">
        <v>9.2690300000000003E-2</v>
      </c>
      <c r="EL194" s="52">
        <v>9.5985699999999993E-2</v>
      </c>
      <c r="EM194" s="52">
        <v>0.1246203</v>
      </c>
      <c r="EN194" s="52">
        <v>0.1624428</v>
      </c>
      <c r="EO194" s="52">
        <v>0.13818320000000001</v>
      </c>
      <c r="EP194" s="52">
        <v>5.6358499999999999E-2</v>
      </c>
      <c r="EQ194" s="52">
        <v>2.2374399999999999E-2</v>
      </c>
      <c r="ER194" s="52">
        <v>5.2024000000000003E-3</v>
      </c>
      <c r="ES194" s="52">
        <v>5.1037100000000002E-2</v>
      </c>
      <c r="ET194" s="52">
        <v>2.7158000000000002E-2</v>
      </c>
      <c r="EU194" s="52">
        <v>55.974026000000002</v>
      </c>
      <c r="EV194" s="52">
        <v>56</v>
      </c>
      <c r="EW194" s="52">
        <v>56.480518000000004</v>
      </c>
      <c r="EX194" s="52">
        <v>56.987015</v>
      </c>
      <c r="EY194" s="52">
        <v>57.493507000000001</v>
      </c>
      <c r="EZ194" s="52">
        <v>55.454543999999999</v>
      </c>
      <c r="FA194" s="52">
        <v>54.948051</v>
      </c>
      <c r="FB194" s="52">
        <v>54.506492999999999</v>
      </c>
      <c r="FC194" s="52">
        <v>54.480518000000004</v>
      </c>
      <c r="FD194" s="52">
        <v>55.493507000000001</v>
      </c>
      <c r="FE194" s="52">
        <v>57</v>
      </c>
      <c r="FF194" s="52">
        <v>57.493507000000001</v>
      </c>
      <c r="FG194" s="52">
        <v>58</v>
      </c>
      <c r="FH194" s="52">
        <v>59.493507000000001</v>
      </c>
      <c r="FI194" s="52">
        <v>59.493507000000001</v>
      </c>
      <c r="FJ194" s="52">
        <v>59.493507000000001</v>
      </c>
      <c r="FK194" s="52">
        <v>56.974026000000002</v>
      </c>
      <c r="FL194" s="52">
        <v>56.987015</v>
      </c>
      <c r="FM194" s="52">
        <v>57</v>
      </c>
      <c r="FN194" s="52">
        <v>55.987015</v>
      </c>
      <c r="FO194" s="52">
        <v>55.480518000000004</v>
      </c>
      <c r="FP194" s="52">
        <v>53.480518000000004</v>
      </c>
      <c r="FQ194" s="52">
        <v>53.493507000000001</v>
      </c>
      <c r="FR194" s="52">
        <v>52.493507000000001</v>
      </c>
      <c r="FS194" s="52">
        <v>2.6460899999999999E-2</v>
      </c>
      <c r="FT194" s="52">
        <v>2.5963199999999999E-2</v>
      </c>
      <c r="FU194" s="52">
        <v>4.2062099999999998E-2</v>
      </c>
    </row>
    <row r="195" spans="1:177" x14ac:dyDescent="0.2">
      <c r="A195" s="31" t="s">
        <v>204</v>
      </c>
      <c r="B195" s="31" t="s">
        <v>235</v>
      </c>
      <c r="C195" s="31" t="s">
        <v>221</v>
      </c>
      <c r="D195" s="31" t="s">
        <v>213</v>
      </c>
      <c r="E195" s="53" t="s">
        <v>230</v>
      </c>
      <c r="F195" s="53">
        <v>179</v>
      </c>
      <c r="G195" s="52">
        <v>0.61813390000000001</v>
      </c>
      <c r="H195" s="52">
        <v>0.55000859999999996</v>
      </c>
      <c r="I195" s="52">
        <v>0.51390579999999997</v>
      </c>
      <c r="J195" s="52">
        <v>0.56730579999999997</v>
      </c>
      <c r="K195" s="52">
        <v>0.59933449999999999</v>
      </c>
      <c r="L195" s="52">
        <v>0.62493209999999999</v>
      </c>
      <c r="M195" s="52">
        <v>0.77931030000000001</v>
      </c>
      <c r="N195" s="52">
        <v>0.87090310000000004</v>
      </c>
      <c r="O195" s="52">
        <v>0.8735965</v>
      </c>
      <c r="P195" s="52">
        <v>0.82806060000000004</v>
      </c>
      <c r="Q195" s="52">
        <v>0.84547819999999996</v>
      </c>
      <c r="R195" s="52">
        <v>0.81240789999999996</v>
      </c>
      <c r="S195" s="52">
        <v>0.69036419999999998</v>
      </c>
      <c r="T195" s="52">
        <v>0.59233329999999995</v>
      </c>
      <c r="U195" s="52">
        <v>0.60472789999999998</v>
      </c>
      <c r="V195" s="52">
        <v>0.64782130000000004</v>
      </c>
      <c r="W195" s="52">
        <v>0.71668880000000001</v>
      </c>
      <c r="X195" s="52">
        <v>0.96549119999999999</v>
      </c>
      <c r="Y195" s="52">
        <v>1.0734669999999999</v>
      </c>
      <c r="Z195" s="52">
        <v>1.1553709999999999</v>
      </c>
      <c r="AA195" s="52">
        <v>1.0093160000000001</v>
      </c>
      <c r="AB195" s="52">
        <v>0.96755159999999996</v>
      </c>
      <c r="AC195" s="52">
        <v>0.89871670000000003</v>
      </c>
      <c r="AD195" s="52">
        <v>0.79475560000000001</v>
      </c>
      <c r="AE195" s="52">
        <v>-0.2314988</v>
      </c>
      <c r="AF195" s="52">
        <v>-0.24553459999999999</v>
      </c>
      <c r="AG195" s="52">
        <v>-0.19109370000000001</v>
      </c>
      <c r="AH195" s="52">
        <v>-0.1081891</v>
      </c>
      <c r="AI195" s="52">
        <v>-0.1182694</v>
      </c>
      <c r="AJ195" s="52">
        <v>-0.1020479</v>
      </c>
      <c r="AK195" s="52">
        <v>-4.8526399999999997E-2</v>
      </c>
      <c r="AL195" s="52">
        <v>-7.2068400000000005E-2</v>
      </c>
      <c r="AM195" s="52">
        <v>-1.63302E-2</v>
      </c>
      <c r="AN195" s="52">
        <v>2.0813399999999999E-2</v>
      </c>
      <c r="AO195" s="52">
        <v>5.48038E-2</v>
      </c>
      <c r="AP195" s="52">
        <v>1.53375E-2</v>
      </c>
      <c r="AQ195" s="52">
        <v>-4.8562599999999997E-2</v>
      </c>
      <c r="AR195" s="52">
        <v>-5.4115099999999999E-2</v>
      </c>
      <c r="AS195" s="52">
        <v>-4.0269100000000002E-2</v>
      </c>
      <c r="AT195" s="52">
        <v>-7.0296899999999996E-2</v>
      </c>
      <c r="AU195" s="52">
        <v>-7.2167400000000007E-2</v>
      </c>
      <c r="AV195" s="52">
        <v>-5.92788E-2</v>
      </c>
      <c r="AW195" s="52">
        <v>-3.9556500000000001E-2</v>
      </c>
      <c r="AX195" s="52">
        <v>-8.0454499999999998E-2</v>
      </c>
      <c r="AY195" s="52">
        <v>-0.13696849999999999</v>
      </c>
      <c r="AZ195" s="52">
        <v>-0.1260484</v>
      </c>
      <c r="BA195" s="52">
        <v>-0.14639199999999999</v>
      </c>
      <c r="BB195" s="52">
        <v>-0.14550060000000001</v>
      </c>
      <c r="BC195" s="52">
        <v>-0.17469509999999999</v>
      </c>
      <c r="BD195" s="52">
        <v>-0.18609400000000001</v>
      </c>
      <c r="BE195" s="52">
        <v>-0.13978699999999999</v>
      </c>
      <c r="BF195" s="52">
        <v>-6.75896E-2</v>
      </c>
      <c r="BG195" s="52">
        <v>-7.8600500000000004E-2</v>
      </c>
      <c r="BH195" s="52">
        <v>-6.1620500000000002E-2</v>
      </c>
      <c r="BI195" s="52">
        <v>-5.3772999999999998E-3</v>
      </c>
      <c r="BJ195" s="52">
        <v>-3.23378E-2</v>
      </c>
      <c r="BK195" s="52">
        <v>2.83646E-2</v>
      </c>
      <c r="BL195" s="52">
        <v>6.1826199999999998E-2</v>
      </c>
      <c r="BM195" s="52">
        <v>9.59758E-2</v>
      </c>
      <c r="BN195" s="52">
        <v>5.6207100000000003E-2</v>
      </c>
      <c r="BO195" s="52">
        <v>-1.05998E-2</v>
      </c>
      <c r="BP195" s="52">
        <v>-2.32137E-2</v>
      </c>
      <c r="BQ195" s="52">
        <v>-3.9284000000000003E-3</v>
      </c>
      <c r="BR195" s="52">
        <v>-2.78366E-2</v>
      </c>
      <c r="BS195" s="52">
        <v>-2.9465399999999999E-2</v>
      </c>
      <c r="BT195" s="52">
        <v>-1.5181800000000001E-2</v>
      </c>
      <c r="BU195" s="52">
        <v>9.8832E-3</v>
      </c>
      <c r="BV195" s="52">
        <v>-2.9359099999999999E-2</v>
      </c>
      <c r="BW195" s="52">
        <v>-8.4747000000000003E-2</v>
      </c>
      <c r="BX195" s="52">
        <v>-8.0310500000000007E-2</v>
      </c>
      <c r="BY195" s="52">
        <v>-9.5098500000000002E-2</v>
      </c>
      <c r="BZ195" s="52">
        <v>-9.5052800000000007E-2</v>
      </c>
      <c r="CA195" s="52">
        <v>-0.135353</v>
      </c>
      <c r="CB195" s="52">
        <v>-0.14492559999999999</v>
      </c>
      <c r="CC195" s="52">
        <v>-0.1042521</v>
      </c>
      <c r="CD195" s="52">
        <v>-3.9470499999999999E-2</v>
      </c>
      <c r="CE195" s="52">
        <v>-5.1125999999999998E-2</v>
      </c>
      <c r="CF195" s="52">
        <v>-3.36206E-2</v>
      </c>
      <c r="CG195" s="52">
        <v>2.4507600000000001E-2</v>
      </c>
      <c r="CH195" s="52">
        <v>-4.8205000000000001E-3</v>
      </c>
      <c r="CI195" s="52">
        <v>5.9320199999999997E-2</v>
      </c>
      <c r="CJ195" s="52">
        <v>9.0231599999999995E-2</v>
      </c>
      <c r="CK195" s="52">
        <v>0.1244913</v>
      </c>
      <c r="CL195" s="52">
        <v>8.4513199999999997E-2</v>
      </c>
      <c r="CM195" s="52">
        <v>1.5693200000000001E-2</v>
      </c>
      <c r="CN195" s="52">
        <v>-1.8113999999999999E-3</v>
      </c>
      <c r="CO195" s="52">
        <v>2.1240999999999999E-2</v>
      </c>
      <c r="CP195" s="52">
        <v>1.5713000000000001E-3</v>
      </c>
      <c r="CQ195" s="52">
        <v>1.098E-4</v>
      </c>
      <c r="CR195" s="52">
        <v>1.5359599999999999E-2</v>
      </c>
      <c r="CS195" s="52">
        <v>4.4124999999999998E-2</v>
      </c>
      <c r="CT195" s="52">
        <v>6.0293999999999999E-3</v>
      </c>
      <c r="CU195" s="52">
        <v>-4.85786E-2</v>
      </c>
      <c r="CV195" s="52">
        <v>-4.8632599999999998E-2</v>
      </c>
      <c r="CW195" s="52">
        <v>-5.9572699999999999E-2</v>
      </c>
      <c r="CX195" s="52">
        <v>-6.0112800000000001E-2</v>
      </c>
      <c r="CY195" s="52">
        <v>-9.6010899999999996E-2</v>
      </c>
      <c r="CZ195" s="52">
        <v>-0.10375719999999999</v>
      </c>
      <c r="DA195" s="52">
        <v>-6.8717200000000006E-2</v>
      </c>
      <c r="DB195" s="52">
        <v>-1.1351399999999999E-2</v>
      </c>
      <c r="DC195" s="52">
        <v>-2.3651499999999999E-2</v>
      </c>
      <c r="DD195" s="52">
        <v>-5.6207000000000002E-3</v>
      </c>
      <c r="DE195" s="52">
        <v>5.4392599999999999E-2</v>
      </c>
      <c r="DF195" s="52">
        <v>2.26967E-2</v>
      </c>
      <c r="DG195" s="52">
        <v>9.02757E-2</v>
      </c>
      <c r="DH195" s="52">
        <v>0.11863700000000001</v>
      </c>
      <c r="DI195" s="52">
        <v>0.1530069</v>
      </c>
      <c r="DJ195" s="52">
        <v>0.1128193</v>
      </c>
      <c r="DK195" s="52">
        <v>4.1986099999999998E-2</v>
      </c>
      <c r="DL195" s="52">
        <v>1.9590799999999998E-2</v>
      </c>
      <c r="DM195" s="52">
        <v>4.64105E-2</v>
      </c>
      <c r="DN195" s="52">
        <v>3.0979199999999998E-2</v>
      </c>
      <c r="DO195" s="52">
        <v>2.9685E-2</v>
      </c>
      <c r="DP195" s="52">
        <v>4.5900999999999997E-2</v>
      </c>
      <c r="DQ195" s="52">
        <v>7.8366699999999997E-2</v>
      </c>
      <c r="DR195" s="52">
        <v>4.1417799999999998E-2</v>
      </c>
      <c r="DS195" s="52">
        <v>-1.24102E-2</v>
      </c>
      <c r="DT195" s="52">
        <v>-1.69547E-2</v>
      </c>
      <c r="DU195" s="52">
        <v>-2.40469E-2</v>
      </c>
      <c r="DV195" s="52">
        <v>-2.5172799999999999E-2</v>
      </c>
      <c r="DW195" s="52">
        <v>-3.9207100000000002E-2</v>
      </c>
      <c r="DX195" s="52">
        <v>-4.4316599999999998E-2</v>
      </c>
      <c r="DY195" s="52">
        <v>-1.7410499999999999E-2</v>
      </c>
      <c r="DZ195" s="52">
        <v>2.9248099999999999E-2</v>
      </c>
      <c r="EA195" s="52">
        <v>1.6017400000000001E-2</v>
      </c>
      <c r="EB195" s="52">
        <v>3.4806700000000003E-2</v>
      </c>
      <c r="EC195" s="52">
        <v>9.7541699999999995E-2</v>
      </c>
      <c r="ED195" s="52">
        <v>6.2427299999999998E-2</v>
      </c>
      <c r="EE195" s="52">
        <v>0.13497049999999999</v>
      </c>
      <c r="EF195" s="52">
        <v>0.15964980000000001</v>
      </c>
      <c r="EG195" s="52">
        <v>0.19417880000000001</v>
      </c>
      <c r="EH195" s="52">
        <v>0.15368889999999999</v>
      </c>
      <c r="EI195" s="52">
        <v>7.9949000000000006E-2</v>
      </c>
      <c r="EJ195" s="52">
        <v>5.0492200000000001E-2</v>
      </c>
      <c r="EK195" s="52">
        <v>8.2751199999999997E-2</v>
      </c>
      <c r="EL195" s="52">
        <v>7.3439400000000002E-2</v>
      </c>
      <c r="EM195" s="52">
        <v>7.2387000000000007E-2</v>
      </c>
      <c r="EN195" s="52">
        <v>8.9997900000000006E-2</v>
      </c>
      <c r="EO195" s="52">
        <v>0.12780649999999999</v>
      </c>
      <c r="EP195" s="52">
        <v>9.2513200000000004E-2</v>
      </c>
      <c r="EQ195" s="52">
        <v>3.9811199999999998E-2</v>
      </c>
      <c r="ER195" s="52">
        <v>2.8783099999999999E-2</v>
      </c>
      <c r="ES195" s="52">
        <v>2.7246699999999999E-2</v>
      </c>
      <c r="ET195" s="52">
        <v>2.5274999999999999E-2</v>
      </c>
      <c r="EU195" s="52">
        <v>58</v>
      </c>
      <c r="EV195" s="52">
        <v>56</v>
      </c>
      <c r="EW195" s="52">
        <v>58</v>
      </c>
      <c r="EX195" s="52">
        <v>58</v>
      </c>
      <c r="EY195" s="52">
        <v>58</v>
      </c>
      <c r="EZ195" s="52">
        <v>59</v>
      </c>
      <c r="FA195" s="52">
        <v>59</v>
      </c>
      <c r="FB195" s="52">
        <v>54</v>
      </c>
      <c r="FC195" s="52">
        <v>56</v>
      </c>
      <c r="FD195" s="52">
        <v>56</v>
      </c>
      <c r="FE195" s="52">
        <v>57</v>
      </c>
      <c r="FF195" s="52">
        <v>58</v>
      </c>
      <c r="FG195" s="52">
        <v>58</v>
      </c>
      <c r="FH195" s="52">
        <v>60</v>
      </c>
      <c r="FI195" s="52">
        <v>60</v>
      </c>
      <c r="FJ195" s="52">
        <v>60</v>
      </c>
      <c r="FK195" s="52">
        <v>59</v>
      </c>
      <c r="FL195" s="52">
        <v>58</v>
      </c>
      <c r="FM195" s="52">
        <v>57</v>
      </c>
      <c r="FN195" s="52">
        <v>57</v>
      </c>
      <c r="FO195" s="52">
        <v>57</v>
      </c>
      <c r="FP195" s="52">
        <v>55</v>
      </c>
      <c r="FQ195" s="52">
        <v>54</v>
      </c>
      <c r="FR195" s="52">
        <v>53</v>
      </c>
      <c r="FS195" s="52">
        <v>4.0267299999999999E-2</v>
      </c>
      <c r="FT195" s="52">
        <v>4.0538299999999999E-2</v>
      </c>
      <c r="FU195" s="52">
        <v>5.8038600000000003E-2</v>
      </c>
    </row>
    <row r="196" spans="1:177" x14ac:dyDescent="0.2">
      <c r="A196" s="31" t="s">
        <v>204</v>
      </c>
      <c r="B196" s="31" t="s">
        <v>235</v>
      </c>
      <c r="C196" s="31" t="s">
        <v>221</v>
      </c>
      <c r="D196" s="31" t="s">
        <v>213</v>
      </c>
      <c r="E196" s="53" t="s">
        <v>231</v>
      </c>
      <c r="F196" s="53">
        <v>149</v>
      </c>
      <c r="G196" s="52">
        <v>0.86148519999999995</v>
      </c>
      <c r="H196" s="52">
        <v>0.80250189999999999</v>
      </c>
      <c r="I196" s="52">
        <v>0.70034980000000002</v>
      </c>
      <c r="J196" s="52">
        <v>0.69712730000000001</v>
      </c>
      <c r="K196" s="52">
        <v>0.74623159999999999</v>
      </c>
      <c r="L196" s="52">
        <v>0.73297769999999995</v>
      </c>
      <c r="M196" s="52">
        <v>0.89153519999999997</v>
      </c>
      <c r="N196" s="52">
        <v>0.96154139999999999</v>
      </c>
      <c r="O196" s="52">
        <v>1.041749</v>
      </c>
      <c r="P196" s="52">
        <v>0.89140169999999996</v>
      </c>
      <c r="Q196" s="52">
        <v>0.94572299999999998</v>
      </c>
      <c r="R196" s="52">
        <v>0.87792769999999998</v>
      </c>
      <c r="S196" s="52">
        <v>0.81067579999999995</v>
      </c>
      <c r="T196" s="52">
        <v>0.77711989999999997</v>
      </c>
      <c r="U196" s="52">
        <v>0.85965449999999999</v>
      </c>
      <c r="V196" s="52">
        <v>0.89810029999999996</v>
      </c>
      <c r="W196" s="52">
        <v>1.0979779999999999</v>
      </c>
      <c r="X196" s="52">
        <v>1.425441</v>
      </c>
      <c r="Y196" s="52">
        <v>1.5816300000000001</v>
      </c>
      <c r="Z196" s="52">
        <v>1.4494039999999999</v>
      </c>
      <c r="AA196" s="52">
        <v>1.3842970000000001</v>
      </c>
      <c r="AB196" s="52">
        <v>1.374539</v>
      </c>
      <c r="AC196" s="52">
        <v>1.2162919999999999</v>
      </c>
      <c r="AD196" s="52">
        <v>1.037606</v>
      </c>
      <c r="AE196" s="52">
        <v>-9.8809300000000003E-2</v>
      </c>
      <c r="AF196" s="52">
        <v>-8.2824800000000004E-2</v>
      </c>
      <c r="AG196" s="52">
        <v>-0.1048491</v>
      </c>
      <c r="AH196" s="52">
        <v>-9.2525399999999994E-2</v>
      </c>
      <c r="AI196" s="52">
        <v>-8.8265099999999999E-2</v>
      </c>
      <c r="AJ196" s="52">
        <v>-7.7190499999999995E-2</v>
      </c>
      <c r="AK196" s="52">
        <v>-9.1239600000000004E-2</v>
      </c>
      <c r="AL196" s="52">
        <v>2.1376300000000001E-2</v>
      </c>
      <c r="AM196" s="52">
        <v>-3.70423E-2</v>
      </c>
      <c r="AN196" s="52">
        <v>-8.8006500000000001E-2</v>
      </c>
      <c r="AO196" s="52">
        <v>-7.4380000000000002E-2</v>
      </c>
      <c r="AP196" s="52">
        <v>-2.1122499999999999E-2</v>
      </c>
      <c r="AQ196" s="52">
        <v>-6.5126000000000003E-2</v>
      </c>
      <c r="AR196" s="52">
        <v>-5.7267699999999998E-2</v>
      </c>
      <c r="AS196" s="52">
        <v>-1.39005E-2</v>
      </c>
      <c r="AT196" s="52">
        <v>-1.3266999999999999E-2</v>
      </c>
      <c r="AU196" s="52">
        <v>6.7878300000000003E-2</v>
      </c>
      <c r="AV196" s="52">
        <v>0.1087557</v>
      </c>
      <c r="AW196" s="52">
        <v>4.2272999999999998E-3</v>
      </c>
      <c r="AX196" s="52">
        <v>-0.1399881</v>
      </c>
      <c r="AY196" s="52">
        <v>-0.1336368</v>
      </c>
      <c r="AZ196" s="52">
        <v>-0.161053</v>
      </c>
      <c r="BA196" s="52">
        <v>-4.6293800000000003E-2</v>
      </c>
      <c r="BB196" s="52">
        <v>-7.4844400000000005E-2</v>
      </c>
      <c r="BC196" s="52">
        <v>-5.6407600000000002E-2</v>
      </c>
      <c r="BD196" s="52">
        <v>-4.2146299999999998E-2</v>
      </c>
      <c r="BE196" s="52">
        <v>-6.7162200000000005E-2</v>
      </c>
      <c r="BF196" s="52">
        <v>-5.5312699999999999E-2</v>
      </c>
      <c r="BG196" s="52">
        <v>-5.0424999999999998E-2</v>
      </c>
      <c r="BH196" s="52">
        <v>-3.7855399999999997E-2</v>
      </c>
      <c r="BI196" s="52">
        <v>-5.0250900000000001E-2</v>
      </c>
      <c r="BJ196" s="52">
        <v>5.7338899999999998E-2</v>
      </c>
      <c r="BK196" s="52">
        <v>-7.0799000000000001E-3</v>
      </c>
      <c r="BL196" s="52">
        <v>-5.3475700000000001E-2</v>
      </c>
      <c r="BM196" s="52">
        <v>-3.94387E-2</v>
      </c>
      <c r="BN196" s="52">
        <v>1.22121E-2</v>
      </c>
      <c r="BO196" s="52">
        <v>-2.9847599999999998E-2</v>
      </c>
      <c r="BP196" s="52">
        <v>-2.1915899999999999E-2</v>
      </c>
      <c r="BQ196" s="52">
        <v>3.22075E-2</v>
      </c>
      <c r="BR196" s="52">
        <v>4.0031799999999999E-2</v>
      </c>
      <c r="BS196" s="52">
        <v>0.1167546</v>
      </c>
      <c r="BT196" s="52">
        <v>0.1641359</v>
      </c>
      <c r="BU196" s="52">
        <v>6.3402299999999995E-2</v>
      </c>
      <c r="BV196" s="52">
        <v>-7.7933600000000006E-2</v>
      </c>
      <c r="BW196" s="52">
        <v>-7.7291399999999996E-2</v>
      </c>
      <c r="BX196" s="52">
        <v>-0.104463</v>
      </c>
      <c r="BY196" s="52">
        <v>8.1414999999999994E-3</v>
      </c>
      <c r="BZ196" s="52">
        <v>-2.9124199999999999E-2</v>
      </c>
      <c r="CA196" s="52">
        <v>-2.7040399999999999E-2</v>
      </c>
      <c r="CB196" s="52">
        <v>-1.3972500000000001E-2</v>
      </c>
      <c r="CC196" s="52">
        <v>-4.1060399999999997E-2</v>
      </c>
      <c r="CD196" s="52">
        <v>-2.95394E-2</v>
      </c>
      <c r="CE196" s="52">
        <v>-2.4217099999999998E-2</v>
      </c>
      <c r="CF196" s="52">
        <v>-1.0612E-2</v>
      </c>
      <c r="CG196" s="52">
        <v>-2.1862199999999998E-2</v>
      </c>
      <c r="CH196" s="52">
        <v>8.22465E-2</v>
      </c>
      <c r="CI196" s="52">
        <v>1.3672E-2</v>
      </c>
      <c r="CJ196" s="52">
        <v>-2.95599E-2</v>
      </c>
      <c r="CK196" s="52">
        <v>-1.52385E-2</v>
      </c>
      <c r="CL196" s="52">
        <v>3.5299499999999998E-2</v>
      </c>
      <c r="CM196" s="52">
        <v>-5.4139000000000001E-3</v>
      </c>
      <c r="CN196" s="52">
        <v>2.5685999999999999E-3</v>
      </c>
      <c r="CO196" s="52">
        <v>6.4141699999999996E-2</v>
      </c>
      <c r="CP196" s="52">
        <v>7.6946399999999998E-2</v>
      </c>
      <c r="CQ196" s="52">
        <v>0.1506062</v>
      </c>
      <c r="CR196" s="52">
        <v>0.20249210000000001</v>
      </c>
      <c r="CS196" s="52">
        <v>0.1043868</v>
      </c>
      <c r="CT196" s="52">
        <v>-3.4954800000000001E-2</v>
      </c>
      <c r="CU196" s="52">
        <v>-3.8266700000000001E-2</v>
      </c>
      <c r="CV196" s="52">
        <v>-6.5268900000000005E-2</v>
      </c>
      <c r="CW196" s="52">
        <v>4.5843200000000001E-2</v>
      </c>
      <c r="CX196" s="52">
        <v>2.5414000000000001E-3</v>
      </c>
      <c r="CY196" s="52">
        <v>2.3268E-3</v>
      </c>
      <c r="CZ196" s="52">
        <v>1.42013E-2</v>
      </c>
      <c r="DA196" s="52">
        <v>-1.49587E-2</v>
      </c>
      <c r="DB196" s="52">
        <v>-3.7661000000000001E-3</v>
      </c>
      <c r="DC196" s="52">
        <v>1.9908E-3</v>
      </c>
      <c r="DD196" s="52">
        <v>1.6631400000000001E-2</v>
      </c>
      <c r="DE196" s="52">
        <v>6.5265000000000002E-3</v>
      </c>
      <c r="DF196" s="52">
        <v>0.1071541</v>
      </c>
      <c r="DG196" s="52">
        <v>3.44239E-2</v>
      </c>
      <c r="DH196" s="52">
        <v>-5.6439999999999997E-3</v>
      </c>
      <c r="DI196" s="52">
        <v>8.9616999999999995E-3</v>
      </c>
      <c r="DJ196" s="52">
        <v>5.8387000000000001E-2</v>
      </c>
      <c r="DK196" s="52">
        <v>1.90197E-2</v>
      </c>
      <c r="DL196" s="52">
        <v>2.70531E-2</v>
      </c>
      <c r="DM196" s="52">
        <v>9.6075900000000006E-2</v>
      </c>
      <c r="DN196" s="52">
        <v>0.113861</v>
      </c>
      <c r="DO196" s="52">
        <v>0.18445780000000001</v>
      </c>
      <c r="DP196" s="52">
        <v>0.24084829999999999</v>
      </c>
      <c r="DQ196" s="52">
        <v>0.14537130000000001</v>
      </c>
      <c r="DR196" s="52">
        <v>8.0239999999999999E-3</v>
      </c>
      <c r="DS196" s="52">
        <v>7.5810000000000005E-4</v>
      </c>
      <c r="DT196" s="52">
        <v>-2.6074799999999999E-2</v>
      </c>
      <c r="DU196" s="52">
        <v>8.3544999999999994E-2</v>
      </c>
      <c r="DV196" s="52">
        <v>3.4207099999999997E-2</v>
      </c>
      <c r="DW196" s="52">
        <v>4.4728400000000001E-2</v>
      </c>
      <c r="DX196" s="52">
        <v>5.4879799999999999E-2</v>
      </c>
      <c r="DY196" s="52">
        <v>2.27282E-2</v>
      </c>
      <c r="DZ196" s="52">
        <v>3.34466E-2</v>
      </c>
      <c r="EA196" s="52">
        <v>3.98308E-2</v>
      </c>
      <c r="EB196" s="52">
        <v>5.5966500000000002E-2</v>
      </c>
      <c r="EC196" s="52">
        <v>4.75152E-2</v>
      </c>
      <c r="ED196" s="52">
        <v>0.14311670000000001</v>
      </c>
      <c r="EE196" s="52">
        <v>6.4386299999999994E-2</v>
      </c>
      <c r="EF196" s="52">
        <v>2.8886800000000001E-2</v>
      </c>
      <c r="EG196" s="52">
        <v>4.3902999999999998E-2</v>
      </c>
      <c r="EH196" s="52">
        <v>9.17216E-2</v>
      </c>
      <c r="EI196" s="52">
        <v>5.4298100000000002E-2</v>
      </c>
      <c r="EJ196" s="52">
        <v>6.2404899999999999E-2</v>
      </c>
      <c r="EK196" s="52">
        <v>0.1421839</v>
      </c>
      <c r="EL196" s="52">
        <v>0.1671599</v>
      </c>
      <c r="EM196" s="52">
        <v>0.23333409999999999</v>
      </c>
      <c r="EN196" s="52">
        <v>0.29622850000000001</v>
      </c>
      <c r="EO196" s="52">
        <v>0.20454629999999999</v>
      </c>
      <c r="EP196" s="52">
        <v>7.0078500000000002E-2</v>
      </c>
      <c r="EQ196" s="52">
        <v>5.7103500000000001E-2</v>
      </c>
      <c r="ER196" s="52">
        <v>3.0515199999999999E-2</v>
      </c>
      <c r="ES196" s="52">
        <v>0.1379803</v>
      </c>
      <c r="ET196" s="52">
        <v>7.9927300000000007E-2</v>
      </c>
      <c r="EU196" s="52">
        <v>54</v>
      </c>
      <c r="EV196" s="52">
        <v>56</v>
      </c>
      <c r="EW196" s="52">
        <v>55</v>
      </c>
      <c r="EX196" s="52">
        <v>56</v>
      </c>
      <c r="EY196" s="52">
        <v>57</v>
      </c>
      <c r="EZ196" s="52">
        <v>52</v>
      </c>
      <c r="FA196" s="52">
        <v>51</v>
      </c>
      <c r="FB196" s="52">
        <v>55</v>
      </c>
      <c r="FC196" s="52">
        <v>53</v>
      </c>
      <c r="FD196" s="52">
        <v>55</v>
      </c>
      <c r="FE196" s="52">
        <v>57</v>
      </c>
      <c r="FF196" s="52">
        <v>57</v>
      </c>
      <c r="FG196" s="52">
        <v>58</v>
      </c>
      <c r="FH196" s="52">
        <v>59</v>
      </c>
      <c r="FI196" s="52">
        <v>59</v>
      </c>
      <c r="FJ196" s="52">
        <v>59</v>
      </c>
      <c r="FK196" s="52">
        <v>55</v>
      </c>
      <c r="FL196" s="52">
        <v>56</v>
      </c>
      <c r="FM196" s="52">
        <v>57</v>
      </c>
      <c r="FN196" s="52">
        <v>55</v>
      </c>
      <c r="FO196" s="52">
        <v>54</v>
      </c>
      <c r="FP196" s="52">
        <v>52</v>
      </c>
      <c r="FQ196" s="52">
        <v>53</v>
      </c>
      <c r="FR196" s="52">
        <v>52</v>
      </c>
      <c r="FS196" s="52">
        <v>3.39818E-2</v>
      </c>
      <c r="FT196" s="52">
        <v>3.1573400000000001E-2</v>
      </c>
      <c r="FU196" s="52">
        <v>6.1081499999999997E-2</v>
      </c>
    </row>
    <row r="197" spans="1:177" x14ac:dyDescent="0.2">
      <c r="A197" s="31" t="s">
        <v>204</v>
      </c>
      <c r="B197" s="31" t="s">
        <v>235</v>
      </c>
      <c r="C197" s="31" t="s">
        <v>221</v>
      </c>
      <c r="D197" s="31" t="s">
        <v>214</v>
      </c>
      <c r="E197" s="53" t="s">
        <v>229</v>
      </c>
      <c r="F197" s="53">
        <v>670</v>
      </c>
      <c r="G197" s="52">
        <v>0.99730209999999997</v>
      </c>
      <c r="H197" s="52">
        <v>0.85982820000000004</v>
      </c>
      <c r="I197" s="52">
        <v>0.78051440000000005</v>
      </c>
      <c r="J197" s="52">
        <v>0.70778090000000005</v>
      </c>
      <c r="K197" s="52">
        <v>0.66517380000000004</v>
      </c>
      <c r="L197" s="52">
        <v>0.65279779999999998</v>
      </c>
      <c r="M197" s="52">
        <v>0.66898749999999996</v>
      </c>
      <c r="N197" s="52">
        <v>0.73381320000000005</v>
      </c>
      <c r="O197" s="52">
        <v>0.7767733</v>
      </c>
      <c r="P197" s="52">
        <v>0.89066540000000005</v>
      </c>
      <c r="Q197" s="52">
        <v>1.0144329999999999</v>
      </c>
      <c r="R197" s="52">
        <v>1.148849</v>
      </c>
      <c r="S197" s="52">
        <v>1.382949</v>
      </c>
      <c r="T197" s="52">
        <v>1.559248</v>
      </c>
      <c r="U197" s="52">
        <v>1.7441390000000001</v>
      </c>
      <c r="V197" s="52">
        <v>1.901708</v>
      </c>
      <c r="W197" s="52">
        <v>1.9575610000000001</v>
      </c>
      <c r="X197" s="52">
        <v>1.98841</v>
      </c>
      <c r="Y197" s="52">
        <v>2.0549879999999998</v>
      </c>
      <c r="Z197" s="52">
        <v>1.974615</v>
      </c>
      <c r="AA197" s="52">
        <v>2.0160179999999999</v>
      </c>
      <c r="AB197" s="52">
        <v>1.900191</v>
      </c>
      <c r="AC197" s="52">
        <v>1.6248039999999999</v>
      </c>
      <c r="AD197" s="52">
        <v>1.3826480000000001</v>
      </c>
      <c r="AE197" s="52">
        <v>-0.1128157</v>
      </c>
      <c r="AF197" s="52">
        <v>-9.4866300000000001E-2</v>
      </c>
      <c r="AG197" s="52">
        <v>-8.9508799999999999E-2</v>
      </c>
      <c r="AH197" s="52">
        <v>-7.7784500000000006E-2</v>
      </c>
      <c r="AI197" s="52">
        <v>-7.8400800000000007E-2</v>
      </c>
      <c r="AJ197" s="52">
        <v>-6.7621600000000004E-2</v>
      </c>
      <c r="AK197" s="52">
        <v>-4.8349700000000002E-2</v>
      </c>
      <c r="AL197" s="52">
        <v>-2.0795399999999999E-2</v>
      </c>
      <c r="AM197" s="52">
        <v>-3.7460599999999997E-2</v>
      </c>
      <c r="AN197" s="52">
        <v>-7.3677999999999999E-3</v>
      </c>
      <c r="AO197" s="52">
        <v>8.5701000000000006E-3</v>
      </c>
      <c r="AP197" s="52">
        <v>8.3216999999999996E-3</v>
      </c>
      <c r="AQ197" s="52">
        <v>6.2307399999999999E-2</v>
      </c>
      <c r="AR197" s="52">
        <v>2.2659499999999999E-2</v>
      </c>
      <c r="AS197" s="52">
        <v>0.10431219999999999</v>
      </c>
      <c r="AT197" s="52">
        <v>8.5154900000000006E-2</v>
      </c>
      <c r="AU197" s="52">
        <v>6.2050800000000003E-2</v>
      </c>
      <c r="AV197" s="52">
        <v>8.9598700000000003E-2</v>
      </c>
      <c r="AW197" s="52">
        <v>2.2287000000000001E-2</v>
      </c>
      <c r="AX197" s="52">
        <v>-4.0688799999999997E-2</v>
      </c>
      <c r="AY197" s="52">
        <v>-2.2339700000000001E-2</v>
      </c>
      <c r="AZ197" s="52">
        <v>-6.0738100000000003E-2</v>
      </c>
      <c r="BA197" s="52">
        <v>-7.7252100000000004E-2</v>
      </c>
      <c r="BB197" s="52">
        <v>-0.12587190000000001</v>
      </c>
      <c r="BC197" s="52">
        <v>-7.9873899999999998E-2</v>
      </c>
      <c r="BD197" s="52">
        <v>-6.6581500000000002E-2</v>
      </c>
      <c r="BE197" s="52">
        <v>-6.3460799999999998E-2</v>
      </c>
      <c r="BF197" s="52">
        <v>-5.5048199999999999E-2</v>
      </c>
      <c r="BG197" s="52">
        <v>-6.0259600000000003E-2</v>
      </c>
      <c r="BH197" s="52">
        <v>-4.8090300000000002E-2</v>
      </c>
      <c r="BI197" s="52">
        <v>-2.70654E-2</v>
      </c>
      <c r="BJ197" s="52">
        <v>6.4919999999999995E-4</v>
      </c>
      <c r="BK197" s="52">
        <v>-1.2799E-2</v>
      </c>
      <c r="BL197" s="52">
        <v>1.9799899999999999E-2</v>
      </c>
      <c r="BM197" s="52">
        <v>3.8271699999999999E-2</v>
      </c>
      <c r="BN197" s="52">
        <v>3.9645600000000003E-2</v>
      </c>
      <c r="BO197" s="52">
        <v>9.8202700000000004E-2</v>
      </c>
      <c r="BP197" s="52">
        <v>6.2339600000000002E-2</v>
      </c>
      <c r="BQ197" s="52">
        <v>0.1470678</v>
      </c>
      <c r="BR197" s="52">
        <v>0.130916</v>
      </c>
      <c r="BS197" s="52">
        <v>0.1107694</v>
      </c>
      <c r="BT197" s="52">
        <v>0.13590920000000001</v>
      </c>
      <c r="BU197" s="52">
        <v>6.9365399999999994E-2</v>
      </c>
      <c r="BV197" s="52">
        <v>4.6344000000000003E-3</v>
      </c>
      <c r="BW197" s="52">
        <v>2.1998E-2</v>
      </c>
      <c r="BX197" s="52">
        <v>-1.9355600000000001E-2</v>
      </c>
      <c r="BY197" s="52">
        <v>-3.7566799999999997E-2</v>
      </c>
      <c r="BZ197" s="52">
        <v>-0.09</v>
      </c>
      <c r="CA197" s="52">
        <v>-5.7058499999999998E-2</v>
      </c>
      <c r="CB197" s="52">
        <v>-4.6991499999999999E-2</v>
      </c>
      <c r="CC197" s="52">
        <v>-4.5420099999999998E-2</v>
      </c>
      <c r="CD197" s="52">
        <v>-3.9301099999999999E-2</v>
      </c>
      <c r="CE197" s="52">
        <v>-4.7695099999999997E-2</v>
      </c>
      <c r="CF197" s="52">
        <v>-3.4562900000000001E-2</v>
      </c>
      <c r="CG197" s="52">
        <v>-1.2324E-2</v>
      </c>
      <c r="CH197" s="52">
        <v>1.55017E-2</v>
      </c>
      <c r="CI197" s="52">
        <v>4.2814999999999997E-3</v>
      </c>
      <c r="CJ197" s="52">
        <v>3.8616200000000003E-2</v>
      </c>
      <c r="CK197" s="52">
        <v>5.8842999999999999E-2</v>
      </c>
      <c r="CL197" s="52">
        <v>6.1340499999999999E-2</v>
      </c>
      <c r="CM197" s="52">
        <v>0.1230636</v>
      </c>
      <c r="CN197" s="52">
        <v>8.9821799999999993E-2</v>
      </c>
      <c r="CO197" s="52">
        <v>0.17668010000000001</v>
      </c>
      <c r="CP197" s="52">
        <v>0.16261010000000001</v>
      </c>
      <c r="CQ197" s="52">
        <v>0.1445118</v>
      </c>
      <c r="CR197" s="52">
        <v>0.16798379999999999</v>
      </c>
      <c r="CS197" s="52">
        <v>0.1019717</v>
      </c>
      <c r="CT197" s="52">
        <v>3.60252E-2</v>
      </c>
      <c r="CU197" s="52">
        <v>5.2706200000000002E-2</v>
      </c>
      <c r="CV197" s="52">
        <v>9.3057000000000001E-3</v>
      </c>
      <c r="CW197" s="52">
        <v>-1.00809E-2</v>
      </c>
      <c r="CX197" s="52">
        <v>-6.5155099999999994E-2</v>
      </c>
      <c r="CY197" s="52">
        <v>-3.4243099999999999E-2</v>
      </c>
      <c r="CZ197" s="52">
        <v>-2.7401499999999999E-2</v>
      </c>
      <c r="DA197" s="52">
        <v>-2.7379299999999999E-2</v>
      </c>
      <c r="DB197" s="52">
        <v>-2.3553999999999999E-2</v>
      </c>
      <c r="DC197" s="52">
        <v>-3.5130599999999998E-2</v>
      </c>
      <c r="DD197" s="52">
        <v>-2.1035499999999999E-2</v>
      </c>
      <c r="DE197" s="52">
        <v>2.4174000000000001E-3</v>
      </c>
      <c r="DF197" s="52">
        <v>3.0354300000000001E-2</v>
      </c>
      <c r="DG197" s="52">
        <v>2.1362099999999998E-2</v>
      </c>
      <c r="DH197" s="52">
        <v>5.7432400000000002E-2</v>
      </c>
      <c r="DI197" s="52">
        <v>7.9414200000000004E-2</v>
      </c>
      <c r="DJ197" s="52">
        <v>8.3035300000000006E-2</v>
      </c>
      <c r="DK197" s="52">
        <v>0.14792449999999999</v>
      </c>
      <c r="DL197" s="52">
        <v>0.11730409999999999</v>
      </c>
      <c r="DM197" s="52">
        <v>0.20629239999999999</v>
      </c>
      <c r="DN197" s="52">
        <v>0.19430410000000001</v>
      </c>
      <c r="DO197" s="52">
        <v>0.1782542</v>
      </c>
      <c r="DP197" s="52">
        <v>0.20005829999999999</v>
      </c>
      <c r="DQ197" s="52">
        <v>0.13457810000000001</v>
      </c>
      <c r="DR197" s="52">
        <v>6.7415900000000001E-2</v>
      </c>
      <c r="DS197" s="52">
        <v>8.34144E-2</v>
      </c>
      <c r="DT197" s="52">
        <v>3.7967099999999997E-2</v>
      </c>
      <c r="DU197" s="52">
        <v>1.7405E-2</v>
      </c>
      <c r="DV197" s="52">
        <v>-4.03103E-2</v>
      </c>
      <c r="DW197" s="52">
        <v>-1.3014000000000001E-3</v>
      </c>
      <c r="DX197" s="52">
        <v>8.8329999999999995E-4</v>
      </c>
      <c r="DY197" s="52">
        <v>-1.3313000000000001E-3</v>
      </c>
      <c r="DZ197" s="52">
        <v>-8.1769999999999998E-4</v>
      </c>
      <c r="EA197" s="52">
        <v>-1.6989400000000002E-2</v>
      </c>
      <c r="EB197" s="52">
        <v>-1.5042E-3</v>
      </c>
      <c r="EC197" s="52">
        <v>2.37016E-2</v>
      </c>
      <c r="ED197" s="52">
        <v>5.1798900000000002E-2</v>
      </c>
      <c r="EE197" s="52">
        <v>4.6023700000000001E-2</v>
      </c>
      <c r="EF197" s="52">
        <v>8.4600099999999998E-2</v>
      </c>
      <c r="EG197" s="52">
        <v>0.1091158</v>
      </c>
      <c r="EH197" s="52">
        <v>0.11435919999999999</v>
      </c>
      <c r="EI197" s="52">
        <v>0.1838197</v>
      </c>
      <c r="EJ197" s="52">
        <v>0.15698409999999999</v>
      </c>
      <c r="EK197" s="52">
        <v>0.24904789999999999</v>
      </c>
      <c r="EL197" s="52">
        <v>0.24006520000000001</v>
      </c>
      <c r="EM197" s="52">
        <v>0.22697290000000001</v>
      </c>
      <c r="EN197" s="52">
        <v>0.2463688</v>
      </c>
      <c r="EO197" s="52">
        <v>0.1816565</v>
      </c>
      <c r="EP197" s="52">
        <v>0.11273909999999999</v>
      </c>
      <c r="EQ197" s="52">
        <v>0.12775220000000001</v>
      </c>
      <c r="ER197" s="52">
        <v>7.9349500000000003E-2</v>
      </c>
      <c r="ES197" s="52">
        <v>5.7090200000000001E-2</v>
      </c>
      <c r="ET197" s="52">
        <v>-4.4384000000000003E-3</v>
      </c>
      <c r="EU197" s="52">
        <v>69.150818000000001</v>
      </c>
      <c r="EV197" s="52">
        <v>69.924591000000007</v>
      </c>
      <c r="EW197" s="52">
        <v>67.150818000000001</v>
      </c>
      <c r="EX197" s="52">
        <v>67.537704000000005</v>
      </c>
      <c r="EY197" s="52">
        <v>67.075408999999993</v>
      </c>
      <c r="EZ197" s="52">
        <v>66.150818000000001</v>
      </c>
      <c r="FA197" s="52">
        <v>67.924591000000007</v>
      </c>
      <c r="FB197" s="52">
        <v>70.773773000000006</v>
      </c>
      <c r="FC197" s="52">
        <v>75.698363999999998</v>
      </c>
      <c r="FD197" s="52">
        <v>81.622947999999994</v>
      </c>
      <c r="FE197" s="52">
        <v>86.009833999999998</v>
      </c>
      <c r="FF197" s="52">
        <v>86.622947999999994</v>
      </c>
      <c r="FG197" s="52">
        <v>88.622947999999994</v>
      </c>
      <c r="FH197" s="52">
        <v>86.160651999999999</v>
      </c>
      <c r="FI197" s="52">
        <v>87.622947999999994</v>
      </c>
      <c r="FJ197" s="52">
        <v>85.622947999999994</v>
      </c>
      <c r="FK197" s="52">
        <v>83.773773000000006</v>
      </c>
      <c r="FL197" s="52">
        <v>83.773773000000006</v>
      </c>
      <c r="FM197" s="52">
        <v>81.849181999999999</v>
      </c>
      <c r="FN197" s="52">
        <v>78.849181999999999</v>
      </c>
      <c r="FO197" s="52">
        <v>75.075408999999993</v>
      </c>
      <c r="FP197" s="52">
        <v>73.075408999999993</v>
      </c>
      <c r="FQ197" s="52">
        <v>73</v>
      </c>
      <c r="FR197" s="52">
        <v>70.150818000000001</v>
      </c>
      <c r="FS197" s="52">
        <v>2.59524E-2</v>
      </c>
      <c r="FT197" s="52">
        <v>2.8359499999999999E-2</v>
      </c>
      <c r="FU197" s="52">
        <v>4.5255299999999998E-2</v>
      </c>
    </row>
    <row r="198" spans="1:177" x14ac:dyDescent="0.2">
      <c r="A198" s="31" t="s">
        <v>204</v>
      </c>
      <c r="B198" s="31" t="s">
        <v>235</v>
      </c>
      <c r="C198" s="31" t="s">
        <v>221</v>
      </c>
      <c r="D198" s="31" t="s">
        <v>214</v>
      </c>
      <c r="E198" s="53" t="s">
        <v>230</v>
      </c>
      <c r="F198" s="53">
        <v>378</v>
      </c>
      <c r="G198" s="52">
        <v>0.96301729999999997</v>
      </c>
      <c r="H198" s="52">
        <v>0.83362400000000003</v>
      </c>
      <c r="I198" s="52">
        <v>0.75090860000000004</v>
      </c>
      <c r="J198" s="52">
        <v>0.7117599</v>
      </c>
      <c r="K198" s="52">
        <v>0.64776529999999999</v>
      </c>
      <c r="L198" s="52">
        <v>0.68300590000000005</v>
      </c>
      <c r="M198" s="52">
        <v>0.66668090000000002</v>
      </c>
      <c r="N198" s="52">
        <v>0.73298529999999995</v>
      </c>
      <c r="O198" s="52">
        <v>0.75163469999999999</v>
      </c>
      <c r="P198" s="52">
        <v>0.95828809999999998</v>
      </c>
      <c r="Q198" s="52">
        <v>1.0530349999999999</v>
      </c>
      <c r="R198" s="52">
        <v>1.127661</v>
      </c>
      <c r="S198" s="52">
        <v>1.178801</v>
      </c>
      <c r="T198" s="52">
        <v>1.2723390000000001</v>
      </c>
      <c r="U198" s="52">
        <v>1.3726510000000001</v>
      </c>
      <c r="V198" s="52">
        <v>1.447749</v>
      </c>
      <c r="W198" s="52">
        <v>1.473444</v>
      </c>
      <c r="X198" s="52">
        <v>1.632236</v>
      </c>
      <c r="Y198" s="52">
        <v>1.7945450000000001</v>
      </c>
      <c r="Z198" s="52">
        <v>1.6246130000000001</v>
      </c>
      <c r="AA198" s="52">
        <v>1.7023729999999999</v>
      </c>
      <c r="AB198" s="52">
        <v>1.650182</v>
      </c>
      <c r="AC198" s="52">
        <v>1.4947900000000001</v>
      </c>
      <c r="AD198" s="52">
        <v>1.2975460000000001</v>
      </c>
      <c r="AE198" s="52">
        <v>-0.1060099</v>
      </c>
      <c r="AF198" s="52">
        <v>-8.2474199999999998E-2</v>
      </c>
      <c r="AG198" s="52">
        <v>-7.2080199999999997E-2</v>
      </c>
      <c r="AH198" s="52">
        <v>-5.7109600000000003E-2</v>
      </c>
      <c r="AI198" s="52">
        <v>-5.1638900000000001E-2</v>
      </c>
      <c r="AJ198" s="52">
        <v>-2.7948500000000001E-2</v>
      </c>
      <c r="AK198" s="52">
        <v>-1.6480000000000002E-2</v>
      </c>
      <c r="AL198" s="52">
        <v>-3.56917E-2</v>
      </c>
      <c r="AM198" s="52">
        <v>-9.05831E-2</v>
      </c>
      <c r="AN198" s="52">
        <v>-2.48261E-2</v>
      </c>
      <c r="AO198" s="52">
        <v>1.99703E-2</v>
      </c>
      <c r="AP198" s="52">
        <v>-2.46929E-2</v>
      </c>
      <c r="AQ198" s="52">
        <v>1.173E-3</v>
      </c>
      <c r="AR198" s="52">
        <v>-6.2653799999999996E-2</v>
      </c>
      <c r="AS198" s="52">
        <v>-3.5739000000000001E-3</v>
      </c>
      <c r="AT198" s="52">
        <v>1.83614E-2</v>
      </c>
      <c r="AU198" s="52">
        <v>6.6047700000000001E-2</v>
      </c>
      <c r="AV198" s="52">
        <v>0.11557920000000001</v>
      </c>
      <c r="AW198" s="52">
        <v>9.8597699999999996E-2</v>
      </c>
      <c r="AX198" s="52">
        <v>3.6738600000000003E-2</v>
      </c>
      <c r="AY198" s="52">
        <v>-3.7092000000000002E-3</v>
      </c>
      <c r="AZ198" s="52">
        <v>-7.65879E-2</v>
      </c>
      <c r="BA198" s="52">
        <v>-0.13068370000000001</v>
      </c>
      <c r="BB198" s="52">
        <v>-0.14211950000000001</v>
      </c>
      <c r="BC198" s="52">
        <v>-5.56274E-2</v>
      </c>
      <c r="BD198" s="52">
        <v>-4.0558900000000002E-2</v>
      </c>
      <c r="BE198" s="52">
        <v>-3.4073399999999997E-2</v>
      </c>
      <c r="BF198" s="52">
        <v>-2.3734000000000002E-2</v>
      </c>
      <c r="BG198" s="52">
        <v>-2.6233099999999999E-2</v>
      </c>
      <c r="BH198" s="52">
        <v>-8.7029999999999996E-4</v>
      </c>
      <c r="BI198" s="52">
        <v>1.34149E-2</v>
      </c>
      <c r="BJ198" s="52">
        <v>-4.3572000000000003E-3</v>
      </c>
      <c r="BK198" s="52">
        <v>-5.7138700000000001E-2</v>
      </c>
      <c r="BL198" s="52">
        <v>1.0408799999999999E-2</v>
      </c>
      <c r="BM198" s="52">
        <v>5.79859E-2</v>
      </c>
      <c r="BN198" s="52">
        <v>1.1462099999999999E-2</v>
      </c>
      <c r="BO198" s="52">
        <v>4.0786000000000003E-2</v>
      </c>
      <c r="BP198" s="52">
        <v>-1.8203199999999999E-2</v>
      </c>
      <c r="BQ198" s="52">
        <v>4.2631200000000001E-2</v>
      </c>
      <c r="BR198" s="52">
        <v>6.7029599999999995E-2</v>
      </c>
      <c r="BS198" s="52">
        <v>0.11987970000000001</v>
      </c>
      <c r="BT198" s="52">
        <v>0.168632</v>
      </c>
      <c r="BU198" s="52">
        <v>0.15245619999999999</v>
      </c>
      <c r="BV198" s="52">
        <v>8.7322300000000005E-2</v>
      </c>
      <c r="BW198" s="52">
        <v>4.74913E-2</v>
      </c>
      <c r="BX198" s="52">
        <v>-2.4891E-2</v>
      </c>
      <c r="BY198" s="52">
        <v>-7.7068999999999999E-2</v>
      </c>
      <c r="BZ198" s="52">
        <v>-9.0999499999999997E-2</v>
      </c>
      <c r="CA198" s="52">
        <v>-2.07326E-2</v>
      </c>
      <c r="CB198" s="52">
        <v>-1.1528399999999999E-2</v>
      </c>
      <c r="CC198" s="52">
        <v>-7.7499999999999999E-3</v>
      </c>
      <c r="CD198" s="52">
        <v>-6.1819999999999996E-4</v>
      </c>
      <c r="CE198" s="52">
        <v>-8.6371E-3</v>
      </c>
      <c r="CF198" s="52">
        <v>1.7883900000000001E-2</v>
      </c>
      <c r="CG198" s="52">
        <v>3.4119999999999998E-2</v>
      </c>
      <c r="CH198" s="52">
        <v>1.7345099999999999E-2</v>
      </c>
      <c r="CI198" s="52">
        <v>-3.3975100000000001E-2</v>
      </c>
      <c r="CJ198" s="52">
        <v>3.4812500000000003E-2</v>
      </c>
      <c r="CK198" s="52">
        <v>8.4315399999999999E-2</v>
      </c>
      <c r="CL198" s="52">
        <v>3.6503000000000001E-2</v>
      </c>
      <c r="CM198" s="52">
        <v>6.8221799999999999E-2</v>
      </c>
      <c r="CN198" s="52">
        <v>1.25831E-2</v>
      </c>
      <c r="CO198" s="52">
        <v>7.4632599999999993E-2</v>
      </c>
      <c r="CP198" s="52">
        <v>0.1007371</v>
      </c>
      <c r="CQ198" s="52">
        <v>0.15716359999999999</v>
      </c>
      <c r="CR198" s="52">
        <v>0.20537630000000001</v>
      </c>
      <c r="CS198" s="52">
        <v>0.1897585</v>
      </c>
      <c r="CT198" s="52">
        <v>0.12235650000000001</v>
      </c>
      <c r="CU198" s="52">
        <v>8.2952600000000001E-2</v>
      </c>
      <c r="CV198" s="52">
        <v>1.0914099999999999E-2</v>
      </c>
      <c r="CW198" s="52">
        <v>-3.9935699999999998E-2</v>
      </c>
      <c r="CX198" s="52">
        <v>-5.5593999999999998E-2</v>
      </c>
      <c r="CY198" s="52">
        <v>1.41621E-2</v>
      </c>
      <c r="CZ198" s="52">
        <v>1.7502E-2</v>
      </c>
      <c r="DA198" s="52">
        <v>1.85734E-2</v>
      </c>
      <c r="DB198" s="52">
        <v>2.2497699999999999E-2</v>
      </c>
      <c r="DC198" s="52">
        <v>8.9589000000000005E-3</v>
      </c>
      <c r="DD198" s="52">
        <v>3.66381E-2</v>
      </c>
      <c r="DE198" s="52">
        <v>5.4824999999999999E-2</v>
      </c>
      <c r="DF198" s="52">
        <v>3.90473E-2</v>
      </c>
      <c r="DG198" s="52">
        <v>-1.0811599999999999E-2</v>
      </c>
      <c r="DH198" s="52">
        <v>5.9216100000000001E-2</v>
      </c>
      <c r="DI198" s="52">
        <v>0.1106448</v>
      </c>
      <c r="DJ198" s="52">
        <v>6.1543800000000003E-2</v>
      </c>
      <c r="DK198" s="52">
        <v>9.5657699999999998E-2</v>
      </c>
      <c r="DL198" s="52">
        <v>4.3369499999999998E-2</v>
      </c>
      <c r="DM198" s="52">
        <v>0.1066341</v>
      </c>
      <c r="DN198" s="52">
        <v>0.1344446</v>
      </c>
      <c r="DO198" s="52">
        <v>0.1944475</v>
      </c>
      <c r="DP198" s="52">
        <v>0.24212049999999999</v>
      </c>
      <c r="DQ198" s="52">
        <v>0.22706080000000001</v>
      </c>
      <c r="DR198" s="52">
        <v>0.15739069999999999</v>
      </c>
      <c r="DS198" s="52">
        <v>0.1184139</v>
      </c>
      <c r="DT198" s="52">
        <v>4.6719200000000002E-2</v>
      </c>
      <c r="DU198" s="52">
        <v>-2.8024E-3</v>
      </c>
      <c r="DV198" s="52">
        <v>-2.0188399999999999E-2</v>
      </c>
      <c r="DW198" s="52">
        <v>6.4544599999999994E-2</v>
      </c>
      <c r="DX198" s="52">
        <v>5.9417299999999999E-2</v>
      </c>
      <c r="DY198" s="52">
        <v>5.65803E-2</v>
      </c>
      <c r="DZ198" s="52">
        <v>5.5873300000000001E-2</v>
      </c>
      <c r="EA198" s="52">
        <v>3.4364800000000001E-2</v>
      </c>
      <c r="EB198" s="52">
        <v>6.3716200000000001E-2</v>
      </c>
      <c r="EC198" s="52">
        <v>8.4719900000000001E-2</v>
      </c>
      <c r="ED198" s="52">
        <v>7.0381899999999997E-2</v>
      </c>
      <c r="EE198" s="52">
        <v>2.2632900000000001E-2</v>
      </c>
      <c r="EF198" s="52">
        <v>9.4450999999999993E-2</v>
      </c>
      <c r="EG198" s="52">
        <v>0.1486604</v>
      </c>
      <c r="EH198" s="52">
        <v>9.7698800000000002E-2</v>
      </c>
      <c r="EI198" s="52">
        <v>0.13527069999999999</v>
      </c>
      <c r="EJ198" s="52">
        <v>8.7820099999999998E-2</v>
      </c>
      <c r="EK198" s="52">
        <v>0.15283920000000001</v>
      </c>
      <c r="EL198" s="52">
        <v>0.18311279999999999</v>
      </c>
      <c r="EM198" s="52">
        <v>0.24827949999999999</v>
      </c>
      <c r="EN198" s="52">
        <v>0.29517330000000003</v>
      </c>
      <c r="EO198" s="52">
        <v>0.28091939999999999</v>
      </c>
      <c r="EP198" s="52">
        <v>0.20797450000000001</v>
      </c>
      <c r="EQ198" s="52">
        <v>0.1696145</v>
      </c>
      <c r="ER198" s="52">
        <v>9.8416000000000003E-2</v>
      </c>
      <c r="ES198" s="52">
        <v>5.0812299999999998E-2</v>
      </c>
      <c r="ET198" s="52">
        <v>3.09316E-2</v>
      </c>
      <c r="EU198" s="52">
        <v>71</v>
      </c>
      <c r="EV198" s="52">
        <v>69</v>
      </c>
      <c r="EW198" s="52">
        <v>69</v>
      </c>
      <c r="EX198" s="52">
        <v>68</v>
      </c>
      <c r="EY198" s="52">
        <v>68</v>
      </c>
      <c r="EZ198" s="52">
        <v>68</v>
      </c>
      <c r="FA198" s="52">
        <v>67</v>
      </c>
      <c r="FB198" s="52">
        <v>68</v>
      </c>
      <c r="FC198" s="52">
        <v>72</v>
      </c>
      <c r="FD198" s="52">
        <v>77</v>
      </c>
      <c r="FE198" s="52">
        <v>80</v>
      </c>
      <c r="FF198" s="52">
        <v>82</v>
      </c>
      <c r="FG198" s="52">
        <v>84</v>
      </c>
      <c r="FH198" s="52">
        <v>82</v>
      </c>
      <c r="FI198" s="52">
        <v>83</v>
      </c>
      <c r="FJ198" s="52">
        <v>81</v>
      </c>
      <c r="FK198" s="52">
        <v>81</v>
      </c>
      <c r="FL198" s="52">
        <v>81</v>
      </c>
      <c r="FM198" s="52">
        <v>80</v>
      </c>
      <c r="FN198" s="52">
        <v>77</v>
      </c>
      <c r="FO198" s="52">
        <v>76</v>
      </c>
      <c r="FP198" s="52">
        <v>74</v>
      </c>
      <c r="FQ198" s="52">
        <v>73</v>
      </c>
      <c r="FR198" s="52">
        <v>72</v>
      </c>
      <c r="FS198" s="52">
        <v>2.9996599999999998E-2</v>
      </c>
      <c r="FT198" s="52">
        <v>3.27304E-2</v>
      </c>
      <c r="FU198" s="52">
        <v>4.8107900000000002E-2</v>
      </c>
    </row>
    <row r="199" spans="1:177" x14ac:dyDescent="0.2">
      <c r="A199" s="31" t="s">
        <v>204</v>
      </c>
      <c r="B199" s="31" t="s">
        <v>235</v>
      </c>
      <c r="C199" s="31" t="s">
        <v>221</v>
      </c>
      <c r="D199" s="31" t="s">
        <v>214</v>
      </c>
      <c r="E199" s="53" t="s">
        <v>231</v>
      </c>
      <c r="F199" s="53">
        <v>292</v>
      </c>
      <c r="G199" s="52">
        <v>1.0381800000000001</v>
      </c>
      <c r="H199" s="52">
        <v>0.89038260000000002</v>
      </c>
      <c r="I199" s="52">
        <v>0.81203159999999996</v>
      </c>
      <c r="J199" s="52">
        <v>0.70278099999999999</v>
      </c>
      <c r="K199" s="52">
        <v>0.68206710000000004</v>
      </c>
      <c r="L199" s="52">
        <v>0.61673319999999998</v>
      </c>
      <c r="M199" s="52">
        <v>0.66864630000000003</v>
      </c>
      <c r="N199" s="52">
        <v>0.73351029999999995</v>
      </c>
      <c r="O199" s="52">
        <v>0.80098480000000005</v>
      </c>
      <c r="P199" s="52">
        <v>0.80722300000000002</v>
      </c>
      <c r="Q199" s="52">
        <v>0.9716764</v>
      </c>
      <c r="R199" s="52">
        <v>1.1626970000000001</v>
      </c>
      <c r="S199" s="52">
        <v>1.6171329999999999</v>
      </c>
      <c r="T199" s="52">
        <v>1.893259</v>
      </c>
      <c r="U199" s="52">
        <v>2.1796160000000002</v>
      </c>
      <c r="V199" s="52">
        <v>2.4437660000000001</v>
      </c>
      <c r="W199" s="52">
        <v>2.5239500000000001</v>
      </c>
      <c r="X199" s="52">
        <v>2.4089870000000002</v>
      </c>
      <c r="Y199" s="52">
        <v>2.3694989999999998</v>
      </c>
      <c r="Z199" s="52">
        <v>2.3785669999999999</v>
      </c>
      <c r="AA199" s="52">
        <v>2.3838300000000001</v>
      </c>
      <c r="AB199" s="52">
        <v>2.1950419999999999</v>
      </c>
      <c r="AC199" s="52">
        <v>1.7827280000000001</v>
      </c>
      <c r="AD199" s="52">
        <v>1.4833430000000001</v>
      </c>
      <c r="AE199" s="52">
        <v>-0.16625860000000001</v>
      </c>
      <c r="AF199" s="52">
        <v>-0.1502627</v>
      </c>
      <c r="AG199" s="52">
        <v>-0.15105360000000001</v>
      </c>
      <c r="AH199" s="52">
        <v>-0.1357381</v>
      </c>
      <c r="AI199" s="52">
        <v>-0.13937910000000001</v>
      </c>
      <c r="AJ199" s="52">
        <v>-0.1436045</v>
      </c>
      <c r="AK199" s="52">
        <v>-0.11985270000000001</v>
      </c>
      <c r="AL199" s="52">
        <v>-3.6296799999999997E-2</v>
      </c>
      <c r="AM199" s="52">
        <v>-1.8296799999999998E-2</v>
      </c>
      <c r="AN199" s="52">
        <v>-3.3818500000000001E-2</v>
      </c>
      <c r="AO199" s="52">
        <v>-4.8017900000000002E-2</v>
      </c>
      <c r="AP199" s="52">
        <v>-1.12818E-2</v>
      </c>
      <c r="AQ199" s="52">
        <v>7.7748399999999995E-2</v>
      </c>
      <c r="AR199" s="52">
        <v>6.3826099999999997E-2</v>
      </c>
      <c r="AS199" s="52">
        <v>0.17113829999999999</v>
      </c>
      <c r="AT199" s="52">
        <v>0.11121200000000001</v>
      </c>
      <c r="AU199" s="52">
        <v>-9.0597000000000004E-3</v>
      </c>
      <c r="AV199" s="52">
        <v>-2.6570000000000001E-3</v>
      </c>
      <c r="AW199" s="52">
        <v>-0.1244741</v>
      </c>
      <c r="AX199" s="52">
        <v>-0.19957320000000001</v>
      </c>
      <c r="AY199" s="52">
        <v>-0.10606169999999999</v>
      </c>
      <c r="AZ199" s="52">
        <v>-0.10090730000000001</v>
      </c>
      <c r="BA199" s="52">
        <v>-6.7169400000000004E-2</v>
      </c>
      <c r="BB199" s="52">
        <v>-0.15692829999999999</v>
      </c>
      <c r="BC199" s="52">
        <v>-0.12611339999999999</v>
      </c>
      <c r="BD199" s="52">
        <v>-0.11357390000000001</v>
      </c>
      <c r="BE199" s="52">
        <v>-0.1162546</v>
      </c>
      <c r="BF199" s="52">
        <v>-0.10556409999999999</v>
      </c>
      <c r="BG199" s="52">
        <v>-0.11403339999999999</v>
      </c>
      <c r="BH199" s="52">
        <v>-0.1157711</v>
      </c>
      <c r="BI199" s="52">
        <v>-9.0025900000000006E-2</v>
      </c>
      <c r="BJ199" s="52">
        <v>-7.7083999999999998E-3</v>
      </c>
      <c r="BK199" s="52">
        <v>1.83614E-2</v>
      </c>
      <c r="BL199" s="52">
        <v>8.7609999999999997E-3</v>
      </c>
      <c r="BM199" s="52">
        <v>-1.1224E-3</v>
      </c>
      <c r="BN199" s="52">
        <v>4.2314299999999999E-2</v>
      </c>
      <c r="BO199" s="52">
        <v>0.1402784</v>
      </c>
      <c r="BP199" s="52">
        <v>0.1324399</v>
      </c>
      <c r="BQ199" s="52">
        <v>0.24654119999999999</v>
      </c>
      <c r="BR199" s="52">
        <v>0.19239619999999999</v>
      </c>
      <c r="BS199" s="52">
        <v>7.4928700000000001E-2</v>
      </c>
      <c r="BT199" s="52">
        <v>7.61878E-2</v>
      </c>
      <c r="BU199" s="52">
        <v>-4.4169399999999998E-2</v>
      </c>
      <c r="BV199" s="52">
        <v>-0.1215625</v>
      </c>
      <c r="BW199" s="52">
        <v>-3.12693E-2</v>
      </c>
      <c r="BX199" s="52">
        <v>-3.4498599999999997E-2</v>
      </c>
      <c r="BY199" s="52">
        <v>-8.9660999999999994E-3</v>
      </c>
      <c r="BZ199" s="52">
        <v>-0.10826760000000001</v>
      </c>
      <c r="CA199" s="52">
        <v>-9.8308900000000005E-2</v>
      </c>
      <c r="CB199" s="52">
        <v>-8.8163400000000003E-2</v>
      </c>
      <c r="CC199" s="52">
        <v>-9.2152800000000007E-2</v>
      </c>
      <c r="CD199" s="52">
        <v>-8.4665799999999999E-2</v>
      </c>
      <c r="CE199" s="52">
        <v>-9.6478999999999995E-2</v>
      </c>
      <c r="CF199" s="52">
        <v>-9.6493800000000005E-2</v>
      </c>
      <c r="CG199" s="52">
        <v>-6.9367899999999996E-2</v>
      </c>
      <c r="CH199" s="52">
        <v>1.20918E-2</v>
      </c>
      <c r="CI199" s="52">
        <v>4.3750799999999999E-2</v>
      </c>
      <c r="CJ199" s="52">
        <v>3.8251300000000002E-2</v>
      </c>
      <c r="CK199" s="52">
        <v>3.1357299999999998E-2</v>
      </c>
      <c r="CL199" s="52">
        <v>7.94348E-2</v>
      </c>
      <c r="CM199" s="52">
        <v>0.18358659999999999</v>
      </c>
      <c r="CN199" s="52">
        <v>0.1799616</v>
      </c>
      <c r="CO199" s="52">
        <v>0.2987649</v>
      </c>
      <c r="CP199" s="52">
        <v>0.24862409999999999</v>
      </c>
      <c r="CQ199" s="52">
        <v>0.13309879999999999</v>
      </c>
      <c r="CR199" s="52">
        <v>0.13079550000000001</v>
      </c>
      <c r="CS199" s="52">
        <v>1.1449300000000001E-2</v>
      </c>
      <c r="CT199" s="52">
        <v>-6.7532499999999995E-2</v>
      </c>
      <c r="CU199" s="52">
        <v>2.05317E-2</v>
      </c>
      <c r="CV199" s="52">
        <v>1.14958E-2</v>
      </c>
      <c r="CW199" s="52">
        <v>3.1345400000000002E-2</v>
      </c>
      <c r="CX199" s="52">
        <v>-7.4565300000000001E-2</v>
      </c>
      <c r="CY199" s="52">
        <v>-7.0504499999999998E-2</v>
      </c>
      <c r="CZ199" s="52">
        <v>-6.27529E-2</v>
      </c>
      <c r="DA199" s="52">
        <v>-6.8051100000000003E-2</v>
      </c>
      <c r="DB199" s="52">
        <v>-6.3767400000000002E-2</v>
      </c>
      <c r="DC199" s="52">
        <v>-7.8924599999999998E-2</v>
      </c>
      <c r="DD199" s="52">
        <v>-7.7216499999999993E-2</v>
      </c>
      <c r="DE199" s="52">
        <v>-4.87099E-2</v>
      </c>
      <c r="DF199" s="52">
        <v>3.18921E-2</v>
      </c>
      <c r="DG199" s="52">
        <v>6.9140099999999996E-2</v>
      </c>
      <c r="DH199" s="52">
        <v>6.7741700000000002E-2</v>
      </c>
      <c r="DI199" s="52">
        <v>6.3837000000000005E-2</v>
      </c>
      <c r="DJ199" s="52">
        <v>0.1165552</v>
      </c>
      <c r="DK199" s="52">
        <v>0.22689480000000001</v>
      </c>
      <c r="DL199" s="52">
        <v>0.2274833</v>
      </c>
      <c r="DM199" s="52">
        <v>0.35098869999999999</v>
      </c>
      <c r="DN199" s="52">
        <v>0.30485200000000001</v>
      </c>
      <c r="DO199" s="52">
        <v>0.19126899999999999</v>
      </c>
      <c r="DP199" s="52">
        <v>0.18540319999999999</v>
      </c>
      <c r="DQ199" s="52">
        <v>6.7068100000000005E-2</v>
      </c>
      <c r="DR199" s="52">
        <v>-1.35026E-2</v>
      </c>
      <c r="DS199" s="52">
        <v>7.23327E-2</v>
      </c>
      <c r="DT199" s="52">
        <v>5.7490300000000001E-2</v>
      </c>
      <c r="DU199" s="52">
        <v>7.1656800000000007E-2</v>
      </c>
      <c r="DV199" s="52">
        <v>-4.0862999999999997E-2</v>
      </c>
      <c r="DW199" s="52">
        <v>-3.0359299999999999E-2</v>
      </c>
      <c r="DX199" s="52">
        <v>-2.6064199999999999E-2</v>
      </c>
      <c r="DY199" s="52">
        <v>-3.32521E-2</v>
      </c>
      <c r="DZ199" s="52">
        <v>-3.3593499999999998E-2</v>
      </c>
      <c r="EA199" s="52">
        <v>-5.3578899999999999E-2</v>
      </c>
      <c r="EB199" s="52">
        <v>-4.9383099999999999E-2</v>
      </c>
      <c r="EC199" s="52">
        <v>-1.88831E-2</v>
      </c>
      <c r="ED199" s="52">
        <v>6.04805E-2</v>
      </c>
      <c r="EE199" s="52">
        <v>0.1057983</v>
      </c>
      <c r="EF199" s="52">
        <v>0.11032119999999999</v>
      </c>
      <c r="EG199" s="52">
        <v>0.1107325</v>
      </c>
      <c r="EH199" s="52">
        <v>0.17015130000000001</v>
      </c>
      <c r="EI199" s="52">
        <v>0.28942479999999998</v>
      </c>
      <c r="EJ199" s="52">
        <v>0.296097</v>
      </c>
      <c r="EK199" s="52">
        <v>0.42639159999999998</v>
      </c>
      <c r="EL199" s="52">
        <v>0.3860362</v>
      </c>
      <c r="EM199" s="52">
        <v>0.27525739999999999</v>
      </c>
      <c r="EN199" s="52">
        <v>0.26424799999999998</v>
      </c>
      <c r="EO199" s="52">
        <v>0.1473727</v>
      </c>
      <c r="EP199" s="52">
        <v>6.4508200000000002E-2</v>
      </c>
      <c r="EQ199" s="52">
        <v>0.14712510000000001</v>
      </c>
      <c r="ER199" s="52">
        <v>0.123899</v>
      </c>
      <c r="ES199" s="52">
        <v>0.12986010000000001</v>
      </c>
      <c r="ET199" s="52">
        <v>7.7977000000000003E-3</v>
      </c>
      <c r="EU199" s="52">
        <v>67</v>
      </c>
      <c r="EV199" s="52">
        <v>71</v>
      </c>
      <c r="EW199" s="52">
        <v>65</v>
      </c>
      <c r="EX199" s="52">
        <v>67</v>
      </c>
      <c r="EY199" s="52">
        <v>66</v>
      </c>
      <c r="EZ199" s="52">
        <v>64</v>
      </c>
      <c r="FA199" s="52">
        <v>69</v>
      </c>
      <c r="FB199" s="52">
        <v>74</v>
      </c>
      <c r="FC199" s="52">
        <v>80</v>
      </c>
      <c r="FD199" s="52">
        <v>87</v>
      </c>
      <c r="FE199" s="52">
        <v>93</v>
      </c>
      <c r="FF199" s="52">
        <v>92</v>
      </c>
      <c r="FG199" s="52">
        <v>94</v>
      </c>
      <c r="FH199" s="52">
        <v>91</v>
      </c>
      <c r="FI199" s="52">
        <v>93</v>
      </c>
      <c r="FJ199" s="52">
        <v>91</v>
      </c>
      <c r="FK199" s="52">
        <v>87</v>
      </c>
      <c r="FL199" s="52">
        <v>87</v>
      </c>
      <c r="FM199" s="52">
        <v>84</v>
      </c>
      <c r="FN199" s="52">
        <v>81</v>
      </c>
      <c r="FO199" s="52">
        <v>74</v>
      </c>
      <c r="FP199" s="52">
        <v>72</v>
      </c>
      <c r="FQ199" s="52">
        <v>73</v>
      </c>
      <c r="FR199" s="52">
        <v>68</v>
      </c>
      <c r="FS199" s="52">
        <v>4.3955399999999999E-2</v>
      </c>
      <c r="FT199" s="52">
        <v>4.8064799999999998E-2</v>
      </c>
      <c r="FU199" s="52">
        <v>8.0153799999999997E-2</v>
      </c>
    </row>
    <row r="200" spans="1:177" x14ac:dyDescent="0.2">
      <c r="A200" s="31" t="s">
        <v>204</v>
      </c>
      <c r="B200" s="31" t="s">
        <v>235</v>
      </c>
      <c r="C200" s="31" t="s">
        <v>221</v>
      </c>
      <c r="D200" s="31" t="s">
        <v>215</v>
      </c>
      <c r="E200" s="53" t="s">
        <v>229</v>
      </c>
      <c r="F200" s="53">
        <v>599</v>
      </c>
      <c r="G200" s="52">
        <v>1.027928</v>
      </c>
      <c r="H200" s="52">
        <v>0.84094049999999998</v>
      </c>
      <c r="I200" s="52">
        <v>0.73404060000000004</v>
      </c>
      <c r="J200" s="52">
        <v>0.71535029999999999</v>
      </c>
      <c r="K200" s="52">
        <v>0.65809890000000004</v>
      </c>
      <c r="L200" s="52">
        <v>0.65232590000000001</v>
      </c>
      <c r="M200" s="52">
        <v>0.73071439999999999</v>
      </c>
      <c r="N200" s="52">
        <v>0.79223770000000004</v>
      </c>
      <c r="O200" s="52">
        <v>0.80481239999999998</v>
      </c>
      <c r="P200" s="52">
        <v>1.002197</v>
      </c>
      <c r="Q200" s="52">
        <v>1.1654329999999999</v>
      </c>
      <c r="R200" s="52">
        <v>1.3021990000000001</v>
      </c>
      <c r="S200" s="52">
        <v>1.4854849999999999</v>
      </c>
      <c r="T200" s="52">
        <v>1.564573</v>
      </c>
      <c r="U200" s="52">
        <v>1.630231</v>
      </c>
      <c r="V200" s="52">
        <v>1.7535229999999999</v>
      </c>
      <c r="W200" s="52">
        <v>1.853129</v>
      </c>
      <c r="X200" s="52">
        <v>1.9091750000000001</v>
      </c>
      <c r="Y200" s="52">
        <v>1.9100299999999999</v>
      </c>
      <c r="Z200" s="52">
        <v>1.7959560000000001</v>
      </c>
      <c r="AA200" s="52">
        <v>1.750882</v>
      </c>
      <c r="AB200" s="52">
        <v>1.6483410000000001</v>
      </c>
      <c r="AC200" s="52">
        <v>1.4419139999999999</v>
      </c>
      <c r="AD200" s="52">
        <v>1.1396299999999999</v>
      </c>
      <c r="AE200" s="52">
        <v>-0.1145679</v>
      </c>
      <c r="AF200" s="52">
        <v>-9.3834000000000001E-2</v>
      </c>
      <c r="AG200" s="52">
        <v>-8.6804400000000004E-2</v>
      </c>
      <c r="AH200" s="52">
        <v>-7.8204800000000005E-2</v>
      </c>
      <c r="AI200" s="52">
        <v>-7.7893500000000004E-2</v>
      </c>
      <c r="AJ200" s="52">
        <v>-6.7596600000000007E-2</v>
      </c>
      <c r="AK200" s="52">
        <v>-4.9486799999999997E-2</v>
      </c>
      <c r="AL200" s="52">
        <v>-1.95613E-2</v>
      </c>
      <c r="AM200" s="52">
        <v>-3.7306100000000002E-2</v>
      </c>
      <c r="AN200" s="52">
        <v>-2.5320999999999998E-3</v>
      </c>
      <c r="AO200" s="52">
        <v>1.73291E-2</v>
      </c>
      <c r="AP200" s="52">
        <v>1.65095E-2</v>
      </c>
      <c r="AQ200" s="52">
        <v>7.1431700000000001E-2</v>
      </c>
      <c r="AR200" s="52">
        <v>2.2966400000000001E-2</v>
      </c>
      <c r="AS200" s="52">
        <v>9.2773499999999995E-2</v>
      </c>
      <c r="AT200" s="52">
        <v>7.2483900000000004E-2</v>
      </c>
      <c r="AU200" s="52">
        <v>5.4341399999999998E-2</v>
      </c>
      <c r="AV200" s="52">
        <v>8.2904900000000004E-2</v>
      </c>
      <c r="AW200" s="52">
        <v>1.5094099999999999E-2</v>
      </c>
      <c r="AX200" s="52">
        <v>-4.39482E-2</v>
      </c>
      <c r="AY200" s="52">
        <v>-2.92714E-2</v>
      </c>
      <c r="AZ200" s="52">
        <v>-6.1971400000000003E-2</v>
      </c>
      <c r="BA200" s="52">
        <v>-7.6117500000000005E-2</v>
      </c>
      <c r="BB200" s="52">
        <v>-0.1144202</v>
      </c>
      <c r="BC200" s="52">
        <v>-8.1626099999999993E-2</v>
      </c>
      <c r="BD200" s="52">
        <v>-6.5549200000000002E-2</v>
      </c>
      <c r="BE200" s="52">
        <v>-6.0756400000000002E-2</v>
      </c>
      <c r="BF200" s="52">
        <v>-5.5468499999999997E-2</v>
      </c>
      <c r="BG200" s="52">
        <v>-5.9752300000000001E-2</v>
      </c>
      <c r="BH200" s="52">
        <v>-4.8065299999999998E-2</v>
      </c>
      <c r="BI200" s="52">
        <v>-2.8202600000000001E-2</v>
      </c>
      <c r="BJ200" s="52">
        <v>1.8833999999999999E-3</v>
      </c>
      <c r="BK200" s="52">
        <v>-1.2644499999999999E-2</v>
      </c>
      <c r="BL200" s="52">
        <v>2.4635600000000001E-2</v>
      </c>
      <c r="BM200" s="52">
        <v>4.7030700000000002E-2</v>
      </c>
      <c r="BN200" s="52">
        <v>4.7833399999999998E-2</v>
      </c>
      <c r="BO200" s="52">
        <v>0.1073269</v>
      </c>
      <c r="BP200" s="52">
        <v>6.2646400000000005E-2</v>
      </c>
      <c r="BQ200" s="52">
        <v>0.13552900000000001</v>
      </c>
      <c r="BR200" s="52">
        <v>0.118245</v>
      </c>
      <c r="BS200" s="52">
        <v>0.10306</v>
      </c>
      <c r="BT200" s="52">
        <v>0.12921540000000001</v>
      </c>
      <c r="BU200" s="52">
        <v>6.2172400000000003E-2</v>
      </c>
      <c r="BV200" s="52">
        <v>1.3749999999999999E-3</v>
      </c>
      <c r="BW200" s="52">
        <v>1.5066400000000001E-2</v>
      </c>
      <c r="BX200" s="52">
        <v>-2.0589E-2</v>
      </c>
      <c r="BY200" s="52">
        <v>-3.6432199999999998E-2</v>
      </c>
      <c r="BZ200" s="52">
        <v>-7.8548199999999999E-2</v>
      </c>
      <c r="CA200" s="52">
        <v>-5.88107E-2</v>
      </c>
      <c r="CB200" s="52">
        <v>-4.5959199999999999E-2</v>
      </c>
      <c r="CC200" s="52">
        <v>-4.2715700000000002E-2</v>
      </c>
      <c r="CD200" s="52">
        <v>-3.9721399999999997E-2</v>
      </c>
      <c r="CE200" s="52">
        <v>-4.7187800000000002E-2</v>
      </c>
      <c r="CF200" s="52">
        <v>-3.4537900000000003E-2</v>
      </c>
      <c r="CG200" s="52">
        <v>-1.34612E-2</v>
      </c>
      <c r="CH200" s="52">
        <v>1.6735900000000001E-2</v>
      </c>
      <c r="CI200" s="52">
        <v>4.4361000000000001E-3</v>
      </c>
      <c r="CJ200" s="52">
        <v>4.3451799999999999E-2</v>
      </c>
      <c r="CK200" s="52">
        <v>6.7601900000000006E-2</v>
      </c>
      <c r="CL200" s="52">
        <v>6.9528199999999998E-2</v>
      </c>
      <c r="CM200" s="52">
        <v>0.13218779999999999</v>
      </c>
      <c r="CN200" s="52">
        <v>9.0128700000000006E-2</v>
      </c>
      <c r="CO200" s="52">
        <v>0.16514129999999999</v>
      </c>
      <c r="CP200" s="52">
        <v>0.14993909999999999</v>
      </c>
      <c r="CQ200" s="52">
        <v>0.13680239999999999</v>
      </c>
      <c r="CR200" s="52">
        <v>0.16128990000000001</v>
      </c>
      <c r="CS200" s="52">
        <v>9.4778799999999996E-2</v>
      </c>
      <c r="CT200" s="52">
        <v>3.2765700000000002E-2</v>
      </c>
      <c r="CU200" s="52">
        <v>4.5774599999999999E-2</v>
      </c>
      <c r="CV200" s="52">
        <v>8.0724000000000004E-3</v>
      </c>
      <c r="CW200" s="52">
        <v>-8.9463000000000008E-3</v>
      </c>
      <c r="CX200" s="52">
        <v>-5.3703399999999998E-2</v>
      </c>
      <c r="CY200" s="52">
        <v>-3.5995300000000001E-2</v>
      </c>
      <c r="CZ200" s="52">
        <v>-2.6369199999999999E-2</v>
      </c>
      <c r="DA200" s="52">
        <v>-2.46749E-2</v>
      </c>
      <c r="DB200" s="52">
        <v>-2.39743E-2</v>
      </c>
      <c r="DC200" s="52">
        <v>-3.4623300000000003E-2</v>
      </c>
      <c r="DD200" s="52">
        <v>-2.1010500000000001E-2</v>
      </c>
      <c r="DE200" s="52">
        <v>1.2802E-3</v>
      </c>
      <c r="DF200" s="52">
        <v>3.1588400000000003E-2</v>
      </c>
      <c r="DG200" s="52">
        <v>2.15166E-2</v>
      </c>
      <c r="DH200" s="52">
        <v>6.22681E-2</v>
      </c>
      <c r="DI200" s="52">
        <v>8.8173199999999993E-2</v>
      </c>
      <c r="DJ200" s="52">
        <v>9.1222999999999999E-2</v>
      </c>
      <c r="DK200" s="52">
        <v>0.15704879999999999</v>
      </c>
      <c r="DL200" s="52">
        <v>0.1176109</v>
      </c>
      <c r="DM200" s="52">
        <v>0.1947537</v>
      </c>
      <c r="DN200" s="52">
        <v>0.18163309999999999</v>
      </c>
      <c r="DO200" s="52">
        <v>0.1705448</v>
      </c>
      <c r="DP200" s="52">
        <v>0.19336449999999999</v>
      </c>
      <c r="DQ200" s="52">
        <v>0.1273851</v>
      </c>
      <c r="DR200" s="52">
        <v>6.4156500000000005E-2</v>
      </c>
      <c r="DS200" s="52">
        <v>7.6482800000000004E-2</v>
      </c>
      <c r="DT200" s="52">
        <v>3.6733700000000001E-2</v>
      </c>
      <c r="DU200" s="52">
        <v>1.85396E-2</v>
      </c>
      <c r="DV200" s="52">
        <v>-2.8858600000000002E-2</v>
      </c>
      <c r="DW200" s="52">
        <v>-3.0536000000000001E-3</v>
      </c>
      <c r="DX200" s="52">
        <v>1.9155999999999999E-3</v>
      </c>
      <c r="DY200" s="52">
        <v>1.3730000000000001E-3</v>
      </c>
      <c r="DZ200" s="52">
        <v>-1.238E-3</v>
      </c>
      <c r="EA200" s="52">
        <v>-1.64821E-2</v>
      </c>
      <c r="EB200" s="52">
        <v>-1.4792E-3</v>
      </c>
      <c r="EC200" s="52">
        <v>2.2564500000000001E-2</v>
      </c>
      <c r="ED200" s="52">
        <v>5.30331E-2</v>
      </c>
      <c r="EE200" s="52">
        <v>4.6178200000000003E-2</v>
      </c>
      <c r="EF200" s="52">
        <v>8.9435799999999996E-2</v>
      </c>
      <c r="EG200" s="52">
        <v>0.1178748</v>
      </c>
      <c r="EH200" s="52">
        <v>0.1225469</v>
      </c>
      <c r="EI200" s="52">
        <v>0.192944</v>
      </c>
      <c r="EJ200" s="52">
        <v>0.15729090000000001</v>
      </c>
      <c r="EK200" s="52">
        <v>0.2375092</v>
      </c>
      <c r="EL200" s="52">
        <v>0.22739419999999999</v>
      </c>
      <c r="EM200" s="52">
        <v>0.2192635</v>
      </c>
      <c r="EN200" s="52">
        <v>0.239675</v>
      </c>
      <c r="EO200" s="52">
        <v>0.17446349999999999</v>
      </c>
      <c r="EP200" s="52">
        <v>0.1094797</v>
      </c>
      <c r="EQ200" s="52">
        <v>0.1208205</v>
      </c>
      <c r="ER200" s="52">
        <v>7.8116199999999997E-2</v>
      </c>
      <c r="ES200" s="52">
        <v>5.8224900000000003E-2</v>
      </c>
      <c r="ET200" s="52">
        <v>7.0133000000000001E-3</v>
      </c>
      <c r="EU200" s="52">
        <v>71.777778999999995</v>
      </c>
      <c r="EV200" s="52">
        <v>70.222221000000005</v>
      </c>
      <c r="EW200" s="52">
        <v>70.555556999999993</v>
      </c>
      <c r="EX200" s="52">
        <v>70.666663999999997</v>
      </c>
      <c r="EY200" s="52">
        <v>72</v>
      </c>
      <c r="EZ200" s="52">
        <v>69.222221000000005</v>
      </c>
      <c r="FA200" s="52">
        <v>74.777778999999995</v>
      </c>
      <c r="FB200" s="52">
        <v>80</v>
      </c>
      <c r="FC200" s="52">
        <v>84.777778999999995</v>
      </c>
      <c r="FD200" s="52">
        <v>87.333336000000003</v>
      </c>
      <c r="FE200" s="52">
        <v>89.111114999999998</v>
      </c>
      <c r="FF200" s="52">
        <v>91.777778999999995</v>
      </c>
      <c r="FG200" s="52">
        <v>84.888885000000002</v>
      </c>
      <c r="FH200" s="52">
        <v>83.333336000000003</v>
      </c>
      <c r="FI200" s="52">
        <v>82.777778999999995</v>
      </c>
      <c r="FJ200" s="52">
        <v>81.888885000000002</v>
      </c>
      <c r="FK200" s="52">
        <v>80.555556999999993</v>
      </c>
      <c r="FL200" s="52">
        <v>80.111114999999998</v>
      </c>
      <c r="FM200" s="52">
        <v>77.666663999999997</v>
      </c>
      <c r="FN200" s="52">
        <v>73.888885000000002</v>
      </c>
      <c r="FO200" s="52">
        <v>72</v>
      </c>
      <c r="FP200" s="52">
        <v>71.111114999999998</v>
      </c>
      <c r="FQ200" s="52">
        <v>70.666663999999997</v>
      </c>
      <c r="FR200" s="52">
        <v>69.222221000000005</v>
      </c>
      <c r="FS200" s="52">
        <v>2.59524E-2</v>
      </c>
      <c r="FT200" s="52">
        <v>2.8359499999999999E-2</v>
      </c>
      <c r="FU200" s="52">
        <v>4.5255299999999998E-2</v>
      </c>
    </row>
    <row r="201" spans="1:177" x14ac:dyDescent="0.2">
      <c r="A201" s="31" t="s">
        <v>204</v>
      </c>
      <c r="B201" s="31" t="s">
        <v>235</v>
      </c>
      <c r="C201" s="31" t="s">
        <v>221</v>
      </c>
      <c r="D201" s="31" t="s">
        <v>215</v>
      </c>
      <c r="E201" s="53" t="s">
        <v>230</v>
      </c>
      <c r="F201" s="53">
        <v>337</v>
      </c>
      <c r="G201" s="52">
        <v>1.0487439999999999</v>
      </c>
      <c r="H201" s="52">
        <v>0.85647810000000002</v>
      </c>
      <c r="I201" s="52">
        <v>0.74185950000000001</v>
      </c>
      <c r="J201" s="52">
        <v>0.69990830000000004</v>
      </c>
      <c r="K201" s="52">
        <v>0.675732</v>
      </c>
      <c r="L201" s="52">
        <v>0.6984165</v>
      </c>
      <c r="M201" s="52">
        <v>0.73187590000000002</v>
      </c>
      <c r="N201" s="52">
        <v>0.72829869999999997</v>
      </c>
      <c r="O201" s="52">
        <v>0.70654680000000003</v>
      </c>
      <c r="P201" s="52">
        <v>0.87966599999999995</v>
      </c>
      <c r="Q201" s="52">
        <v>0.97763279999999997</v>
      </c>
      <c r="R201" s="52">
        <v>0.98488100000000001</v>
      </c>
      <c r="S201" s="52">
        <v>1.0641339999999999</v>
      </c>
      <c r="T201" s="52">
        <v>1.0578810000000001</v>
      </c>
      <c r="U201" s="52">
        <v>1.088063</v>
      </c>
      <c r="V201" s="52">
        <v>1.251293</v>
      </c>
      <c r="W201" s="52">
        <v>1.318797</v>
      </c>
      <c r="X201" s="52">
        <v>1.426045</v>
      </c>
      <c r="Y201" s="52">
        <v>1.4313180000000001</v>
      </c>
      <c r="Z201" s="52">
        <v>1.436617</v>
      </c>
      <c r="AA201" s="52">
        <v>1.461336</v>
      </c>
      <c r="AB201" s="52">
        <v>1.4957959999999999</v>
      </c>
      <c r="AC201" s="52">
        <v>1.3434619999999999</v>
      </c>
      <c r="AD201" s="52">
        <v>1.043361</v>
      </c>
      <c r="AE201" s="52">
        <v>-0.10785550000000001</v>
      </c>
      <c r="AF201" s="52">
        <v>-8.2790199999999994E-2</v>
      </c>
      <c r="AG201" s="52">
        <v>-7.1986900000000006E-2</v>
      </c>
      <c r="AH201" s="52">
        <v>-5.7099299999999999E-2</v>
      </c>
      <c r="AI201" s="52">
        <v>-5.2011799999999997E-2</v>
      </c>
      <c r="AJ201" s="52">
        <v>-2.7544900000000001E-2</v>
      </c>
      <c r="AK201" s="52">
        <v>-1.31434E-2</v>
      </c>
      <c r="AL201" s="52">
        <v>-3.58027E-2</v>
      </c>
      <c r="AM201" s="52">
        <v>-8.8545100000000002E-2</v>
      </c>
      <c r="AN201" s="52">
        <v>-2.7682200000000001E-2</v>
      </c>
      <c r="AO201" s="52">
        <v>1.3932999999999999E-2</v>
      </c>
      <c r="AP201" s="52">
        <v>-2.9314799999999998E-2</v>
      </c>
      <c r="AQ201" s="52">
        <v>-5.4632999999999999E-3</v>
      </c>
      <c r="AR201" s="52">
        <v>-6.4774799999999993E-2</v>
      </c>
      <c r="AS201" s="52">
        <v>-1.90473E-2</v>
      </c>
      <c r="AT201" s="52">
        <v>4.6915000000000004E-3</v>
      </c>
      <c r="AU201" s="52">
        <v>4.9552300000000001E-2</v>
      </c>
      <c r="AV201" s="52">
        <v>8.9635199999999998E-2</v>
      </c>
      <c r="AW201" s="52">
        <v>6.0189399999999997E-2</v>
      </c>
      <c r="AX201" s="52">
        <v>2.2579700000000001E-2</v>
      </c>
      <c r="AY201" s="52">
        <v>-1.5454300000000001E-2</v>
      </c>
      <c r="AZ201" s="52">
        <v>-7.7608999999999997E-2</v>
      </c>
      <c r="BA201" s="52">
        <v>-0.1266408</v>
      </c>
      <c r="BB201" s="52">
        <v>-0.13122890000000001</v>
      </c>
      <c r="BC201" s="52">
        <v>-5.7473000000000003E-2</v>
      </c>
      <c r="BD201" s="52">
        <v>-4.0874899999999999E-2</v>
      </c>
      <c r="BE201" s="52">
        <v>-3.3980099999999999E-2</v>
      </c>
      <c r="BF201" s="52">
        <v>-2.37237E-2</v>
      </c>
      <c r="BG201" s="52">
        <v>-2.6606000000000001E-2</v>
      </c>
      <c r="BH201" s="52">
        <v>-4.6680000000000002E-4</v>
      </c>
      <c r="BI201" s="52">
        <v>1.67514E-2</v>
      </c>
      <c r="BJ201" s="52">
        <v>-4.4681E-3</v>
      </c>
      <c r="BK201" s="52">
        <v>-5.51006E-2</v>
      </c>
      <c r="BL201" s="52">
        <v>7.5526999999999999E-3</v>
      </c>
      <c r="BM201" s="52">
        <v>5.1948500000000002E-2</v>
      </c>
      <c r="BN201" s="52">
        <v>6.8402000000000003E-3</v>
      </c>
      <c r="BO201" s="52">
        <v>3.4149699999999998E-2</v>
      </c>
      <c r="BP201" s="52">
        <v>-2.0324200000000001E-2</v>
      </c>
      <c r="BQ201" s="52">
        <v>2.7157799999999999E-2</v>
      </c>
      <c r="BR201" s="52">
        <v>5.3359799999999999E-2</v>
      </c>
      <c r="BS201" s="52">
        <v>0.1033844</v>
      </c>
      <c r="BT201" s="52">
        <v>0.14268800000000001</v>
      </c>
      <c r="BU201" s="52">
        <v>0.114048</v>
      </c>
      <c r="BV201" s="52">
        <v>7.3163500000000006E-2</v>
      </c>
      <c r="BW201" s="52">
        <v>3.5746199999999999E-2</v>
      </c>
      <c r="BX201" s="52">
        <v>-2.59121E-2</v>
      </c>
      <c r="BY201" s="52">
        <v>-7.3026199999999999E-2</v>
      </c>
      <c r="BZ201" s="52">
        <v>-8.0108899999999997E-2</v>
      </c>
      <c r="CA201" s="52">
        <v>-2.25782E-2</v>
      </c>
      <c r="CB201" s="52">
        <v>-1.1844500000000001E-2</v>
      </c>
      <c r="CC201" s="52">
        <v>-7.6566000000000004E-3</v>
      </c>
      <c r="CD201" s="52">
        <v>-6.0780000000000003E-4</v>
      </c>
      <c r="CE201" s="52">
        <v>-9.0100000000000006E-3</v>
      </c>
      <c r="CF201" s="52">
        <v>1.8287399999999999E-2</v>
      </c>
      <c r="CG201" s="52">
        <v>3.7456499999999997E-2</v>
      </c>
      <c r="CH201" s="52">
        <v>1.7234099999999999E-2</v>
      </c>
      <c r="CI201" s="52">
        <v>-3.1937100000000003E-2</v>
      </c>
      <c r="CJ201" s="52">
        <v>3.19563E-2</v>
      </c>
      <c r="CK201" s="52">
        <v>7.8278E-2</v>
      </c>
      <c r="CL201" s="52">
        <v>3.1881E-2</v>
      </c>
      <c r="CM201" s="52">
        <v>6.1585500000000001E-2</v>
      </c>
      <c r="CN201" s="52">
        <v>1.04622E-2</v>
      </c>
      <c r="CO201" s="52">
        <v>5.9159299999999998E-2</v>
      </c>
      <c r="CP201" s="52">
        <v>8.7067199999999997E-2</v>
      </c>
      <c r="CQ201" s="52">
        <v>0.1406683</v>
      </c>
      <c r="CR201" s="52">
        <v>0.17943229999999999</v>
      </c>
      <c r="CS201" s="52">
        <v>0.15135029999999999</v>
      </c>
      <c r="CT201" s="52">
        <v>0.10819769999999999</v>
      </c>
      <c r="CU201" s="52">
        <v>7.1207500000000007E-2</v>
      </c>
      <c r="CV201" s="52">
        <v>9.8928999999999996E-3</v>
      </c>
      <c r="CW201" s="52">
        <v>-3.5892800000000002E-2</v>
      </c>
      <c r="CX201" s="52">
        <v>-4.4703399999999997E-2</v>
      </c>
      <c r="CY201" s="52">
        <v>1.2316499999999999E-2</v>
      </c>
      <c r="CZ201" s="52">
        <v>1.7186E-2</v>
      </c>
      <c r="DA201" s="52">
        <v>1.8666800000000001E-2</v>
      </c>
      <c r="DB201" s="52">
        <v>2.2508E-2</v>
      </c>
      <c r="DC201" s="52">
        <v>8.5860999999999993E-3</v>
      </c>
      <c r="DD201" s="52">
        <v>3.7041600000000001E-2</v>
      </c>
      <c r="DE201" s="52">
        <v>5.8161600000000001E-2</v>
      </c>
      <c r="DF201" s="52">
        <v>3.8936400000000003E-2</v>
      </c>
      <c r="DG201" s="52">
        <v>-8.7735E-3</v>
      </c>
      <c r="DH201" s="52">
        <v>5.6359899999999997E-2</v>
      </c>
      <c r="DI201" s="52">
        <v>0.10460750000000001</v>
      </c>
      <c r="DJ201" s="52">
        <v>5.6921899999999997E-2</v>
      </c>
      <c r="DK201" s="52">
        <v>8.9021400000000001E-2</v>
      </c>
      <c r="DL201" s="52">
        <v>4.12485E-2</v>
      </c>
      <c r="DM201" s="52">
        <v>9.11608E-2</v>
      </c>
      <c r="DN201" s="52">
        <v>0.1207747</v>
      </c>
      <c r="DO201" s="52">
        <v>0.1779522</v>
      </c>
      <c r="DP201" s="52">
        <v>0.21617649999999999</v>
      </c>
      <c r="DQ201" s="52">
        <v>0.1886526</v>
      </c>
      <c r="DR201" s="52">
        <v>0.1432319</v>
      </c>
      <c r="DS201" s="52">
        <v>0.1066689</v>
      </c>
      <c r="DT201" s="52">
        <v>4.5698000000000003E-2</v>
      </c>
      <c r="DU201" s="52">
        <v>1.2405000000000001E-3</v>
      </c>
      <c r="DV201" s="52">
        <v>-9.2978000000000002E-3</v>
      </c>
      <c r="DW201" s="52">
        <v>6.2699000000000005E-2</v>
      </c>
      <c r="DX201" s="52">
        <v>5.9101300000000002E-2</v>
      </c>
      <c r="DY201" s="52">
        <v>5.6673599999999998E-2</v>
      </c>
      <c r="DZ201" s="52">
        <v>5.5883599999999999E-2</v>
      </c>
      <c r="EA201" s="52">
        <v>3.3991899999999999E-2</v>
      </c>
      <c r="EB201" s="52">
        <v>6.4119800000000005E-2</v>
      </c>
      <c r="EC201" s="52">
        <v>8.8056400000000007E-2</v>
      </c>
      <c r="ED201" s="52">
        <v>7.0271E-2</v>
      </c>
      <c r="EE201" s="52">
        <v>2.4670999999999998E-2</v>
      </c>
      <c r="EF201" s="52">
        <v>9.1594800000000004E-2</v>
      </c>
      <c r="EG201" s="52">
        <v>0.142623</v>
      </c>
      <c r="EH201" s="52">
        <v>9.3076900000000004E-2</v>
      </c>
      <c r="EI201" s="52">
        <v>0.12863440000000001</v>
      </c>
      <c r="EJ201" s="52">
        <v>8.56991E-2</v>
      </c>
      <c r="EK201" s="52">
        <v>0.13736580000000001</v>
      </c>
      <c r="EL201" s="52">
        <v>0.16944300000000001</v>
      </c>
      <c r="EM201" s="52">
        <v>0.2317842</v>
      </c>
      <c r="EN201" s="52">
        <v>0.26922940000000001</v>
      </c>
      <c r="EO201" s="52">
        <v>0.24251120000000001</v>
      </c>
      <c r="EP201" s="52">
        <v>0.19381570000000001</v>
      </c>
      <c r="EQ201" s="52">
        <v>0.15786939999999999</v>
      </c>
      <c r="ER201" s="52">
        <v>9.7394900000000006E-2</v>
      </c>
      <c r="ES201" s="52">
        <v>5.4855099999999997E-2</v>
      </c>
      <c r="ET201" s="52">
        <v>4.1822199999999997E-2</v>
      </c>
      <c r="EU201" s="52">
        <v>74</v>
      </c>
      <c r="EV201" s="52">
        <v>72</v>
      </c>
      <c r="EW201" s="52">
        <v>71</v>
      </c>
      <c r="EX201" s="52">
        <v>72</v>
      </c>
      <c r="EY201" s="52">
        <v>72</v>
      </c>
      <c r="EZ201" s="52">
        <v>71</v>
      </c>
      <c r="FA201" s="52">
        <v>73</v>
      </c>
      <c r="FB201" s="52">
        <v>76</v>
      </c>
      <c r="FC201" s="52">
        <v>79</v>
      </c>
      <c r="FD201" s="52">
        <v>82</v>
      </c>
      <c r="FE201" s="52">
        <v>82</v>
      </c>
      <c r="FF201" s="52">
        <v>86</v>
      </c>
      <c r="FG201" s="52">
        <v>76</v>
      </c>
      <c r="FH201" s="52">
        <v>78</v>
      </c>
      <c r="FI201" s="52">
        <v>77</v>
      </c>
      <c r="FJ201" s="52">
        <v>77</v>
      </c>
      <c r="FK201" s="52">
        <v>77</v>
      </c>
      <c r="FL201" s="52">
        <v>77</v>
      </c>
      <c r="FM201" s="52">
        <v>75</v>
      </c>
      <c r="FN201" s="52">
        <v>73</v>
      </c>
      <c r="FO201" s="52">
        <v>72</v>
      </c>
      <c r="FP201" s="52">
        <v>72</v>
      </c>
      <c r="FQ201" s="52">
        <v>72</v>
      </c>
      <c r="FR201" s="52">
        <v>71</v>
      </c>
      <c r="FS201" s="52">
        <v>2.9996599999999998E-2</v>
      </c>
      <c r="FT201" s="52">
        <v>3.27304E-2</v>
      </c>
      <c r="FU201" s="52">
        <v>4.8107900000000002E-2</v>
      </c>
    </row>
    <row r="202" spans="1:177" x14ac:dyDescent="0.2">
      <c r="A202" s="31" t="s">
        <v>204</v>
      </c>
      <c r="B202" s="31" t="s">
        <v>235</v>
      </c>
      <c r="C202" s="31" t="s">
        <v>221</v>
      </c>
      <c r="D202" s="31" t="s">
        <v>215</v>
      </c>
      <c r="E202" s="53" t="s">
        <v>231</v>
      </c>
      <c r="F202" s="53">
        <v>262</v>
      </c>
      <c r="G202" s="52">
        <v>1.0103359999999999</v>
      </c>
      <c r="H202" s="52">
        <v>0.82812240000000004</v>
      </c>
      <c r="I202" s="52">
        <v>0.7281706</v>
      </c>
      <c r="J202" s="52">
        <v>0.73474910000000004</v>
      </c>
      <c r="K202" s="52">
        <v>0.64038470000000003</v>
      </c>
      <c r="L202" s="52">
        <v>0.60121630000000004</v>
      </c>
      <c r="M202" s="52">
        <v>0.73057810000000001</v>
      </c>
      <c r="N202" s="52">
        <v>0.87039679999999997</v>
      </c>
      <c r="O202" s="52">
        <v>0.92845529999999998</v>
      </c>
      <c r="P202" s="52">
        <v>1.152136</v>
      </c>
      <c r="Q202" s="52">
        <v>1.390811</v>
      </c>
      <c r="R202" s="52">
        <v>1.6982839999999999</v>
      </c>
      <c r="S202" s="52">
        <v>2.0211920000000001</v>
      </c>
      <c r="T202" s="52">
        <v>2.219166</v>
      </c>
      <c r="U202" s="52">
        <v>2.3296540000000001</v>
      </c>
      <c r="V202" s="52">
        <v>2.3966090000000002</v>
      </c>
      <c r="W202" s="52">
        <v>2.5220720000000001</v>
      </c>
      <c r="X202" s="52">
        <v>2.510799</v>
      </c>
      <c r="Y202" s="52">
        <v>2.4964179999999998</v>
      </c>
      <c r="Z202" s="52">
        <v>2.2429700000000001</v>
      </c>
      <c r="AA202" s="52">
        <v>2.1170650000000002</v>
      </c>
      <c r="AB202" s="52">
        <v>1.8428770000000001</v>
      </c>
      <c r="AC202" s="52">
        <v>1.5678080000000001</v>
      </c>
      <c r="AD202" s="52">
        <v>1.2615050000000001</v>
      </c>
      <c r="AE202" s="52">
        <v>-0.16362180000000001</v>
      </c>
      <c r="AF202" s="52">
        <v>-0.1440978</v>
      </c>
      <c r="AG202" s="52">
        <v>-0.14153669999999999</v>
      </c>
      <c r="AH202" s="52">
        <v>-0.1395894</v>
      </c>
      <c r="AI202" s="52">
        <v>-0.1334832</v>
      </c>
      <c r="AJ202" s="52">
        <v>-0.14117669999999999</v>
      </c>
      <c r="AK202" s="52">
        <v>-0.12627769999999999</v>
      </c>
      <c r="AL202" s="52">
        <v>-3.4040300000000003E-2</v>
      </c>
      <c r="AM202" s="52">
        <v>-1.1334199999999999E-2</v>
      </c>
      <c r="AN202" s="52">
        <v>-1.74745E-2</v>
      </c>
      <c r="AO202" s="52">
        <v>-3.4491899999999999E-2</v>
      </c>
      <c r="AP202" s="52">
        <v>2.5309100000000001E-2</v>
      </c>
      <c r="AQ202" s="52">
        <v>0.12361949999999999</v>
      </c>
      <c r="AR202" s="52">
        <v>9.4804600000000003E-2</v>
      </c>
      <c r="AS202" s="52">
        <v>0.19170429999999999</v>
      </c>
      <c r="AT202" s="52">
        <v>0.1064143</v>
      </c>
      <c r="AU202" s="52">
        <v>-9.1588999999999993E-3</v>
      </c>
      <c r="AV202" s="52">
        <v>2.8709E-3</v>
      </c>
      <c r="AW202" s="52">
        <v>-0.1238606</v>
      </c>
      <c r="AX202" s="52">
        <v>-0.19572349999999999</v>
      </c>
      <c r="AY202" s="52">
        <v>-0.10835939999999999</v>
      </c>
      <c r="AZ202" s="52">
        <v>-0.1027516</v>
      </c>
      <c r="BA202" s="52">
        <v>-7.0948300000000006E-2</v>
      </c>
      <c r="BB202" s="52">
        <v>-0.14577689999999999</v>
      </c>
      <c r="BC202" s="52">
        <v>-0.12347660000000001</v>
      </c>
      <c r="BD202" s="52">
        <v>-0.10740909999999999</v>
      </c>
      <c r="BE202" s="52">
        <v>-0.1067376</v>
      </c>
      <c r="BF202" s="52">
        <v>-0.1094154</v>
      </c>
      <c r="BG202" s="52">
        <v>-0.10813739999999999</v>
      </c>
      <c r="BH202" s="52">
        <v>-0.11334329999999999</v>
      </c>
      <c r="BI202" s="52">
        <v>-9.6450900000000006E-2</v>
      </c>
      <c r="BJ202" s="52">
        <v>-5.4519E-3</v>
      </c>
      <c r="BK202" s="52">
        <v>2.5323999999999999E-2</v>
      </c>
      <c r="BL202" s="52">
        <v>2.5104999999999999E-2</v>
      </c>
      <c r="BM202" s="52">
        <v>1.2403600000000001E-2</v>
      </c>
      <c r="BN202" s="52">
        <v>7.8905199999999995E-2</v>
      </c>
      <c r="BO202" s="52">
        <v>0.1861496</v>
      </c>
      <c r="BP202" s="52">
        <v>0.16341839999999999</v>
      </c>
      <c r="BQ202" s="52">
        <v>0.26710719999999999</v>
      </c>
      <c r="BR202" s="52">
        <v>0.1875985</v>
      </c>
      <c r="BS202" s="52">
        <v>7.4829499999999993E-2</v>
      </c>
      <c r="BT202" s="52">
        <v>8.1715800000000005E-2</v>
      </c>
      <c r="BU202" s="52">
        <v>-4.3555999999999997E-2</v>
      </c>
      <c r="BV202" s="52">
        <v>-0.11771280000000001</v>
      </c>
      <c r="BW202" s="52">
        <v>-3.3567E-2</v>
      </c>
      <c r="BX202" s="52">
        <v>-3.6342899999999997E-2</v>
      </c>
      <c r="BY202" s="52">
        <v>-1.2744999999999999E-2</v>
      </c>
      <c r="BZ202" s="52">
        <v>-9.7116099999999997E-2</v>
      </c>
      <c r="CA202" s="52">
        <v>-9.5672099999999996E-2</v>
      </c>
      <c r="CB202" s="52">
        <v>-8.1998600000000005E-2</v>
      </c>
      <c r="CC202" s="52">
        <v>-8.2635899999999998E-2</v>
      </c>
      <c r="CD202" s="52">
        <v>-8.8517100000000001E-2</v>
      </c>
      <c r="CE202" s="52">
        <v>-9.0582999999999997E-2</v>
      </c>
      <c r="CF202" s="52">
        <v>-9.4065999999999997E-2</v>
      </c>
      <c r="CG202" s="52">
        <v>-7.5792899999999996E-2</v>
      </c>
      <c r="CH202" s="52">
        <v>1.4348400000000001E-2</v>
      </c>
      <c r="CI202" s="52">
        <v>5.0713399999999999E-2</v>
      </c>
      <c r="CJ202" s="52">
        <v>5.4595400000000002E-2</v>
      </c>
      <c r="CK202" s="52">
        <v>4.4883300000000001E-2</v>
      </c>
      <c r="CL202" s="52">
        <v>0.1160257</v>
      </c>
      <c r="CM202" s="52">
        <v>0.22945769999999999</v>
      </c>
      <c r="CN202" s="52">
        <v>0.21094009999999999</v>
      </c>
      <c r="CO202" s="52">
        <v>0.31933089999999997</v>
      </c>
      <c r="CP202" s="52">
        <v>0.2438264</v>
      </c>
      <c r="CQ202" s="52">
        <v>0.1329997</v>
      </c>
      <c r="CR202" s="52">
        <v>0.13632349999999999</v>
      </c>
      <c r="CS202" s="52">
        <v>1.20628E-2</v>
      </c>
      <c r="CT202" s="52">
        <v>-6.3682799999999998E-2</v>
      </c>
      <c r="CU202" s="52">
        <v>1.8234E-2</v>
      </c>
      <c r="CV202" s="52">
        <v>9.6515000000000004E-3</v>
      </c>
      <c r="CW202" s="52">
        <v>2.7566400000000001E-2</v>
      </c>
      <c r="CX202" s="52">
        <v>-6.3413899999999995E-2</v>
      </c>
      <c r="CY202" s="52">
        <v>-6.7867700000000003E-2</v>
      </c>
      <c r="CZ202" s="52">
        <v>-5.6588100000000002E-2</v>
      </c>
      <c r="DA202" s="52">
        <v>-5.8534200000000002E-2</v>
      </c>
      <c r="DB202" s="52">
        <v>-6.7618700000000004E-2</v>
      </c>
      <c r="DC202" s="52">
        <v>-7.3028599999999999E-2</v>
      </c>
      <c r="DD202" s="52">
        <v>-7.47887E-2</v>
      </c>
      <c r="DE202" s="52">
        <v>-5.5134900000000001E-2</v>
      </c>
      <c r="DF202" s="52">
        <v>3.4148600000000001E-2</v>
      </c>
      <c r="DG202" s="52">
        <v>7.6102699999999995E-2</v>
      </c>
      <c r="DH202" s="52">
        <v>8.4085699999999999E-2</v>
      </c>
      <c r="DI202" s="52">
        <v>7.7362899999999998E-2</v>
      </c>
      <c r="DJ202" s="52">
        <v>0.15314620000000001</v>
      </c>
      <c r="DK202" s="52">
        <v>0.27276590000000001</v>
      </c>
      <c r="DL202" s="52">
        <v>0.25846180000000002</v>
      </c>
      <c r="DM202" s="52">
        <v>0.37155470000000002</v>
      </c>
      <c r="DN202" s="52">
        <v>0.3000543</v>
      </c>
      <c r="DO202" s="52">
        <v>0.1911698</v>
      </c>
      <c r="DP202" s="52">
        <v>0.19093109999999999</v>
      </c>
      <c r="DQ202" s="52">
        <v>6.7681500000000006E-2</v>
      </c>
      <c r="DR202" s="52">
        <v>-9.6527999999999996E-3</v>
      </c>
      <c r="DS202" s="52">
        <v>7.0035E-2</v>
      </c>
      <c r="DT202" s="52">
        <v>5.5646000000000001E-2</v>
      </c>
      <c r="DU202" s="52">
        <v>6.7877900000000005E-2</v>
      </c>
      <c r="DV202" s="52">
        <v>-2.9711600000000001E-2</v>
      </c>
      <c r="DW202" s="52">
        <v>-2.7722500000000001E-2</v>
      </c>
      <c r="DX202" s="52">
        <v>-1.9899300000000002E-2</v>
      </c>
      <c r="DY202" s="52">
        <v>-2.3735099999999999E-2</v>
      </c>
      <c r="DZ202" s="52">
        <v>-3.74448E-2</v>
      </c>
      <c r="EA202" s="52">
        <v>-4.76829E-2</v>
      </c>
      <c r="EB202" s="52">
        <v>-4.6955299999999998E-2</v>
      </c>
      <c r="EC202" s="52">
        <v>-2.53081E-2</v>
      </c>
      <c r="ED202" s="52">
        <v>6.2737000000000001E-2</v>
      </c>
      <c r="EE202" s="52">
        <v>0.1127609</v>
      </c>
      <c r="EF202" s="52">
        <v>0.12666520000000001</v>
      </c>
      <c r="EG202" s="52">
        <v>0.1242584</v>
      </c>
      <c r="EH202" s="52">
        <v>0.20674229999999999</v>
      </c>
      <c r="EI202" s="52">
        <v>0.33529599999999998</v>
      </c>
      <c r="EJ202" s="52">
        <v>0.32707560000000002</v>
      </c>
      <c r="EK202" s="52">
        <v>0.44695760000000001</v>
      </c>
      <c r="EL202" s="52">
        <v>0.38123849999999998</v>
      </c>
      <c r="EM202" s="52">
        <v>0.27515830000000002</v>
      </c>
      <c r="EN202" s="52">
        <v>0.26977600000000002</v>
      </c>
      <c r="EO202" s="52">
        <v>0.14798620000000001</v>
      </c>
      <c r="EP202" s="52">
        <v>6.8357899999999999E-2</v>
      </c>
      <c r="EQ202" s="52">
        <v>0.1448274</v>
      </c>
      <c r="ER202" s="52">
        <v>0.1220547</v>
      </c>
      <c r="ES202" s="52">
        <v>0.1260812</v>
      </c>
      <c r="ET202" s="52">
        <v>1.8949199999999999E-2</v>
      </c>
      <c r="EU202" s="52">
        <v>69</v>
      </c>
      <c r="EV202" s="52">
        <v>68</v>
      </c>
      <c r="EW202" s="52">
        <v>70</v>
      </c>
      <c r="EX202" s="52">
        <v>69</v>
      </c>
      <c r="EY202" s="52">
        <v>72</v>
      </c>
      <c r="EZ202" s="52">
        <v>67</v>
      </c>
      <c r="FA202" s="52">
        <v>77</v>
      </c>
      <c r="FB202" s="52">
        <v>85</v>
      </c>
      <c r="FC202" s="52">
        <v>92</v>
      </c>
      <c r="FD202" s="52">
        <v>94</v>
      </c>
      <c r="FE202" s="52">
        <v>98</v>
      </c>
      <c r="FF202" s="52">
        <v>99</v>
      </c>
      <c r="FG202" s="52">
        <v>96</v>
      </c>
      <c r="FH202" s="52">
        <v>90</v>
      </c>
      <c r="FI202" s="52">
        <v>90</v>
      </c>
      <c r="FJ202" s="52">
        <v>88</v>
      </c>
      <c r="FK202" s="52">
        <v>85</v>
      </c>
      <c r="FL202" s="52">
        <v>84</v>
      </c>
      <c r="FM202" s="52">
        <v>81</v>
      </c>
      <c r="FN202" s="52">
        <v>75</v>
      </c>
      <c r="FO202" s="52">
        <v>72</v>
      </c>
      <c r="FP202" s="52">
        <v>70</v>
      </c>
      <c r="FQ202" s="52">
        <v>69</v>
      </c>
      <c r="FR202" s="52">
        <v>67</v>
      </c>
      <c r="FS202" s="52">
        <v>4.3955399999999999E-2</v>
      </c>
      <c r="FT202" s="52">
        <v>4.8064799999999998E-2</v>
      </c>
      <c r="FU202" s="52">
        <v>8.0153799999999997E-2</v>
      </c>
    </row>
    <row r="203" spans="1:177" x14ac:dyDescent="0.2">
      <c r="A203" s="31" t="s">
        <v>204</v>
      </c>
      <c r="B203" s="31" t="s">
        <v>235</v>
      </c>
      <c r="C203" s="31" t="s">
        <v>221</v>
      </c>
      <c r="D203" s="31" t="s">
        <v>216</v>
      </c>
      <c r="E203" s="53" t="s">
        <v>229</v>
      </c>
      <c r="F203" s="53">
        <v>468</v>
      </c>
      <c r="G203" s="52">
        <v>0.6406288</v>
      </c>
      <c r="H203" s="52">
        <v>0.58297840000000001</v>
      </c>
      <c r="I203" s="52">
        <v>0.5508634</v>
      </c>
      <c r="J203" s="52">
        <v>0.53551439999999995</v>
      </c>
      <c r="K203" s="52">
        <v>0.54622389999999998</v>
      </c>
      <c r="L203" s="52">
        <v>0.63851270000000004</v>
      </c>
      <c r="M203" s="52">
        <v>0.68050560000000004</v>
      </c>
      <c r="N203" s="52">
        <v>0.68250469999999996</v>
      </c>
      <c r="O203" s="52">
        <v>0.73540190000000005</v>
      </c>
      <c r="P203" s="52">
        <v>0.73248579999999996</v>
      </c>
      <c r="Q203" s="52">
        <v>0.69783779999999995</v>
      </c>
      <c r="R203" s="52">
        <v>0.69588539999999999</v>
      </c>
      <c r="S203" s="52">
        <v>0.68142130000000001</v>
      </c>
      <c r="T203" s="52">
        <v>0.60807290000000003</v>
      </c>
      <c r="U203" s="52">
        <v>0.65099099999999999</v>
      </c>
      <c r="V203" s="52">
        <v>0.6749946</v>
      </c>
      <c r="W203" s="52">
        <v>0.73629029999999995</v>
      </c>
      <c r="X203" s="52">
        <v>0.91296920000000004</v>
      </c>
      <c r="Y203" s="52">
        <v>1.1762280000000001</v>
      </c>
      <c r="Z203" s="52">
        <v>1.1593549999999999</v>
      </c>
      <c r="AA203" s="52">
        <v>1.109091</v>
      </c>
      <c r="AB203" s="52">
        <v>1.078667</v>
      </c>
      <c r="AC203" s="52">
        <v>0.91988519999999996</v>
      </c>
      <c r="AD203" s="52">
        <v>0.76084810000000003</v>
      </c>
      <c r="AE203" s="52">
        <v>-0.13705349999999999</v>
      </c>
      <c r="AF203" s="52">
        <v>-0.1398799</v>
      </c>
      <c r="AG203" s="52">
        <v>-0.1255377</v>
      </c>
      <c r="AH203" s="52">
        <v>-7.5299599999999994E-2</v>
      </c>
      <c r="AI203" s="52">
        <v>-7.7647400000000005E-2</v>
      </c>
      <c r="AJ203" s="52">
        <v>-6.8563100000000002E-2</v>
      </c>
      <c r="AK203" s="52">
        <v>-4.67809E-2</v>
      </c>
      <c r="AL203" s="52">
        <v>-1.6244100000000001E-2</v>
      </c>
      <c r="AM203" s="52">
        <v>-1.5248299999999999E-2</v>
      </c>
      <c r="AN203" s="52">
        <v>-1.5499600000000001E-2</v>
      </c>
      <c r="AO203" s="52">
        <v>-2.0269999999999999E-4</v>
      </c>
      <c r="AP203" s="52">
        <v>5.4283999999999999E-3</v>
      </c>
      <c r="AQ203" s="52">
        <v>-3.6923400000000002E-2</v>
      </c>
      <c r="AR203" s="52">
        <v>-3.6792100000000001E-2</v>
      </c>
      <c r="AS203" s="52">
        <v>-1.07577E-2</v>
      </c>
      <c r="AT203" s="52">
        <v>-2.3508000000000001E-2</v>
      </c>
      <c r="AU203" s="52">
        <v>1.7913E-3</v>
      </c>
      <c r="AV203" s="52">
        <v>2.0056899999999999E-2</v>
      </c>
      <c r="AW203" s="52">
        <v>5.1420000000000003E-4</v>
      </c>
      <c r="AX203" s="52">
        <v>-7.7589900000000003E-2</v>
      </c>
      <c r="AY203" s="52">
        <v>-0.1033886</v>
      </c>
      <c r="AZ203" s="52">
        <v>-0.111411</v>
      </c>
      <c r="BA203" s="52">
        <v>-7.3431099999999999E-2</v>
      </c>
      <c r="BB203" s="52">
        <v>-8.3314399999999997E-2</v>
      </c>
      <c r="BC203" s="52">
        <v>-0.1010004</v>
      </c>
      <c r="BD203" s="52">
        <v>-0.1030558</v>
      </c>
      <c r="BE203" s="52">
        <v>-9.3209200000000006E-2</v>
      </c>
      <c r="BF203" s="52">
        <v>-4.78103E-2</v>
      </c>
      <c r="BG203" s="52">
        <v>-5.0325700000000001E-2</v>
      </c>
      <c r="BH203" s="52">
        <v>-4.0546100000000002E-2</v>
      </c>
      <c r="BI203" s="52">
        <v>-1.7046700000000001E-2</v>
      </c>
      <c r="BJ203" s="52">
        <v>1.0814600000000001E-2</v>
      </c>
      <c r="BK203" s="52">
        <v>1.21034E-2</v>
      </c>
      <c r="BL203" s="52">
        <v>1.15846E-2</v>
      </c>
      <c r="BM203" s="52">
        <v>2.7091E-2</v>
      </c>
      <c r="BN203" s="52">
        <v>3.1998899999999997E-2</v>
      </c>
      <c r="BO203" s="52">
        <v>-1.09338E-2</v>
      </c>
      <c r="BP203" s="52">
        <v>-1.34982E-2</v>
      </c>
      <c r="BQ203" s="52">
        <v>1.83456E-2</v>
      </c>
      <c r="BR203" s="52">
        <v>1.0334299999999999E-2</v>
      </c>
      <c r="BS203" s="52">
        <v>3.4275600000000003E-2</v>
      </c>
      <c r="BT203" s="52">
        <v>5.4979800000000002E-2</v>
      </c>
      <c r="BU203" s="52">
        <v>3.8671299999999999E-2</v>
      </c>
      <c r="BV203" s="52">
        <v>-3.7643700000000002E-2</v>
      </c>
      <c r="BW203" s="52">
        <v>-6.5290600000000004E-2</v>
      </c>
      <c r="BX203" s="52">
        <v>-7.5617000000000004E-2</v>
      </c>
      <c r="BY203" s="52">
        <v>-3.62139E-2</v>
      </c>
      <c r="BZ203" s="52">
        <v>-4.9150300000000001E-2</v>
      </c>
      <c r="CA203" s="52">
        <v>-7.6030200000000006E-2</v>
      </c>
      <c r="CB203" s="52">
        <v>-7.7551599999999998E-2</v>
      </c>
      <c r="CC203" s="52">
        <v>-7.0818599999999995E-2</v>
      </c>
      <c r="CD203" s="52">
        <v>-2.87713E-2</v>
      </c>
      <c r="CE203" s="52">
        <v>-3.1402800000000002E-2</v>
      </c>
      <c r="CF203" s="52">
        <v>-2.11416E-2</v>
      </c>
      <c r="CG203" s="52">
        <v>3.5471000000000001E-3</v>
      </c>
      <c r="CH203" s="52">
        <v>2.95553E-2</v>
      </c>
      <c r="CI203" s="52">
        <v>3.1047000000000002E-2</v>
      </c>
      <c r="CJ203" s="52">
        <v>3.0342999999999998E-2</v>
      </c>
      <c r="CK203" s="52">
        <v>4.5994500000000001E-2</v>
      </c>
      <c r="CL203" s="52">
        <v>5.0401500000000002E-2</v>
      </c>
      <c r="CM203" s="52">
        <v>7.0664999999999999E-3</v>
      </c>
      <c r="CN203" s="52">
        <v>2.6351E-3</v>
      </c>
      <c r="CO203" s="52">
        <v>3.8502500000000002E-2</v>
      </c>
      <c r="CP203" s="52">
        <v>3.3773400000000002E-2</v>
      </c>
      <c r="CQ203" s="52">
        <v>5.6774100000000001E-2</v>
      </c>
      <c r="CR203" s="52">
        <v>7.9167299999999996E-2</v>
      </c>
      <c r="CS203" s="52">
        <v>6.5098900000000001E-2</v>
      </c>
      <c r="CT203" s="52">
        <v>-9.9770999999999992E-3</v>
      </c>
      <c r="CU203" s="52">
        <v>-3.8904099999999997E-2</v>
      </c>
      <c r="CV203" s="52">
        <v>-5.0826200000000002E-2</v>
      </c>
      <c r="CW203" s="52">
        <v>-1.0437399999999999E-2</v>
      </c>
      <c r="CX203" s="52">
        <v>-2.5488299999999998E-2</v>
      </c>
      <c r="CY203" s="52">
        <v>-5.1060000000000001E-2</v>
      </c>
      <c r="CZ203" s="52">
        <v>-5.2047400000000001E-2</v>
      </c>
      <c r="DA203" s="52">
        <v>-4.8427999999999999E-2</v>
      </c>
      <c r="DB203" s="52">
        <v>-9.7322999999999993E-3</v>
      </c>
      <c r="DC203" s="52">
        <v>-1.24799E-2</v>
      </c>
      <c r="DD203" s="52">
        <v>-1.7371999999999999E-3</v>
      </c>
      <c r="DE203" s="52">
        <v>2.41409E-2</v>
      </c>
      <c r="DF203" s="52">
        <v>4.8296100000000002E-2</v>
      </c>
      <c r="DG203" s="52">
        <v>4.9990699999999999E-2</v>
      </c>
      <c r="DH203" s="52">
        <v>4.9101400000000003E-2</v>
      </c>
      <c r="DI203" s="52">
        <v>6.4897899999999994E-2</v>
      </c>
      <c r="DJ203" s="52">
        <v>6.8804100000000007E-2</v>
      </c>
      <c r="DK203" s="52">
        <v>2.50668E-2</v>
      </c>
      <c r="DL203" s="52">
        <v>1.8768400000000001E-2</v>
      </c>
      <c r="DM203" s="52">
        <v>5.8659299999999998E-2</v>
      </c>
      <c r="DN203" s="52">
        <v>5.7212499999999999E-2</v>
      </c>
      <c r="DO203" s="52">
        <v>7.9272700000000001E-2</v>
      </c>
      <c r="DP203" s="52">
        <v>0.1033548</v>
      </c>
      <c r="DQ203" s="52">
        <v>9.1526399999999994E-2</v>
      </c>
      <c r="DR203" s="52">
        <v>1.76895E-2</v>
      </c>
      <c r="DS203" s="52">
        <v>-1.2517500000000001E-2</v>
      </c>
      <c r="DT203" s="52">
        <v>-2.60354E-2</v>
      </c>
      <c r="DU203" s="52">
        <v>1.5339200000000001E-2</v>
      </c>
      <c r="DV203" s="52">
        <v>-1.8263000000000001E-3</v>
      </c>
      <c r="DW203" s="52">
        <v>-1.50069E-2</v>
      </c>
      <c r="DX203" s="52">
        <v>-1.52233E-2</v>
      </c>
      <c r="DY203" s="52">
        <v>-1.6099499999999999E-2</v>
      </c>
      <c r="DZ203" s="52">
        <v>1.7756999999999998E-2</v>
      </c>
      <c r="EA203" s="52">
        <v>1.48418E-2</v>
      </c>
      <c r="EB203" s="52">
        <v>2.6279799999999999E-2</v>
      </c>
      <c r="EC203" s="52">
        <v>5.3875100000000002E-2</v>
      </c>
      <c r="ED203" s="52">
        <v>7.53548E-2</v>
      </c>
      <c r="EE203" s="52">
        <v>7.7342400000000006E-2</v>
      </c>
      <c r="EF203" s="52">
        <v>7.6185600000000006E-2</v>
      </c>
      <c r="EG203" s="52">
        <v>9.2191599999999999E-2</v>
      </c>
      <c r="EH203" s="52">
        <v>9.5374600000000004E-2</v>
      </c>
      <c r="EI203" s="52">
        <v>5.1056400000000002E-2</v>
      </c>
      <c r="EJ203" s="52">
        <v>4.20624E-2</v>
      </c>
      <c r="EK203" s="52">
        <v>8.7762599999999996E-2</v>
      </c>
      <c r="EL203" s="52">
        <v>9.1054899999999994E-2</v>
      </c>
      <c r="EM203" s="52">
        <v>0.111757</v>
      </c>
      <c r="EN203" s="52">
        <v>0.13827780000000001</v>
      </c>
      <c r="EO203" s="52">
        <v>0.12968360000000001</v>
      </c>
      <c r="EP203" s="52">
        <v>5.7635699999999998E-2</v>
      </c>
      <c r="EQ203" s="52">
        <v>2.55804E-2</v>
      </c>
      <c r="ER203" s="52">
        <v>9.7587000000000004E-3</v>
      </c>
      <c r="ES203" s="52">
        <v>5.2556400000000003E-2</v>
      </c>
      <c r="ET203" s="52">
        <v>3.23378E-2</v>
      </c>
      <c r="EU203" s="52">
        <v>56.423962000000003</v>
      </c>
      <c r="EV203" s="52">
        <v>56.317974</v>
      </c>
      <c r="EW203" s="52">
        <v>55.870967999999998</v>
      </c>
      <c r="EX203" s="52">
        <v>56.764977000000002</v>
      </c>
      <c r="EY203" s="52">
        <v>54.976959000000001</v>
      </c>
      <c r="EZ203" s="52">
        <v>56.317974</v>
      </c>
      <c r="FA203" s="52">
        <v>55.870967999999998</v>
      </c>
      <c r="FB203" s="52">
        <v>55.423962000000003</v>
      </c>
      <c r="FC203" s="52">
        <v>58.658985000000001</v>
      </c>
      <c r="FD203" s="52">
        <v>52.658985000000001</v>
      </c>
      <c r="FE203" s="52">
        <v>54.105991000000003</v>
      </c>
      <c r="FF203" s="52">
        <v>57.658985000000001</v>
      </c>
      <c r="FG203" s="52">
        <v>52.105991000000003</v>
      </c>
      <c r="FH203" s="52">
        <v>59</v>
      </c>
      <c r="FI203" s="52">
        <v>59.552993999999998</v>
      </c>
      <c r="FJ203" s="52">
        <v>60.105991000000003</v>
      </c>
      <c r="FK203" s="52">
        <v>54.658985000000001</v>
      </c>
      <c r="FL203" s="52">
        <v>55.658985000000001</v>
      </c>
      <c r="FM203" s="52">
        <v>53.317974</v>
      </c>
      <c r="FN203" s="52">
        <v>54.211982999999996</v>
      </c>
      <c r="FO203" s="52">
        <v>51.658985000000001</v>
      </c>
      <c r="FP203" s="52">
        <v>51.658985000000001</v>
      </c>
      <c r="FQ203" s="52">
        <v>51.105991000000003</v>
      </c>
      <c r="FR203" s="52">
        <v>50.658985000000001</v>
      </c>
      <c r="FS203" s="52">
        <v>2.6460899999999999E-2</v>
      </c>
      <c r="FT203" s="52">
        <v>2.5963199999999999E-2</v>
      </c>
      <c r="FU203" s="52">
        <v>4.2062099999999998E-2</v>
      </c>
    </row>
    <row r="204" spans="1:177" x14ac:dyDescent="0.2">
      <c r="A204" s="31" t="s">
        <v>204</v>
      </c>
      <c r="B204" s="31" t="s">
        <v>235</v>
      </c>
      <c r="C204" s="31" t="s">
        <v>221</v>
      </c>
      <c r="D204" s="31" t="s">
        <v>216</v>
      </c>
      <c r="E204" s="53" t="s">
        <v>230</v>
      </c>
      <c r="F204" s="53">
        <v>271</v>
      </c>
      <c r="G204" s="52">
        <v>0.58744940000000001</v>
      </c>
      <c r="H204" s="52">
        <v>0.5288233</v>
      </c>
      <c r="I204" s="52">
        <v>0.51325489999999996</v>
      </c>
      <c r="J204" s="52">
        <v>0.50787289999999996</v>
      </c>
      <c r="K204" s="52">
        <v>0.52469909999999997</v>
      </c>
      <c r="L204" s="52">
        <v>0.59412039999999999</v>
      </c>
      <c r="M204" s="52">
        <v>0.64907879999999996</v>
      </c>
      <c r="N204" s="52">
        <v>0.61770590000000003</v>
      </c>
      <c r="O204" s="52">
        <v>0.69279299999999999</v>
      </c>
      <c r="P204" s="52">
        <v>0.65738339999999995</v>
      </c>
      <c r="Q204" s="52">
        <v>0.62938059999999996</v>
      </c>
      <c r="R204" s="52">
        <v>0.57000479999999998</v>
      </c>
      <c r="S204" s="52">
        <v>0.58214999999999995</v>
      </c>
      <c r="T204" s="52">
        <v>0.52925650000000002</v>
      </c>
      <c r="U204" s="52">
        <v>0.56790600000000002</v>
      </c>
      <c r="V204" s="52">
        <v>0.57501970000000002</v>
      </c>
      <c r="W204" s="52">
        <v>0.62497069999999999</v>
      </c>
      <c r="X204" s="52">
        <v>0.73320589999999997</v>
      </c>
      <c r="Y204" s="52">
        <v>1.063507</v>
      </c>
      <c r="Z204" s="52">
        <v>1.0441149999999999</v>
      </c>
      <c r="AA204" s="52">
        <v>0.97821020000000003</v>
      </c>
      <c r="AB204" s="52">
        <v>0.97011360000000002</v>
      </c>
      <c r="AC204" s="52">
        <v>0.82802949999999997</v>
      </c>
      <c r="AD204" s="52">
        <v>0.69764870000000001</v>
      </c>
      <c r="AE204" s="52">
        <v>-0.2247798</v>
      </c>
      <c r="AF204" s="52">
        <v>-0.23995240000000001</v>
      </c>
      <c r="AG204" s="52">
        <v>-0.19096170000000001</v>
      </c>
      <c r="AH204" s="52">
        <v>-0.10405399999999999</v>
      </c>
      <c r="AI204" s="52">
        <v>-0.1119026</v>
      </c>
      <c r="AJ204" s="52">
        <v>-0.1003902</v>
      </c>
      <c r="AK204" s="52">
        <v>-5.2621899999999999E-2</v>
      </c>
      <c r="AL204" s="52">
        <v>-7.0666900000000005E-2</v>
      </c>
      <c r="AM204" s="52">
        <v>-2.8607400000000002E-2</v>
      </c>
      <c r="AN204" s="52">
        <v>2.2152000000000001E-3</v>
      </c>
      <c r="AO204" s="52">
        <v>2.29848E-2</v>
      </c>
      <c r="AP204" s="52">
        <v>-9.8791999999999994E-3</v>
      </c>
      <c r="AQ204" s="52">
        <v>-5.1022499999999998E-2</v>
      </c>
      <c r="AR204" s="52">
        <v>-5.3922200000000003E-2</v>
      </c>
      <c r="AS204" s="52">
        <v>-4.1562399999999999E-2</v>
      </c>
      <c r="AT204" s="52">
        <v>-7.0473499999999994E-2</v>
      </c>
      <c r="AU204" s="52">
        <v>-7.2181400000000007E-2</v>
      </c>
      <c r="AV204" s="52">
        <v>-6.2974100000000005E-2</v>
      </c>
      <c r="AW204" s="52">
        <v>-3.9966000000000002E-2</v>
      </c>
      <c r="AX204" s="52">
        <v>-8.1035099999999999E-2</v>
      </c>
      <c r="AY204" s="52">
        <v>-0.13547139999999999</v>
      </c>
      <c r="AZ204" s="52">
        <v>-0.12617709999999999</v>
      </c>
      <c r="BA204" s="52">
        <v>-0.14170650000000001</v>
      </c>
      <c r="BB204" s="52">
        <v>-0.1381558</v>
      </c>
      <c r="BC204" s="52">
        <v>-0.16797599999999999</v>
      </c>
      <c r="BD204" s="52">
        <v>-0.1805118</v>
      </c>
      <c r="BE204" s="52">
        <v>-0.1396549</v>
      </c>
      <c r="BF204" s="52">
        <v>-6.34546E-2</v>
      </c>
      <c r="BG204" s="52">
        <v>-7.2233800000000001E-2</v>
      </c>
      <c r="BH204" s="52">
        <v>-5.9962799999999997E-2</v>
      </c>
      <c r="BI204" s="52">
        <v>-9.4727000000000006E-3</v>
      </c>
      <c r="BJ204" s="52">
        <v>-3.0936399999999999E-2</v>
      </c>
      <c r="BK204" s="52">
        <v>1.6087500000000001E-2</v>
      </c>
      <c r="BL204" s="52">
        <v>4.3228000000000003E-2</v>
      </c>
      <c r="BM204" s="52">
        <v>6.4156699999999997E-2</v>
      </c>
      <c r="BN204" s="52">
        <v>3.0990299999999998E-2</v>
      </c>
      <c r="BO204" s="52">
        <v>-1.3059599999999999E-2</v>
      </c>
      <c r="BP204" s="52">
        <v>-2.3020800000000001E-2</v>
      </c>
      <c r="BQ204" s="52">
        <v>-5.2217000000000001E-3</v>
      </c>
      <c r="BR204" s="52">
        <v>-2.8013199999999999E-2</v>
      </c>
      <c r="BS204" s="52">
        <v>-2.9479499999999999E-2</v>
      </c>
      <c r="BT204" s="52">
        <v>-1.8877100000000001E-2</v>
      </c>
      <c r="BU204" s="52">
        <v>9.4736999999999998E-3</v>
      </c>
      <c r="BV204" s="52">
        <v>-2.9939799999999999E-2</v>
      </c>
      <c r="BW204" s="52">
        <v>-8.3249900000000002E-2</v>
      </c>
      <c r="BX204" s="52">
        <v>-8.0439300000000005E-2</v>
      </c>
      <c r="BY204" s="52">
        <v>-9.0412999999999993E-2</v>
      </c>
      <c r="BZ204" s="52">
        <v>-8.7707999999999994E-2</v>
      </c>
      <c r="CA204" s="52">
        <v>-0.1286339</v>
      </c>
      <c r="CB204" s="52">
        <v>-0.13934340000000001</v>
      </c>
      <c r="CC204" s="52">
        <v>-0.10412009999999999</v>
      </c>
      <c r="CD204" s="52">
        <v>-3.5335499999999999E-2</v>
      </c>
      <c r="CE204" s="52">
        <v>-4.4759199999999999E-2</v>
      </c>
      <c r="CF204" s="52">
        <v>-3.1962900000000002E-2</v>
      </c>
      <c r="CG204" s="52">
        <v>2.0412199999999998E-2</v>
      </c>
      <c r="CH204" s="52">
        <v>-3.4191E-3</v>
      </c>
      <c r="CI204" s="52">
        <v>4.7043000000000001E-2</v>
      </c>
      <c r="CJ204" s="52">
        <v>7.16334E-2</v>
      </c>
      <c r="CK204" s="52">
        <v>9.2672299999999999E-2</v>
      </c>
      <c r="CL204" s="52">
        <v>5.9296399999999999E-2</v>
      </c>
      <c r="CM204" s="52">
        <v>1.32333E-2</v>
      </c>
      <c r="CN204" s="52">
        <v>-1.6186E-3</v>
      </c>
      <c r="CO204" s="52">
        <v>1.9947699999999999E-2</v>
      </c>
      <c r="CP204" s="52">
        <v>1.3947E-3</v>
      </c>
      <c r="CQ204" s="52">
        <v>9.5699999999999995E-5</v>
      </c>
      <c r="CR204" s="52">
        <v>1.1664300000000001E-2</v>
      </c>
      <c r="CS204" s="52">
        <v>4.3715499999999997E-2</v>
      </c>
      <c r="CT204" s="52">
        <v>5.4486999999999999E-3</v>
      </c>
      <c r="CU204" s="52">
        <v>-4.7081499999999998E-2</v>
      </c>
      <c r="CV204" s="52">
        <v>-4.8761400000000003E-2</v>
      </c>
      <c r="CW204" s="52">
        <v>-5.4887199999999997E-2</v>
      </c>
      <c r="CX204" s="52">
        <v>-5.2768000000000002E-2</v>
      </c>
      <c r="CY204" s="52">
        <v>-8.9291800000000005E-2</v>
      </c>
      <c r="CZ204" s="52">
        <v>-9.8174999999999998E-2</v>
      </c>
      <c r="DA204" s="52">
        <v>-6.8585199999999999E-2</v>
      </c>
      <c r="DB204" s="52">
        <v>-7.2164000000000004E-3</v>
      </c>
      <c r="DC204" s="52">
        <v>-1.72847E-2</v>
      </c>
      <c r="DD204" s="52">
        <v>-3.9630000000000004E-3</v>
      </c>
      <c r="DE204" s="52">
        <v>5.02972E-2</v>
      </c>
      <c r="DF204" s="52">
        <v>2.40982E-2</v>
      </c>
      <c r="DG204" s="52">
        <v>7.7998499999999998E-2</v>
      </c>
      <c r="DH204" s="52">
        <v>0.1000388</v>
      </c>
      <c r="DI204" s="52">
        <v>0.1211878</v>
      </c>
      <c r="DJ204" s="52">
        <v>8.7602600000000003E-2</v>
      </c>
      <c r="DK204" s="52">
        <v>3.9526199999999997E-2</v>
      </c>
      <c r="DL204" s="52">
        <v>1.9783700000000001E-2</v>
      </c>
      <c r="DM204" s="52">
        <v>4.5117200000000003E-2</v>
      </c>
      <c r="DN204" s="52">
        <v>3.0802599999999999E-2</v>
      </c>
      <c r="DO204" s="52">
        <v>2.9670999999999999E-2</v>
      </c>
      <c r="DP204" s="52">
        <v>4.2205699999999999E-2</v>
      </c>
      <c r="DQ204" s="52">
        <v>7.7957299999999993E-2</v>
      </c>
      <c r="DR204" s="52">
        <v>4.0837199999999997E-2</v>
      </c>
      <c r="DS204" s="52">
        <v>-1.09131E-2</v>
      </c>
      <c r="DT204" s="52">
        <v>-1.7083500000000001E-2</v>
      </c>
      <c r="DU204" s="52">
        <v>-1.9361400000000001E-2</v>
      </c>
      <c r="DV204" s="52">
        <v>-1.7828E-2</v>
      </c>
      <c r="DW204" s="52">
        <v>-3.2488099999999999E-2</v>
      </c>
      <c r="DX204" s="52">
        <v>-3.8734400000000002E-2</v>
      </c>
      <c r="DY204" s="52">
        <v>-1.7278499999999999E-2</v>
      </c>
      <c r="DZ204" s="52">
        <v>3.3383099999999999E-2</v>
      </c>
      <c r="EA204" s="52">
        <v>2.23842E-2</v>
      </c>
      <c r="EB204" s="52">
        <v>3.6464299999999998E-2</v>
      </c>
      <c r="EC204" s="52">
        <v>9.3446299999999996E-2</v>
      </c>
      <c r="ED204" s="52">
        <v>6.3828700000000002E-2</v>
      </c>
      <c r="EE204" s="52">
        <v>0.12269339999999999</v>
      </c>
      <c r="EF204" s="52">
        <v>0.1410516</v>
      </c>
      <c r="EG204" s="52">
        <v>0.1623598</v>
      </c>
      <c r="EH204" s="52">
        <v>0.12847210000000001</v>
      </c>
      <c r="EI204" s="52">
        <v>7.7489100000000005E-2</v>
      </c>
      <c r="EJ204" s="52">
        <v>5.0685099999999997E-2</v>
      </c>
      <c r="EK204" s="52">
        <v>8.14579E-2</v>
      </c>
      <c r="EL204" s="52">
        <v>7.3262800000000003E-2</v>
      </c>
      <c r="EM204" s="52">
        <v>7.2372900000000004E-2</v>
      </c>
      <c r="EN204" s="52">
        <v>8.6302599999999993E-2</v>
      </c>
      <c r="EO204" s="52">
        <v>0.12739700000000001</v>
      </c>
      <c r="EP204" s="52">
        <v>9.19325E-2</v>
      </c>
      <c r="EQ204" s="52">
        <v>4.1308299999999999E-2</v>
      </c>
      <c r="ER204" s="52">
        <v>2.86544E-2</v>
      </c>
      <c r="ES204" s="52">
        <v>3.1932200000000001E-2</v>
      </c>
      <c r="ET204" s="52">
        <v>3.2619799999999997E-2</v>
      </c>
      <c r="EU204" s="52">
        <v>60</v>
      </c>
      <c r="EV204" s="52">
        <v>59</v>
      </c>
      <c r="EW204" s="52">
        <v>59</v>
      </c>
      <c r="EX204" s="52">
        <v>59</v>
      </c>
      <c r="EY204" s="52">
        <v>59</v>
      </c>
      <c r="EZ204" s="52">
        <v>59</v>
      </c>
      <c r="FA204" s="52">
        <v>59</v>
      </c>
      <c r="FB204" s="52">
        <v>59</v>
      </c>
      <c r="FC204" s="52">
        <v>60</v>
      </c>
      <c r="FD204" s="52">
        <v>54</v>
      </c>
      <c r="FE204" s="52">
        <v>55</v>
      </c>
      <c r="FF204" s="52">
        <v>59</v>
      </c>
      <c r="FG204" s="52">
        <v>53</v>
      </c>
      <c r="FH204" s="52">
        <v>59</v>
      </c>
      <c r="FI204" s="52">
        <v>60</v>
      </c>
      <c r="FJ204" s="52">
        <v>61</v>
      </c>
      <c r="FK204" s="52">
        <v>56</v>
      </c>
      <c r="FL204" s="52">
        <v>57</v>
      </c>
      <c r="FM204" s="52">
        <v>56</v>
      </c>
      <c r="FN204" s="52">
        <v>56</v>
      </c>
      <c r="FO204" s="52">
        <v>53</v>
      </c>
      <c r="FP204" s="52">
        <v>53</v>
      </c>
      <c r="FQ204" s="52">
        <v>52</v>
      </c>
      <c r="FR204" s="52">
        <v>52</v>
      </c>
      <c r="FS204" s="52">
        <v>4.0267299999999999E-2</v>
      </c>
      <c r="FT204" s="52">
        <v>4.0538299999999999E-2</v>
      </c>
      <c r="FU204" s="52">
        <v>5.8038600000000003E-2</v>
      </c>
    </row>
    <row r="205" spans="1:177" x14ac:dyDescent="0.2">
      <c r="A205" s="31" t="s">
        <v>204</v>
      </c>
      <c r="B205" s="31" t="s">
        <v>235</v>
      </c>
      <c r="C205" s="31" t="s">
        <v>221</v>
      </c>
      <c r="D205" s="31" t="s">
        <v>216</v>
      </c>
      <c r="E205" s="53" t="s">
        <v>231</v>
      </c>
      <c r="F205" s="53">
        <v>197</v>
      </c>
      <c r="G205" s="52">
        <v>0.69553949999999998</v>
      </c>
      <c r="H205" s="52">
        <v>0.63994039999999996</v>
      </c>
      <c r="I205" s="52">
        <v>0.59228550000000002</v>
      </c>
      <c r="J205" s="52">
        <v>0.56636229999999999</v>
      </c>
      <c r="K205" s="52">
        <v>0.56925809999999999</v>
      </c>
      <c r="L205" s="52">
        <v>0.69117870000000003</v>
      </c>
      <c r="M205" s="52">
        <v>0.71906809999999999</v>
      </c>
      <c r="N205" s="52">
        <v>0.757077</v>
      </c>
      <c r="O205" s="52">
        <v>0.78718670000000002</v>
      </c>
      <c r="P205" s="52">
        <v>0.81897589999999998</v>
      </c>
      <c r="Q205" s="52">
        <v>0.78168300000000002</v>
      </c>
      <c r="R205" s="52">
        <v>0.84624200000000005</v>
      </c>
      <c r="S205" s="52">
        <v>0.79945480000000002</v>
      </c>
      <c r="T205" s="52">
        <v>0.69999409999999995</v>
      </c>
      <c r="U205" s="52">
        <v>0.7481409</v>
      </c>
      <c r="V205" s="52">
        <v>0.79276720000000001</v>
      </c>
      <c r="W205" s="52">
        <v>0.86588399999999999</v>
      </c>
      <c r="X205" s="52">
        <v>1.133734</v>
      </c>
      <c r="Y205" s="52">
        <v>1.310624</v>
      </c>
      <c r="Z205" s="52">
        <v>1.299636</v>
      </c>
      <c r="AA205" s="52">
        <v>1.2648299999999999</v>
      </c>
      <c r="AB205" s="52">
        <v>1.2089350000000001</v>
      </c>
      <c r="AC205" s="52">
        <v>1.027704</v>
      </c>
      <c r="AD205" s="52">
        <v>0.83281300000000003</v>
      </c>
      <c r="AE205" s="52">
        <v>-9.3600500000000003E-2</v>
      </c>
      <c r="AF205" s="52">
        <v>-7.9994399999999993E-2</v>
      </c>
      <c r="AG205" s="52">
        <v>-9.8513400000000001E-2</v>
      </c>
      <c r="AH205" s="52">
        <v>-8.6984500000000006E-2</v>
      </c>
      <c r="AI205" s="52">
        <v>-8.2521800000000006E-2</v>
      </c>
      <c r="AJ205" s="52">
        <v>-7.6585299999999995E-2</v>
      </c>
      <c r="AK205" s="52">
        <v>-8.7010400000000002E-2</v>
      </c>
      <c r="AL205" s="52">
        <v>3.8871999999999999E-3</v>
      </c>
      <c r="AM205" s="52">
        <v>-4.0383200000000001E-2</v>
      </c>
      <c r="AN205" s="52">
        <v>-8.5604700000000006E-2</v>
      </c>
      <c r="AO205" s="52">
        <v>-7.1736800000000003E-2</v>
      </c>
      <c r="AP205" s="52">
        <v>-2.2396599999999999E-2</v>
      </c>
      <c r="AQ205" s="52">
        <v>-6.5051100000000001E-2</v>
      </c>
      <c r="AR205" s="52">
        <v>-5.7522700000000003E-2</v>
      </c>
      <c r="AS205" s="52">
        <v>-2.2220899999999998E-2</v>
      </c>
      <c r="AT205" s="52">
        <v>-2.2291600000000002E-2</v>
      </c>
      <c r="AU205" s="52">
        <v>3.6042699999999997E-2</v>
      </c>
      <c r="AV205" s="52">
        <v>6.7317100000000005E-2</v>
      </c>
      <c r="AW205" s="52">
        <v>-1.3658999999999999E-2</v>
      </c>
      <c r="AX205" s="52">
        <v>-0.1363762</v>
      </c>
      <c r="AY205" s="52">
        <v>-0.13033429999999999</v>
      </c>
      <c r="AZ205" s="52">
        <v>-0.15318960000000001</v>
      </c>
      <c r="BA205" s="52">
        <v>-5.3401900000000002E-2</v>
      </c>
      <c r="BB205" s="52">
        <v>-7.5345999999999996E-2</v>
      </c>
      <c r="BC205" s="52">
        <v>-5.1198899999999999E-2</v>
      </c>
      <c r="BD205" s="52">
        <v>-3.9315900000000001E-2</v>
      </c>
      <c r="BE205" s="52">
        <v>-6.0826600000000002E-2</v>
      </c>
      <c r="BF205" s="52">
        <v>-4.9771799999999998E-2</v>
      </c>
      <c r="BG205" s="52">
        <v>-4.4681800000000001E-2</v>
      </c>
      <c r="BH205" s="52">
        <v>-3.7250199999999997E-2</v>
      </c>
      <c r="BI205" s="52">
        <v>-4.6021600000000003E-2</v>
      </c>
      <c r="BJ205" s="52">
        <v>3.9849799999999998E-2</v>
      </c>
      <c r="BK205" s="52">
        <v>-1.0420799999999999E-2</v>
      </c>
      <c r="BL205" s="52">
        <v>-5.1074000000000001E-2</v>
      </c>
      <c r="BM205" s="52">
        <v>-3.6795599999999998E-2</v>
      </c>
      <c r="BN205" s="52">
        <v>1.0938E-2</v>
      </c>
      <c r="BO205" s="52">
        <v>-2.9772699999999999E-2</v>
      </c>
      <c r="BP205" s="52">
        <v>-2.21709E-2</v>
      </c>
      <c r="BQ205" s="52">
        <v>2.3887100000000001E-2</v>
      </c>
      <c r="BR205" s="52">
        <v>3.1007199999999999E-2</v>
      </c>
      <c r="BS205" s="52">
        <v>8.4918999999999994E-2</v>
      </c>
      <c r="BT205" s="52">
        <v>0.1226973</v>
      </c>
      <c r="BU205" s="52">
        <v>4.5516099999999997E-2</v>
      </c>
      <c r="BV205" s="52">
        <v>-7.4321600000000002E-2</v>
      </c>
      <c r="BW205" s="52">
        <v>-7.3988799999999993E-2</v>
      </c>
      <c r="BX205" s="52">
        <v>-9.6599500000000005E-2</v>
      </c>
      <c r="BY205" s="52">
        <v>1.0334000000000001E-3</v>
      </c>
      <c r="BZ205" s="52">
        <v>-2.9625800000000001E-2</v>
      </c>
      <c r="CA205" s="52">
        <v>-2.18316E-2</v>
      </c>
      <c r="CB205" s="52">
        <v>-1.11421E-2</v>
      </c>
      <c r="CC205" s="52">
        <v>-3.47248E-2</v>
      </c>
      <c r="CD205" s="52">
        <v>-2.3998499999999999E-2</v>
      </c>
      <c r="CE205" s="52">
        <v>-1.8473900000000001E-2</v>
      </c>
      <c r="CF205" s="52">
        <v>-1.00068E-2</v>
      </c>
      <c r="CG205" s="52">
        <v>-1.7632999999999999E-2</v>
      </c>
      <c r="CH205" s="52">
        <v>6.4757400000000007E-2</v>
      </c>
      <c r="CI205" s="52">
        <v>1.0331099999999999E-2</v>
      </c>
      <c r="CJ205" s="52">
        <v>-2.7158100000000001E-2</v>
      </c>
      <c r="CK205" s="52">
        <v>-1.25954E-2</v>
      </c>
      <c r="CL205" s="52">
        <v>3.40255E-2</v>
      </c>
      <c r="CM205" s="52">
        <v>-5.339E-3</v>
      </c>
      <c r="CN205" s="52">
        <v>2.3137000000000001E-3</v>
      </c>
      <c r="CO205" s="52">
        <v>5.5821299999999997E-2</v>
      </c>
      <c r="CP205" s="52">
        <v>6.7921800000000004E-2</v>
      </c>
      <c r="CQ205" s="52">
        <v>0.1187706</v>
      </c>
      <c r="CR205" s="52">
        <v>0.16105349999999999</v>
      </c>
      <c r="CS205" s="52">
        <v>8.6500499999999994E-2</v>
      </c>
      <c r="CT205" s="52">
        <v>-3.13429E-2</v>
      </c>
      <c r="CU205" s="52">
        <v>-3.4964099999999998E-2</v>
      </c>
      <c r="CV205" s="52">
        <v>-5.7405499999999998E-2</v>
      </c>
      <c r="CW205" s="52">
        <v>3.8735199999999997E-2</v>
      </c>
      <c r="CX205" s="52">
        <v>2.0398E-3</v>
      </c>
      <c r="CY205" s="52">
        <v>7.5355999999999999E-3</v>
      </c>
      <c r="CZ205" s="52">
        <v>1.70317E-2</v>
      </c>
      <c r="DA205" s="52">
        <v>-8.6230000000000005E-3</v>
      </c>
      <c r="DB205" s="52">
        <v>1.7748E-3</v>
      </c>
      <c r="DC205" s="52">
        <v>7.7340000000000004E-3</v>
      </c>
      <c r="DD205" s="52">
        <v>1.7236499999999998E-2</v>
      </c>
      <c r="DE205" s="52">
        <v>1.07557E-2</v>
      </c>
      <c r="DF205" s="52">
        <v>8.9664999999999995E-2</v>
      </c>
      <c r="DG205" s="52">
        <v>3.1083E-2</v>
      </c>
      <c r="DH205" s="52">
        <v>-3.2422000000000002E-3</v>
      </c>
      <c r="DI205" s="52">
        <v>1.16049E-2</v>
      </c>
      <c r="DJ205" s="52">
        <v>5.7112900000000001E-2</v>
      </c>
      <c r="DK205" s="52">
        <v>1.9094699999999999E-2</v>
      </c>
      <c r="DL205" s="52">
        <v>2.6798200000000001E-2</v>
      </c>
      <c r="DM205" s="52">
        <v>8.77555E-2</v>
      </c>
      <c r="DN205" s="52">
        <v>0.1048364</v>
      </c>
      <c r="DO205" s="52">
        <v>0.15262220000000001</v>
      </c>
      <c r="DP205" s="52">
        <v>0.1994097</v>
      </c>
      <c r="DQ205" s="52">
        <v>0.12748499999999999</v>
      </c>
      <c r="DR205" s="52">
        <v>1.1635899999999999E-2</v>
      </c>
      <c r="DS205" s="52">
        <v>4.0606000000000001E-3</v>
      </c>
      <c r="DT205" s="52">
        <v>-1.8211399999999999E-2</v>
      </c>
      <c r="DU205" s="52">
        <v>7.6436900000000002E-2</v>
      </c>
      <c r="DV205" s="52">
        <v>3.3705499999999999E-2</v>
      </c>
      <c r="DW205" s="52">
        <v>4.9937200000000001E-2</v>
      </c>
      <c r="DX205" s="52">
        <v>5.7710200000000003E-2</v>
      </c>
      <c r="DY205" s="52">
        <v>2.90639E-2</v>
      </c>
      <c r="DZ205" s="52">
        <v>3.8987500000000001E-2</v>
      </c>
      <c r="EA205" s="52">
        <v>4.5574099999999999E-2</v>
      </c>
      <c r="EB205" s="52">
        <v>5.6571700000000003E-2</v>
      </c>
      <c r="EC205" s="52">
        <v>5.1744499999999999E-2</v>
      </c>
      <c r="ED205" s="52">
        <v>0.12562760000000001</v>
      </c>
      <c r="EE205" s="52">
        <v>6.10454E-2</v>
      </c>
      <c r="EF205" s="52">
        <v>3.12886E-2</v>
      </c>
      <c r="EG205" s="52">
        <v>4.65461E-2</v>
      </c>
      <c r="EH205" s="52">
        <v>9.0447600000000003E-2</v>
      </c>
      <c r="EI205" s="52">
        <v>5.4372999999999998E-2</v>
      </c>
      <c r="EJ205" s="52">
        <v>6.2149999999999997E-2</v>
      </c>
      <c r="EK205" s="52">
        <v>0.1338635</v>
      </c>
      <c r="EL205" s="52">
        <v>0.15813530000000001</v>
      </c>
      <c r="EM205" s="52">
        <v>0.2014985</v>
      </c>
      <c r="EN205" s="52">
        <v>0.25478990000000001</v>
      </c>
      <c r="EO205" s="52">
        <v>0.18665999999999999</v>
      </c>
      <c r="EP205" s="52">
        <v>7.3690500000000006E-2</v>
      </c>
      <c r="EQ205" s="52">
        <v>6.0406099999999997E-2</v>
      </c>
      <c r="ER205" s="52">
        <v>3.8378599999999999E-2</v>
      </c>
      <c r="ES205" s="52">
        <v>0.13087219999999999</v>
      </c>
      <c r="ET205" s="52">
        <v>7.9425700000000002E-2</v>
      </c>
      <c r="EU205" s="52">
        <v>52</v>
      </c>
      <c r="EV205" s="52">
        <v>53</v>
      </c>
      <c r="EW205" s="52">
        <v>52</v>
      </c>
      <c r="EX205" s="52">
        <v>54</v>
      </c>
      <c r="EY205" s="52">
        <v>50</v>
      </c>
      <c r="EZ205" s="52">
        <v>53</v>
      </c>
      <c r="FA205" s="52">
        <v>52</v>
      </c>
      <c r="FB205" s="52">
        <v>51</v>
      </c>
      <c r="FC205" s="52">
        <v>57</v>
      </c>
      <c r="FD205" s="52">
        <v>51</v>
      </c>
      <c r="FE205" s="52">
        <v>53</v>
      </c>
      <c r="FF205" s="52">
        <v>56</v>
      </c>
      <c r="FG205" s="52">
        <v>51</v>
      </c>
      <c r="FH205" s="52">
        <v>59</v>
      </c>
      <c r="FI205" s="52">
        <v>59</v>
      </c>
      <c r="FJ205" s="52">
        <v>59</v>
      </c>
      <c r="FK205" s="52">
        <v>53</v>
      </c>
      <c r="FL205" s="52">
        <v>54</v>
      </c>
      <c r="FM205" s="52">
        <v>50</v>
      </c>
      <c r="FN205" s="52">
        <v>52</v>
      </c>
      <c r="FO205" s="52">
        <v>50</v>
      </c>
      <c r="FP205" s="52">
        <v>50</v>
      </c>
      <c r="FQ205" s="52">
        <v>50</v>
      </c>
      <c r="FR205" s="52">
        <v>49</v>
      </c>
      <c r="FS205" s="52">
        <v>3.39818E-2</v>
      </c>
      <c r="FT205" s="52">
        <v>3.1573400000000001E-2</v>
      </c>
      <c r="FU205" s="52">
        <v>6.1081499999999997E-2</v>
      </c>
    </row>
    <row r="206" spans="1:177" x14ac:dyDescent="0.2">
      <c r="A206" s="31" t="s">
        <v>204</v>
      </c>
      <c r="B206" s="31" t="s">
        <v>235</v>
      </c>
      <c r="C206" s="31" t="s">
        <v>221</v>
      </c>
      <c r="D206" s="31" t="s">
        <v>217</v>
      </c>
      <c r="E206" s="53" t="s">
        <v>229</v>
      </c>
      <c r="F206" s="53">
        <v>549</v>
      </c>
      <c r="G206" s="52">
        <v>0.61716930000000003</v>
      </c>
      <c r="H206" s="52">
        <v>0.55192300000000005</v>
      </c>
      <c r="I206" s="52">
        <v>0.54330129999999999</v>
      </c>
      <c r="J206" s="52">
        <v>0.52380700000000002</v>
      </c>
      <c r="K206" s="52">
        <v>0.49623640000000002</v>
      </c>
      <c r="L206" s="52">
        <v>0.52789719999999996</v>
      </c>
      <c r="M206" s="52">
        <v>0.56662769999999996</v>
      </c>
      <c r="N206" s="52">
        <v>0.60326029999999997</v>
      </c>
      <c r="O206" s="52">
        <v>0.60147640000000002</v>
      </c>
      <c r="P206" s="52">
        <v>0.59900810000000004</v>
      </c>
      <c r="Q206" s="52">
        <v>0.56388629999999995</v>
      </c>
      <c r="R206" s="52">
        <v>0.53939930000000003</v>
      </c>
      <c r="S206" s="52">
        <v>0.57056589999999996</v>
      </c>
      <c r="T206" s="52">
        <v>0.53810550000000001</v>
      </c>
      <c r="U206" s="52">
        <v>0.6190755</v>
      </c>
      <c r="V206" s="52">
        <v>0.61050879999999996</v>
      </c>
      <c r="W206" s="52">
        <v>0.58243920000000005</v>
      </c>
      <c r="X206" s="52">
        <v>0.67610599999999998</v>
      </c>
      <c r="Y206" s="52">
        <v>0.74748389999999998</v>
      </c>
      <c r="Z206" s="52">
        <v>0.92844700000000002</v>
      </c>
      <c r="AA206" s="52">
        <v>1.057418</v>
      </c>
      <c r="AB206" s="52">
        <v>0.99319029999999997</v>
      </c>
      <c r="AC206" s="52">
        <v>0.82814690000000002</v>
      </c>
      <c r="AD206" s="52">
        <v>0.71095989999999998</v>
      </c>
      <c r="AE206" s="52">
        <v>-9.1067200000000001E-2</v>
      </c>
      <c r="AF206" s="52">
        <v>-7.80386E-2</v>
      </c>
      <c r="AG206" s="52">
        <v>-7.5704800000000003E-2</v>
      </c>
      <c r="AH206" s="52">
        <v>-6.7568900000000001E-2</v>
      </c>
      <c r="AI206" s="52">
        <v>-6.6287399999999996E-2</v>
      </c>
      <c r="AJ206" s="52">
        <v>-6.1008699999999999E-2</v>
      </c>
      <c r="AK206" s="52">
        <v>-4.6463999999999998E-2</v>
      </c>
      <c r="AL206" s="52">
        <v>-2.3553399999999999E-2</v>
      </c>
      <c r="AM206" s="52">
        <v>-3.84269E-2</v>
      </c>
      <c r="AN206" s="52">
        <v>-2.0013E-2</v>
      </c>
      <c r="AO206" s="52">
        <v>-1.7564199999999999E-2</v>
      </c>
      <c r="AP206" s="52">
        <v>-2.42186E-2</v>
      </c>
      <c r="AQ206" s="52">
        <v>-9.9836000000000005E-3</v>
      </c>
      <c r="AR206" s="52">
        <v>-3.6164200000000001E-2</v>
      </c>
      <c r="AS206" s="52">
        <v>-9.6559999999999997E-3</v>
      </c>
      <c r="AT206" s="52">
        <v>-2.52521E-2</v>
      </c>
      <c r="AU206" s="52">
        <v>-3.9463900000000003E-2</v>
      </c>
      <c r="AV206" s="52">
        <v>-2.1266699999999999E-2</v>
      </c>
      <c r="AW206" s="52">
        <v>-4.2593300000000001E-2</v>
      </c>
      <c r="AX206" s="52">
        <v>-5.9775200000000001E-2</v>
      </c>
      <c r="AY206" s="52">
        <v>-4.7401199999999998E-2</v>
      </c>
      <c r="AZ206" s="52">
        <v>-6.5179899999999999E-2</v>
      </c>
      <c r="BA206" s="52">
        <v>-7.2309399999999996E-2</v>
      </c>
      <c r="BB206" s="52">
        <v>-9.4219600000000001E-2</v>
      </c>
      <c r="BC206" s="52">
        <v>-5.8125400000000001E-2</v>
      </c>
      <c r="BD206" s="52">
        <v>-4.9753699999999998E-2</v>
      </c>
      <c r="BE206" s="52">
        <v>-4.9656800000000001E-2</v>
      </c>
      <c r="BF206" s="52">
        <v>-4.48326E-2</v>
      </c>
      <c r="BG206" s="52">
        <v>-4.81462E-2</v>
      </c>
      <c r="BH206" s="52">
        <v>-4.1477300000000002E-2</v>
      </c>
      <c r="BI206" s="52">
        <v>-2.5179799999999999E-2</v>
      </c>
      <c r="BJ206" s="52">
        <v>-2.1086999999999998E-3</v>
      </c>
      <c r="BK206" s="52">
        <v>-1.3765299999999999E-2</v>
      </c>
      <c r="BL206" s="52">
        <v>7.1546999999999999E-3</v>
      </c>
      <c r="BM206" s="52">
        <v>1.21374E-2</v>
      </c>
      <c r="BN206" s="52">
        <v>7.1053000000000002E-3</v>
      </c>
      <c r="BO206" s="52">
        <v>2.59116E-2</v>
      </c>
      <c r="BP206" s="52">
        <v>3.5157999999999999E-3</v>
      </c>
      <c r="BQ206" s="52">
        <v>3.30996E-2</v>
      </c>
      <c r="BR206" s="52">
        <v>2.0508999999999999E-2</v>
      </c>
      <c r="BS206" s="52">
        <v>9.2546999999999994E-3</v>
      </c>
      <c r="BT206" s="52">
        <v>2.5043900000000001E-2</v>
      </c>
      <c r="BU206" s="52">
        <v>4.4850000000000003E-3</v>
      </c>
      <c r="BV206" s="52">
        <v>-1.4452E-2</v>
      </c>
      <c r="BW206" s="52">
        <v>-3.0634E-3</v>
      </c>
      <c r="BX206" s="52">
        <v>-2.37974E-2</v>
      </c>
      <c r="BY206" s="52">
        <v>-3.2624100000000003E-2</v>
      </c>
      <c r="BZ206" s="52">
        <v>-5.8347700000000002E-2</v>
      </c>
      <c r="CA206" s="52">
        <v>-3.5310000000000001E-2</v>
      </c>
      <c r="CB206" s="52">
        <v>-3.0163800000000001E-2</v>
      </c>
      <c r="CC206" s="52">
        <v>-3.1616100000000001E-2</v>
      </c>
      <c r="CD206" s="52">
        <v>-2.90855E-2</v>
      </c>
      <c r="CE206" s="52">
        <v>-3.5581700000000001E-2</v>
      </c>
      <c r="CF206" s="52">
        <v>-2.79499E-2</v>
      </c>
      <c r="CG206" s="52">
        <v>-1.04384E-2</v>
      </c>
      <c r="CH206" s="52">
        <v>1.27438E-2</v>
      </c>
      <c r="CI206" s="52">
        <v>3.3153000000000002E-3</v>
      </c>
      <c r="CJ206" s="52">
        <v>2.5970900000000002E-2</v>
      </c>
      <c r="CK206" s="52">
        <v>3.2708599999999997E-2</v>
      </c>
      <c r="CL206" s="52">
        <v>2.8800099999999999E-2</v>
      </c>
      <c r="CM206" s="52">
        <v>5.0772499999999998E-2</v>
      </c>
      <c r="CN206" s="52">
        <v>3.0998100000000001E-2</v>
      </c>
      <c r="CO206" s="52">
        <v>6.2711900000000001E-2</v>
      </c>
      <c r="CP206" s="52">
        <v>5.2202999999999999E-2</v>
      </c>
      <c r="CQ206" s="52">
        <v>4.2997100000000003E-2</v>
      </c>
      <c r="CR206" s="52">
        <v>5.71184E-2</v>
      </c>
      <c r="CS206" s="52">
        <v>3.7091399999999997E-2</v>
      </c>
      <c r="CT206" s="52">
        <v>1.6938700000000001E-2</v>
      </c>
      <c r="CU206" s="52">
        <v>2.7644800000000001E-2</v>
      </c>
      <c r="CV206" s="52">
        <v>4.8639E-3</v>
      </c>
      <c r="CW206" s="52">
        <v>-5.1381999999999999E-3</v>
      </c>
      <c r="CX206" s="52">
        <v>-3.3502900000000002E-2</v>
      </c>
      <c r="CY206" s="52">
        <v>-1.2494699999999999E-2</v>
      </c>
      <c r="CZ206" s="52">
        <v>-1.05738E-2</v>
      </c>
      <c r="DA206" s="52">
        <v>-1.35754E-2</v>
      </c>
      <c r="DB206" s="52">
        <v>-1.33384E-2</v>
      </c>
      <c r="DC206" s="52">
        <v>-2.3017200000000002E-2</v>
      </c>
      <c r="DD206" s="52">
        <v>-1.4422600000000001E-2</v>
      </c>
      <c r="DE206" s="52">
        <v>4.3030000000000004E-3</v>
      </c>
      <c r="DF206" s="52">
        <v>2.7596300000000001E-2</v>
      </c>
      <c r="DG206" s="52">
        <v>2.0395799999999999E-2</v>
      </c>
      <c r="DH206" s="52">
        <v>4.4787199999999999E-2</v>
      </c>
      <c r="DI206" s="52">
        <v>5.3279899999999998E-2</v>
      </c>
      <c r="DJ206" s="52">
        <v>5.0494999999999998E-2</v>
      </c>
      <c r="DK206" s="52">
        <v>7.5633500000000006E-2</v>
      </c>
      <c r="DL206" s="52">
        <v>5.8480299999999999E-2</v>
      </c>
      <c r="DM206" s="52">
        <v>9.2324199999999995E-2</v>
      </c>
      <c r="DN206" s="52">
        <v>8.3896999999999999E-2</v>
      </c>
      <c r="DO206" s="52">
        <v>7.6739500000000002E-2</v>
      </c>
      <c r="DP206" s="52">
        <v>8.9192999999999995E-2</v>
      </c>
      <c r="DQ206" s="52">
        <v>6.9697700000000001E-2</v>
      </c>
      <c r="DR206" s="52">
        <v>4.8329499999999997E-2</v>
      </c>
      <c r="DS206" s="52">
        <v>5.8352899999999999E-2</v>
      </c>
      <c r="DT206" s="52">
        <v>3.3525300000000001E-2</v>
      </c>
      <c r="DU206" s="52">
        <v>2.2347700000000002E-2</v>
      </c>
      <c r="DV206" s="52">
        <v>-8.6581000000000002E-3</v>
      </c>
      <c r="DW206" s="52">
        <v>2.0447099999999999E-2</v>
      </c>
      <c r="DX206" s="52">
        <v>1.7711000000000001E-2</v>
      </c>
      <c r="DY206" s="52">
        <v>1.24726E-2</v>
      </c>
      <c r="DZ206" s="52">
        <v>9.3979000000000007E-3</v>
      </c>
      <c r="EA206" s="52">
        <v>-4.8760000000000001E-3</v>
      </c>
      <c r="EB206" s="52">
        <v>5.1088000000000001E-3</v>
      </c>
      <c r="EC206" s="52">
        <v>2.5587200000000001E-2</v>
      </c>
      <c r="ED206" s="52">
        <v>4.9041000000000001E-2</v>
      </c>
      <c r="EE206" s="52">
        <v>4.5057399999999997E-2</v>
      </c>
      <c r="EF206" s="52">
        <v>7.1954900000000002E-2</v>
      </c>
      <c r="EG206" s="52">
        <v>8.29815E-2</v>
      </c>
      <c r="EH206" s="52">
        <v>8.1818799999999997E-2</v>
      </c>
      <c r="EI206" s="52">
        <v>0.11152869999999999</v>
      </c>
      <c r="EJ206" s="52">
        <v>9.8160300000000006E-2</v>
      </c>
      <c r="EK206" s="52">
        <v>0.1350797</v>
      </c>
      <c r="EL206" s="52">
        <v>0.1296581</v>
      </c>
      <c r="EM206" s="52">
        <v>0.12545819999999999</v>
      </c>
      <c r="EN206" s="52">
        <v>0.1355035</v>
      </c>
      <c r="EO206" s="52">
        <v>0.11677609999999999</v>
      </c>
      <c r="EP206" s="52">
        <v>9.3652700000000005E-2</v>
      </c>
      <c r="EQ206" s="52">
        <v>0.1026907</v>
      </c>
      <c r="ER206" s="52">
        <v>7.4907699999999994E-2</v>
      </c>
      <c r="ES206" s="52">
        <v>6.2032999999999998E-2</v>
      </c>
      <c r="ET206" s="52">
        <v>2.7213899999999999E-2</v>
      </c>
      <c r="EU206" s="52">
        <v>57.913223000000002</v>
      </c>
      <c r="EV206" s="52">
        <v>57.078513999999998</v>
      </c>
      <c r="EW206" s="52">
        <v>57.495868999999999</v>
      </c>
      <c r="EX206" s="52">
        <v>56.913223000000002</v>
      </c>
      <c r="EY206" s="52">
        <v>56.747931999999999</v>
      </c>
      <c r="EZ206" s="52">
        <v>56.330578000000003</v>
      </c>
      <c r="FA206" s="52">
        <v>59</v>
      </c>
      <c r="FB206" s="52">
        <v>61.834708999999997</v>
      </c>
      <c r="FC206" s="52">
        <v>64.834709000000004</v>
      </c>
      <c r="FD206" s="52">
        <v>68.252067999999994</v>
      </c>
      <c r="FE206" s="52">
        <v>70.252067999999994</v>
      </c>
      <c r="FF206" s="52">
        <v>71.086776999999998</v>
      </c>
      <c r="FG206" s="52">
        <v>71.669417999999993</v>
      </c>
      <c r="FH206" s="52">
        <v>70.252067999999994</v>
      </c>
      <c r="FI206" s="52">
        <v>70.252067999999994</v>
      </c>
      <c r="FJ206" s="52">
        <v>69.252067999999994</v>
      </c>
      <c r="FK206" s="52">
        <v>68.417357999999993</v>
      </c>
      <c r="FL206" s="52">
        <v>66.834709000000004</v>
      </c>
      <c r="FM206" s="52">
        <v>66</v>
      </c>
      <c r="FN206" s="52">
        <v>63.582644999999999</v>
      </c>
      <c r="FO206" s="52">
        <v>62.582644999999999</v>
      </c>
      <c r="FP206" s="52">
        <v>62.582644999999999</v>
      </c>
      <c r="FQ206" s="52">
        <v>62.582644999999999</v>
      </c>
      <c r="FR206" s="52">
        <v>61.330578000000003</v>
      </c>
      <c r="FS206" s="52">
        <v>2.59524E-2</v>
      </c>
      <c r="FT206" s="52">
        <v>2.8359499999999999E-2</v>
      </c>
      <c r="FU206" s="52">
        <v>4.5255299999999998E-2</v>
      </c>
    </row>
    <row r="207" spans="1:177" x14ac:dyDescent="0.2">
      <c r="A207" s="31" t="s">
        <v>204</v>
      </c>
      <c r="B207" s="31" t="s">
        <v>235</v>
      </c>
      <c r="C207" s="31" t="s">
        <v>221</v>
      </c>
      <c r="D207" s="31" t="s">
        <v>217</v>
      </c>
      <c r="E207" s="53" t="s">
        <v>230</v>
      </c>
      <c r="F207" s="53">
        <v>309</v>
      </c>
      <c r="G207" s="52">
        <v>0.70336790000000005</v>
      </c>
      <c r="H207" s="52">
        <v>0.6395246</v>
      </c>
      <c r="I207" s="52">
        <v>0.6345151</v>
      </c>
      <c r="J207" s="52">
        <v>0.60103830000000003</v>
      </c>
      <c r="K207" s="52">
        <v>0.58741580000000004</v>
      </c>
      <c r="L207" s="52">
        <v>0.5707605</v>
      </c>
      <c r="M207" s="52">
        <v>0.57809699999999997</v>
      </c>
      <c r="N207" s="52">
        <v>0.57124830000000004</v>
      </c>
      <c r="O207" s="52">
        <v>0.51976809999999996</v>
      </c>
      <c r="P207" s="52">
        <v>0.52403710000000003</v>
      </c>
      <c r="Q207" s="52">
        <v>0.50450899999999999</v>
      </c>
      <c r="R207" s="52">
        <v>0.45083489999999998</v>
      </c>
      <c r="S207" s="52">
        <v>0.50350119999999998</v>
      </c>
      <c r="T207" s="52">
        <v>0.4797804</v>
      </c>
      <c r="U207" s="52">
        <v>0.58661110000000005</v>
      </c>
      <c r="V207" s="52">
        <v>0.57420990000000005</v>
      </c>
      <c r="W207" s="52">
        <v>0.53576380000000001</v>
      </c>
      <c r="X207" s="52">
        <v>0.61220850000000004</v>
      </c>
      <c r="Y207" s="52">
        <v>0.73625750000000001</v>
      </c>
      <c r="Z207" s="52">
        <v>0.93215490000000001</v>
      </c>
      <c r="AA207" s="52">
        <v>1.052454</v>
      </c>
      <c r="AB207" s="52">
        <v>0.96871189999999996</v>
      </c>
      <c r="AC207" s="52">
        <v>0.83917580000000003</v>
      </c>
      <c r="AD207" s="52">
        <v>0.75730470000000005</v>
      </c>
      <c r="AE207" s="52">
        <v>-0.10042</v>
      </c>
      <c r="AF207" s="52">
        <v>-7.9789899999999997E-2</v>
      </c>
      <c r="AG207" s="52">
        <v>-7.0878999999999998E-2</v>
      </c>
      <c r="AH207" s="52">
        <v>-5.7013500000000002E-2</v>
      </c>
      <c r="AI207" s="52">
        <v>-5.0834299999999999E-2</v>
      </c>
      <c r="AJ207" s="52">
        <v>-3.0887399999999999E-2</v>
      </c>
      <c r="AK207" s="52">
        <v>-2.10136E-2</v>
      </c>
      <c r="AL207" s="52">
        <v>-3.9518999999999999E-2</v>
      </c>
      <c r="AM207" s="52">
        <v>-8.0102400000000004E-2</v>
      </c>
      <c r="AN207" s="52">
        <v>-4.0601400000000003E-2</v>
      </c>
      <c r="AO207" s="52">
        <v>-2.3949499999999999E-2</v>
      </c>
      <c r="AP207" s="52">
        <v>-4.6602200000000003E-2</v>
      </c>
      <c r="AQ207" s="52">
        <v>-3.79093E-2</v>
      </c>
      <c r="AR207" s="52">
        <v>-7.0491999999999999E-2</v>
      </c>
      <c r="AS207" s="52">
        <v>-4.6311699999999997E-2</v>
      </c>
      <c r="AT207" s="52">
        <v>-4.2421199999999999E-2</v>
      </c>
      <c r="AU207" s="52">
        <v>-3.3969100000000002E-2</v>
      </c>
      <c r="AV207" s="52">
        <v>-1.27659E-2</v>
      </c>
      <c r="AW207" s="52">
        <v>-1.3307599999999999E-2</v>
      </c>
      <c r="AX207" s="52">
        <v>-1.5413400000000001E-2</v>
      </c>
      <c r="AY207" s="52">
        <v>-3.5378300000000001E-2</v>
      </c>
      <c r="AZ207" s="52">
        <v>-8.1095E-2</v>
      </c>
      <c r="BA207" s="52">
        <v>-0.113168</v>
      </c>
      <c r="BB207" s="52">
        <v>-0.1189726</v>
      </c>
      <c r="BC207" s="52">
        <v>-5.0037499999999999E-2</v>
      </c>
      <c r="BD207" s="52">
        <v>-3.7874600000000001E-2</v>
      </c>
      <c r="BE207" s="52">
        <v>-3.2872100000000001E-2</v>
      </c>
      <c r="BF207" s="52">
        <v>-2.36379E-2</v>
      </c>
      <c r="BG207" s="52">
        <v>-2.54284E-2</v>
      </c>
      <c r="BH207" s="52">
        <v>-3.8092999999999998E-3</v>
      </c>
      <c r="BI207" s="52">
        <v>8.8813E-3</v>
      </c>
      <c r="BJ207" s="52">
        <v>-8.1843999999999997E-3</v>
      </c>
      <c r="BK207" s="52">
        <v>-4.6657900000000002E-2</v>
      </c>
      <c r="BL207" s="52">
        <v>-5.3664999999999997E-3</v>
      </c>
      <c r="BM207" s="52">
        <v>1.4066E-2</v>
      </c>
      <c r="BN207" s="52">
        <v>-1.0447100000000001E-2</v>
      </c>
      <c r="BO207" s="52">
        <v>1.7037E-3</v>
      </c>
      <c r="BP207" s="52">
        <v>-2.6041399999999999E-2</v>
      </c>
      <c r="BQ207" s="52">
        <v>-1.0670000000000001E-4</v>
      </c>
      <c r="BR207" s="52">
        <v>6.2471000000000002E-3</v>
      </c>
      <c r="BS207" s="52">
        <v>1.9862899999999999E-2</v>
      </c>
      <c r="BT207" s="52">
        <v>4.0287000000000003E-2</v>
      </c>
      <c r="BU207" s="52">
        <v>4.0550999999999997E-2</v>
      </c>
      <c r="BV207" s="52">
        <v>3.5170399999999997E-2</v>
      </c>
      <c r="BW207" s="52">
        <v>1.5822300000000001E-2</v>
      </c>
      <c r="BX207" s="52">
        <v>-2.93981E-2</v>
      </c>
      <c r="BY207" s="52">
        <v>-5.9553300000000003E-2</v>
      </c>
      <c r="BZ207" s="52">
        <v>-6.7852599999999999E-2</v>
      </c>
      <c r="CA207" s="52">
        <v>-1.51427E-2</v>
      </c>
      <c r="CB207" s="52">
        <v>-8.8441000000000006E-3</v>
      </c>
      <c r="CC207" s="52">
        <v>-6.5487000000000002E-3</v>
      </c>
      <c r="CD207" s="52">
        <v>-5.22E-4</v>
      </c>
      <c r="CE207" s="52">
        <v>-7.8323999999999998E-3</v>
      </c>
      <c r="CF207" s="52">
        <v>1.4944900000000001E-2</v>
      </c>
      <c r="CG207" s="52">
        <v>2.9586399999999999E-2</v>
      </c>
      <c r="CH207" s="52">
        <v>1.35178E-2</v>
      </c>
      <c r="CI207" s="52">
        <v>-2.3494399999999999E-2</v>
      </c>
      <c r="CJ207" s="52">
        <v>1.9037100000000001E-2</v>
      </c>
      <c r="CK207" s="52">
        <v>4.0395500000000001E-2</v>
      </c>
      <c r="CL207" s="52">
        <v>1.4593699999999999E-2</v>
      </c>
      <c r="CM207" s="52">
        <v>2.9139499999999999E-2</v>
      </c>
      <c r="CN207" s="52">
        <v>4.7448999999999998E-3</v>
      </c>
      <c r="CO207" s="52">
        <v>3.1894800000000001E-2</v>
      </c>
      <c r="CP207" s="52">
        <v>3.9954499999999997E-2</v>
      </c>
      <c r="CQ207" s="52">
        <v>5.7146799999999998E-2</v>
      </c>
      <c r="CR207" s="52">
        <v>7.7031199999999994E-2</v>
      </c>
      <c r="CS207" s="52">
        <v>7.78533E-2</v>
      </c>
      <c r="CT207" s="52">
        <v>7.0204600000000006E-2</v>
      </c>
      <c r="CU207" s="52">
        <v>5.1283599999999999E-2</v>
      </c>
      <c r="CV207" s="52">
        <v>6.4070000000000004E-3</v>
      </c>
      <c r="CW207" s="52">
        <v>-2.2419999999999999E-2</v>
      </c>
      <c r="CX207" s="52">
        <v>-3.2446999999999997E-2</v>
      </c>
      <c r="CY207" s="52">
        <v>1.9751999999999999E-2</v>
      </c>
      <c r="CZ207" s="52">
        <v>2.0186300000000001E-2</v>
      </c>
      <c r="DA207" s="52">
        <v>1.9774699999999999E-2</v>
      </c>
      <c r="DB207" s="52">
        <v>2.2593800000000001E-2</v>
      </c>
      <c r="DC207" s="52">
        <v>9.7636000000000008E-3</v>
      </c>
      <c r="DD207" s="52">
        <v>3.3699100000000003E-2</v>
      </c>
      <c r="DE207" s="52">
        <v>5.0291500000000003E-2</v>
      </c>
      <c r="DF207" s="52">
        <v>3.5220000000000001E-2</v>
      </c>
      <c r="DG207" s="52">
        <v>-3.3080000000000002E-4</v>
      </c>
      <c r="DH207" s="52">
        <v>4.3440699999999999E-2</v>
      </c>
      <c r="DI207" s="52">
        <v>6.6725000000000007E-2</v>
      </c>
      <c r="DJ207" s="52">
        <v>3.9634599999999999E-2</v>
      </c>
      <c r="DK207" s="52">
        <v>5.6575399999999998E-2</v>
      </c>
      <c r="DL207" s="52">
        <v>3.5531300000000002E-2</v>
      </c>
      <c r="DM207" s="52">
        <v>6.3896300000000003E-2</v>
      </c>
      <c r="DN207" s="52">
        <v>7.3662000000000005E-2</v>
      </c>
      <c r="DO207" s="52">
        <v>9.4430700000000006E-2</v>
      </c>
      <c r="DP207" s="52">
        <v>0.1137754</v>
      </c>
      <c r="DQ207" s="52">
        <v>0.1151556</v>
      </c>
      <c r="DR207" s="52">
        <v>0.1052387</v>
      </c>
      <c r="DS207" s="52">
        <v>8.67449E-2</v>
      </c>
      <c r="DT207" s="52">
        <v>4.2212E-2</v>
      </c>
      <c r="DU207" s="52">
        <v>1.47133E-2</v>
      </c>
      <c r="DV207" s="52">
        <v>2.9585000000000002E-3</v>
      </c>
      <c r="DW207" s="52">
        <v>7.0134500000000002E-2</v>
      </c>
      <c r="DX207" s="52">
        <v>6.21016E-2</v>
      </c>
      <c r="DY207" s="52">
        <v>5.77815E-2</v>
      </c>
      <c r="DZ207" s="52">
        <v>5.5969499999999998E-2</v>
      </c>
      <c r="EA207" s="52">
        <v>3.5169400000000003E-2</v>
      </c>
      <c r="EB207" s="52">
        <v>6.0777299999999999E-2</v>
      </c>
      <c r="EC207" s="52">
        <v>8.0186300000000002E-2</v>
      </c>
      <c r="ED207" s="52">
        <v>6.6554600000000005E-2</v>
      </c>
      <c r="EE207" s="52">
        <v>3.3113700000000003E-2</v>
      </c>
      <c r="EF207" s="52">
        <v>7.8675700000000001E-2</v>
      </c>
      <c r="EG207" s="52">
        <v>0.1047405</v>
      </c>
      <c r="EH207" s="52">
        <v>7.5789599999999999E-2</v>
      </c>
      <c r="EI207" s="52">
        <v>9.6188399999999993E-2</v>
      </c>
      <c r="EJ207" s="52">
        <v>7.9981800000000006E-2</v>
      </c>
      <c r="EK207" s="52">
        <v>0.1101013</v>
      </c>
      <c r="EL207" s="52">
        <v>0.1223303</v>
      </c>
      <c r="EM207" s="52">
        <v>0.1482627</v>
      </c>
      <c r="EN207" s="52">
        <v>0.16682830000000001</v>
      </c>
      <c r="EO207" s="52">
        <v>0.1690142</v>
      </c>
      <c r="EP207" s="52">
        <v>0.1558225</v>
      </c>
      <c r="EQ207" s="52">
        <v>0.1379454</v>
      </c>
      <c r="ER207" s="52">
        <v>9.3908900000000003E-2</v>
      </c>
      <c r="ES207" s="52">
        <v>6.8328E-2</v>
      </c>
      <c r="ET207" s="52">
        <v>5.4078500000000002E-2</v>
      </c>
      <c r="EU207" s="52">
        <v>60</v>
      </c>
      <c r="EV207" s="52">
        <v>60</v>
      </c>
      <c r="EW207" s="52">
        <v>60</v>
      </c>
      <c r="EX207" s="52">
        <v>59</v>
      </c>
      <c r="EY207" s="52">
        <v>58</v>
      </c>
      <c r="EZ207" s="52">
        <v>58</v>
      </c>
      <c r="FA207" s="52">
        <v>59</v>
      </c>
      <c r="FB207" s="52">
        <v>61</v>
      </c>
      <c r="FC207" s="52">
        <v>64</v>
      </c>
      <c r="FD207" s="52">
        <v>67</v>
      </c>
      <c r="FE207" s="52">
        <v>69</v>
      </c>
      <c r="FF207" s="52">
        <v>69</v>
      </c>
      <c r="FG207" s="52">
        <v>70</v>
      </c>
      <c r="FH207" s="52">
        <v>69</v>
      </c>
      <c r="FI207" s="52">
        <v>69</v>
      </c>
      <c r="FJ207" s="52">
        <v>68</v>
      </c>
      <c r="FK207" s="52">
        <v>68</v>
      </c>
      <c r="FL207" s="52">
        <v>66</v>
      </c>
      <c r="FM207" s="52">
        <v>66</v>
      </c>
      <c r="FN207" s="52">
        <v>64</v>
      </c>
      <c r="FO207" s="52">
        <v>63</v>
      </c>
      <c r="FP207" s="52">
        <v>63</v>
      </c>
      <c r="FQ207" s="52">
        <v>63</v>
      </c>
      <c r="FR207" s="52">
        <v>63</v>
      </c>
      <c r="FS207" s="52">
        <v>2.9996599999999998E-2</v>
      </c>
      <c r="FT207" s="52">
        <v>3.27304E-2</v>
      </c>
      <c r="FU207" s="52">
        <v>4.8107900000000002E-2</v>
      </c>
    </row>
    <row r="208" spans="1:177" x14ac:dyDescent="0.2">
      <c r="A208" s="31" t="s">
        <v>204</v>
      </c>
      <c r="B208" s="31" t="s">
        <v>235</v>
      </c>
      <c r="C208" s="31" t="s">
        <v>221</v>
      </c>
      <c r="D208" s="31" t="s">
        <v>217</v>
      </c>
      <c r="E208" s="53" t="s">
        <v>231</v>
      </c>
      <c r="F208" s="53">
        <v>240</v>
      </c>
      <c r="G208" s="52">
        <v>0.51183009999999995</v>
      </c>
      <c r="H208" s="52">
        <v>0.44544739999999999</v>
      </c>
      <c r="I208" s="52">
        <v>0.43339119999999998</v>
      </c>
      <c r="J208" s="52">
        <v>0.4328089</v>
      </c>
      <c r="K208" s="52">
        <v>0.38833669999999998</v>
      </c>
      <c r="L208" s="52">
        <v>0.48068359999999999</v>
      </c>
      <c r="M208" s="52">
        <v>0.55894370000000004</v>
      </c>
      <c r="N208" s="52">
        <v>0.64695199999999997</v>
      </c>
      <c r="O208" s="52">
        <v>0.71379009999999998</v>
      </c>
      <c r="P208" s="52">
        <v>0.70124940000000002</v>
      </c>
      <c r="Q208" s="52">
        <v>0.64563760000000003</v>
      </c>
      <c r="R208" s="52">
        <v>0.65945980000000004</v>
      </c>
      <c r="S208" s="52">
        <v>0.65790740000000003</v>
      </c>
      <c r="T208" s="52">
        <v>0.60984970000000005</v>
      </c>
      <c r="U208" s="52">
        <v>0.6474046</v>
      </c>
      <c r="V208" s="52">
        <v>0.65891829999999996</v>
      </c>
      <c r="W208" s="52">
        <v>0.65911439999999999</v>
      </c>
      <c r="X208" s="52">
        <v>0.77824470000000001</v>
      </c>
      <c r="Y208" s="52">
        <v>0.78677200000000003</v>
      </c>
      <c r="Z208" s="52">
        <v>0.95361779999999996</v>
      </c>
      <c r="AA208" s="52">
        <v>1.0789960000000001</v>
      </c>
      <c r="AB208" s="52">
        <v>1.0300480000000001</v>
      </c>
      <c r="AC208" s="52">
        <v>0.80796869999999998</v>
      </c>
      <c r="AD208" s="52">
        <v>0.64863190000000004</v>
      </c>
      <c r="AE208" s="52">
        <v>-0.1164166</v>
      </c>
      <c r="AF208" s="52">
        <v>-0.1062063</v>
      </c>
      <c r="AG208" s="52">
        <v>-0.10808379999999999</v>
      </c>
      <c r="AH208" s="52">
        <v>-0.1032139</v>
      </c>
      <c r="AI208" s="52">
        <v>-9.7830700000000007E-2</v>
      </c>
      <c r="AJ208" s="52">
        <v>-0.1223182</v>
      </c>
      <c r="AK208" s="52">
        <v>-0.1084717</v>
      </c>
      <c r="AL208" s="52">
        <v>-3.7723800000000002E-2</v>
      </c>
      <c r="AM208" s="52">
        <v>-2.30595E-2</v>
      </c>
      <c r="AN208" s="52">
        <v>-3.8840199999999998E-2</v>
      </c>
      <c r="AO208" s="52">
        <v>-5.8539599999999997E-2</v>
      </c>
      <c r="AP208" s="52">
        <v>-4.5662700000000001E-2</v>
      </c>
      <c r="AQ208" s="52">
        <v>-3.1148599999999999E-2</v>
      </c>
      <c r="AR208" s="52">
        <v>-5.8167000000000003E-2</v>
      </c>
      <c r="AS208" s="52">
        <v>-3.8885400000000001E-2</v>
      </c>
      <c r="AT208" s="52">
        <v>-7.0374999999999993E-2</v>
      </c>
      <c r="AU208" s="52">
        <v>-0.1074007</v>
      </c>
      <c r="AV208" s="52">
        <v>-9.1197899999999998E-2</v>
      </c>
      <c r="AW208" s="52">
        <v>-0.13212170000000001</v>
      </c>
      <c r="AX208" s="52">
        <v>-0.1591159</v>
      </c>
      <c r="AY208" s="52">
        <v>-0.1173001</v>
      </c>
      <c r="AZ208" s="52">
        <v>-0.10700850000000001</v>
      </c>
      <c r="BA208" s="52">
        <v>-8.4308499999999995E-2</v>
      </c>
      <c r="BB208" s="52">
        <v>-0.11496869999999999</v>
      </c>
      <c r="BC208" s="52">
        <v>-7.6271400000000003E-2</v>
      </c>
      <c r="BD208" s="52">
        <v>-6.9517599999999999E-2</v>
      </c>
      <c r="BE208" s="52">
        <v>-7.3284799999999997E-2</v>
      </c>
      <c r="BF208" s="52">
        <v>-7.3039900000000005E-2</v>
      </c>
      <c r="BG208" s="52">
        <v>-7.2484999999999994E-2</v>
      </c>
      <c r="BH208" s="52">
        <v>-9.4484899999999997E-2</v>
      </c>
      <c r="BI208" s="52">
        <v>-7.8644900000000004E-2</v>
      </c>
      <c r="BJ208" s="52">
        <v>-9.1354000000000001E-3</v>
      </c>
      <c r="BK208" s="52">
        <v>1.35987E-2</v>
      </c>
      <c r="BL208" s="52">
        <v>3.7391999999999998E-3</v>
      </c>
      <c r="BM208" s="52">
        <v>-1.1644099999999999E-2</v>
      </c>
      <c r="BN208" s="52">
        <v>7.9334000000000002E-3</v>
      </c>
      <c r="BO208" s="52">
        <v>3.13815E-2</v>
      </c>
      <c r="BP208" s="52">
        <v>1.0446799999999999E-2</v>
      </c>
      <c r="BQ208" s="52">
        <v>3.6517399999999998E-2</v>
      </c>
      <c r="BR208" s="52">
        <v>1.08091E-2</v>
      </c>
      <c r="BS208" s="52">
        <v>-2.3412200000000001E-2</v>
      </c>
      <c r="BT208" s="52">
        <v>-1.2353100000000001E-2</v>
      </c>
      <c r="BU208" s="52">
        <v>-5.1817099999999998E-2</v>
      </c>
      <c r="BV208" s="52">
        <v>-8.1105200000000002E-2</v>
      </c>
      <c r="BW208" s="52">
        <v>-4.2507700000000002E-2</v>
      </c>
      <c r="BX208" s="52">
        <v>-4.0599900000000001E-2</v>
      </c>
      <c r="BY208" s="52">
        <v>-2.6105199999999999E-2</v>
      </c>
      <c r="BZ208" s="52">
        <v>-6.6308000000000006E-2</v>
      </c>
      <c r="CA208" s="52">
        <v>-4.84669E-2</v>
      </c>
      <c r="CB208" s="52">
        <v>-4.4107100000000003E-2</v>
      </c>
      <c r="CC208" s="52">
        <v>-4.91831E-2</v>
      </c>
      <c r="CD208" s="52">
        <v>-5.2141600000000003E-2</v>
      </c>
      <c r="CE208" s="52">
        <v>-5.4930600000000003E-2</v>
      </c>
      <c r="CF208" s="52">
        <v>-7.5207499999999997E-2</v>
      </c>
      <c r="CG208" s="52">
        <v>-5.7986900000000001E-2</v>
      </c>
      <c r="CH208" s="52">
        <v>1.06649E-2</v>
      </c>
      <c r="CI208" s="52">
        <v>3.8988099999999998E-2</v>
      </c>
      <c r="CJ208" s="52">
        <v>3.3229599999999998E-2</v>
      </c>
      <c r="CK208" s="52">
        <v>2.0835599999999999E-2</v>
      </c>
      <c r="CL208" s="52">
        <v>4.5053900000000001E-2</v>
      </c>
      <c r="CM208" s="52">
        <v>7.4689599999999995E-2</v>
      </c>
      <c r="CN208" s="52">
        <v>5.7968499999999999E-2</v>
      </c>
      <c r="CO208" s="52">
        <v>8.8741200000000006E-2</v>
      </c>
      <c r="CP208" s="52">
        <v>6.7036999999999999E-2</v>
      </c>
      <c r="CQ208" s="52">
        <v>3.4757900000000001E-2</v>
      </c>
      <c r="CR208" s="52">
        <v>4.2254600000000003E-2</v>
      </c>
      <c r="CS208" s="52">
        <v>3.8016E-3</v>
      </c>
      <c r="CT208" s="52">
        <v>-2.7075200000000001E-2</v>
      </c>
      <c r="CU208" s="52">
        <v>9.2933000000000009E-3</v>
      </c>
      <c r="CV208" s="52">
        <v>5.3946000000000003E-3</v>
      </c>
      <c r="CW208" s="52">
        <v>1.42063E-2</v>
      </c>
      <c r="CX208" s="52">
        <v>-3.2605700000000001E-2</v>
      </c>
      <c r="CY208" s="52">
        <v>-2.06625E-2</v>
      </c>
      <c r="CZ208" s="52">
        <v>-1.8696600000000001E-2</v>
      </c>
      <c r="DA208" s="52">
        <v>-2.50814E-2</v>
      </c>
      <c r="DB208" s="52">
        <v>-3.1243199999999999E-2</v>
      </c>
      <c r="DC208" s="52">
        <v>-3.7376199999999998E-2</v>
      </c>
      <c r="DD208" s="52">
        <v>-5.5930199999999999E-2</v>
      </c>
      <c r="DE208" s="52">
        <v>-3.7328899999999998E-2</v>
      </c>
      <c r="DF208" s="52">
        <v>3.0465099999999998E-2</v>
      </c>
      <c r="DG208" s="52">
        <v>6.4377400000000001E-2</v>
      </c>
      <c r="DH208" s="52">
        <v>6.2719999999999998E-2</v>
      </c>
      <c r="DI208" s="52">
        <v>5.3315300000000003E-2</v>
      </c>
      <c r="DJ208" s="52">
        <v>8.2174399999999995E-2</v>
      </c>
      <c r="DK208" s="52">
        <v>0.1179978</v>
      </c>
      <c r="DL208" s="52">
        <v>0.10549020000000001</v>
      </c>
      <c r="DM208" s="52">
        <v>0.14096500000000001</v>
      </c>
      <c r="DN208" s="52">
        <v>0.123265</v>
      </c>
      <c r="DO208" s="52">
        <v>9.29281E-2</v>
      </c>
      <c r="DP208" s="52">
        <v>9.6862299999999998E-2</v>
      </c>
      <c r="DQ208" s="52">
        <v>5.9420399999999998E-2</v>
      </c>
      <c r="DR208" s="52">
        <v>2.6954800000000001E-2</v>
      </c>
      <c r="DS208" s="52">
        <v>6.1094299999999997E-2</v>
      </c>
      <c r="DT208" s="52">
        <v>5.1388999999999997E-2</v>
      </c>
      <c r="DU208" s="52">
        <v>5.4517700000000002E-2</v>
      </c>
      <c r="DV208" s="52">
        <v>1.0966000000000001E-3</v>
      </c>
      <c r="DW208" s="52">
        <v>1.9482699999999999E-2</v>
      </c>
      <c r="DX208" s="52">
        <v>1.79922E-2</v>
      </c>
      <c r="DY208" s="52">
        <v>9.7176999999999993E-3</v>
      </c>
      <c r="DZ208" s="52">
        <v>-1.0693E-3</v>
      </c>
      <c r="EA208" s="52">
        <v>-1.20304E-2</v>
      </c>
      <c r="EB208" s="52">
        <v>-2.8096800000000002E-2</v>
      </c>
      <c r="EC208" s="52">
        <v>-7.5021000000000003E-3</v>
      </c>
      <c r="ED208" s="52">
        <v>5.9053500000000002E-2</v>
      </c>
      <c r="EE208" s="52">
        <v>0.1010356</v>
      </c>
      <c r="EF208" s="52">
        <v>0.1052994</v>
      </c>
      <c r="EG208" s="52">
        <v>0.1002108</v>
      </c>
      <c r="EH208" s="52">
        <v>0.13577049999999999</v>
      </c>
      <c r="EI208" s="52">
        <v>0.18052789999999999</v>
      </c>
      <c r="EJ208" s="52">
        <v>0.17410400000000001</v>
      </c>
      <c r="EK208" s="52">
        <v>0.2163678</v>
      </c>
      <c r="EL208" s="52">
        <v>0.20444909999999999</v>
      </c>
      <c r="EM208" s="52">
        <v>0.1769165</v>
      </c>
      <c r="EN208" s="52">
        <v>0.1757071</v>
      </c>
      <c r="EO208" s="52">
        <v>0.13972499999999999</v>
      </c>
      <c r="EP208" s="52">
        <v>0.1049655</v>
      </c>
      <c r="EQ208" s="52">
        <v>0.1358867</v>
      </c>
      <c r="ER208" s="52">
        <v>0.11779770000000001</v>
      </c>
      <c r="ES208" s="52">
        <v>0.1127211</v>
      </c>
      <c r="ET208" s="52">
        <v>4.9757299999999997E-2</v>
      </c>
      <c r="EU208" s="52">
        <v>55</v>
      </c>
      <c r="EV208" s="52">
        <v>53</v>
      </c>
      <c r="EW208" s="52">
        <v>54</v>
      </c>
      <c r="EX208" s="52">
        <v>54</v>
      </c>
      <c r="EY208" s="52">
        <v>55</v>
      </c>
      <c r="EZ208" s="52">
        <v>54</v>
      </c>
      <c r="FA208" s="52">
        <v>59</v>
      </c>
      <c r="FB208" s="52">
        <v>63</v>
      </c>
      <c r="FC208" s="52">
        <v>66</v>
      </c>
      <c r="FD208" s="52">
        <v>70</v>
      </c>
      <c r="FE208" s="52">
        <v>72</v>
      </c>
      <c r="FF208" s="52">
        <v>74</v>
      </c>
      <c r="FG208" s="52">
        <v>74</v>
      </c>
      <c r="FH208" s="52">
        <v>72</v>
      </c>
      <c r="FI208" s="52">
        <v>72</v>
      </c>
      <c r="FJ208" s="52">
        <v>71</v>
      </c>
      <c r="FK208" s="52">
        <v>69</v>
      </c>
      <c r="FL208" s="52">
        <v>68</v>
      </c>
      <c r="FM208" s="52">
        <v>66</v>
      </c>
      <c r="FN208" s="52">
        <v>63</v>
      </c>
      <c r="FO208" s="52">
        <v>62</v>
      </c>
      <c r="FP208" s="52">
        <v>62</v>
      </c>
      <c r="FQ208" s="52">
        <v>62</v>
      </c>
      <c r="FR208" s="52">
        <v>59</v>
      </c>
      <c r="FS208" s="52">
        <v>4.3955399999999999E-2</v>
      </c>
      <c r="FT208" s="52">
        <v>4.8064799999999998E-2</v>
      </c>
      <c r="FU208" s="52">
        <v>8.0153799999999997E-2</v>
      </c>
    </row>
    <row r="209" spans="1:177" x14ac:dyDescent="0.2">
      <c r="A209" s="31" t="s">
        <v>204</v>
      </c>
      <c r="B209" s="31" t="s">
        <v>235</v>
      </c>
      <c r="C209" s="31" t="s">
        <v>221</v>
      </c>
      <c r="D209" s="31" t="s">
        <v>218</v>
      </c>
      <c r="E209" s="53" t="s">
        <v>229</v>
      </c>
      <c r="F209" s="53">
        <v>254</v>
      </c>
      <c r="G209" s="52">
        <v>0.72501749999999998</v>
      </c>
      <c r="H209" s="52">
        <v>0.65770470000000003</v>
      </c>
      <c r="I209" s="52">
        <v>0.56405970000000005</v>
      </c>
      <c r="J209" s="52">
        <v>0.6194364</v>
      </c>
      <c r="K209" s="52">
        <v>0.61395520000000003</v>
      </c>
      <c r="L209" s="52">
        <v>0.74067260000000001</v>
      </c>
      <c r="M209" s="52">
        <v>0.92850120000000003</v>
      </c>
      <c r="N209" s="52">
        <v>0.833372</v>
      </c>
      <c r="O209" s="52">
        <v>0.72148310000000004</v>
      </c>
      <c r="P209" s="52">
        <v>0.73830039999999997</v>
      </c>
      <c r="Q209" s="52">
        <v>0.67327300000000001</v>
      </c>
      <c r="R209" s="52">
        <v>0.62677380000000005</v>
      </c>
      <c r="S209" s="52">
        <v>0.59753520000000004</v>
      </c>
      <c r="T209" s="52">
        <v>0.56947579999999998</v>
      </c>
      <c r="U209" s="52">
        <v>0.61934750000000005</v>
      </c>
      <c r="V209" s="52">
        <v>0.6311464</v>
      </c>
      <c r="W209" s="52">
        <v>0.77401370000000003</v>
      </c>
      <c r="X209" s="52">
        <v>0.97286499999999998</v>
      </c>
      <c r="Y209" s="52">
        <v>1.204248</v>
      </c>
      <c r="Z209" s="52">
        <v>1.277744</v>
      </c>
      <c r="AA209" s="52">
        <v>1.217605</v>
      </c>
      <c r="AB209" s="52">
        <v>1.105658</v>
      </c>
      <c r="AC209" s="52">
        <v>1.064068</v>
      </c>
      <c r="AD209" s="52">
        <v>0.84404729999999994</v>
      </c>
      <c r="AE209" s="52">
        <v>-0.1470688</v>
      </c>
      <c r="AF209" s="52">
        <v>-0.1498205</v>
      </c>
      <c r="AG209" s="52">
        <v>-0.12723419999999999</v>
      </c>
      <c r="AH209" s="52">
        <v>-7.9808400000000002E-2</v>
      </c>
      <c r="AI209" s="52">
        <v>-8.15414E-2</v>
      </c>
      <c r="AJ209" s="52">
        <v>-7.1945700000000001E-2</v>
      </c>
      <c r="AK209" s="52">
        <v>-4.5488199999999999E-2</v>
      </c>
      <c r="AL209" s="52">
        <v>-9.7108999999999997E-3</v>
      </c>
      <c r="AM209" s="52">
        <v>-1.58359E-2</v>
      </c>
      <c r="AN209" s="52">
        <v>-1.5258799999999999E-2</v>
      </c>
      <c r="AO209" s="52">
        <v>-1.8217000000000001E-3</v>
      </c>
      <c r="AP209" s="52">
        <v>4.2279999999999998E-4</v>
      </c>
      <c r="AQ209" s="52">
        <v>-3.7793300000000002E-2</v>
      </c>
      <c r="AR209" s="52">
        <v>-3.6959400000000003E-2</v>
      </c>
      <c r="AS209" s="52">
        <v>-1.26292E-2</v>
      </c>
      <c r="AT209" s="52">
        <v>-2.57019E-2</v>
      </c>
      <c r="AU209" s="52">
        <v>4.7000999999999996E-3</v>
      </c>
      <c r="AV209" s="52">
        <v>2.5250600000000002E-2</v>
      </c>
      <c r="AW209" s="52">
        <v>2.0650999999999998E-3</v>
      </c>
      <c r="AX209" s="52">
        <v>-7.8608700000000004E-2</v>
      </c>
      <c r="AY209" s="52">
        <v>-0.1071949</v>
      </c>
      <c r="AZ209" s="52">
        <v>-0.1126828</v>
      </c>
      <c r="BA209" s="52">
        <v>-7.5066999999999995E-2</v>
      </c>
      <c r="BB209" s="52">
        <v>-8.61016E-2</v>
      </c>
      <c r="BC209" s="52">
        <v>-0.11101569999999999</v>
      </c>
      <c r="BD209" s="52">
        <v>-0.1129965</v>
      </c>
      <c r="BE209" s="52">
        <v>-9.4905699999999996E-2</v>
      </c>
      <c r="BF209" s="52">
        <v>-5.23191E-2</v>
      </c>
      <c r="BG209" s="52">
        <v>-5.4219700000000003E-2</v>
      </c>
      <c r="BH209" s="52">
        <v>-4.3928700000000001E-2</v>
      </c>
      <c r="BI209" s="52">
        <v>-1.5754000000000001E-2</v>
      </c>
      <c r="BJ209" s="52">
        <v>1.73478E-2</v>
      </c>
      <c r="BK209" s="52">
        <v>1.15157E-2</v>
      </c>
      <c r="BL209" s="52">
        <v>1.18254E-2</v>
      </c>
      <c r="BM209" s="52">
        <v>2.5471899999999999E-2</v>
      </c>
      <c r="BN209" s="52">
        <v>2.6993300000000001E-2</v>
      </c>
      <c r="BO209" s="52">
        <v>-1.18037E-2</v>
      </c>
      <c r="BP209" s="52">
        <v>-1.3665399999999999E-2</v>
      </c>
      <c r="BQ209" s="52">
        <v>1.6474099999999998E-2</v>
      </c>
      <c r="BR209" s="52">
        <v>8.1404000000000008E-3</v>
      </c>
      <c r="BS209" s="52">
        <v>3.7184399999999999E-2</v>
      </c>
      <c r="BT209" s="52">
        <v>6.0173600000000001E-2</v>
      </c>
      <c r="BU209" s="52">
        <v>4.02222E-2</v>
      </c>
      <c r="BV209" s="52">
        <v>-3.8662500000000002E-2</v>
      </c>
      <c r="BW209" s="52">
        <v>-6.9097000000000006E-2</v>
      </c>
      <c r="BX209" s="52">
        <v>-7.6888700000000004E-2</v>
      </c>
      <c r="BY209" s="52">
        <v>-3.7849800000000003E-2</v>
      </c>
      <c r="BZ209" s="52">
        <v>-5.1937499999999998E-2</v>
      </c>
      <c r="CA209" s="52">
        <v>-8.6045499999999997E-2</v>
      </c>
      <c r="CB209" s="52">
        <v>-8.7492200000000006E-2</v>
      </c>
      <c r="CC209" s="52">
        <v>-7.2515099999999999E-2</v>
      </c>
      <c r="CD209" s="52">
        <v>-3.32801E-2</v>
      </c>
      <c r="CE209" s="52">
        <v>-3.5296800000000003E-2</v>
      </c>
      <c r="CF209" s="52">
        <v>-2.4524199999999999E-2</v>
      </c>
      <c r="CG209" s="52">
        <v>4.8398E-3</v>
      </c>
      <c r="CH209" s="52">
        <v>3.6088500000000003E-2</v>
      </c>
      <c r="CI209" s="52">
        <v>3.0459400000000001E-2</v>
      </c>
      <c r="CJ209" s="52">
        <v>3.0583900000000001E-2</v>
      </c>
      <c r="CK209" s="52">
        <v>4.4375400000000002E-2</v>
      </c>
      <c r="CL209" s="52">
        <v>4.5395900000000003E-2</v>
      </c>
      <c r="CM209" s="52">
        <v>6.1966E-3</v>
      </c>
      <c r="CN209" s="52">
        <v>2.4678999999999999E-3</v>
      </c>
      <c r="CO209" s="52">
        <v>3.6630900000000001E-2</v>
      </c>
      <c r="CP209" s="52">
        <v>3.1579500000000003E-2</v>
      </c>
      <c r="CQ209" s="52">
        <v>5.9683E-2</v>
      </c>
      <c r="CR209" s="52">
        <v>8.4361099999999994E-2</v>
      </c>
      <c r="CS209" s="52">
        <v>6.6649799999999995E-2</v>
      </c>
      <c r="CT209" s="52">
        <v>-1.0995899999999999E-2</v>
      </c>
      <c r="CU209" s="52">
        <v>-4.2710400000000003E-2</v>
      </c>
      <c r="CV209" s="52">
        <v>-5.2097900000000003E-2</v>
      </c>
      <c r="CW209" s="52">
        <v>-1.20733E-2</v>
      </c>
      <c r="CX209" s="52">
        <v>-2.8275499999999999E-2</v>
      </c>
      <c r="CY209" s="52">
        <v>-6.1075299999999999E-2</v>
      </c>
      <c r="CZ209" s="52">
        <v>-6.1988000000000001E-2</v>
      </c>
      <c r="DA209" s="52">
        <v>-5.0124500000000002E-2</v>
      </c>
      <c r="DB209" s="52">
        <v>-1.42411E-2</v>
      </c>
      <c r="DC209" s="52">
        <v>-1.63739E-2</v>
      </c>
      <c r="DD209" s="52">
        <v>-5.1196999999999996E-3</v>
      </c>
      <c r="DE209" s="52">
        <v>2.5433600000000001E-2</v>
      </c>
      <c r="DF209" s="52">
        <v>5.4829299999999997E-2</v>
      </c>
      <c r="DG209" s="52">
        <v>4.9403099999999998E-2</v>
      </c>
      <c r="DH209" s="52">
        <v>4.9342299999999999E-2</v>
      </c>
      <c r="DI209" s="52">
        <v>6.3278899999999999E-2</v>
      </c>
      <c r="DJ209" s="52">
        <v>6.3798499999999994E-2</v>
      </c>
      <c r="DK209" s="52">
        <v>2.41969E-2</v>
      </c>
      <c r="DL209" s="52">
        <v>1.8601199999999998E-2</v>
      </c>
      <c r="DM209" s="52">
        <v>5.6787799999999999E-2</v>
      </c>
      <c r="DN209" s="52">
        <v>5.5018600000000001E-2</v>
      </c>
      <c r="DO209" s="52">
        <v>8.2181500000000005E-2</v>
      </c>
      <c r="DP209" s="52">
        <v>0.1085486</v>
      </c>
      <c r="DQ209" s="52">
        <v>9.3077300000000002E-2</v>
      </c>
      <c r="DR209" s="52">
        <v>1.66708E-2</v>
      </c>
      <c r="DS209" s="52">
        <v>-1.6323899999999999E-2</v>
      </c>
      <c r="DT209" s="52">
        <v>-2.7307100000000001E-2</v>
      </c>
      <c r="DU209" s="52">
        <v>1.37033E-2</v>
      </c>
      <c r="DV209" s="52">
        <v>-4.6135999999999998E-3</v>
      </c>
      <c r="DW209" s="52">
        <v>-2.5022200000000001E-2</v>
      </c>
      <c r="DX209" s="52">
        <v>-2.5163899999999999E-2</v>
      </c>
      <c r="DY209" s="52">
        <v>-1.7795999999999999E-2</v>
      </c>
      <c r="DZ209" s="52">
        <v>1.32482E-2</v>
      </c>
      <c r="EA209" s="52">
        <v>1.0947800000000001E-2</v>
      </c>
      <c r="EB209" s="52">
        <v>2.2897299999999999E-2</v>
      </c>
      <c r="EC209" s="52">
        <v>5.5167800000000003E-2</v>
      </c>
      <c r="ED209" s="52">
        <v>8.1888000000000002E-2</v>
      </c>
      <c r="EE209" s="52">
        <v>7.6754699999999995E-2</v>
      </c>
      <c r="EF209" s="52">
        <v>7.6426499999999994E-2</v>
      </c>
      <c r="EG209" s="52">
        <v>9.05725E-2</v>
      </c>
      <c r="EH209" s="52">
        <v>9.0369000000000005E-2</v>
      </c>
      <c r="EI209" s="52">
        <v>5.0186500000000002E-2</v>
      </c>
      <c r="EJ209" s="52">
        <v>4.1895099999999998E-2</v>
      </c>
      <c r="EK209" s="52">
        <v>8.5891099999999998E-2</v>
      </c>
      <c r="EL209" s="52">
        <v>8.8860900000000007E-2</v>
      </c>
      <c r="EM209" s="52">
        <v>0.1146658</v>
      </c>
      <c r="EN209" s="52">
        <v>0.1434715</v>
      </c>
      <c r="EO209" s="52">
        <v>0.1312345</v>
      </c>
      <c r="EP209" s="52">
        <v>5.6617000000000001E-2</v>
      </c>
      <c r="EQ209" s="52">
        <v>2.1774100000000001E-2</v>
      </c>
      <c r="ER209" s="52">
        <v>8.4869000000000003E-3</v>
      </c>
      <c r="ES209" s="52">
        <v>5.09205E-2</v>
      </c>
      <c r="ET209" s="52">
        <v>2.95505E-2</v>
      </c>
      <c r="EU209" s="52">
        <v>50.976379000000001</v>
      </c>
      <c r="EV209" s="52">
        <v>49.968502000000001</v>
      </c>
      <c r="EW209" s="52">
        <v>50.480316000000002</v>
      </c>
      <c r="EX209" s="52">
        <v>50.976379000000001</v>
      </c>
      <c r="EY209" s="52">
        <v>48.488190000000003</v>
      </c>
      <c r="EZ209" s="52">
        <v>47.984253000000002</v>
      </c>
      <c r="FA209" s="52">
        <v>46.480316000000002</v>
      </c>
      <c r="FB209" s="52">
        <v>46.488190000000003</v>
      </c>
      <c r="FC209" s="52">
        <v>54.007874000000001</v>
      </c>
      <c r="FD209" s="52">
        <v>60.511809999999997</v>
      </c>
      <c r="FE209" s="52">
        <v>63.511809999999997</v>
      </c>
      <c r="FF209" s="52">
        <v>65.519683999999998</v>
      </c>
      <c r="FG209" s="52">
        <v>67.015747000000005</v>
      </c>
      <c r="FH209" s="52">
        <v>68.015747000000005</v>
      </c>
      <c r="FI209" s="52">
        <v>66.511809999999997</v>
      </c>
      <c r="FJ209" s="52">
        <v>65.503936999999993</v>
      </c>
      <c r="FK209" s="52">
        <v>64</v>
      </c>
      <c r="FL209" s="52">
        <v>62.496062999999999</v>
      </c>
      <c r="FM209" s="52">
        <v>60.488190000000003</v>
      </c>
      <c r="FN209" s="52">
        <v>55.464565</v>
      </c>
      <c r="FO209" s="52">
        <v>54.968502000000001</v>
      </c>
      <c r="FP209" s="52">
        <v>52.968502000000001</v>
      </c>
      <c r="FQ209" s="52">
        <v>52.976379000000001</v>
      </c>
      <c r="FR209" s="52">
        <v>51.480316000000002</v>
      </c>
      <c r="FS209" s="52">
        <v>2.6460899999999999E-2</v>
      </c>
      <c r="FT209" s="52">
        <v>2.5963199999999999E-2</v>
      </c>
      <c r="FU209" s="52">
        <v>4.2062099999999998E-2</v>
      </c>
    </row>
    <row r="210" spans="1:177" x14ac:dyDescent="0.2">
      <c r="A210" s="31" t="s">
        <v>204</v>
      </c>
      <c r="B210" s="31" t="s">
        <v>235</v>
      </c>
      <c r="C210" s="31" t="s">
        <v>221</v>
      </c>
      <c r="D210" s="31" t="s">
        <v>218</v>
      </c>
      <c r="E210" s="53" t="s">
        <v>230</v>
      </c>
      <c r="F210" s="53">
        <v>136</v>
      </c>
      <c r="G210" s="52">
        <v>0.61429690000000003</v>
      </c>
      <c r="H210" s="52">
        <v>0.56777420000000001</v>
      </c>
      <c r="I210" s="52">
        <v>0.46205930000000001</v>
      </c>
      <c r="J210" s="52">
        <v>0.55110139999999996</v>
      </c>
      <c r="K210" s="52">
        <v>0.5632973</v>
      </c>
      <c r="L210" s="52">
        <v>0.7138949</v>
      </c>
      <c r="M210" s="52">
        <v>0.93471219999999999</v>
      </c>
      <c r="N210" s="52">
        <v>0.880444</v>
      </c>
      <c r="O210" s="52">
        <v>0.74035169999999995</v>
      </c>
      <c r="P210" s="52">
        <v>0.73893229999999999</v>
      </c>
      <c r="Q210" s="52">
        <v>0.68172960000000005</v>
      </c>
      <c r="R210" s="52">
        <v>0.59197920000000004</v>
      </c>
      <c r="S210" s="52">
        <v>0.5995007</v>
      </c>
      <c r="T210" s="52">
        <v>0.54555390000000004</v>
      </c>
      <c r="U210" s="52">
        <v>0.57100899999999999</v>
      </c>
      <c r="V210" s="52">
        <v>0.5324025</v>
      </c>
      <c r="W210" s="52">
        <v>0.62938210000000006</v>
      </c>
      <c r="X210" s="52">
        <v>0.83414299999999997</v>
      </c>
      <c r="Y210" s="52">
        <v>1.0998939999999999</v>
      </c>
      <c r="Z210" s="52">
        <v>1.1740630000000001</v>
      </c>
      <c r="AA210" s="52">
        <v>1.201762</v>
      </c>
      <c r="AB210" s="52">
        <v>1.0224949999999999</v>
      </c>
      <c r="AC210" s="52">
        <v>0.92585090000000003</v>
      </c>
      <c r="AD210" s="52">
        <v>0.75968279999999999</v>
      </c>
      <c r="AE210" s="52">
        <v>-0.23065849999999999</v>
      </c>
      <c r="AF210" s="52">
        <v>-0.25021569999999999</v>
      </c>
      <c r="AG210" s="52">
        <v>-0.18057590000000001</v>
      </c>
      <c r="AH210" s="52">
        <v>-0.10706160000000001</v>
      </c>
      <c r="AI210" s="52">
        <v>-0.1151953</v>
      </c>
      <c r="AJ210" s="52">
        <v>-0.1068339</v>
      </c>
      <c r="AK210" s="52">
        <v>-4.3639400000000002E-2</v>
      </c>
      <c r="AL210" s="52">
        <v>-7.2121199999999996E-2</v>
      </c>
      <c r="AM210" s="52">
        <v>-2.5378000000000001E-2</v>
      </c>
      <c r="AN210" s="52">
        <v>1.11013E-2</v>
      </c>
      <c r="AO210" s="52">
        <v>3.0692899999999999E-2</v>
      </c>
      <c r="AP210" s="52">
        <v>-7.5932999999999999E-3</v>
      </c>
      <c r="AQ210" s="52">
        <v>-5.0628100000000002E-2</v>
      </c>
      <c r="AR210" s="52">
        <v>-5.3971999999999999E-2</v>
      </c>
      <c r="AS210" s="52">
        <v>-4.1453499999999997E-2</v>
      </c>
      <c r="AT210" s="52">
        <v>-7.0576799999999995E-2</v>
      </c>
      <c r="AU210" s="52">
        <v>-7.21807E-2</v>
      </c>
      <c r="AV210" s="52">
        <v>-6.1368300000000001E-2</v>
      </c>
      <c r="AW210" s="52">
        <v>-3.8470299999999999E-2</v>
      </c>
      <c r="AX210" s="52">
        <v>-8.0357100000000001E-2</v>
      </c>
      <c r="AY210" s="52">
        <v>-0.1462309</v>
      </c>
      <c r="AZ210" s="52">
        <v>-0.12881000000000001</v>
      </c>
      <c r="BA210" s="52">
        <v>-0.14819070000000001</v>
      </c>
      <c r="BB210" s="52">
        <v>-0.1428478</v>
      </c>
      <c r="BC210" s="52">
        <v>-0.1738548</v>
      </c>
      <c r="BD210" s="52">
        <v>-0.1907751</v>
      </c>
      <c r="BE210" s="52">
        <v>-0.1292692</v>
      </c>
      <c r="BF210" s="52">
        <v>-6.6462199999999999E-2</v>
      </c>
      <c r="BG210" s="52">
        <v>-7.5526399999999994E-2</v>
      </c>
      <c r="BH210" s="52">
        <v>-6.6406599999999996E-2</v>
      </c>
      <c r="BI210" s="52">
        <v>-4.9030000000000005E-4</v>
      </c>
      <c r="BJ210" s="52">
        <v>-3.2390700000000001E-2</v>
      </c>
      <c r="BK210" s="52">
        <v>1.9316799999999999E-2</v>
      </c>
      <c r="BL210" s="52">
        <v>5.2114199999999999E-2</v>
      </c>
      <c r="BM210" s="52">
        <v>7.1864800000000006E-2</v>
      </c>
      <c r="BN210" s="52">
        <v>3.3276300000000002E-2</v>
      </c>
      <c r="BO210" s="52">
        <v>-1.26652E-2</v>
      </c>
      <c r="BP210" s="52">
        <v>-2.30706E-2</v>
      </c>
      <c r="BQ210" s="52">
        <v>-5.1127999999999998E-3</v>
      </c>
      <c r="BR210" s="52">
        <v>-2.8116499999999999E-2</v>
      </c>
      <c r="BS210" s="52">
        <v>-2.9478799999999999E-2</v>
      </c>
      <c r="BT210" s="52">
        <v>-1.7271399999999999E-2</v>
      </c>
      <c r="BU210" s="52">
        <v>1.0969400000000001E-2</v>
      </c>
      <c r="BV210" s="52">
        <v>-2.9261700000000002E-2</v>
      </c>
      <c r="BW210" s="52">
        <v>-9.4009499999999996E-2</v>
      </c>
      <c r="BX210" s="52">
        <v>-8.3072099999999996E-2</v>
      </c>
      <c r="BY210" s="52">
        <v>-9.6897200000000003E-2</v>
      </c>
      <c r="BZ210" s="52">
        <v>-9.2399999999999996E-2</v>
      </c>
      <c r="CA210" s="52">
        <v>-0.13451270000000001</v>
      </c>
      <c r="CB210" s="52">
        <v>-0.14960680000000001</v>
      </c>
      <c r="CC210" s="52">
        <v>-9.3734399999999996E-2</v>
      </c>
      <c r="CD210" s="52">
        <v>-3.8343099999999998E-2</v>
      </c>
      <c r="CE210" s="52">
        <v>-4.8051900000000002E-2</v>
      </c>
      <c r="CF210" s="52">
        <v>-3.8406700000000002E-2</v>
      </c>
      <c r="CG210" s="52">
        <v>2.9394699999999999E-2</v>
      </c>
      <c r="CH210" s="52">
        <v>-4.8734E-3</v>
      </c>
      <c r="CI210" s="52">
        <v>5.0272299999999999E-2</v>
      </c>
      <c r="CJ210" s="52">
        <v>8.0519599999999997E-2</v>
      </c>
      <c r="CK210" s="52">
        <v>0.10038039999999999</v>
      </c>
      <c r="CL210" s="52">
        <v>6.1582400000000002E-2</v>
      </c>
      <c r="CM210" s="52">
        <v>1.36277E-2</v>
      </c>
      <c r="CN210" s="52">
        <v>-1.6682999999999999E-3</v>
      </c>
      <c r="CO210" s="52">
        <v>2.00567E-2</v>
      </c>
      <c r="CP210" s="52">
        <v>1.2913E-3</v>
      </c>
      <c r="CQ210" s="52">
        <v>9.6399999999999999E-5</v>
      </c>
      <c r="CR210" s="52">
        <v>1.3270000000000001E-2</v>
      </c>
      <c r="CS210" s="52">
        <v>4.52112E-2</v>
      </c>
      <c r="CT210" s="52">
        <v>6.1268E-3</v>
      </c>
      <c r="CU210" s="52">
        <v>-5.7841099999999999E-2</v>
      </c>
      <c r="CV210" s="52">
        <v>-5.1394200000000001E-2</v>
      </c>
      <c r="CW210" s="52">
        <v>-6.13714E-2</v>
      </c>
      <c r="CX210" s="52">
        <v>-5.7459999999999997E-2</v>
      </c>
      <c r="CY210" s="52">
        <v>-9.5170599999999994E-2</v>
      </c>
      <c r="CZ210" s="52">
        <v>-0.1084384</v>
      </c>
      <c r="DA210" s="52">
        <v>-5.8199500000000001E-2</v>
      </c>
      <c r="DB210" s="52">
        <v>-1.0224E-2</v>
      </c>
      <c r="DC210" s="52">
        <v>-2.0577399999999999E-2</v>
      </c>
      <c r="DD210" s="52">
        <v>-1.0406800000000001E-2</v>
      </c>
      <c r="DE210" s="52">
        <v>5.9279600000000002E-2</v>
      </c>
      <c r="DF210" s="52">
        <v>2.2643900000000002E-2</v>
      </c>
      <c r="DG210" s="52">
        <v>8.1227900000000006E-2</v>
      </c>
      <c r="DH210" s="52">
        <v>0.10892490000000001</v>
      </c>
      <c r="DI210" s="52">
        <v>0.12889590000000001</v>
      </c>
      <c r="DJ210" s="52">
        <v>8.9888499999999996E-2</v>
      </c>
      <c r="DK210" s="52">
        <v>3.9920700000000003E-2</v>
      </c>
      <c r="DL210" s="52">
        <v>1.9733899999999999E-2</v>
      </c>
      <c r="DM210" s="52">
        <v>4.5226099999999998E-2</v>
      </c>
      <c r="DN210" s="52">
        <v>3.0699199999999999E-2</v>
      </c>
      <c r="DO210" s="52">
        <v>2.9671699999999999E-2</v>
      </c>
      <c r="DP210" s="52">
        <v>4.38114E-2</v>
      </c>
      <c r="DQ210" s="52">
        <v>7.9452999999999996E-2</v>
      </c>
      <c r="DR210" s="52">
        <v>4.1515200000000002E-2</v>
      </c>
      <c r="DS210" s="52">
        <v>-2.16727E-2</v>
      </c>
      <c r="DT210" s="52">
        <v>-1.9716299999999999E-2</v>
      </c>
      <c r="DU210" s="52">
        <v>-2.58456E-2</v>
      </c>
      <c r="DV210" s="52">
        <v>-2.2519999999999998E-2</v>
      </c>
      <c r="DW210" s="52">
        <v>-3.83668E-2</v>
      </c>
      <c r="DX210" s="52">
        <v>-4.8997800000000001E-2</v>
      </c>
      <c r="DY210" s="52">
        <v>-6.8928000000000001E-3</v>
      </c>
      <c r="DZ210" s="52">
        <v>3.03755E-2</v>
      </c>
      <c r="EA210" s="52">
        <v>1.9091500000000001E-2</v>
      </c>
      <c r="EB210" s="52">
        <v>3.0020600000000001E-2</v>
      </c>
      <c r="EC210" s="52">
        <v>0.1024288</v>
      </c>
      <c r="ED210" s="52">
        <v>6.2374400000000003E-2</v>
      </c>
      <c r="EE210" s="52">
        <v>0.1259227</v>
      </c>
      <c r="EF210" s="52">
        <v>0.14993780000000001</v>
      </c>
      <c r="EG210" s="52">
        <v>0.17006789999999999</v>
      </c>
      <c r="EH210" s="52">
        <v>0.13075809999999999</v>
      </c>
      <c r="EI210" s="52">
        <v>7.7883499999999994E-2</v>
      </c>
      <c r="EJ210" s="52">
        <v>5.0635300000000001E-2</v>
      </c>
      <c r="EK210" s="52">
        <v>8.1566799999999995E-2</v>
      </c>
      <c r="EL210" s="52">
        <v>7.3159500000000002E-2</v>
      </c>
      <c r="EM210" s="52">
        <v>7.2373599999999996E-2</v>
      </c>
      <c r="EN210" s="52">
        <v>8.7908399999999998E-2</v>
      </c>
      <c r="EO210" s="52">
        <v>0.1288927</v>
      </c>
      <c r="EP210" s="52">
        <v>9.2610600000000001E-2</v>
      </c>
      <c r="EQ210" s="52">
        <v>3.0548800000000001E-2</v>
      </c>
      <c r="ER210" s="52">
        <v>2.6021499999999999E-2</v>
      </c>
      <c r="ES210" s="52">
        <v>2.5447999999999998E-2</v>
      </c>
      <c r="ET210" s="52">
        <v>2.7927799999999999E-2</v>
      </c>
      <c r="EU210" s="52">
        <v>54</v>
      </c>
      <c r="EV210" s="52">
        <v>54</v>
      </c>
      <c r="EW210" s="52">
        <v>53</v>
      </c>
      <c r="EX210" s="52">
        <v>54</v>
      </c>
      <c r="EY210" s="52">
        <v>50</v>
      </c>
      <c r="EZ210" s="52">
        <v>50</v>
      </c>
      <c r="FA210" s="52">
        <v>49</v>
      </c>
      <c r="FB210" s="52">
        <v>48</v>
      </c>
      <c r="FC210" s="52">
        <v>53</v>
      </c>
      <c r="FD210" s="52">
        <v>59</v>
      </c>
      <c r="FE210" s="52">
        <v>62</v>
      </c>
      <c r="FF210" s="52">
        <v>63</v>
      </c>
      <c r="FG210" s="52">
        <v>65</v>
      </c>
      <c r="FH210" s="52">
        <v>66</v>
      </c>
      <c r="FI210" s="52">
        <v>65</v>
      </c>
      <c r="FJ210" s="52">
        <v>65</v>
      </c>
      <c r="FK210" s="52">
        <v>64</v>
      </c>
      <c r="FL210" s="52">
        <v>63</v>
      </c>
      <c r="FM210" s="52">
        <v>62</v>
      </c>
      <c r="FN210" s="52">
        <v>60</v>
      </c>
      <c r="FO210" s="52">
        <v>59</v>
      </c>
      <c r="FP210" s="52">
        <v>57</v>
      </c>
      <c r="FQ210" s="52">
        <v>56</v>
      </c>
      <c r="FR210" s="52">
        <v>54</v>
      </c>
      <c r="FS210" s="52">
        <v>4.0267299999999999E-2</v>
      </c>
      <c r="FT210" s="52">
        <v>4.0538299999999999E-2</v>
      </c>
      <c r="FU210" s="52">
        <v>5.8038600000000003E-2</v>
      </c>
    </row>
    <row r="211" spans="1:177" x14ac:dyDescent="0.2">
      <c r="A211" s="31" t="s">
        <v>204</v>
      </c>
      <c r="B211" s="31" t="s">
        <v>235</v>
      </c>
      <c r="C211" s="31" t="s">
        <v>221</v>
      </c>
      <c r="D211" s="31" t="s">
        <v>218</v>
      </c>
      <c r="E211" s="53" t="s">
        <v>231</v>
      </c>
      <c r="F211" s="53">
        <v>118</v>
      </c>
      <c r="G211" s="52">
        <v>0.84579579999999999</v>
      </c>
      <c r="H211" s="52">
        <v>0.7593569</v>
      </c>
      <c r="I211" s="52">
        <v>0.67643540000000002</v>
      </c>
      <c r="J211" s="52">
        <v>0.68593479999999996</v>
      </c>
      <c r="K211" s="52">
        <v>0.66498210000000002</v>
      </c>
      <c r="L211" s="52">
        <v>0.7667891</v>
      </c>
      <c r="M211" s="52">
        <v>0.91917870000000002</v>
      </c>
      <c r="N211" s="52">
        <v>0.77709459999999997</v>
      </c>
      <c r="O211" s="52">
        <v>0.70115510000000003</v>
      </c>
      <c r="P211" s="52">
        <v>0.73197690000000004</v>
      </c>
      <c r="Q211" s="52">
        <v>0.66498809999999997</v>
      </c>
      <c r="R211" s="52">
        <v>0.65802000000000005</v>
      </c>
      <c r="S211" s="52">
        <v>0.59276010000000001</v>
      </c>
      <c r="T211" s="52">
        <v>0.58842930000000004</v>
      </c>
      <c r="U211" s="52">
        <v>0.66348949999999995</v>
      </c>
      <c r="V211" s="52">
        <v>0.72945009999999999</v>
      </c>
      <c r="W211" s="52">
        <v>0.92491449999999997</v>
      </c>
      <c r="X211" s="52">
        <v>1.1132169999999999</v>
      </c>
      <c r="Y211" s="52">
        <v>1.3053729999999999</v>
      </c>
      <c r="Z211" s="52">
        <v>1.3745080000000001</v>
      </c>
      <c r="AA211" s="52">
        <v>1.227095</v>
      </c>
      <c r="AB211" s="52">
        <v>1.1840869999999999</v>
      </c>
      <c r="AC211" s="52">
        <v>1.2092499999999999</v>
      </c>
      <c r="AD211" s="52">
        <v>0.92891579999999996</v>
      </c>
      <c r="AE211" s="52">
        <v>-9.8316799999999996E-2</v>
      </c>
      <c r="AF211" s="52">
        <v>-8.2073499999999994E-2</v>
      </c>
      <c r="AG211" s="52">
        <v>-0.103447</v>
      </c>
      <c r="AH211" s="52">
        <v>-9.2051099999999997E-2</v>
      </c>
      <c r="AI211" s="52">
        <v>-8.5628300000000004E-2</v>
      </c>
      <c r="AJ211" s="52">
        <v>-7.7679999999999999E-2</v>
      </c>
      <c r="AK211" s="52">
        <v>-9.1917499999999999E-2</v>
      </c>
      <c r="AL211" s="52">
        <v>5.5994E-3</v>
      </c>
      <c r="AM211" s="52">
        <v>-4.1512300000000002E-2</v>
      </c>
      <c r="AN211" s="52">
        <v>-8.2719799999999996E-2</v>
      </c>
      <c r="AO211" s="52">
        <v>-6.9856500000000002E-2</v>
      </c>
      <c r="AP211" s="52">
        <v>-2.9964600000000001E-2</v>
      </c>
      <c r="AQ211" s="52">
        <v>-6.3670699999999997E-2</v>
      </c>
      <c r="AR211" s="52">
        <v>-5.7891400000000003E-2</v>
      </c>
      <c r="AS211" s="52">
        <v>-2.8537E-2</v>
      </c>
      <c r="AT211" s="52">
        <v>-2.7716500000000002E-2</v>
      </c>
      <c r="AU211" s="52">
        <v>4.4139699999999997E-2</v>
      </c>
      <c r="AV211" s="52">
        <v>6.4402500000000001E-2</v>
      </c>
      <c r="AW211" s="52">
        <v>-1.4005500000000001E-2</v>
      </c>
      <c r="AX211" s="52">
        <v>-0.13818169999999999</v>
      </c>
      <c r="AY211" s="52">
        <v>-0.1292912</v>
      </c>
      <c r="AZ211" s="52">
        <v>-0.15200949999999999</v>
      </c>
      <c r="BA211" s="52">
        <v>-4.6559299999999998E-2</v>
      </c>
      <c r="BB211" s="52">
        <v>-7.5110700000000002E-2</v>
      </c>
      <c r="BC211" s="52">
        <v>-5.5915199999999998E-2</v>
      </c>
      <c r="BD211" s="52">
        <v>-4.1395099999999997E-2</v>
      </c>
      <c r="BE211" s="52">
        <v>-6.5760200000000005E-2</v>
      </c>
      <c r="BF211" s="52">
        <v>-5.4838499999999998E-2</v>
      </c>
      <c r="BG211" s="52">
        <v>-4.7788200000000003E-2</v>
      </c>
      <c r="BH211" s="52">
        <v>-3.8344900000000001E-2</v>
      </c>
      <c r="BI211" s="52">
        <v>-5.0928800000000003E-2</v>
      </c>
      <c r="BJ211" s="52">
        <v>4.1562000000000002E-2</v>
      </c>
      <c r="BK211" s="52">
        <v>-1.15499E-2</v>
      </c>
      <c r="BL211" s="52">
        <v>-4.8189000000000003E-2</v>
      </c>
      <c r="BM211" s="52">
        <v>-3.49152E-2</v>
      </c>
      <c r="BN211" s="52">
        <v>3.3700000000000002E-3</v>
      </c>
      <c r="BO211" s="52">
        <v>-2.8392299999999999E-2</v>
      </c>
      <c r="BP211" s="52">
        <v>-2.25396E-2</v>
      </c>
      <c r="BQ211" s="52">
        <v>1.75709E-2</v>
      </c>
      <c r="BR211" s="52">
        <v>2.5582400000000002E-2</v>
      </c>
      <c r="BS211" s="52">
        <v>9.3016100000000004E-2</v>
      </c>
      <c r="BT211" s="52">
        <v>0.11978270000000001</v>
      </c>
      <c r="BU211" s="52">
        <v>4.5169500000000001E-2</v>
      </c>
      <c r="BV211" s="52">
        <v>-7.6127200000000006E-2</v>
      </c>
      <c r="BW211" s="52">
        <v>-7.2945700000000002E-2</v>
      </c>
      <c r="BX211" s="52">
        <v>-9.5419500000000004E-2</v>
      </c>
      <c r="BY211" s="52">
        <v>7.8759999999999993E-3</v>
      </c>
      <c r="BZ211" s="52">
        <v>-2.93905E-2</v>
      </c>
      <c r="CA211" s="52">
        <v>-2.6547999999999999E-2</v>
      </c>
      <c r="CB211" s="52">
        <v>-1.32213E-2</v>
      </c>
      <c r="CC211" s="52">
        <v>-3.9658400000000003E-2</v>
      </c>
      <c r="CD211" s="52">
        <v>-2.90651E-2</v>
      </c>
      <c r="CE211" s="52">
        <v>-2.15803E-2</v>
      </c>
      <c r="CF211" s="52">
        <v>-1.11015E-2</v>
      </c>
      <c r="CG211" s="52">
        <v>-2.25401E-2</v>
      </c>
      <c r="CH211" s="52">
        <v>6.6469600000000004E-2</v>
      </c>
      <c r="CI211" s="52">
        <v>9.2020000000000001E-3</v>
      </c>
      <c r="CJ211" s="52">
        <v>-2.4273200000000002E-2</v>
      </c>
      <c r="CK211" s="52">
        <v>-1.0715000000000001E-2</v>
      </c>
      <c r="CL211" s="52">
        <v>2.6457499999999998E-2</v>
      </c>
      <c r="CM211" s="52">
        <v>-3.9585999999999996E-3</v>
      </c>
      <c r="CN211" s="52">
        <v>1.9449999999999999E-3</v>
      </c>
      <c r="CO211" s="52">
        <v>4.9505199999999999E-2</v>
      </c>
      <c r="CP211" s="52">
        <v>6.2496999999999997E-2</v>
      </c>
      <c r="CQ211" s="52">
        <v>0.1268677</v>
      </c>
      <c r="CR211" s="52">
        <v>0.1581389</v>
      </c>
      <c r="CS211" s="52">
        <v>8.6153999999999994E-2</v>
      </c>
      <c r="CT211" s="52">
        <v>-3.3148400000000001E-2</v>
      </c>
      <c r="CU211" s="52">
        <v>-3.3921E-2</v>
      </c>
      <c r="CV211" s="52">
        <v>-5.6225400000000002E-2</v>
      </c>
      <c r="CW211" s="52">
        <v>4.5577800000000002E-2</v>
      </c>
      <c r="CX211" s="52">
        <v>2.2751999999999998E-3</v>
      </c>
      <c r="CY211" s="52">
        <v>2.8192999999999998E-3</v>
      </c>
      <c r="CZ211" s="52">
        <v>1.4952500000000001E-2</v>
      </c>
      <c r="DA211" s="52">
        <v>-1.35566E-2</v>
      </c>
      <c r="DB211" s="52">
        <v>-3.2918000000000001E-3</v>
      </c>
      <c r="DC211" s="52">
        <v>4.6275999999999999E-3</v>
      </c>
      <c r="DD211" s="52">
        <v>1.6141900000000001E-2</v>
      </c>
      <c r="DE211" s="52">
        <v>5.8485999999999998E-3</v>
      </c>
      <c r="DF211" s="52">
        <v>9.1377200000000006E-2</v>
      </c>
      <c r="DG211" s="52">
        <v>2.9953899999999999E-2</v>
      </c>
      <c r="DH211" s="52">
        <v>-3.5730000000000001E-4</v>
      </c>
      <c r="DI211" s="52">
        <v>1.3485199999999999E-2</v>
      </c>
      <c r="DJ211" s="52">
        <v>4.9544900000000003E-2</v>
      </c>
      <c r="DK211" s="52">
        <v>2.04751E-2</v>
      </c>
      <c r="DL211" s="52">
        <v>2.6429500000000002E-2</v>
      </c>
      <c r="DM211" s="52">
        <v>8.1439399999999995E-2</v>
      </c>
      <c r="DN211" s="52">
        <v>9.9411600000000003E-2</v>
      </c>
      <c r="DO211" s="52">
        <v>0.16071920000000001</v>
      </c>
      <c r="DP211" s="52">
        <v>0.19649510000000001</v>
      </c>
      <c r="DQ211" s="52">
        <v>0.12713840000000001</v>
      </c>
      <c r="DR211" s="52">
        <v>9.8303999999999996E-3</v>
      </c>
      <c r="DS211" s="52">
        <v>5.1037000000000001E-3</v>
      </c>
      <c r="DT211" s="52">
        <v>-1.7031299999999999E-2</v>
      </c>
      <c r="DU211" s="52">
        <v>8.3279500000000006E-2</v>
      </c>
      <c r="DV211" s="52">
        <v>3.39408E-2</v>
      </c>
      <c r="DW211" s="52">
        <v>4.5220900000000001E-2</v>
      </c>
      <c r="DX211" s="52">
        <v>5.5631E-2</v>
      </c>
      <c r="DY211" s="52">
        <v>2.41303E-2</v>
      </c>
      <c r="DZ211" s="52">
        <v>3.3920800000000001E-2</v>
      </c>
      <c r="EA211" s="52">
        <v>4.2467600000000001E-2</v>
      </c>
      <c r="EB211" s="52">
        <v>5.5476999999999999E-2</v>
      </c>
      <c r="EC211" s="52">
        <v>4.6837299999999998E-2</v>
      </c>
      <c r="ED211" s="52">
        <v>0.1273398</v>
      </c>
      <c r="EE211" s="52">
        <v>5.9916299999999999E-2</v>
      </c>
      <c r="EF211" s="52">
        <v>3.4173500000000002E-2</v>
      </c>
      <c r="EG211" s="52">
        <v>4.8426499999999997E-2</v>
      </c>
      <c r="EH211" s="52">
        <v>8.2879599999999998E-2</v>
      </c>
      <c r="EI211" s="52">
        <v>5.5753400000000002E-2</v>
      </c>
      <c r="EJ211" s="52">
        <v>6.1781299999999997E-2</v>
      </c>
      <c r="EK211" s="52">
        <v>0.12754740000000001</v>
      </c>
      <c r="EL211" s="52">
        <v>0.1527104</v>
      </c>
      <c r="EM211" s="52">
        <v>0.20959559999999999</v>
      </c>
      <c r="EN211" s="52">
        <v>0.25187530000000002</v>
      </c>
      <c r="EO211" s="52">
        <v>0.18631349999999999</v>
      </c>
      <c r="EP211" s="52">
        <v>7.1884900000000002E-2</v>
      </c>
      <c r="EQ211" s="52">
        <v>6.1449200000000002E-2</v>
      </c>
      <c r="ER211" s="52">
        <v>3.9558700000000002E-2</v>
      </c>
      <c r="ES211" s="52">
        <v>0.1377148</v>
      </c>
      <c r="ET211" s="52">
        <v>7.9660999999999996E-2</v>
      </c>
      <c r="EU211" s="52">
        <v>48</v>
      </c>
      <c r="EV211" s="52">
        <v>46</v>
      </c>
      <c r="EW211" s="52">
        <v>48</v>
      </c>
      <c r="EX211" s="52">
        <v>48</v>
      </c>
      <c r="EY211" s="52">
        <v>47</v>
      </c>
      <c r="EZ211" s="52">
        <v>46</v>
      </c>
      <c r="FA211" s="52">
        <v>44</v>
      </c>
      <c r="FB211" s="52">
        <v>45</v>
      </c>
      <c r="FC211" s="52">
        <v>55</v>
      </c>
      <c r="FD211" s="52">
        <v>62</v>
      </c>
      <c r="FE211" s="52">
        <v>65</v>
      </c>
      <c r="FF211" s="52">
        <v>68</v>
      </c>
      <c r="FG211" s="52">
        <v>69</v>
      </c>
      <c r="FH211" s="52">
        <v>70</v>
      </c>
      <c r="FI211" s="52">
        <v>68</v>
      </c>
      <c r="FJ211" s="52">
        <v>66</v>
      </c>
      <c r="FK211" s="52">
        <v>64</v>
      </c>
      <c r="FL211" s="52">
        <v>62</v>
      </c>
      <c r="FM211" s="52">
        <v>59</v>
      </c>
      <c r="FN211" s="52">
        <v>51</v>
      </c>
      <c r="FO211" s="52">
        <v>51</v>
      </c>
      <c r="FP211" s="52">
        <v>49</v>
      </c>
      <c r="FQ211" s="52">
        <v>50</v>
      </c>
      <c r="FR211" s="52">
        <v>49</v>
      </c>
      <c r="FS211" s="52">
        <v>3.39818E-2</v>
      </c>
      <c r="FT211" s="52">
        <v>3.1573400000000001E-2</v>
      </c>
      <c r="FU211" s="52">
        <v>6.1081499999999997E-2</v>
      </c>
    </row>
    <row r="212" spans="1:177" x14ac:dyDescent="0.2">
      <c r="A212" s="31" t="s">
        <v>204</v>
      </c>
      <c r="B212" s="31" t="s">
        <v>235</v>
      </c>
      <c r="C212" s="31" t="s">
        <v>221</v>
      </c>
      <c r="D212" s="31" t="s">
        <v>219</v>
      </c>
      <c r="E212" s="53" t="s">
        <v>229</v>
      </c>
      <c r="F212" s="53">
        <v>204</v>
      </c>
      <c r="G212" s="52">
        <v>0.67015829999999998</v>
      </c>
      <c r="H212" s="52">
        <v>0.55065549999999996</v>
      </c>
      <c r="I212" s="52">
        <v>0.50357099999999999</v>
      </c>
      <c r="J212" s="52">
        <v>0.48636829999999998</v>
      </c>
      <c r="K212" s="52">
        <v>0.4677134</v>
      </c>
      <c r="L212" s="52">
        <v>0.5095229</v>
      </c>
      <c r="M212" s="52">
        <v>0.62167260000000002</v>
      </c>
      <c r="N212" s="52">
        <v>0.642702</v>
      </c>
      <c r="O212" s="52">
        <v>0.82580169999999997</v>
      </c>
      <c r="P212" s="52">
        <v>0.73669030000000002</v>
      </c>
      <c r="Q212" s="52">
        <v>0.73938879999999996</v>
      </c>
      <c r="R212" s="52">
        <v>0.86506329999999998</v>
      </c>
      <c r="S212" s="52">
        <v>0.94537550000000004</v>
      </c>
      <c r="T212" s="52">
        <v>1.022794</v>
      </c>
      <c r="U212" s="52">
        <v>1.1876869999999999</v>
      </c>
      <c r="V212" s="52">
        <v>1.4606460000000001</v>
      </c>
      <c r="W212" s="52">
        <v>1.436415</v>
      </c>
      <c r="X212" s="52">
        <v>1.628039</v>
      </c>
      <c r="Y212" s="52">
        <v>2.0237989999999999</v>
      </c>
      <c r="Z212" s="52">
        <v>2.3296269999999999</v>
      </c>
      <c r="AA212" s="52">
        <v>2.3320949999999998</v>
      </c>
      <c r="AB212" s="52">
        <v>1.894026</v>
      </c>
      <c r="AC212" s="52">
        <v>1.6139859999999999</v>
      </c>
      <c r="AD212" s="52">
        <v>1.318732</v>
      </c>
      <c r="AE212" s="52">
        <v>-9.4098899999999999E-2</v>
      </c>
      <c r="AF212" s="52">
        <v>-7.7969300000000005E-2</v>
      </c>
      <c r="AG212" s="52">
        <v>-7.3392700000000005E-2</v>
      </c>
      <c r="AH212" s="52">
        <v>-6.5490099999999996E-2</v>
      </c>
      <c r="AI212" s="52">
        <v>-6.4242300000000002E-2</v>
      </c>
      <c r="AJ212" s="52">
        <v>-6.00358E-2</v>
      </c>
      <c r="AK212" s="52">
        <v>-4.7478100000000002E-2</v>
      </c>
      <c r="AL212" s="52">
        <v>-2.27201E-2</v>
      </c>
      <c r="AM212" s="52">
        <v>-3.7190399999999998E-2</v>
      </c>
      <c r="AN212" s="52">
        <v>-1.40436E-2</v>
      </c>
      <c r="AO212" s="52">
        <v>-7.3839999999999999E-3</v>
      </c>
      <c r="AP212" s="52">
        <v>-6.8304000000000004E-3</v>
      </c>
      <c r="AQ212" s="52">
        <v>2.3369399999999999E-2</v>
      </c>
      <c r="AR212" s="52">
        <v>-8.2433999999999997E-3</v>
      </c>
      <c r="AS212" s="52">
        <v>4.7944000000000001E-2</v>
      </c>
      <c r="AT212" s="52">
        <v>4.7440900000000001E-2</v>
      </c>
      <c r="AU212" s="52">
        <v>2.3578600000000002E-2</v>
      </c>
      <c r="AV212" s="52">
        <v>5.9154100000000001E-2</v>
      </c>
      <c r="AW212" s="52">
        <v>2.0739500000000001E-2</v>
      </c>
      <c r="AX212" s="52">
        <v>-3.4211800000000001E-2</v>
      </c>
      <c r="AY212" s="52">
        <v>-1.4076399999999999E-2</v>
      </c>
      <c r="AZ212" s="52">
        <v>-6.0768200000000001E-2</v>
      </c>
      <c r="BA212" s="52">
        <v>-7.7185000000000004E-2</v>
      </c>
      <c r="BB212" s="52">
        <v>-0.12286</v>
      </c>
      <c r="BC212" s="52">
        <v>-6.1157099999999999E-2</v>
      </c>
      <c r="BD212" s="52">
        <v>-4.9684499999999999E-2</v>
      </c>
      <c r="BE212" s="52">
        <v>-4.7344799999999999E-2</v>
      </c>
      <c r="BF212" s="52">
        <v>-4.2753699999999999E-2</v>
      </c>
      <c r="BG212" s="52">
        <v>-4.6101099999999999E-2</v>
      </c>
      <c r="BH212" s="52">
        <v>-4.0504400000000003E-2</v>
      </c>
      <c r="BI212" s="52">
        <v>-2.61938E-2</v>
      </c>
      <c r="BJ212" s="52">
        <v>-1.2754999999999999E-3</v>
      </c>
      <c r="BK212" s="52">
        <v>-1.25288E-2</v>
      </c>
      <c r="BL212" s="52">
        <v>1.31241E-2</v>
      </c>
      <c r="BM212" s="52">
        <v>2.23176E-2</v>
      </c>
      <c r="BN212" s="52">
        <v>2.4493500000000001E-2</v>
      </c>
      <c r="BO212" s="52">
        <v>5.9264600000000001E-2</v>
      </c>
      <c r="BP212" s="52">
        <v>3.1436600000000002E-2</v>
      </c>
      <c r="BQ212" s="52">
        <v>9.0699500000000002E-2</v>
      </c>
      <c r="BR212" s="52">
        <v>9.3201999999999993E-2</v>
      </c>
      <c r="BS212" s="52">
        <v>7.2297299999999995E-2</v>
      </c>
      <c r="BT212" s="52">
        <v>0.10546460000000001</v>
      </c>
      <c r="BU212" s="52">
        <v>6.7817799999999998E-2</v>
      </c>
      <c r="BV212" s="52">
        <v>1.11114E-2</v>
      </c>
      <c r="BW212" s="52">
        <v>3.0261400000000001E-2</v>
      </c>
      <c r="BX212" s="52">
        <v>-1.9385800000000002E-2</v>
      </c>
      <c r="BY212" s="52">
        <v>-3.7499699999999997E-2</v>
      </c>
      <c r="BZ212" s="52">
        <v>-8.6987999999999996E-2</v>
      </c>
      <c r="CA212" s="52">
        <v>-3.8341699999999999E-2</v>
      </c>
      <c r="CB212" s="52">
        <v>-3.00945E-2</v>
      </c>
      <c r="CC212" s="52">
        <v>-2.9304E-2</v>
      </c>
      <c r="CD212" s="52">
        <v>-2.7006700000000002E-2</v>
      </c>
      <c r="CE212" s="52">
        <v>-3.35366E-2</v>
      </c>
      <c r="CF212" s="52">
        <v>-2.69771E-2</v>
      </c>
      <c r="CG212" s="52">
        <v>-1.14524E-2</v>
      </c>
      <c r="CH212" s="52">
        <v>1.3577000000000001E-2</v>
      </c>
      <c r="CI212" s="52">
        <v>4.5516999999999997E-3</v>
      </c>
      <c r="CJ212" s="52">
        <v>3.1940299999999998E-2</v>
      </c>
      <c r="CK212" s="52">
        <v>4.2888799999999998E-2</v>
      </c>
      <c r="CL212" s="52">
        <v>4.6188300000000002E-2</v>
      </c>
      <c r="CM212" s="52">
        <v>8.4125500000000006E-2</v>
      </c>
      <c r="CN212" s="52">
        <v>5.8918900000000003E-2</v>
      </c>
      <c r="CO212" s="52">
        <v>0.1203119</v>
      </c>
      <c r="CP212" s="52">
        <v>0.12489599999999999</v>
      </c>
      <c r="CQ212" s="52">
        <v>0.1060396</v>
      </c>
      <c r="CR212" s="52">
        <v>0.1375391</v>
      </c>
      <c r="CS212" s="52">
        <v>0.10042420000000001</v>
      </c>
      <c r="CT212" s="52">
        <v>4.2502199999999997E-2</v>
      </c>
      <c r="CU212" s="52">
        <v>6.0969599999999999E-2</v>
      </c>
      <c r="CV212" s="52">
        <v>9.2756000000000002E-3</v>
      </c>
      <c r="CW212" s="52">
        <v>-1.00138E-2</v>
      </c>
      <c r="CX212" s="52">
        <v>-6.2143200000000003E-2</v>
      </c>
      <c r="CY212" s="52">
        <v>-1.55263E-2</v>
      </c>
      <c r="CZ212" s="52">
        <v>-1.05045E-2</v>
      </c>
      <c r="DA212" s="52">
        <v>-1.12633E-2</v>
      </c>
      <c r="DB212" s="52">
        <v>-1.12596E-2</v>
      </c>
      <c r="DC212" s="52">
        <v>-2.0972000000000001E-2</v>
      </c>
      <c r="DD212" s="52">
        <v>-1.34497E-2</v>
      </c>
      <c r="DE212" s="52">
        <v>3.2889999999999998E-3</v>
      </c>
      <c r="DF212" s="52">
        <v>2.8429599999999999E-2</v>
      </c>
      <c r="DG212" s="52">
        <v>2.16323E-2</v>
      </c>
      <c r="DH212" s="52">
        <v>5.0756599999999999E-2</v>
      </c>
      <c r="DI212" s="52">
        <v>6.3460100000000005E-2</v>
      </c>
      <c r="DJ212" s="52">
        <v>6.7883100000000002E-2</v>
      </c>
      <c r="DK212" s="52">
        <v>0.1089864</v>
      </c>
      <c r="DL212" s="52">
        <v>8.6401099999999995E-2</v>
      </c>
      <c r="DM212" s="52">
        <v>0.14992420000000001</v>
      </c>
      <c r="DN212" s="52">
        <v>0.15659010000000001</v>
      </c>
      <c r="DO212" s="52">
        <v>0.13978199999999999</v>
      </c>
      <c r="DP212" s="52">
        <v>0.16961370000000001</v>
      </c>
      <c r="DQ212" s="52">
        <v>0.1330305</v>
      </c>
      <c r="DR212" s="52">
        <v>7.3892899999999997E-2</v>
      </c>
      <c r="DS212" s="52">
        <v>9.1677800000000004E-2</v>
      </c>
      <c r="DT212" s="52">
        <v>3.7936900000000003E-2</v>
      </c>
      <c r="DU212" s="52">
        <v>1.7472100000000001E-2</v>
      </c>
      <c r="DV212" s="52">
        <v>-3.7298400000000002E-2</v>
      </c>
      <c r="DW212" s="52">
        <v>1.74155E-2</v>
      </c>
      <c r="DX212" s="52">
        <v>1.7780299999999999E-2</v>
      </c>
      <c r="DY212" s="52">
        <v>1.47847E-2</v>
      </c>
      <c r="DZ212" s="52">
        <v>1.1476699999999999E-2</v>
      </c>
      <c r="EA212" s="52">
        <v>-2.8308999999999999E-3</v>
      </c>
      <c r="EB212" s="52">
        <v>6.0816999999999998E-3</v>
      </c>
      <c r="EC212" s="52">
        <v>2.45732E-2</v>
      </c>
      <c r="ED212" s="52">
        <v>4.98742E-2</v>
      </c>
      <c r="EE212" s="52">
        <v>4.6293899999999999E-2</v>
      </c>
      <c r="EF212" s="52">
        <v>7.7924300000000002E-2</v>
      </c>
      <c r="EG212" s="52">
        <v>9.31617E-2</v>
      </c>
      <c r="EH212" s="52">
        <v>9.9207000000000004E-2</v>
      </c>
      <c r="EI212" s="52">
        <v>0.1448816</v>
      </c>
      <c r="EJ212" s="52">
        <v>0.1260812</v>
      </c>
      <c r="EK212" s="52">
        <v>0.19267970000000001</v>
      </c>
      <c r="EL212" s="52">
        <v>0.20235120000000001</v>
      </c>
      <c r="EM212" s="52">
        <v>0.18850069999999999</v>
      </c>
      <c r="EN212" s="52">
        <v>0.21592420000000001</v>
      </c>
      <c r="EO212" s="52">
        <v>0.18010889999999999</v>
      </c>
      <c r="EP212" s="52">
        <v>0.11921610000000001</v>
      </c>
      <c r="EQ212" s="52">
        <v>0.13601550000000001</v>
      </c>
      <c r="ER212" s="52">
        <v>7.9319399999999998E-2</v>
      </c>
      <c r="ES212" s="52">
        <v>5.7157399999999997E-2</v>
      </c>
      <c r="ET212" s="52">
        <v>-1.4264E-3</v>
      </c>
      <c r="EU212" s="52">
        <v>69.375</v>
      </c>
      <c r="EV212" s="52">
        <v>70.425003000000004</v>
      </c>
      <c r="EW212" s="52">
        <v>69.949996999999996</v>
      </c>
      <c r="EX212" s="52">
        <v>68.949996999999996</v>
      </c>
      <c r="EY212" s="52">
        <v>68.949996999999996</v>
      </c>
      <c r="EZ212" s="52">
        <v>68.425003000000004</v>
      </c>
      <c r="FA212" s="52">
        <v>69.474997999999999</v>
      </c>
      <c r="FB212" s="52">
        <v>75.099997999999999</v>
      </c>
      <c r="FC212" s="52">
        <v>81.724997999999999</v>
      </c>
      <c r="FD212" s="52">
        <v>83.199996999999996</v>
      </c>
      <c r="FE212" s="52">
        <v>89.199996999999996</v>
      </c>
      <c r="FF212" s="52">
        <v>94.25</v>
      </c>
      <c r="FG212" s="52">
        <v>94.25</v>
      </c>
      <c r="FH212" s="52">
        <v>95.25</v>
      </c>
      <c r="FI212" s="52">
        <v>98.199996999999996</v>
      </c>
      <c r="FJ212" s="52">
        <v>98.675003000000004</v>
      </c>
      <c r="FK212" s="52">
        <v>96.724997999999999</v>
      </c>
      <c r="FL212" s="52">
        <v>94.574996999999996</v>
      </c>
      <c r="FM212" s="52">
        <v>92.425003000000004</v>
      </c>
      <c r="FN212" s="52">
        <v>91.050003000000004</v>
      </c>
      <c r="FO212" s="52">
        <v>86</v>
      </c>
      <c r="FP212" s="52">
        <v>83.425003000000004</v>
      </c>
      <c r="FQ212" s="52">
        <v>81.900002000000001</v>
      </c>
      <c r="FR212" s="52">
        <v>80.474997999999999</v>
      </c>
      <c r="FS212" s="52">
        <v>2.59524E-2</v>
      </c>
      <c r="FT212" s="52">
        <v>2.8359499999999999E-2</v>
      </c>
      <c r="FU212" s="52">
        <v>4.5255299999999998E-2</v>
      </c>
    </row>
    <row r="213" spans="1:177" x14ac:dyDescent="0.2">
      <c r="A213" s="31" t="s">
        <v>204</v>
      </c>
      <c r="B213" s="31" t="s">
        <v>235</v>
      </c>
      <c r="C213" s="31" t="s">
        <v>221</v>
      </c>
      <c r="D213" s="31" t="s">
        <v>219</v>
      </c>
      <c r="E213" s="53" t="s">
        <v>230</v>
      </c>
      <c r="F213" s="53">
        <v>111</v>
      </c>
      <c r="G213" s="52">
        <v>0.71564559999999999</v>
      </c>
      <c r="H213" s="52">
        <v>0.48279689999999997</v>
      </c>
      <c r="I213" s="52">
        <v>0.45842650000000001</v>
      </c>
      <c r="J213" s="52">
        <v>0.48536790000000002</v>
      </c>
      <c r="K213" s="52">
        <v>0.54899569999999998</v>
      </c>
      <c r="L213" s="52">
        <v>0.62640180000000001</v>
      </c>
      <c r="M213" s="52">
        <v>0.70336589999999999</v>
      </c>
      <c r="N213" s="52">
        <v>0.64742569999999999</v>
      </c>
      <c r="O213" s="52">
        <v>0.72889490000000001</v>
      </c>
      <c r="P213" s="52">
        <v>0.79766150000000002</v>
      </c>
      <c r="Q213" s="52">
        <v>0.91740279999999996</v>
      </c>
      <c r="R213" s="52">
        <v>0.94696959999999997</v>
      </c>
      <c r="S213" s="52">
        <v>0.99690529999999999</v>
      </c>
      <c r="T213" s="52">
        <v>0.92307629999999996</v>
      </c>
      <c r="U213" s="52">
        <v>1.113712</v>
      </c>
      <c r="V213" s="52">
        <v>1.3019050000000001</v>
      </c>
      <c r="W213" s="52">
        <v>1.3441639999999999</v>
      </c>
      <c r="X213" s="52">
        <v>1.501566</v>
      </c>
      <c r="Y213" s="52">
        <v>1.6729540000000001</v>
      </c>
      <c r="Z213" s="52">
        <v>2.1122399999999999</v>
      </c>
      <c r="AA213" s="52">
        <v>1.8944160000000001</v>
      </c>
      <c r="AB213" s="52">
        <v>1.581777</v>
      </c>
      <c r="AC213" s="52">
        <v>1.311795</v>
      </c>
      <c r="AD213" s="52">
        <v>1.0717140000000001</v>
      </c>
      <c r="AE213" s="52">
        <v>-0.1006843</v>
      </c>
      <c r="AF213" s="52">
        <v>-7.7622499999999997E-2</v>
      </c>
      <c r="AG213" s="52">
        <v>-6.9061600000000001E-2</v>
      </c>
      <c r="AH213" s="52">
        <v>-5.6912999999999998E-2</v>
      </c>
      <c r="AI213" s="52">
        <v>-5.0321999999999999E-2</v>
      </c>
      <c r="AJ213" s="52">
        <v>-2.9430600000000001E-2</v>
      </c>
      <c r="AK213" s="52">
        <v>-1.4602499999999999E-2</v>
      </c>
      <c r="AL213" s="52">
        <v>-3.7716399999999997E-2</v>
      </c>
      <c r="AM213" s="52">
        <v>-8.9555200000000001E-2</v>
      </c>
      <c r="AN213" s="52">
        <v>-3.0661299999999999E-2</v>
      </c>
      <c r="AO213" s="52">
        <v>9.1103999999999994E-3</v>
      </c>
      <c r="AP213" s="52">
        <v>-3.0542E-2</v>
      </c>
      <c r="AQ213" s="52">
        <v>-9.3541000000000006E-3</v>
      </c>
      <c r="AR213" s="52">
        <v>-6.6107899999999997E-2</v>
      </c>
      <c r="AS213" s="52">
        <v>-1.76528E-2</v>
      </c>
      <c r="AT213" s="52">
        <v>8.2132000000000004E-3</v>
      </c>
      <c r="AU213" s="52">
        <v>5.2258199999999998E-2</v>
      </c>
      <c r="AV213" s="52">
        <v>9.9137600000000006E-2</v>
      </c>
      <c r="AW213" s="52">
        <v>8.5740499999999997E-2</v>
      </c>
      <c r="AX213" s="52">
        <v>7.3463700000000007E-2</v>
      </c>
      <c r="AY213" s="52">
        <v>5.6486000000000001E-3</v>
      </c>
      <c r="AZ213" s="52">
        <v>-7.7040300000000006E-2</v>
      </c>
      <c r="BA213" s="52">
        <v>-0.12579470000000001</v>
      </c>
      <c r="BB213" s="52">
        <v>-0.13244359999999999</v>
      </c>
      <c r="BC213" s="52">
        <v>-5.0301800000000001E-2</v>
      </c>
      <c r="BD213" s="52">
        <v>-3.5707200000000001E-2</v>
      </c>
      <c r="BE213" s="52">
        <v>-3.10548E-2</v>
      </c>
      <c r="BF213" s="52">
        <v>-2.35374E-2</v>
      </c>
      <c r="BG213" s="52">
        <v>-2.49161E-2</v>
      </c>
      <c r="BH213" s="52">
        <v>-2.3525E-3</v>
      </c>
      <c r="BI213" s="52">
        <v>1.5292399999999999E-2</v>
      </c>
      <c r="BJ213" s="52">
        <v>-6.3818E-3</v>
      </c>
      <c r="BK213" s="52">
        <v>-5.6110699999999999E-2</v>
      </c>
      <c r="BL213" s="52">
        <v>4.5737E-3</v>
      </c>
      <c r="BM213" s="52">
        <v>4.7126000000000001E-2</v>
      </c>
      <c r="BN213" s="52">
        <v>5.6129999999999999E-3</v>
      </c>
      <c r="BO213" s="52">
        <v>3.0258899999999998E-2</v>
      </c>
      <c r="BP213" s="52">
        <v>-2.16574E-2</v>
      </c>
      <c r="BQ213" s="52">
        <v>2.8552299999999999E-2</v>
      </c>
      <c r="BR213" s="52">
        <v>5.6881500000000002E-2</v>
      </c>
      <c r="BS213" s="52">
        <v>0.1060902</v>
      </c>
      <c r="BT213" s="52">
        <v>0.1521904</v>
      </c>
      <c r="BU213" s="52">
        <v>0.139599</v>
      </c>
      <c r="BV213" s="52">
        <v>0.1240475</v>
      </c>
      <c r="BW213" s="52">
        <v>5.68491E-2</v>
      </c>
      <c r="BX213" s="52">
        <v>-2.5343399999999999E-2</v>
      </c>
      <c r="BY213" s="52">
        <v>-7.2179999999999994E-2</v>
      </c>
      <c r="BZ213" s="52">
        <v>-8.1323599999999996E-2</v>
      </c>
      <c r="CA213" s="52">
        <v>-1.5407000000000001E-2</v>
      </c>
      <c r="CB213" s="52">
        <v>-6.6766999999999998E-3</v>
      </c>
      <c r="CC213" s="52">
        <v>-4.7314000000000002E-3</v>
      </c>
      <c r="CD213" s="52">
        <v>-4.216E-4</v>
      </c>
      <c r="CE213" s="52">
        <v>-7.3201000000000004E-3</v>
      </c>
      <c r="CF213" s="52">
        <v>1.6401800000000001E-2</v>
      </c>
      <c r="CG213" s="52">
        <v>3.5997500000000002E-2</v>
      </c>
      <c r="CH213" s="52">
        <v>1.53204E-2</v>
      </c>
      <c r="CI213" s="52">
        <v>-3.2947200000000003E-2</v>
      </c>
      <c r="CJ213" s="52">
        <v>2.8977300000000001E-2</v>
      </c>
      <c r="CK213" s="52">
        <v>7.3455500000000007E-2</v>
      </c>
      <c r="CL213" s="52">
        <v>3.0653799999999998E-2</v>
      </c>
      <c r="CM213" s="52">
        <v>5.7694700000000002E-2</v>
      </c>
      <c r="CN213" s="52">
        <v>9.129E-3</v>
      </c>
      <c r="CO213" s="52">
        <v>6.0553799999999998E-2</v>
      </c>
      <c r="CP213" s="52">
        <v>9.05889E-2</v>
      </c>
      <c r="CQ213" s="52">
        <v>0.1433741</v>
      </c>
      <c r="CR213" s="52">
        <v>0.18893470000000001</v>
      </c>
      <c r="CS213" s="52">
        <v>0.17690130000000001</v>
      </c>
      <c r="CT213" s="52">
        <v>0.15908169999999999</v>
      </c>
      <c r="CU213" s="52">
        <v>9.2310400000000001E-2</v>
      </c>
      <c r="CV213" s="52">
        <v>1.0461700000000001E-2</v>
      </c>
      <c r="CW213" s="52">
        <v>-3.50467E-2</v>
      </c>
      <c r="CX213" s="52">
        <v>-4.5918E-2</v>
      </c>
      <c r="CY213" s="52">
        <v>1.94877E-2</v>
      </c>
      <c r="CZ213" s="52">
        <v>2.2353700000000001E-2</v>
      </c>
      <c r="DA213" s="52">
        <v>2.1592099999999999E-2</v>
      </c>
      <c r="DB213" s="52">
        <v>2.2694300000000001E-2</v>
      </c>
      <c r="DC213" s="52">
        <v>1.0275899999999999E-2</v>
      </c>
      <c r="DD213" s="52">
        <v>3.5156E-2</v>
      </c>
      <c r="DE213" s="52">
        <v>5.6702500000000003E-2</v>
      </c>
      <c r="DF213" s="52">
        <v>3.7022699999999999E-2</v>
      </c>
      <c r="DG213" s="52">
        <v>-9.7835999999999999E-3</v>
      </c>
      <c r="DH213" s="52">
        <v>5.3380900000000002E-2</v>
      </c>
      <c r="DI213" s="52">
        <v>9.9784899999999996E-2</v>
      </c>
      <c r="DJ213" s="52">
        <v>5.56947E-2</v>
      </c>
      <c r="DK213" s="52">
        <v>8.5130600000000001E-2</v>
      </c>
      <c r="DL213" s="52">
        <v>3.9915300000000001E-2</v>
      </c>
      <c r="DM213" s="52">
        <v>9.2555299999999993E-2</v>
      </c>
      <c r="DN213" s="52">
        <v>0.1242964</v>
      </c>
      <c r="DO213" s="52">
        <v>0.18065800000000001</v>
      </c>
      <c r="DP213" s="52">
        <v>0.22567889999999999</v>
      </c>
      <c r="DQ213" s="52">
        <v>0.21420359999999999</v>
      </c>
      <c r="DR213" s="52">
        <v>0.19411590000000001</v>
      </c>
      <c r="DS213" s="52">
        <v>0.12777179999999999</v>
      </c>
      <c r="DT213" s="52">
        <v>4.6266799999999997E-2</v>
      </c>
      <c r="DU213" s="52">
        <v>2.0866000000000001E-3</v>
      </c>
      <c r="DV213" s="52">
        <v>-1.05124E-2</v>
      </c>
      <c r="DW213" s="52">
        <v>6.9870299999999996E-2</v>
      </c>
      <c r="DX213" s="52">
        <v>6.4269000000000007E-2</v>
      </c>
      <c r="DY213" s="52">
        <v>5.9598900000000003E-2</v>
      </c>
      <c r="DZ213" s="52">
        <v>5.6069899999999999E-2</v>
      </c>
      <c r="EA213" s="52">
        <v>3.5681699999999997E-2</v>
      </c>
      <c r="EB213" s="52">
        <v>6.2234100000000001E-2</v>
      </c>
      <c r="EC213" s="52">
        <v>8.6597400000000005E-2</v>
      </c>
      <c r="ED213" s="52">
        <v>6.8357200000000007E-2</v>
      </c>
      <c r="EE213" s="52">
        <v>2.3660799999999999E-2</v>
      </c>
      <c r="EF213" s="52">
        <v>8.8615799999999995E-2</v>
      </c>
      <c r="EG213" s="52">
        <v>0.13780049999999999</v>
      </c>
      <c r="EH213" s="52">
        <v>9.1849700000000006E-2</v>
      </c>
      <c r="EI213" s="52">
        <v>0.1247436</v>
      </c>
      <c r="EJ213" s="52">
        <v>8.4365899999999994E-2</v>
      </c>
      <c r="EK213" s="52">
        <v>0.1387603</v>
      </c>
      <c r="EL213" s="52">
        <v>0.1729646</v>
      </c>
      <c r="EM213" s="52">
        <v>0.23449</v>
      </c>
      <c r="EN213" s="52">
        <v>0.27873179999999997</v>
      </c>
      <c r="EO213" s="52">
        <v>0.26806219999999997</v>
      </c>
      <c r="EP213" s="52">
        <v>0.24469969999999999</v>
      </c>
      <c r="EQ213" s="52">
        <v>0.1789723</v>
      </c>
      <c r="ER213" s="52">
        <v>9.7963599999999998E-2</v>
      </c>
      <c r="ES213" s="52">
        <v>5.5701300000000002E-2</v>
      </c>
      <c r="ET213" s="52">
        <v>4.0607600000000001E-2</v>
      </c>
      <c r="EU213" s="52">
        <v>72</v>
      </c>
      <c r="EV213" s="52">
        <v>72</v>
      </c>
      <c r="EW213" s="52">
        <v>71</v>
      </c>
      <c r="EX213" s="52">
        <v>70</v>
      </c>
      <c r="EY213" s="52">
        <v>70</v>
      </c>
      <c r="EZ213" s="52">
        <v>70</v>
      </c>
      <c r="FA213" s="52">
        <v>70</v>
      </c>
      <c r="FB213" s="52">
        <v>73</v>
      </c>
      <c r="FC213" s="52">
        <v>77</v>
      </c>
      <c r="FD213" s="52">
        <v>79</v>
      </c>
      <c r="FE213" s="52">
        <v>85</v>
      </c>
      <c r="FF213" s="52">
        <v>89</v>
      </c>
      <c r="FG213" s="52">
        <v>89</v>
      </c>
      <c r="FH213" s="52">
        <v>90</v>
      </c>
      <c r="FI213" s="52">
        <v>94</v>
      </c>
      <c r="FJ213" s="52">
        <v>95</v>
      </c>
      <c r="FK213" s="52">
        <v>92</v>
      </c>
      <c r="FL213" s="52">
        <v>93</v>
      </c>
      <c r="FM213" s="52">
        <v>94</v>
      </c>
      <c r="FN213" s="52">
        <v>90</v>
      </c>
      <c r="FO213" s="52">
        <v>86</v>
      </c>
      <c r="FP213" s="52">
        <v>85</v>
      </c>
      <c r="FQ213" s="52">
        <v>84</v>
      </c>
      <c r="FR213" s="52">
        <v>81</v>
      </c>
      <c r="FS213" s="52">
        <v>2.9996599999999998E-2</v>
      </c>
      <c r="FT213" s="52">
        <v>3.27304E-2</v>
      </c>
      <c r="FU213" s="52">
        <v>4.8107900000000002E-2</v>
      </c>
    </row>
    <row r="214" spans="1:177" x14ac:dyDescent="0.2">
      <c r="A214" s="62" t="s">
        <v>204</v>
      </c>
      <c r="B214" s="62" t="s">
        <v>235</v>
      </c>
      <c r="C214" s="62" t="s">
        <v>221</v>
      </c>
      <c r="D214" s="62" t="s">
        <v>219</v>
      </c>
      <c r="E214" s="63" t="s">
        <v>231</v>
      </c>
      <c r="F214" s="63">
        <v>93</v>
      </c>
      <c r="G214" s="64">
        <v>0.62857339999999995</v>
      </c>
      <c r="H214" s="64">
        <v>0.60356940000000003</v>
      </c>
      <c r="I214" s="64">
        <v>0.53521399999999997</v>
      </c>
      <c r="J214" s="64">
        <v>0.48045209999999999</v>
      </c>
      <c r="K214" s="64">
        <v>0.39548660000000002</v>
      </c>
      <c r="L214" s="64">
        <v>0.40641280000000002</v>
      </c>
      <c r="M214" s="64">
        <v>0.54554590000000003</v>
      </c>
      <c r="N214" s="64">
        <v>0.6369283</v>
      </c>
      <c r="O214" s="64">
        <v>0.92555489999999996</v>
      </c>
      <c r="P214" s="64">
        <v>0.67908409999999997</v>
      </c>
      <c r="Q214" s="64">
        <v>0.58187310000000003</v>
      </c>
      <c r="R214" s="64">
        <v>0.78429700000000002</v>
      </c>
      <c r="S214" s="64">
        <v>0.89197689999999996</v>
      </c>
      <c r="T214" s="64">
        <v>1.1150359999999999</v>
      </c>
      <c r="U214" s="64">
        <v>1.2518290000000001</v>
      </c>
      <c r="V214" s="64">
        <v>1.6123730000000001</v>
      </c>
      <c r="W214" s="64">
        <v>1.528208</v>
      </c>
      <c r="X214" s="64">
        <v>1.74624</v>
      </c>
      <c r="Y214" s="64">
        <v>2.3212160000000002</v>
      </c>
      <c r="Z214" s="64">
        <v>2.5177999999999998</v>
      </c>
      <c r="AA214" s="64">
        <v>2.7188940000000001</v>
      </c>
      <c r="AB214" s="64">
        <v>2.1797490000000002</v>
      </c>
      <c r="AC214" s="64">
        <v>1.908315</v>
      </c>
      <c r="AD214" s="64">
        <v>1.5415559999999999</v>
      </c>
      <c r="AE214" s="64">
        <v>-0.12747149999999999</v>
      </c>
      <c r="AF214" s="64">
        <v>-0.1218632</v>
      </c>
      <c r="AG214" s="64">
        <v>-0.1196392</v>
      </c>
      <c r="AH214" s="64">
        <v>-0.1089536</v>
      </c>
      <c r="AI214" s="64">
        <v>-9.8842100000000002E-2</v>
      </c>
      <c r="AJ214" s="64">
        <v>-0.1106979</v>
      </c>
      <c r="AK214" s="64">
        <v>-0.1070818</v>
      </c>
      <c r="AL214" s="64">
        <v>-3.7888999999999999E-2</v>
      </c>
      <c r="AM214" s="64">
        <v>-1.14926E-2</v>
      </c>
      <c r="AN214" s="64">
        <v>-3.9890500000000002E-2</v>
      </c>
      <c r="AO214" s="64">
        <v>-6.05973E-2</v>
      </c>
      <c r="AP214" s="64">
        <v>-3.7133899999999997E-2</v>
      </c>
      <c r="AQ214" s="64">
        <v>-4.5757000000000003E-3</v>
      </c>
      <c r="AR214" s="64">
        <v>-1.0147099999999999E-2</v>
      </c>
      <c r="AS214" s="64">
        <v>4.3964400000000001E-2</v>
      </c>
      <c r="AT214" s="64">
        <v>2.6627499999999998E-2</v>
      </c>
      <c r="AU214" s="64">
        <v>-6.1569600000000002E-2</v>
      </c>
      <c r="AV214" s="64">
        <v>-3.86407E-2</v>
      </c>
      <c r="AW214" s="64">
        <v>-0.1247072</v>
      </c>
      <c r="AX214" s="64">
        <v>-0.2035265</v>
      </c>
      <c r="AY214" s="64">
        <v>-0.1031759</v>
      </c>
      <c r="AZ214" s="64">
        <v>-0.1009872</v>
      </c>
      <c r="BA214" s="64">
        <v>-6.4961400000000002E-2</v>
      </c>
      <c r="BB214" s="64">
        <v>-0.15985469999999999</v>
      </c>
      <c r="BC214" s="64">
        <v>-8.7326299999999996E-2</v>
      </c>
      <c r="BD214" s="64">
        <v>-8.51745E-2</v>
      </c>
      <c r="BE214" s="64">
        <v>-8.4840100000000002E-2</v>
      </c>
      <c r="BF214" s="64">
        <v>-7.8779699999999994E-2</v>
      </c>
      <c r="BG214" s="64">
        <v>-7.3496300000000001E-2</v>
      </c>
      <c r="BH214" s="64">
        <v>-8.2864499999999994E-2</v>
      </c>
      <c r="BI214" s="64">
        <v>-7.7255000000000004E-2</v>
      </c>
      <c r="BJ214" s="64">
        <v>-9.3005999999999991E-3</v>
      </c>
      <c r="BK214" s="64">
        <v>2.51656E-2</v>
      </c>
      <c r="BL214" s="64">
        <v>2.6889000000000001E-3</v>
      </c>
      <c r="BM214" s="64">
        <v>-1.37018E-2</v>
      </c>
      <c r="BN214" s="64">
        <v>1.64622E-2</v>
      </c>
      <c r="BO214" s="64">
        <v>5.7954400000000003E-2</v>
      </c>
      <c r="BP214" s="64">
        <v>5.8466700000000003E-2</v>
      </c>
      <c r="BQ214" s="64">
        <v>0.1193673</v>
      </c>
      <c r="BR214" s="64">
        <v>0.1078117</v>
      </c>
      <c r="BS214" s="64">
        <v>2.2418799999999999E-2</v>
      </c>
      <c r="BT214" s="64">
        <v>4.02041E-2</v>
      </c>
      <c r="BU214" s="64">
        <v>-4.44026E-2</v>
      </c>
      <c r="BV214" s="64">
        <v>-0.12551570000000001</v>
      </c>
      <c r="BW214" s="64">
        <v>-2.8383499999999999E-2</v>
      </c>
      <c r="BX214" s="64">
        <v>-3.4578499999999998E-2</v>
      </c>
      <c r="BY214" s="64">
        <v>-6.7581000000000004E-3</v>
      </c>
      <c r="BZ214" s="64">
        <v>-0.1111939</v>
      </c>
      <c r="CA214" s="64">
        <v>-5.95218E-2</v>
      </c>
      <c r="CB214" s="64">
        <v>-5.9763999999999998E-2</v>
      </c>
      <c r="CC214" s="64">
        <v>-6.0738399999999998E-2</v>
      </c>
      <c r="CD214" s="64">
        <v>-5.7881299999999997E-2</v>
      </c>
      <c r="CE214" s="64">
        <v>-5.5941900000000003E-2</v>
      </c>
      <c r="CF214" s="64">
        <v>-6.3587199999999997E-2</v>
      </c>
      <c r="CG214" s="64">
        <v>-5.6597000000000001E-2</v>
      </c>
      <c r="CH214" s="64">
        <v>1.0499700000000001E-2</v>
      </c>
      <c r="CI214" s="64">
        <v>5.05549E-2</v>
      </c>
      <c r="CJ214" s="64">
        <v>3.2179300000000001E-2</v>
      </c>
      <c r="CK214" s="64">
        <v>1.8777800000000001E-2</v>
      </c>
      <c r="CL214" s="64">
        <v>5.3582699999999997E-2</v>
      </c>
      <c r="CM214" s="64">
        <v>0.10126259999999999</v>
      </c>
      <c r="CN214" s="64">
        <v>0.1059884</v>
      </c>
      <c r="CO214" s="64">
        <v>0.17159099999999999</v>
      </c>
      <c r="CP214" s="64">
        <v>0.16403960000000001</v>
      </c>
      <c r="CQ214" s="64">
        <v>8.0588900000000005E-2</v>
      </c>
      <c r="CR214" s="64">
        <v>9.4811800000000002E-2</v>
      </c>
      <c r="CS214" s="64">
        <v>1.1216200000000001E-2</v>
      </c>
      <c r="CT214" s="64">
        <v>-7.1485800000000002E-2</v>
      </c>
      <c r="CU214" s="64">
        <v>2.3417500000000001E-2</v>
      </c>
      <c r="CV214" s="64">
        <v>1.1416000000000001E-2</v>
      </c>
      <c r="CW214" s="64">
        <v>3.3553399999999997E-2</v>
      </c>
      <c r="CX214" s="64">
        <v>-7.7491599999999994E-2</v>
      </c>
      <c r="CY214" s="64">
        <v>-3.1717299999999997E-2</v>
      </c>
      <c r="CZ214" s="64">
        <v>-3.4353500000000002E-2</v>
      </c>
      <c r="DA214" s="64">
        <v>-3.6636700000000001E-2</v>
      </c>
      <c r="DB214" s="64">
        <v>-3.6982899999999999E-2</v>
      </c>
      <c r="DC214" s="64">
        <v>-3.8387499999999998E-2</v>
      </c>
      <c r="DD214" s="64">
        <v>-4.4309800000000003E-2</v>
      </c>
      <c r="DE214" s="64">
        <v>-3.5938999999999999E-2</v>
      </c>
      <c r="DF214" s="64">
        <v>3.0299900000000001E-2</v>
      </c>
      <c r="DG214" s="64">
        <v>7.5944300000000006E-2</v>
      </c>
      <c r="DH214" s="64">
        <v>6.1669700000000001E-2</v>
      </c>
      <c r="DI214" s="64">
        <v>5.1257499999999998E-2</v>
      </c>
      <c r="DJ214" s="64">
        <v>9.0703199999999998E-2</v>
      </c>
      <c r="DK214" s="64">
        <v>0.1445707</v>
      </c>
      <c r="DL214" s="64">
        <v>0.15351010000000001</v>
      </c>
      <c r="DM214" s="64">
        <v>0.22381480000000001</v>
      </c>
      <c r="DN214" s="64">
        <v>0.2202675</v>
      </c>
      <c r="DO214" s="64">
        <v>0.1387591</v>
      </c>
      <c r="DP214" s="64">
        <v>0.14941950000000001</v>
      </c>
      <c r="DQ214" s="64">
        <v>6.6834900000000003E-2</v>
      </c>
      <c r="DR214" s="64">
        <v>-1.74558E-2</v>
      </c>
      <c r="DS214" s="64">
        <v>7.5218499999999994E-2</v>
      </c>
      <c r="DT214" s="64">
        <v>5.74104E-2</v>
      </c>
      <c r="DU214" s="64">
        <v>7.3864799999999994E-2</v>
      </c>
      <c r="DV214" s="64">
        <v>-4.3789399999999999E-2</v>
      </c>
      <c r="DW214" s="64">
        <v>8.4279000000000003E-3</v>
      </c>
      <c r="DX214" s="64">
        <v>2.3352999999999998E-3</v>
      </c>
      <c r="DY214" s="64">
        <v>-1.8376E-3</v>
      </c>
      <c r="DZ214" s="64">
        <v>-6.8089999999999999E-3</v>
      </c>
      <c r="EA214" s="64">
        <v>-1.3041799999999999E-2</v>
      </c>
      <c r="EB214" s="64">
        <v>-1.6476399999999999E-2</v>
      </c>
      <c r="EC214" s="64">
        <v>-6.1121999999999999E-3</v>
      </c>
      <c r="ED214" s="64">
        <v>5.8888299999999998E-2</v>
      </c>
      <c r="EE214" s="64">
        <v>0.11260249999999999</v>
      </c>
      <c r="EF214" s="64">
        <v>0.1042491</v>
      </c>
      <c r="EG214" s="64">
        <v>9.8153000000000004E-2</v>
      </c>
      <c r="EH214" s="64">
        <v>0.14429929999999999</v>
      </c>
      <c r="EI214" s="64">
        <v>0.2071008</v>
      </c>
      <c r="EJ214" s="64">
        <v>0.22212390000000001</v>
      </c>
      <c r="EK214" s="64">
        <v>0.29921769999999998</v>
      </c>
      <c r="EL214" s="64">
        <v>0.30145169999999999</v>
      </c>
      <c r="EM214" s="64">
        <v>0.22274749999999999</v>
      </c>
      <c r="EN214" s="64">
        <v>0.2282643</v>
      </c>
      <c r="EO214" s="64">
        <v>0.14713950000000001</v>
      </c>
      <c r="EP214" s="64">
        <v>6.0554900000000002E-2</v>
      </c>
      <c r="EQ214" s="64">
        <v>0.1500109</v>
      </c>
      <c r="ER214" s="64">
        <v>0.1238191</v>
      </c>
      <c r="ES214" s="64">
        <v>0.13206809999999999</v>
      </c>
      <c r="ET214" s="64">
        <v>4.8713999999999997E-3</v>
      </c>
      <c r="EU214" s="64">
        <v>67</v>
      </c>
      <c r="EV214" s="64">
        <v>69</v>
      </c>
      <c r="EW214" s="64">
        <v>69</v>
      </c>
      <c r="EX214" s="64">
        <v>68</v>
      </c>
      <c r="EY214" s="64">
        <v>68</v>
      </c>
      <c r="EZ214" s="64">
        <v>67</v>
      </c>
      <c r="FA214" s="64">
        <v>69</v>
      </c>
      <c r="FB214" s="64">
        <v>77</v>
      </c>
      <c r="FC214" s="64">
        <v>86</v>
      </c>
      <c r="FD214" s="64">
        <v>87</v>
      </c>
      <c r="FE214" s="64">
        <v>93</v>
      </c>
      <c r="FF214" s="64">
        <v>99</v>
      </c>
      <c r="FG214" s="64">
        <v>99</v>
      </c>
      <c r="FH214" s="64">
        <v>100</v>
      </c>
      <c r="FI214" s="64">
        <v>102</v>
      </c>
      <c r="FJ214" s="64">
        <v>102</v>
      </c>
      <c r="FK214" s="64">
        <v>101</v>
      </c>
      <c r="FL214" s="64">
        <v>96</v>
      </c>
      <c r="FM214" s="64">
        <v>91</v>
      </c>
      <c r="FN214" s="64">
        <v>92</v>
      </c>
      <c r="FO214" s="64">
        <v>86</v>
      </c>
      <c r="FP214" s="64">
        <v>82</v>
      </c>
      <c r="FQ214" s="64">
        <v>80</v>
      </c>
      <c r="FR214" s="64">
        <v>80</v>
      </c>
      <c r="FS214" s="64">
        <v>4.3955399999999999E-2</v>
      </c>
      <c r="FT214" s="64">
        <v>4.8064799999999998E-2</v>
      </c>
      <c r="FU214" s="64">
        <v>8.0153799999999997E-2</v>
      </c>
    </row>
    <row r="215" spans="1:177" x14ac:dyDescent="0.2">
      <c r="A215" s="31" t="s">
        <v>204</v>
      </c>
      <c r="B215" s="31" t="s">
        <v>235</v>
      </c>
      <c r="C215" s="31" t="s">
        <v>221</v>
      </c>
      <c r="D215" s="31" t="s">
        <v>220</v>
      </c>
      <c r="E215" s="53" t="s">
        <v>229</v>
      </c>
      <c r="F215" s="53">
        <v>819</v>
      </c>
      <c r="G215" s="52">
        <v>0.78928410000000004</v>
      </c>
      <c r="H215" s="52">
        <v>0.70464170000000004</v>
      </c>
      <c r="I215" s="52">
        <v>0.6224324</v>
      </c>
      <c r="J215" s="52">
        <v>0.5920533</v>
      </c>
      <c r="K215" s="52">
        <v>0.56695499999999999</v>
      </c>
      <c r="L215" s="52">
        <v>0.59849830000000004</v>
      </c>
      <c r="M215" s="52">
        <v>0.66497059999999997</v>
      </c>
      <c r="N215" s="52">
        <v>0.69360650000000001</v>
      </c>
      <c r="O215" s="52">
        <v>0.73802210000000001</v>
      </c>
      <c r="P215" s="52">
        <v>0.75556679999999998</v>
      </c>
      <c r="Q215" s="52">
        <v>0.85569539999999999</v>
      </c>
      <c r="R215" s="52">
        <v>0.99933150000000004</v>
      </c>
      <c r="S215" s="52">
        <v>1.2006680000000001</v>
      </c>
      <c r="T215" s="52">
        <v>1.2629239999999999</v>
      </c>
      <c r="U215" s="52">
        <v>1.427068</v>
      </c>
      <c r="V215" s="52">
        <v>1.501012</v>
      </c>
      <c r="W215" s="52">
        <v>1.655246</v>
      </c>
      <c r="X215" s="52">
        <v>1.7682370000000001</v>
      </c>
      <c r="Y215" s="52">
        <v>1.8545769999999999</v>
      </c>
      <c r="Z215" s="52">
        <v>1.984982</v>
      </c>
      <c r="AA215" s="52">
        <v>1.940841</v>
      </c>
      <c r="AB215" s="52">
        <v>1.8506100000000001</v>
      </c>
      <c r="AC215" s="52">
        <v>1.6296310000000001</v>
      </c>
      <c r="AD215" s="52">
        <v>1.3042549999999999</v>
      </c>
      <c r="AE215" s="52">
        <v>-0.1009144</v>
      </c>
      <c r="AF215" s="52">
        <v>-8.6385000000000003E-2</v>
      </c>
      <c r="AG215" s="52">
        <v>-8.0309599999999995E-2</v>
      </c>
      <c r="AH215" s="52">
        <v>-7.1358500000000005E-2</v>
      </c>
      <c r="AI215" s="52">
        <v>-7.1358199999999997E-2</v>
      </c>
      <c r="AJ215" s="52">
        <v>-6.4746700000000004E-2</v>
      </c>
      <c r="AK215" s="52">
        <v>-4.8275699999999998E-2</v>
      </c>
      <c r="AL215" s="52">
        <v>-2.1644900000000002E-2</v>
      </c>
      <c r="AM215" s="52">
        <v>-3.7674199999999998E-2</v>
      </c>
      <c r="AN215" s="52">
        <v>-1.3225199999999999E-2</v>
      </c>
      <c r="AO215" s="52">
        <v>-6.3759999999999999E-4</v>
      </c>
      <c r="AP215" s="52">
        <v>3.3859999999999999E-4</v>
      </c>
      <c r="AQ215" s="52">
        <v>4.60869E-2</v>
      </c>
      <c r="AR215" s="52">
        <v>5.5894999999999999E-3</v>
      </c>
      <c r="AS215" s="52">
        <v>7.2193199999999999E-2</v>
      </c>
      <c r="AT215" s="52">
        <v>5.0892399999999997E-2</v>
      </c>
      <c r="AU215" s="52">
        <v>3.97331E-2</v>
      </c>
      <c r="AV215" s="52">
        <v>7.0998099999999995E-2</v>
      </c>
      <c r="AW215" s="52">
        <v>1.2342499999999999E-2</v>
      </c>
      <c r="AX215" s="52">
        <v>-4.0499599999999997E-2</v>
      </c>
      <c r="AY215" s="52">
        <v>-2.43051E-2</v>
      </c>
      <c r="AZ215" s="52">
        <v>-6.0980899999999998E-2</v>
      </c>
      <c r="BA215" s="52">
        <v>-7.7282100000000006E-2</v>
      </c>
      <c r="BB215" s="52">
        <v>-0.12217790000000001</v>
      </c>
      <c r="BC215" s="52">
        <v>-6.7972599999999994E-2</v>
      </c>
      <c r="BD215" s="52">
        <v>-5.8100100000000002E-2</v>
      </c>
      <c r="BE215" s="52">
        <v>-5.42616E-2</v>
      </c>
      <c r="BF215" s="52">
        <v>-4.8622199999999997E-2</v>
      </c>
      <c r="BG215" s="52">
        <v>-5.3217E-2</v>
      </c>
      <c r="BH215" s="52">
        <v>-4.52153E-2</v>
      </c>
      <c r="BI215" s="52">
        <v>-2.6991500000000002E-2</v>
      </c>
      <c r="BJ215" s="52">
        <v>-2.0019999999999999E-4</v>
      </c>
      <c r="BK215" s="52">
        <v>-1.3012599999999999E-2</v>
      </c>
      <c r="BL215" s="52">
        <v>1.39425E-2</v>
      </c>
      <c r="BM215" s="52">
        <v>2.9064E-2</v>
      </c>
      <c r="BN215" s="52">
        <v>3.1662500000000003E-2</v>
      </c>
      <c r="BO215" s="52">
        <v>8.1982100000000002E-2</v>
      </c>
      <c r="BP215" s="52">
        <v>4.5269499999999997E-2</v>
      </c>
      <c r="BQ215" s="52">
        <v>0.1149487</v>
      </c>
      <c r="BR215" s="52">
        <v>9.6653500000000003E-2</v>
      </c>
      <c r="BS215" s="52">
        <v>8.8451799999999997E-2</v>
      </c>
      <c r="BT215" s="52">
        <v>0.1173086</v>
      </c>
      <c r="BU215" s="52">
        <v>5.9420899999999999E-2</v>
      </c>
      <c r="BV215" s="52">
        <v>4.8235999999999999E-3</v>
      </c>
      <c r="BW215" s="52">
        <v>2.0032600000000001E-2</v>
      </c>
      <c r="BX215" s="52">
        <v>-1.9598500000000001E-2</v>
      </c>
      <c r="BY215" s="52">
        <v>-3.7596900000000003E-2</v>
      </c>
      <c r="BZ215" s="52">
        <v>-8.6305900000000005E-2</v>
      </c>
      <c r="CA215" s="52">
        <v>-4.5157200000000002E-2</v>
      </c>
      <c r="CB215" s="52">
        <v>-3.8510099999999998E-2</v>
      </c>
      <c r="CC215" s="52">
        <v>-3.62209E-2</v>
      </c>
      <c r="CD215" s="52">
        <v>-3.2875099999999997E-2</v>
      </c>
      <c r="CE215" s="52">
        <v>-4.0652500000000001E-2</v>
      </c>
      <c r="CF215" s="52">
        <v>-3.1688000000000001E-2</v>
      </c>
      <c r="CG215" s="52">
        <v>-1.22501E-2</v>
      </c>
      <c r="CH215" s="52">
        <v>1.46523E-2</v>
      </c>
      <c r="CI215" s="52">
        <v>4.0679999999999996E-3</v>
      </c>
      <c r="CJ215" s="52">
        <v>3.2758799999999998E-2</v>
      </c>
      <c r="CK215" s="52">
        <v>4.9635199999999997E-2</v>
      </c>
      <c r="CL215" s="52">
        <v>5.3357300000000003E-2</v>
      </c>
      <c r="CM215" s="52">
        <v>0.10684299999999999</v>
      </c>
      <c r="CN215" s="52">
        <v>7.2751800000000005E-2</v>
      </c>
      <c r="CO215" s="52">
        <v>0.1445611</v>
      </c>
      <c r="CP215" s="52">
        <v>0.1283475</v>
      </c>
      <c r="CQ215" s="52">
        <v>0.1221942</v>
      </c>
      <c r="CR215" s="52">
        <v>0.14938319999999999</v>
      </c>
      <c r="CS215" s="52">
        <v>9.2027200000000003E-2</v>
      </c>
      <c r="CT215" s="52">
        <v>3.6214400000000001E-2</v>
      </c>
      <c r="CU215" s="52">
        <v>5.0740800000000003E-2</v>
      </c>
      <c r="CV215" s="52">
        <v>9.0629000000000005E-3</v>
      </c>
      <c r="CW215" s="52">
        <v>-1.0111E-2</v>
      </c>
      <c r="CX215" s="52">
        <v>-6.1461099999999998E-2</v>
      </c>
      <c r="CY215" s="52">
        <v>-2.2341799999999998E-2</v>
      </c>
      <c r="CZ215" s="52">
        <v>-1.8920200000000002E-2</v>
      </c>
      <c r="DA215" s="52">
        <v>-1.8180200000000001E-2</v>
      </c>
      <c r="DB215" s="52">
        <v>-1.7128000000000001E-2</v>
      </c>
      <c r="DC215" s="52">
        <v>-2.8087899999999999E-2</v>
      </c>
      <c r="DD215" s="52">
        <v>-1.8160599999999999E-2</v>
      </c>
      <c r="DE215" s="52">
        <v>2.4913000000000001E-3</v>
      </c>
      <c r="DF215" s="52">
        <v>2.9504800000000001E-2</v>
      </c>
      <c r="DG215" s="52">
        <v>2.1148500000000001E-2</v>
      </c>
      <c r="DH215" s="52">
        <v>5.1575000000000003E-2</v>
      </c>
      <c r="DI215" s="52">
        <v>7.0206500000000005E-2</v>
      </c>
      <c r="DJ215" s="52">
        <v>7.5052099999999997E-2</v>
      </c>
      <c r="DK215" s="52">
        <v>0.13170390000000001</v>
      </c>
      <c r="DL215" s="52">
        <v>0.100234</v>
      </c>
      <c r="DM215" s="52">
        <v>0.17417340000000001</v>
      </c>
      <c r="DN215" s="52">
        <v>0.1600415</v>
      </c>
      <c r="DO215" s="52">
        <v>0.15593660000000001</v>
      </c>
      <c r="DP215" s="52">
        <v>0.1814577</v>
      </c>
      <c r="DQ215" s="52">
        <v>0.12463349999999999</v>
      </c>
      <c r="DR215" s="52">
        <v>6.7605100000000001E-2</v>
      </c>
      <c r="DS215" s="52">
        <v>8.1448999999999994E-2</v>
      </c>
      <c r="DT215" s="52">
        <v>3.7724199999999999E-2</v>
      </c>
      <c r="DU215" s="52">
        <v>1.7374899999999999E-2</v>
      </c>
      <c r="DV215" s="52">
        <v>-3.6616299999999997E-2</v>
      </c>
      <c r="DW215" s="52">
        <v>1.06E-2</v>
      </c>
      <c r="DX215" s="52">
        <v>9.3647000000000001E-3</v>
      </c>
      <c r="DY215" s="52">
        <v>7.8677999999999994E-3</v>
      </c>
      <c r="DZ215" s="52">
        <v>5.6083000000000001E-3</v>
      </c>
      <c r="EA215" s="52">
        <v>-9.9466999999999993E-3</v>
      </c>
      <c r="EB215" s="52">
        <v>1.3707999999999999E-3</v>
      </c>
      <c r="EC215" s="52">
        <v>2.3775600000000001E-2</v>
      </c>
      <c r="ED215" s="52">
        <v>5.0949500000000002E-2</v>
      </c>
      <c r="EE215" s="52">
        <v>4.5810099999999999E-2</v>
      </c>
      <c r="EF215" s="52">
        <v>7.8742699999999999E-2</v>
      </c>
      <c r="EG215" s="52">
        <v>9.99081E-2</v>
      </c>
      <c r="EH215" s="52">
        <v>0.106376</v>
      </c>
      <c r="EI215" s="52">
        <v>0.1675991</v>
      </c>
      <c r="EJ215" s="52">
        <v>0.13991400000000001</v>
      </c>
      <c r="EK215" s="52">
        <v>0.21692890000000001</v>
      </c>
      <c r="EL215" s="52">
        <v>0.20580270000000001</v>
      </c>
      <c r="EM215" s="52">
        <v>0.20465520000000001</v>
      </c>
      <c r="EN215" s="52">
        <v>0.22776830000000001</v>
      </c>
      <c r="EO215" s="52">
        <v>0.1717119</v>
      </c>
      <c r="EP215" s="52">
        <v>0.1129283</v>
      </c>
      <c r="EQ215" s="52">
        <v>0.1257868</v>
      </c>
      <c r="ER215" s="52">
        <v>7.9106700000000002E-2</v>
      </c>
      <c r="ES215" s="52">
        <v>5.7060199999999998E-2</v>
      </c>
      <c r="ET215" s="52">
        <v>-7.4430000000000004E-4</v>
      </c>
      <c r="EU215" s="52">
        <v>73.200576999999996</v>
      </c>
      <c r="EV215" s="52">
        <v>74.349570999999997</v>
      </c>
      <c r="EW215" s="52">
        <v>75.148994000000002</v>
      </c>
      <c r="EX215" s="52">
        <v>72.249283000000005</v>
      </c>
      <c r="EY215" s="52">
        <v>75.848136999999994</v>
      </c>
      <c r="EZ215" s="52">
        <v>73.598854000000003</v>
      </c>
      <c r="FA215" s="52">
        <v>73.899711999999994</v>
      </c>
      <c r="FB215" s="52">
        <v>76.699141999999995</v>
      </c>
      <c r="FC215" s="52">
        <v>81.747849000000002</v>
      </c>
      <c r="FD215" s="52">
        <v>88.048714000000004</v>
      </c>
      <c r="FE215" s="52">
        <v>97.598854000000003</v>
      </c>
      <c r="FF215" s="52">
        <v>98.498565999999997</v>
      </c>
      <c r="FG215" s="52">
        <v>97.249283000000005</v>
      </c>
      <c r="FH215" s="52">
        <v>100.79942</v>
      </c>
      <c r="FI215" s="52">
        <v>101.34957</v>
      </c>
      <c r="FJ215" s="52">
        <v>98.899711999999994</v>
      </c>
      <c r="FK215" s="52">
        <v>100.34957</v>
      </c>
      <c r="FL215" s="52">
        <v>98.449860000000001</v>
      </c>
      <c r="FM215" s="52">
        <v>91.899711999999994</v>
      </c>
      <c r="FN215" s="52">
        <v>85.699141999999995</v>
      </c>
      <c r="FO215" s="52">
        <v>85.899711999999994</v>
      </c>
      <c r="FP215" s="52">
        <v>85.899711999999994</v>
      </c>
      <c r="FQ215" s="52">
        <v>87.300858000000005</v>
      </c>
      <c r="FR215" s="52">
        <v>86.750716999999995</v>
      </c>
      <c r="FS215" s="52">
        <v>2.59524E-2</v>
      </c>
      <c r="FT215" s="52">
        <v>2.8359499999999999E-2</v>
      </c>
      <c r="FU215" s="52">
        <v>4.5255299999999998E-2</v>
      </c>
    </row>
    <row r="216" spans="1:177" x14ac:dyDescent="0.2">
      <c r="A216" s="31" t="s">
        <v>204</v>
      </c>
      <c r="B216" s="31" t="s">
        <v>235</v>
      </c>
      <c r="C216" s="31" t="s">
        <v>221</v>
      </c>
      <c r="D216" s="31" t="s">
        <v>220</v>
      </c>
      <c r="E216" s="53" t="s">
        <v>230</v>
      </c>
      <c r="F216" s="53">
        <v>467</v>
      </c>
      <c r="G216" s="52">
        <v>0.79749230000000004</v>
      </c>
      <c r="H216" s="52">
        <v>0.70239569999999996</v>
      </c>
      <c r="I216" s="52">
        <v>0.65575810000000001</v>
      </c>
      <c r="J216" s="52">
        <v>0.60320010000000002</v>
      </c>
      <c r="K216" s="52">
        <v>0.57951249999999999</v>
      </c>
      <c r="L216" s="52">
        <v>0.59928550000000003</v>
      </c>
      <c r="M216" s="52">
        <v>0.68399019999999999</v>
      </c>
      <c r="N216" s="52">
        <v>0.70178910000000005</v>
      </c>
      <c r="O216" s="52">
        <v>0.72618570000000005</v>
      </c>
      <c r="P216" s="52">
        <v>0.737846</v>
      </c>
      <c r="Q216" s="52">
        <v>0.8713571</v>
      </c>
      <c r="R216" s="52">
        <v>0.97346460000000001</v>
      </c>
      <c r="S216" s="52">
        <v>1.1425559999999999</v>
      </c>
      <c r="T216" s="52">
        <v>1.0817920000000001</v>
      </c>
      <c r="U216" s="52">
        <v>1.22689</v>
      </c>
      <c r="V216" s="52">
        <v>1.328816</v>
      </c>
      <c r="W216" s="52">
        <v>1.515825</v>
      </c>
      <c r="X216" s="52">
        <v>1.653494</v>
      </c>
      <c r="Y216" s="52">
        <v>1.7783599999999999</v>
      </c>
      <c r="Z216" s="52">
        <v>1.9580690000000001</v>
      </c>
      <c r="AA216" s="52">
        <v>1.862911</v>
      </c>
      <c r="AB216" s="52">
        <v>1.7280960000000001</v>
      </c>
      <c r="AC216" s="52">
        <v>1.529806</v>
      </c>
      <c r="AD216" s="52">
        <v>1.231082</v>
      </c>
      <c r="AE216" s="52">
        <v>-0.10244640000000001</v>
      </c>
      <c r="AF216" s="52">
        <v>-8.0659400000000006E-2</v>
      </c>
      <c r="AG216" s="52">
        <v>-7.10982E-2</v>
      </c>
      <c r="AH216" s="52">
        <v>-5.7015299999999998E-2</v>
      </c>
      <c r="AI216" s="52">
        <v>-5.07289E-2</v>
      </c>
      <c r="AJ216" s="52">
        <v>-3.0140500000000001E-2</v>
      </c>
      <c r="AK216" s="52">
        <v>-1.55941E-2</v>
      </c>
      <c r="AL216" s="52">
        <v>-3.6429999999999997E-2</v>
      </c>
      <c r="AM216" s="52">
        <v>-8.9432800000000007E-2</v>
      </c>
      <c r="AN216" s="52">
        <v>-3.2834299999999997E-2</v>
      </c>
      <c r="AO216" s="52">
        <v>5.4235999999999998E-3</v>
      </c>
      <c r="AP216" s="52">
        <v>-2.96844E-2</v>
      </c>
      <c r="AQ216" s="52">
        <v>-9.2480000000000004E-4</v>
      </c>
      <c r="AR216" s="52">
        <v>-6.4538399999999996E-2</v>
      </c>
      <c r="AS216" s="52">
        <v>-1.14991E-2</v>
      </c>
      <c r="AT216" s="52">
        <v>1.00856E-2</v>
      </c>
      <c r="AU216" s="52">
        <v>7.0568099999999995E-2</v>
      </c>
      <c r="AV216" s="52">
        <v>0.118254</v>
      </c>
      <c r="AW216" s="52">
        <v>9.6886299999999995E-2</v>
      </c>
      <c r="AX216" s="52">
        <v>6.1852499999999998E-2</v>
      </c>
      <c r="AY216" s="52">
        <v>4.1135E-3</v>
      </c>
      <c r="AZ216" s="52">
        <v>-7.6072600000000004E-2</v>
      </c>
      <c r="BA216" s="52">
        <v>-0.13161919999999999</v>
      </c>
      <c r="BB216" s="52">
        <v>-0.1392719</v>
      </c>
      <c r="BC216" s="52">
        <v>-5.2063900000000003E-2</v>
      </c>
      <c r="BD216" s="52">
        <v>-3.8744099999999997E-2</v>
      </c>
      <c r="BE216" s="52">
        <v>-3.30914E-2</v>
      </c>
      <c r="BF216" s="52">
        <v>-2.36397E-2</v>
      </c>
      <c r="BG216" s="52">
        <v>-2.5322999999999998E-2</v>
      </c>
      <c r="BH216" s="52">
        <v>-3.0623999999999998E-3</v>
      </c>
      <c r="BI216" s="52">
        <v>1.43007E-2</v>
      </c>
      <c r="BJ216" s="52">
        <v>-5.0953999999999999E-3</v>
      </c>
      <c r="BK216" s="52">
        <v>-5.5988299999999998E-2</v>
      </c>
      <c r="BL216" s="52">
        <v>2.4007E-3</v>
      </c>
      <c r="BM216" s="52">
        <v>4.3439100000000001E-2</v>
      </c>
      <c r="BN216" s="52">
        <v>6.4706E-3</v>
      </c>
      <c r="BO216" s="52">
        <v>3.8688199999999999E-2</v>
      </c>
      <c r="BP216" s="52">
        <v>-2.0087799999999999E-2</v>
      </c>
      <c r="BQ216" s="52">
        <v>3.4706000000000001E-2</v>
      </c>
      <c r="BR216" s="52">
        <v>5.8753899999999998E-2</v>
      </c>
      <c r="BS216" s="52">
        <v>0.1244001</v>
      </c>
      <c r="BT216" s="52">
        <v>0.17130680000000001</v>
      </c>
      <c r="BU216" s="52">
        <v>0.15074489999999999</v>
      </c>
      <c r="BV216" s="52">
        <v>0.1124363</v>
      </c>
      <c r="BW216" s="52">
        <v>5.5314000000000002E-2</v>
      </c>
      <c r="BX216" s="52">
        <v>-2.43758E-2</v>
      </c>
      <c r="BY216" s="52">
        <v>-7.8004599999999993E-2</v>
      </c>
      <c r="BZ216" s="52">
        <v>-8.8151900000000005E-2</v>
      </c>
      <c r="CA216" s="52">
        <v>-1.71691E-2</v>
      </c>
      <c r="CB216" s="52">
        <v>-9.7135999999999993E-3</v>
      </c>
      <c r="CC216" s="52">
        <v>-6.7679999999999997E-3</v>
      </c>
      <c r="CD216" s="52">
        <v>-5.239E-4</v>
      </c>
      <c r="CE216" s="52">
        <v>-7.7270000000000004E-3</v>
      </c>
      <c r="CF216" s="52">
        <v>1.5691799999999999E-2</v>
      </c>
      <c r="CG216" s="52">
        <v>3.5005799999999997E-2</v>
      </c>
      <c r="CH216" s="52">
        <v>1.6606900000000001E-2</v>
      </c>
      <c r="CI216" s="52">
        <v>-3.2824800000000001E-2</v>
      </c>
      <c r="CJ216" s="52">
        <v>2.68043E-2</v>
      </c>
      <c r="CK216" s="52">
        <v>6.97686E-2</v>
      </c>
      <c r="CL216" s="52">
        <v>3.1511499999999998E-2</v>
      </c>
      <c r="CM216" s="52">
        <v>6.6124100000000005E-2</v>
      </c>
      <c r="CN216" s="52">
        <v>1.0698600000000001E-2</v>
      </c>
      <c r="CO216" s="52">
        <v>6.6707500000000003E-2</v>
      </c>
      <c r="CP216" s="52">
        <v>9.2461299999999996E-2</v>
      </c>
      <c r="CQ216" s="52">
        <v>0.16168399999999999</v>
      </c>
      <c r="CR216" s="52">
        <v>0.20805109999999999</v>
      </c>
      <c r="CS216" s="52">
        <v>0.1880472</v>
      </c>
      <c r="CT216" s="52">
        <v>0.1474705</v>
      </c>
      <c r="CU216" s="52">
        <v>9.0775400000000006E-2</v>
      </c>
      <c r="CV216" s="52">
        <v>1.14293E-2</v>
      </c>
      <c r="CW216" s="52">
        <v>-4.0871299999999999E-2</v>
      </c>
      <c r="CX216" s="52">
        <v>-5.2746300000000003E-2</v>
      </c>
      <c r="CY216" s="52">
        <v>1.77257E-2</v>
      </c>
      <c r="CZ216" s="52">
        <v>1.9316799999999999E-2</v>
      </c>
      <c r="DA216" s="52">
        <v>1.9555400000000001E-2</v>
      </c>
      <c r="DB216" s="52">
        <v>2.2592000000000001E-2</v>
      </c>
      <c r="DC216" s="52">
        <v>9.8689999999999993E-3</v>
      </c>
      <c r="DD216" s="52">
        <v>3.4445999999999997E-2</v>
      </c>
      <c r="DE216" s="52">
        <v>5.5710900000000001E-2</v>
      </c>
      <c r="DF216" s="52">
        <v>3.8309099999999999E-2</v>
      </c>
      <c r="DG216" s="52">
        <v>-9.6612E-3</v>
      </c>
      <c r="DH216" s="52">
        <v>5.1207900000000001E-2</v>
      </c>
      <c r="DI216" s="52">
        <v>9.6098100000000006E-2</v>
      </c>
      <c r="DJ216" s="52">
        <v>5.65523E-2</v>
      </c>
      <c r="DK216" s="52">
        <v>9.3559900000000001E-2</v>
      </c>
      <c r="DL216" s="52">
        <v>4.1484899999999998E-2</v>
      </c>
      <c r="DM216" s="52">
        <v>9.8709000000000005E-2</v>
      </c>
      <c r="DN216" s="52">
        <v>0.1261688</v>
      </c>
      <c r="DO216" s="52">
        <v>0.1989679</v>
      </c>
      <c r="DP216" s="52">
        <v>0.24479529999999999</v>
      </c>
      <c r="DQ216" s="52">
        <v>0.22534950000000001</v>
      </c>
      <c r="DR216" s="52">
        <v>0.18250469999999999</v>
      </c>
      <c r="DS216" s="52">
        <v>0.12623670000000001</v>
      </c>
      <c r="DT216" s="52">
        <v>4.7234400000000003E-2</v>
      </c>
      <c r="DU216" s="52">
        <v>-3.7379000000000002E-3</v>
      </c>
      <c r="DV216" s="52">
        <v>-1.7340700000000001E-2</v>
      </c>
      <c r="DW216" s="52">
        <v>6.8108199999999994E-2</v>
      </c>
      <c r="DX216" s="52">
        <v>6.1232099999999998E-2</v>
      </c>
      <c r="DY216" s="52">
        <v>5.7562299999999997E-2</v>
      </c>
      <c r="DZ216" s="52">
        <v>5.5967599999999999E-2</v>
      </c>
      <c r="EA216" s="52">
        <v>3.5274800000000002E-2</v>
      </c>
      <c r="EB216" s="52">
        <v>6.1524200000000001E-2</v>
      </c>
      <c r="EC216" s="52">
        <v>8.5605700000000007E-2</v>
      </c>
      <c r="ED216" s="52">
        <v>6.9643700000000003E-2</v>
      </c>
      <c r="EE216" s="52">
        <v>2.37833E-2</v>
      </c>
      <c r="EF216" s="52">
        <v>8.64428E-2</v>
      </c>
      <c r="EG216" s="52">
        <v>0.1341136</v>
      </c>
      <c r="EH216" s="52">
        <v>9.2707399999999995E-2</v>
      </c>
      <c r="EI216" s="52">
        <v>0.13317290000000001</v>
      </c>
      <c r="EJ216" s="52">
        <v>8.5935499999999998E-2</v>
      </c>
      <c r="EK216" s="52">
        <v>0.14491399999999999</v>
      </c>
      <c r="EL216" s="52">
        <v>0.1748371</v>
      </c>
      <c r="EM216" s="52">
        <v>0.25280000000000002</v>
      </c>
      <c r="EN216" s="52">
        <v>0.29784820000000001</v>
      </c>
      <c r="EO216" s="52">
        <v>0.27920810000000001</v>
      </c>
      <c r="EP216" s="52">
        <v>0.2330885</v>
      </c>
      <c r="EQ216" s="52">
        <v>0.17743719999999999</v>
      </c>
      <c r="ER216" s="52">
        <v>9.89313E-2</v>
      </c>
      <c r="ES216" s="52">
        <v>4.9876700000000003E-2</v>
      </c>
      <c r="ET216" s="52">
        <v>3.3779299999999998E-2</v>
      </c>
      <c r="EU216" s="52">
        <v>75</v>
      </c>
      <c r="EV216" s="52">
        <v>73</v>
      </c>
      <c r="EW216" s="52">
        <v>72</v>
      </c>
      <c r="EX216" s="52">
        <v>70</v>
      </c>
      <c r="EY216" s="52">
        <v>70</v>
      </c>
      <c r="EZ216" s="52">
        <v>70</v>
      </c>
      <c r="FA216" s="52">
        <v>73</v>
      </c>
      <c r="FB216" s="52">
        <v>74</v>
      </c>
      <c r="FC216" s="52">
        <v>75</v>
      </c>
      <c r="FD216" s="52">
        <v>84</v>
      </c>
      <c r="FE216" s="52">
        <v>94</v>
      </c>
      <c r="FF216" s="52">
        <v>94</v>
      </c>
      <c r="FG216" s="52">
        <v>95</v>
      </c>
      <c r="FH216" s="52">
        <v>99</v>
      </c>
      <c r="FI216" s="52">
        <v>100</v>
      </c>
      <c r="FJ216" s="52">
        <v>98</v>
      </c>
      <c r="FK216" s="52">
        <v>99</v>
      </c>
      <c r="FL216" s="52">
        <v>98</v>
      </c>
      <c r="FM216" s="52">
        <v>91</v>
      </c>
      <c r="FN216" s="52">
        <v>83</v>
      </c>
      <c r="FO216" s="52">
        <v>85</v>
      </c>
      <c r="FP216" s="52">
        <v>85</v>
      </c>
      <c r="FQ216" s="52">
        <v>90</v>
      </c>
      <c r="FR216" s="52">
        <v>89</v>
      </c>
      <c r="FS216" s="52">
        <v>2.9996599999999998E-2</v>
      </c>
      <c r="FT216" s="52">
        <v>3.27304E-2</v>
      </c>
      <c r="FU216" s="52">
        <v>4.8107900000000002E-2</v>
      </c>
    </row>
    <row r="217" spans="1:177" x14ac:dyDescent="0.2">
      <c r="A217" s="31" t="s">
        <v>204</v>
      </c>
      <c r="B217" s="31" t="s">
        <v>235</v>
      </c>
      <c r="C217" s="31" t="s">
        <v>221</v>
      </c>
      <c r="D217" s="31" t="s">
        <v>220</v>
      </c>
      <c r="E217" s="53" t="s">
        <v>231</v>
      </c>
      <c r="F217" s="53">
        <v>352</v>
      </c>
      <c r="G217" s="52">
        <v>0.78435710000000003</v>
      </c>
      <c r="H217" s="52">
        <v>0.71073909999999996</v>
      </c>
      <c r="I217" s="52">
        <v>0.58727119999999999</v>
      </c>
      <c r="J217" s="52">
        <v>0.58087979999999995</v>
      </c>
      <c r="K217" s="52">
        <v>0.55413330000000005</v>
      </c>
      <c r="L217" s="52">
        <v>0.59419770000000005</v>
      </c>
      <c r="M217" s="52">
        <v>0.64485219999999999</v>
      </c>
      <c r="N217" s="52">
        <v>0.68259000000000003</v>
      </c>
      <c r="O217" s="52">
        <v>0.74394740000000004</v>
      </c>
      <c r="P217" s="52">
        <v>0.77386820000000001</v>
      </c>
      <c r="Q217" s="52">
        <v>0.83859110000000003</v>
      </c>
      <c r="R217" s="52">
        <v>1.0206200000000001</v>
      </c>
      <c r="S217" s="52">
        <v>1.2579</v>
      </c>
      <c r="T217" s="52">
        <v>1.4761059999999999</v>
      </c>
      <c r="U217" s="52">
        <v>1.6595850000000001</v>
      </c>
      <c r="V217" s="52">
        <v>1.713713</v>
      </c>
      <c r="W217" s="52">
        <v>1.8493729999999999</v>
      </c>
      <c r="X217" s="52">
        <v>1.9360409999999999</v>
      </c>
      <c r="Y217" s="52">
        <v>1.9827650000000001</v>
      </c>
      <c r="Z217" s="52">
        <v>2.059272</v>
      </c>
      <c r="AA217" s="52">
        <v>2.0520369999999999</v>
      </c>
      <c r="AB217" s="52">
        <v>2.0047670000000002</v>
      </c>
      <c r="AC217" s="52">
        <v>1.755063</v>
      </c>
      <c r="AD217" s="52">
        <v>1.3956999999999999</v>
      </c>
      <c r="AE217" s="52">
        <v>-0.14222319999999999</v>
      </c>
      <c r="AF217" s="52">
        <v>-0.1324748</v>
      </c>
      <c r="AG217" s="52">
        <v>-0.12554679999999999</v>
      </c>
      <c r="AH217" s="52">
        <v>-0.1210524</v>
      </c>
      <c r="AI217" s="52">
        <v>-0.1212828</v>
      </c>
      <c r="AJ217" s="52">
        <v>-0.1400786</v>
      </c>
      <c r="AK217" s="52">
        <v>-0.11738419999999999</v>
      </c>
      <c r="AL217" s="52">
        <v>-3.7136200000000001E-2</v>
      </c>
      <c r="AM217" s="52">
        <v>-2.1412299999999999E-2</v>
      </c>
      <c r="AN217" s="52">
        <v>-3.5399100000000003E-2</v>
      </c>
      <c r="AO217" s="52">
        <v>-5.23128E-2</v>
      </c>
      <c r="AP217" s="52">
        <v>-2.0988400000000001E-2</v>
      </c>
      <c r="AQ217" s="52">
        <v>3.6966100000000002E-2</v>
      </c>
      <c r="AR217" s="52">
        <v>2.4173900000000002E-2</v>
      </c>
      <c r="AS217" s="52">
        <v>9.9856399999999998E-2</v>
      </c>
      <c r="AT217" s="52">
        <v>3.6937699999999997E-2</v>
      </c>
      <c r="AU217" s="52">
        <v>-4.4633199999999998E-2</v>
      </c>
      <c r="AV217" s="52">
        <v>-2.8335599999999999E-2</v>
      </c>
      <c r="AW217" s="52">
        <v>-0.12634280000000001</v>
      </c>
      <c r="AX217" s="52">
        <v>-0.1905078</v>
      </c>
      <c r="AY217" s="52">
        <v>-0.10891919999999999</v>
      </c>
      <c r="AZ217" s="52">
        <v>-0.1019036</v>
      </c>
      <c r="BA217" s="52">
        <v>-6.7655900000000005E-2</v>
      </c>
      <c r="BB217" s="52">
        <v>-0.15252270000000001</v>
      </c>
      <c r="BC217" s="52">
        <v>-0.102078</v>
      </c>
      <c r="BD217" s="52">
        <v>-9.5786099999999999E-2</v>
      </c>
      <c r="BE217" s="52">
        <v>-9.0747800000000003E-2</v>
      </c>
      <c r="BF217" s="52">
        <v>-9.0878399999999998E-2</v>
      </c>
      <c r="BG217" s="52">
        <v>-9.5936999999999995E-2</v>
      </c>
      <c r="BH217" s="52">
        <v>-0.1122452</v>
      </c>
      <c r="BI217" s="52">
        <v>-8.7557300000000005E-2</v>
      </c>
      <c r="BJ217" s="52">
        <v>-8.5477999999999995E-3</v>
      </c>
      <c r="BK217" s="52">
        <v>1.52459E-2</v>
      </c>
      <c r="BL217" s="52">
        <v>7.1804E-3</v>
      </c>
      <c r="BM217" s="52">
        <v>-5.4172999999999999E-3</v>
      </c>
      <c r="BN217" s="52">
        <v>3.26076E-2</v>
      </c>
      <c r="BO217" s="52">
        <v>9.9496200000000007E-2</v>
      </c>
      <c r="BP217" s="52">
        <v>9.2787599999999998E-2</v>
      </c>
      <c r="BQ217" s="52">
        <v>0.17525930000000001</v>
      </c>
      <c r="BR217" s="52">
        <v>0.1181219</v>
      </c>
      <c r="BS217" s="52">
        <v>3.93552E-2</v>
      </c>
      <c r="BT217" s="52">
        <v>5.05093E-2</v>
      </c>
      <c r="BU217" s="52">
        <v>-4.6038099999999998E-2</v>
      </c>
      <c r="BV217" s="52">
        <v>-0.1124971</v>
      </c>
      <c r="BW217" s="52">
        <v>-3.4126799999999999E-2</v>
      </c>
      <c r="BX217" s="52">
        <v>-3.5494999999999999E-2</v>
      </c>
      <c r="BY217" s="52">
        <v>-9.4526000000000002E-3</v>
      </c>
      <c r="BZ217" s="52">
        <v>-0.103862</v>
      </c>
      <c r="CA217" s="52">
        <v>-7.4273500000000006E-2</v>
      </c>
      <c r="CB217" s="52">
        <v>-7.0375599999999996E-2</v>
      </c>
      <c r="CC217" s="52">
        <v>-6.6645999999999997E-2</v>
      </c>
      <c r="CD217" s="52">
        <v>-6.9980100000000003E-2</v>
      </c>
      <c r="CE217" s="52">
        <v>-7.8382599999999997E-2</v>
      </c>
      <c r="CF217" s="52">
        <v>-9.2967900000000006E-2</v>
      </c>
      <c r="CG217" s="52">
        <v>-6.6899399999999998E-2</v>
      </c>
      <c r="CH217" s="52">
        <v>1.1252399999999999E-2</v>
      </c>
      <c r="CI217" s="52">
        <v>4.0635299999999999E-2</v>
      </c>
      <c r="CJ217" s="52">
        <v>3.6670700000000001E-2</v>
      </c>
      <c r="CK217" s="52">
        <v>2.70624E-2</v>
      </c>
      <c r="CL217" s="52">
        <v>6.9728100000000001E-2</v>
      </c>
      <c r="CM217" s="52">
        <v>0.1428044</v>
      </c>
      <c r="CN217" s="52">
        <v>0.1403093</v>
      </c>
      <c r="CO217" s="52">
        <v>0.22748299999999999</v>
      </c>
      <c r="CP217" s="52">
        <v>0.1743498</v>
      </c>
      <c r="CQ217" s="52">
        <v>9.7525399999999998E-2</v>
      </c>
      <c r="CR217" s="52">
        <v>0.105117</v>
      </c>
      <c r="CS217" s="52">
        <v>9.5805999999999999E-3</v>
      </c>
      <c r="CT217" s="52">
        <v>-5.8467100000000001E-2</v>
      </c>
      <c r="CU217" s="52">
        <v>1.7674200000000001E-2</v>
      </c>
      <c r="CV217" s="52">
        <v>1.04995E-2</v>
      </c>
      <c r="CW217" s="52">
        <v>3.0858900000000002E-2</v>
      </c>
      <c r="CX217" s="52">
        <v>-7.0159700000000005E-2</v>
      </c>
      <c r="CY217" s="52">
        <v>-4.6469099999999999E-2</v>
      </c>
      <c r="CZ217" s="52">
        <v>-4.4965100000000001E-2</v>
      </c>
      <c r="DA217" s="52">
        <v>-4.25443E-2</v>
      </c>
      <c r="DB217" s="52">
        <v>-4.9081699999999999E-2</v>
      </c>
      <c r="DC217" s="52">
        <v>-6.0828199999999999E-2</v>
      </c>
      <c r="DD217" s="52">
        <v>-7.3690599999999995E-2</v>
      </c>
      <c r="DE217" s="52">
        <v>-4.6241400000000002E-2</v>
      </c>
      <c r="DF217" s="52">
        <v>3.10526E-2</v>
      </c>
      <c r="DG217" s="52">
        <v>6.6024600000000003E-2</v>
      </c>
      <c r="DH217" s="52">
        <v>6.61611E-2</v>
      </c>
      <c r="DI217" s="52">
        <v>5.9542100000000001E-2</v>
      </c>
      <c r="DJ217" s="52">
        <v>0.1068486</v>
      </c>
      <c r="DK217" s="52">
        <v>0.18611249999999999</v>
      </c>
      <c r="DL217" s="52">
        <v>0.187831</v>
      </c>
      <c r="DM217" s="52">
        <v>0.27970679999999998</v>
      </c>
      <c r="DN217" s="52">
        <v>0.2305777</v>
      </c>
      <c r="DO217" s="52">
        <v>0.15569549999999999</v>
      </c>
      <c r="DP217" s="52">
        <v>0.1597247</v>
      </c>
      <c r="DQ217" s="52">
        <v>6.5199400000000005E-2</v>
      </c>
      <c r="DR217" s="52">
        <v>-4.4371999999999997E-3</v>
      </c>
      <c r="DS217" s="52">
        <v>6.9475200000000001E-2</v>
      </c>
      <c r="DT217" s="52">
        <v>5.64939E-2</v>
      </c>
      <c r="DU217" s="52">
        <v>7.1170300000000006E-2</v>
      </c>
      <c r="DV217" s="52">
        <v>-3.6457400000000001E-2</v>
      </c>
      <c r="DW217" s="52">
        <v>-6.3239000000000004E-3</v>
      </c>
      <c r="DX217" s="52">
        <v>-8.2763000000000003E-3</v>
      </c>
      <c r="DY217" s="52">
        <v>-7.7453000000000001E-3</v>
      </c>
      <c r="DZ217" s="52">
        <v>-1.8907799999999999E-2</v>
      </c>
      <c r="EA217" s="52">
        <v>-3.54825E-2</v>
      </c>
      <c r="EB217" s="52">
        <v>-4.5857200000000001E-2</v>
      </c>
      <c r="EC217" s="52">
        <v>-1.6414600000000001E-2</v>
      </c>
      <c r="ED217" s="52">
        <v>5.9641E-2</v>
      </c>
      <c r="EE217" s="52">
        <v>0.1026828</v>
      </c>
      <c r="EF217" s="52">
        <v>0.10874060000000001</v>
      </c>
      <c r="EG217" s="52">
        <v>0.10643759999999999</v>
      </c>
      <c r="EH217" s="52">
        <v>0.1604447</v>
      </c>
      <c r="EI217" s="52">
        <v>0.24864259999999999</v>
      </c>
      <c r="EJ217" s="52">
        <v>0.25644479999999997</v>
      </c>
      <c r="EK217" s="52">
        <v>0.35510969999999997</v>
      </c>
      <c r="EL217" s="52">
        <v>0.31176189999999998</v>
      </c>
      <c r="EM217" s="52">
        <v>0.23968390000000001</v>
      </c>
      <c r="EN217" s="52">
        <v>0.23856949999999999</v>
      </c>
      <c r="EO217" s="52">
        <v>0.14550399999999999</v>
      </c>
      <c r="EP217" s="52">
        <v>7.35735E-2</v>
      </c>
      <c r="EQ217" s="52">
        <v>0.1442676</v>
      </c>
      <c r="ER217" s="52">
        <v>0.1229026</v>
      </c>
      <c r="ES217" s="52">
        <v>0.12937370000000001</v>
      </c>
      <c r="ET217" s="52">
        <v>1.22034E-2</v>
      </c>
      <c r="EU217" s="52">
        <v>71</v>
      </c>
      <c r="EV217" s="52">
        <v>76</v>
      </c>
      <c r="EW217" s="52">
        <v>79</v>
      </c>
      <c r="EX217" s="52">
        <v>75</v>
      </c>
      <c r="EY217" s="52">
        <v>83</v>
      </c>
      <c r="EZ217" s="52">
        <v>78</v>
      </c>
      <c r="FA217" s="52">
        <v>75</v>
      </c>
      <c r="FB217" s="52">
        <v>80</v>
      </c>
      <c r="FC217" s="52">
        <v>90</v>
      </c>
      <c r="FD217" s="52">
        <v>93</v>
      </c>
      <c r="FE217" s="52">
        <v>102</v>
      </c>
      <c r="FF217" s="52">
        <v>104</v>
      </c>
      <c r="FG217" s="52">
        <v>100</v>
      </c>
      <c r="FH217" s="52">
        <v>103</v>
      </c>
      <c r="FI217" s="52">
        <v>103</v>
      </c>
      <c r="FJ217" s="52">
        <v>100</v>
      </c>
      <c r="FK217" s="52">
        <v>102</v>
      </c>
      <c r="FL217" s="52">
        <v>99</v>
      </c>
      <c r="FM217" s="52">
        <v>93</v>
      </c>
      <c r="FN217" s="52">
        <v>89</v>
      </c>
      <c r="FO217" s="52">
        <v>87</v>
      </c>
      <c r="FP217" s="52">
        <v>87</v>
      </c>
      <c r="FQ217" s="52">
        <v>84</v>
      </c>
      <c r="FR217" s="52">
        <v>84</v>
      </c>
      <c r="FS217" s="52">
        <v>4.3955399999999999E-2</v>
      </c>
      <c r="FT217" s="52">
        <v>4.8064799999999998E-2</v>
      </c>
      <c r="FU217" s="52">
        <v>8.0153799999999997E-2</v>
      </c>
    </row>
    <row r="218" spans="1:177" x14ac:dyDescent="0.2">
      <c r="A218" s="31" t="s">
        <v>204</v>
      </c>
      <c r="B218" s="31" t="s">
        <v>236</v>
      </c>
      <c r="C218" s="31" t="s">
        <v>208</v>
      </c>
      <c r="D218" s="31" t="s">
        <v>209</v>
      </c>
      <c r="E218" s="53" t="s">
        <v>229</v>
      </c>
      <c r="F218" s="53">
        <v>2047</v>
      </c>
      <c r="G218" s="52">
        <v>0.61059870000000005</v>
      </c>
      <c r="H218" s="52">
        <v>0.5467746</v>
      </c>
      <c r="I218" s="52">
        <v>0.51272240000000002</v>
      </c>
      <c r="J218" s="52">
        <v>0.49484919999999999</v>
      </c>
      <c r="K218" s="52">
        <v>0.496002</v>
      </c>
      <c r="L218" s="52">
        <v>0.53640189999999999</v>
      </c>
      <c r="M218" s="52">
        <v>0.63978659999999998</v>
      </c>
      <c r="N218" s="52">
        <v>0.66949119999999995</v>
      </c>
      <c r="O218" s="52">
        <v>0.63158369999999997</v>
      </c>
      <c r="P218" s="52">
        <v>0.61878230000000001</v>
      </c>
      <c r="Q218" s="52">
        <v>0.59491150000000004</v>
      </c>
      <c r="R218" s="52">
        <v>0.59523890000000002</v>
      </c>
      <c r="S218" s="52">
        <v>0.60311899999999996</v>
      </c>
      <c r="T218" s="52">
        <v>0.59685129999999997</v>
      </c>
      <c r="U218" s="52">
        <v>0.59564859999999997</v>
      </c>
      <c r="V218" s="52">
        <v>0.61983999999999995</v>
      </c>
      <c r="W218" s="52">
        <v>0.66513029999999995</v>
      </c>
      <c r="X218" s="52">
        <v>0.73697760000000001</v>
      </c>
      <c r="Y218" s="52">
        <v>0.81422890000000003</v>
      </c>
      <c r="Z218" s="52">
        <v>0.9273363</v>
      </c>
      <c r="AA218" s="52">
        <v>1.005725</v>
      </c>
      <c r="AB218" s="52">
        <v>0.95113130000000001</v>
      </c>
      <c r="AC218" s="52">
        <v>0.84082959999999995</v>
      </c>
      <c r="AD218" s="52">
        <v>0.71525689999999997</v>
      </c>
      <c r="AE218" s="52">
        <v>-4.2615800000000002E-2</v>
      </c>
      <c r="AF218" s="52">
        <v>-4.8689099999999999E-2</v>
      </c>
      <c r="AG218" s="52">
        <v>-4.1941699999999998E-2</v>
      </c>
      <c r="AH218" s="52">
        <v>-3.4567300000000002E-2</v>
      </c>
      <c r="AI218" s="52">
        <v>-3.1755100000000001E-2</v>
      </c>
      <c r="AJ218" s="52">
        <v>-3.4981199999999997E-2</v>
      </c>
      <c r="AK218" s="52">
        <v>-1.4527E-2</v>
      </c>
      <c r="AL218" s="52">
        <v>4.8354000000000001E-3</v>
      </c>
      <c r="AM218" s="52">
        <v>6.5031000000000004E-3</v>
      </c>
      <c r="AN218" s="52">
        <v>1.10172E-2</v>
      </c>
      <c r="AO218" s="52">
        <v>-1.1854999999999999E-3</v>
      </c>
      <c r="AP218" s="52">
        <v>1.4569800000000001E-2</v>
      </c>
      <c r="AQ218" s="52">
        <v>2.10628E-2</v>
      </c>
      <c r="AR218" s="52">
        <v>1.77421E-2</v>
      </c>
      <c r="AS218" s="52">
        <v>1.2849899999999999E-2</v>
      </c>
      <c r="AT218" s="52">
        <v>1.7999100000000001E-2</v>
      </c>
      <c r="AU218" s="52">
        <v>1.33793E-2</v>
      </c>
      <c r="AV218" s="52">
        <v>1.3775000000000001E-2</v>
      </c>
      <c r="AW218" s="52">
        <v>-7.7320000000000004E-4</v>
      </c>
      <c r="AX218" s="52">
        <v>-1.9422700000000001E-2</v>
      </c>
      <c r="AY218" s="52">
        <v>-1.16215E-2</v>
      </c>
      <c r="AZ218" s="52">
        <v>-1.0596700000000001E-2</v>
      </c>
      <c r="BA218" s="52">
        <v>-1.7414900000000001E-2</v>
      </c>
      <c r="BB218" s="52">
        <v>-1.9738599999999999E-2</v>
      </c>
      <c r="BC218" s="52">
        <v>-3.1746700000000003E-2</v>
      </c>
      <c r="BD218" s="52">
        <v>-3.8276999999999999E-2</v>
      </c>
      <c r="BE218" s="52">
        <v>-3.1926999999999997E-2</v>
      </c>
      <c r="BF218" s="52">
        <v>-2.5172400000000001E-2</v>
      </c>
      <c r="BG218" s="52">
        <v>-2.25454E-2</v>
      </c>
      <c r="BH218" s="52">
        <v>-2.5828E-2</v>
      </c>
      <c r="BI218" s="52">
        <v>-4.9864999999999996E-3</v>
      </c>
      <c r="BJ218" s="52">
        <v>1.48574E-2</v>
      </c>
      <c r="BK218" s="52">
        <v>1.47257E-2</v>
      </c>
      <c r="BL218" s="52">
        <v>1.9499800000000001E-2</v>
      </c>
      <c r="BM218" s="52">
        <v>7.3647000000000001E-3</v>
      </c>
      <c r="BN218" s="52">
        <v>2.26809E-2</v>
      </c>
      <c r="BO218" s="52">
        <v>2.9202499999999999E-2</v>
      </c>
      <c r="BP218" s="52">
        <v>2.5658E-2</v>
      </c>
      <c r="BQ218" s="52">
        <v>2.0813100000000001E-2</v>
      </c>
      <c r="BR218" s="52">
        <v>2.5940299999999999E-2</v>
      </c>
      <c r="BS218" s="52">
        <v>2.1502199999999999E-2</v>
      </c>
      <c r="BT218" s="52">
        <v>2.2199199999999999E-2</v>
      </c>
      <c r="BU218" s="52">
        <v>7.9399999999999991E-3</v>
      </c>
      <c r="BV218" s="52">
        <v>-9.2192000000000003E-3</v>
      </c>
      <c r="BW218" s="52">
        <v>-1.1900000000000001E-3</v>
      </c>
      <c r="BX218" s="52">
        <v>-2.9260000000000001E-4</v>
      </c>
      <c r="BY218" s="52">
        <v>-6.9817999999999998E-3</v>
      </c>
      <c r="BZ218" s="52">
        <v>-9.6340999999999996E-3</v>
      </c>
      <c r="CA218" s="52">
        <v>-2.4218799999999999E-2</v>
      </c>
      <c r="CB218" s="52">
        <v>-3.1065700000000002E-2</v>
      </c>
      <c r="CC218" s="52">
        <v>-2.4990800000000001E-2</v>
      </c>
      <c r="CD218" s="52">
        <v>-1.8665600000000001E-2</v>
      </c>
      <c r="CE218" s="52">
        <v>-1.6166699999999999E-2</v>
      </c>
      <c r="CF218" s="52">
        <v>-1.9488499999999999E-2</v>
      </c>
      <c r="CG218" s="52">
        <v>1.6211999999999999E-3</v>
      </c>
      <c r="CH218" s="52">
        <v>2.1798600000000001E-2</v>
      </c>
      <c r="CI218" s="52">
        <v>2.0420600000000001E-2</v>
      </c>
      <c r="CJ218" s="52">
        <v>2.5374899999999999E-2</v>
      </c>
      <c r="CK218" s="52">
        <v>1.32865E-2</v>
      </c>
      <c r="CL218" s="52">
        <v>2.82987E-2</v>
      </c>
      <c r="CM218" s="52">
        <v>3.4840000000000003E-2</v>
      </c>
      <c r="CN218" s="52">
        <v>3.1140600000000001E-2</v>
      </c>
      <c r="CO218" s="52">
        <v>2.6328399999999998E-2</v>
      </c>
      <c r="CP218" s="52">
        <v>3.1440299999999997E-2</v>
      </c>
      <c r="CQ218" s="52">
        <v>2.7128099999999999E-2</v>
      </c>
      <c r="CR218" s="52">
        <v>2.8033800000000001E-2</v>
      </c>
      <c r="CS218" s="52">
        <v>1.39747E-2</v>
      </c>
      <c r="CT218" s="52">
        <v>-2.1522999999999998E-3</v>
      </c>
      <c r="CU218" s="52">
        <v>6.0349000000000002E-3</v>
      </c>
      <c r="CV218" s="52">
        <v>6.8440999999999997E-3</v>
      </c>
      <c r="CW218" s="52">
        <v>2.4420000000000003E-4</v>
      </c>
      <c r="CX218" s="52">
        <v>-2.6356999999999999E-3</v>
      </c>
      <c r="CY218" s="52">
        <v>-1.6691000000000001E-2</v>
      </c>
      <c r="CZ218" s="52">
        <v>-2.3854299999999998E-2</v>
      </c>
      <c r="DA218" s="52">
        <v>-1.80547E-2</v>
      </c>
      <c r="DB218" s="52">
        <v>-1.21587E-2</v>
      </c>
      <c r="DC218" s="52">
        <v>-9.7880999999999992E-3</v>
      </c>
      <c r="DD218" s="52">
        <v>-1.3148999999999999E-2</v>
      </c>
      <c r="DE218" s="52">
        <v>8.2289000000000008E-3</v>
      </c>
      <c r="DF218" s="52">
        <v>2.8739799999999999E-2</v>
      </c>
      <c r="DG218" s="52">
        <v>2.61155E-2</v>
      </c>
      <c r="DH218" s="52">
        <v>3.1249900000000001E-2</v>
      </c>
      <c r="DI218" s="52">
        <v>1.9208300000000001E-2</v>
      </c>
      <c r="DJ218" s="52">
        <v>3.3916399999999999E-2</v>
      </c>
      <c r="DK218" s="52">
        <v>4.0477600000000002E-2</v>
      </c>
      <c r="DL218" s="52">
        <v>3.6623099999999999E-2</v>
      </c>
      <c r="DM218" s="52">
        <v>3.1843700000000003E-2</v>
      </c>
      <c r="DN218" s="52">
        <v>3.6940399999999998E-2</v>
      </c>
      <c r="DO218" s="52">
        <v>3.2753999999999998E-2</v>
      </c>
      <c r="DP218" s="52">
        <v>3.38684E-2</v>
      </c>
      <c r="DQ218" s="52">
        <v>2.00094E-2</v>
      </c>
      <c r="DR218" s="52">
        <v>4.9145999999999999E-3</v>
      </c>
      <c r="DS218" s="52">
        <v>1.3259699999999999E-2</v>
      </c>
      <c r="DT218" s="52">
        <v>1.39807E-2</v>
      </c>
      <c r="DU218" s="52">
        <v>7.4701999999999998E-3</v>
      </c>
      <c r="DV218" s="52">
        <v>4.3626000000000003E-3</v>
      </c>
      <c r="DW218" s="52">
        <v>-5.8218999999999996E-3</v>
      </c>
      <c r="DX218" s="52">
        <v>-1.3442300000000001E-2</v>
      </c>
      <c r="DY218" s="52">
        <v>-8.0399000000000009E-3</v>
      </c>
      <c r="DZ218" s="52">
        <v>-2.7639000000000001E-3</v>
      </c>
      <c r="EA218" s="52">
        <v>-5.7830000000000002E-4</v>
      </c>
      <c r="EB218" s="52">
        <v>-3.9957999999999999E-3</v>
      </c>
      <c r="EC218" s="52">
        <v>1.7769400000000001E-2</v>
      </c>
      <c r="ED218" s="52">
        <v>3.8761700000000003E-2</v>
      </c>
      <c r="EE218" s="52">
        <v>3.4338100000000003E-2</v>
      </c>
      <c r="EF218" s="52">
        <v>3.9732499999999997E-2</v>
      </c>
      <c r="EG218" s="52">
        <v>2.7758499999999998E-2</v>
      </c>
      <c r="EH218" s="52">
        <v>4.2027500000000002E-2</v>
      </c>
      <c r="EI218" s="52">
        <v>4.8617300000000002E-2</v>
      </c>
      <c r="EJ218" s="52">
        <v>4.4539099999999998E-2</v>
      </c>
      <c r="EK218" s="52">
        <v>3.9806899999999999E-2</v>
      </c>
      <c r="EL218" s="52">
        <v>4.4881499999999998E-2</v>
      </c>
      <c r="EM218" s="52">
        <v>4.0876900000000001E-2</v>
      </c>
      <c r="EN218" s="52">
        <v>4.22926E-2</v>
      </c>
      <c r="EO218" s="52">
        <v>2.8722600000000001E-2</v>
      </c>
      <c r="EP218" s="52">
        <v>1.5118100000000001E-2</v>
      </c>
      <c r="EQ218" s="52">
        <v>2.3691199999999999E-2</v>
      </c>
      <c r="ER218" s="52">
        <v>2.4284900000000002E-2</v>
      </c>
      <c r="ES218" s="52">
        <v>1.79033E-2</v>
      </c>
      <c r="ET218" s="52">
        <v>1.44671E-2</v>
      </c>
      <c r="EU218" s="52">
        <v>61.196136000000003</v>
      </c>
      <c r="EV218" s="52">
        <v>60.266212000000003</v>
      </c>
      <c r="EW218" s="52">
        <v>59.870949000000003</v>
      </c>
      <c r="EX218" s="52">
        <v>59.675925999999997</v>
      </c>
      <c r="EY218" s="52">
        <v>59.259349999999998</v>
      </c>
      <c r="EZ218" s="52">
        <v>58.659573000000002</v>
      </c>
      <c r="FA218" s="52">
        <v>59.403736000000002</v>
      </c>
      <c r="FB218" s="52">
        <v>62.428528</v>
      </c>
      <c r="FC218" s="52">
        <v>64.773323000000005</v>
      </c>
      <c r="FD218" s="52">
        <v>67.562636999999995</v>
      </c>
      <c r="FE218" s="52">
        <v>69.412109000000001</v>
      </c>
      <c r="FF218" s="52">
        <v>70.933304000000007</v>
      </c>
      <c r="FG218" s="52">
        <v>71.270515000000003</v>
      </c>
      <c r="FH218" s="52">
        <v>71.392899</v>
      </c>
      <c r="FI218" s="52">
        <v>71.359206999999998</v>
      </c>
      <c r="FJ218" s="52">
        <v>70.880309999999994</v>
      </c>
      <c r="FK218" s="52">
        <v>70.321181999999993</v>
      </c>
      <c r="FL218" s="52">
        <v>69.088165000000004</v>
      </c>
      <c r="FM218" s="52">
        <v>67.034148999999999</v>
      </c>
      <c r="FN218" s="52">
        <v>65.028503000000001</v>
      </c>
      <c r="FO218" s="52">
        <v>64.384688999999995</v>
      </c>
      <c r="FP218" s="52">
        <v>63.343711999999996</v>
      </c>
      <c r="FQ218" s="52">
        <v>62.491115999999998</v>
      </c>
      <c r="FR218" s="52">
        <v>61.683514000000002</v>
      </c>
      <c r="FS218" s="52">
        <v>8.2809000000000008E-3</v>
      </c>
      <c r="FT218" s="52">
        <v>8.1770000000000002E-3</v>
      </c>
      <c r="FU218" s="52">
        <v>1.0481000000000001E-2</v>
      </c>
    </row>
    <row r="219" spans="1:177" x14ac:dyDescent="0.2">
      <c r="A219" s="31" t="s">
        <v>204</v>
      </c>
      <c r="B219" s="31" t="s">
        <v>236</v>
      </c>
      <c r="C219" s="31" t="s">
        <v>208</v>
      </c>
      <c r="D219" s="31" t="s">
        <v>209</v>
      </c>
      <c r="E219" s="53" t="s">
        <v>230</v>
      </c>
      <c r="F219" s="53">
        <v>1188</v>
      </c>
      <c r="G219" s="52">
        <v>0.59971399999999997</v>
      </c>
      <c r="H219" s="52">
        <v>0.53070220000000001</v>
      </c>
      <c r="I219" s="52">
        <v>0.4935137</v>
      </c>
      <c r="J219" s="52">
        <v>0.47681230000000002</v>
      </c>
      <c r="K219" s="52">
        <v>0.47637000000000002</v>
      </c>
      <c r="L219" s="52">
        <v>0.50268789999999997</v>
      </c>
      <c r="M219" s="52">
        <v>0.59465749999999995</v>
      </c>
      <c r="N219" s="52">
        <v>0.63304199999999999</v>
      </c>
      <c r="O219" s="52">
        <v>0.60558250000000002</v>
      </c>
      <c r="P219" s="52">
        <v>0.60169349999999999</v>
      </c>
      <c r="Q219" s="52">
        <v>0.57950939999999995</v>
      </c>
      <c r="R219" s="52">
        <v>0.58683110000000005</v>
      </c>
      <c r="S219" s="52">
        <v>0.59192440000000002</v>
      </c>
      <c r="T219" s="52">
        <v>0.5854338</v>
      </c>
      <c r="U219" s="52">
        <v>0.58128919999999995</v>
      </c>
      <c r="V219" s="52">
        <v>0.60471070000000005</v>
      </c>
      <c r="W219" s="52">
        <v>0.64454449999999996</v>
      </c>
      <c r="X219" s="52">
        <v>0.69751759999999996</v>
      </c>
      <c r="Y219" s="52">
        <v>0.79101010000000005</v>
      </c>
      <c r="Z219" s="52">
        <v>0.90866389999999997</v>
      </c>
      <c r="AA219" s="52">
        <v>0.99804289999999996</v>
      </c>
      <c r="AB219" s="52">
        <v>0.94746450000000004</v>
      </c>
      <c r="AC219" s="52">
        <v>0.83315969999999995</v>
      </c>
      <c r="AD219" s="52">
        <v>0.70478730000000001</v>
      </c>
      <c r="AE219" s="52">
        <v>-6.9582099999999994E-2</v>
      </c>
      <c r="AF219" s="52">
        <v>-7.4173900000000001E-2</v>
      </c>
      <c r="AG219" s="52">
        <v>-7.1230600000000005E-2</v>
      </c>
      <c r="AH219" s="52">
        <v>-6.3494999999999996E-2</v>
      </c>
      <c r="AI219" s="52">
        <v>-5.6772900000000001E-2</v>
      </c>
      <c r="AJ219" s="52">
        <v>-5.2655599999999997E-2</v>
      </c>
      <c r="AK219" s="52">
        <v>-2.0943900000000001E-2</v>
      </c>
      <c r="AL219" s="52">
        <v>-3.6984000000000001E-3</v>
      </c>
      <c r="AM219" s="52">
        <v>3.032E-4</v>
      </c>
      <c r="AN219" s="52">
        <v>9.8834999999999999E-3</v>
      </c>
      <c r="AO219" s="52">
        <v>-6.9473E-3</v>
      </c>
      <c r="AP219" s="52">
        <v>1.50615E-2</v>
      </c>
      <c r="AQ219" s="52">
        <v>2.2890299999999999E-2</v>
      </c>
      <c r="AR219" s="52">
        <v>2.35964E-2</v>
      </c>
      <c r="AS219" s="52">
        <v>1.66689E-2</v>
      </c>
      <c r="AT219" s="52">
        <v>2.7318100000000001E-2</v>
      </c>
      <c r="AU219" s="52">
        <v>2.2646199999999998E-2</v>
      </c>
      <c r="AV219" s="52">
        <v>5.7206000000000002E-3</v>
      </c>
      <c r="AW219" s="52">
        <v>-3.9655000000000003E-3</v>
      </c>
      <c r="AX219" s="52">
        <v>-3.2799799999999997E-2</v>
      </c>
      <c r="AY219" s="52">
        <v>-1.7887299999999998E-2</v>
      </c>
      <c r="AZ219" s="52">
        <v>-1.78532E-2</v>
      </c>
      <c r="BA219" s="52">
        <v>-2.98023E-2</v>
      </c>
      <c r="BB219" s="52">
        <v>-3.8504099999999999E-2</v>
      </c>
      <c r="BC219" s="52">
        <v>-5.50999E-2</v>
      </c>
      <c r="BD219" s="52">
        <v>-6.0329099999999997E-2</v>
      </c>
      <c r="BE219" s="52">
        <v>-5.7941300000000001E-2</v>
      </c>
      <c r="BF219" s="52">
        <v>-5.1143899999999999E-2</v>
      </c>
      <c r="BG219" s="52">
        <v>-4.4797400000000001E-2</v>
      </c>
      <c r="BH219" s="52">
        <v>-4.0668299999999998E-2</v>
      </c>
      <c r="BI219" s="52">
        <v>-9.3773999999999993E-3</v>
      </c>
      <c r="BJ219" s="52">
        <v>8.8050000000000003E-3</v>
      </c>
      <c r="BK219" s="52">
        <v>9.9871999999999999E-3</v>
      </c>
      <c r="BL219" s="52">
        <v>2.04101E-2</v>
      </c>
      <c r="BM219" s="52">
        <v>3.2789999999999998E-3</v>
      </c>
      <c r="BN219" s="52">
        <v>2.5149700000000001E-2</v>
      </c>
      <c r="BO219" s="52">
        <v>3.33315E-2</v>
      </c>
      <c r="BP219" s="52">
        <v>3.3379499999999999E-2</v>
      </c>
      <c r="BQ219" s="52">
        <v>2.62756E-2</v>
      </c>
      <c r="BR219" s="52">
        <v>3.6952499999999999E-2</v>
      </c>
      <c r="BS219" s="52">
        <v>3.26375E-2</v>
      </c>
      <c r="BT219" s="52">
        <v>1.5427700000000001E-2</v>
      </c>
      <c r="BU219" s="52">
        <v>6.2071000000000001E-3</v>
      </c>
      <c r="BV219" s="52">
        <v>-1.96543E-2</v>
      </c>
      <c r="BW219" s="52">
        <v>-4.1374999999999997E-3</v>
      </c>
      <c r="BX219" s="52">
        <v>-4.4416000000000004E-3</v>
      </c>
      <c r="BY219" s="52">
        <v>-1.6175800000000001E-2</v>
      </c>
      <c r="BZ219" s="52">
        <v>-2.5047099999999999E-2</v>
      </c>
      <c r="CA219" s="52">
        <v>-4.5069499999999998E-2</v>
      </c>
      <c r="CB219" s="52">
        <v>-5.0740199999999999E-2</v>
      </c>
      <c r="CC219" s="52">
        <v>-4.8737200000000001E-2</v>
      </c>
      <c r="CD219" s="52">
        <v>-4.2589599999999998E-2</v>
      </c>
      <c r="CE219" s="52">
        <v>-3.65032E-2</v>
      </c>
      <c r="CF219" s="52">
        <v>-3.2365999999999999E-2</v>
      </c>
      <c r="CG219" s="52">
        <v>-1.3664E-3</v>
      </c>
      <c r="CH219" s="52">
        <v>1.7464799999999999E-2</v>
      </c>
      <c r="CI219" s="52">
        <v>1.6694199999999999E-2</v>
      </c>
      <c r="CJ219" s="52">
        <v>2.7700700000000002E-2</v>
      </c>
      <c r="CK219" s="52">
        <v>1.03617E-2</v>
      </c>
      <c r="CL219" s="52">
        <v>3.2136699999999997E-2</v>
      </c>
      <c r="CM219" s="52">
        <v>4.0563000000000002E-2</v>
      </c>
      <c r="CN219" s="52">
        <v>4.0155200000000002E-2</v>
      </c>
      <c r="CO219" s="52">
        <v>3.2929100000000003E-2</v>
      </c>
      <c r="CP219" s="52">
        <v>4.3625299999999999E-2</v>
      </c>
      <c r="CQ219" s="52">
        <v>3.9557500000000002E-2</v>
      </c>
      <c r="CR219" s="52">
        <v>2.2150699999999999E-2</v>
      </c>
      <c r="CS219" s="52">
        <v>1.32526E-2</v>
      </c>
      <c r="CT219" s="52">
        <v>-1.05498E-2</v>
      </c>
      <c r="CU219" s="52">
        <v>5.3855999999999999E-3</v>
      </c>
      <c r="CV219" s="52">
        <v>4.8472000000000003E-3</v>
      </c>
      <c r="CW219" s="52">
        <v>-6.7381000000000003E-3</v>
      </c>
      <c r="CX219" s="52">
        <v>-1.5726899999999999E-2</v>
      </c>
      <c r="CY219" s="52">
        <v>-3.5039099999999997E-2</v>
      </c>
      <c r="CZ219" s="52">
        <v>-4.1151300000000002E-2</v>
      </c>
      <c r="DA219" s="52">
        <v>-3.9533100000000002E-2</v>
      </c>
      <c r="DB219" s="52">
        <v>-3.40354E-2</v>
      </c>
      <c r="DC219" s="52">
        <v>-2.8209100000000001E-2</v>
      </c>
      <c r="DD219" s="52">
        <v>-2.40637E-2</v>
      </c>
      <c r="DE219" s="52">
        <v>6.6445000000000002E-3</v>
      </c>
      <c r="DF219" s="52">
        <v>2.6124700000000001E-2</v>
      </c>
      <c r="DG219" s="52">
        <v>2.34013E-2</v>
      </c>
      <c r="DH219" s="52">
        <v>3.4991399999999999E-2</v>
      </c>
      <c r="DI219" s="52">
        <v>1.7444299999999999E-2</v>
      </c>
      <c r="DJ219" s="52">
        <v>3.91238E-2</v>
      </c>
      <c r="DK219" s="52">
        <v>4.77946E-2</v>
      </c>
      <c r="DL219" s="52">
        <v>4.6931E-2</v>
      </c>
      <c r="DM219" s="52">
        <v>3.9582699999999998E-2</v>
      </c>
      <c r="DN219" s="52">
        <v>5.0298099999999998E-2</v>
      </c>
      <c r="DO219" s="52">
        <v>4.6477400000000002E-2</v>
      </c>
      <c r="DP219" s="52">
        <v>2.8873699999999999E-2</v>
      </c>
      <c r="DQ219" s="52">
        <v>2.0298099999999999E-2</v>
      </c>
      <c r="DR219" s="52">
        <v>-1.4453000000000001E-3</v>
      </c>
      <c r="DS219" s="52">
        <v>1.4908599999999999E-2</v>
      </c>
      <c r="DT219" s="52">
        <v>1.4135999999999999E-2</v>
      </c>
      <c r="DU219" s="52">
        <v>2.6995999999999999E-3</v>
      </c>
      <c r="DV219" s="52">
        <v>-6.4066000000000001E-3</v>
      </c>
      <c r="DW219" s="52">
        <v>-2.0556899999999999E-2</v>
      </c>
      <c r="DX219" s="52">
        <v>-2.7306500000000001E-2</v>
      </c>
      <c r="DY219" s="52">
        <v>-2.6243900000000001E-2</v>
      </c>
      <c r="DZ219" s="52">
        <v>-2.16843E-2</v>
      </c>
      <c r="EA219" s="52">
        <v>-1.6233600000000001E-2</v>
      </c>
      <c r="EB219" s="52">
        <v>-1.20765E-2</v>
      </c>
      <c r="EC219" s="52">
        <v>1.8211000000000001E-2</v>
      </c>
      <c r="ED219" s="52">
        <v>3.8628099999999999E-2</v>
      </c>
      <c r="EE219" s="52">
        <v>3.3085200000000002E-2</v>
      </c>
      <c r="EF219" s="52">
        <v>4.55179E-2</v>
      </c>
      <c r="EG219" s="52">
        <v>2.76706E-2</v>
      </c>
      <c r="EH219" s="52">
        <v>4.9211999999999999E-2</v>
      </c>
      <c r="EI219" s="52">
        <v>5.8235799999999997E-2</v>
      </c>
      <c r="EJ219" s="52">
        <v>5.6714100000000003E-2</v>
      </c>
      <c r="EK219" s="52">
        <v>4.9189400000000001E-2</v>
      </c>
      <c r="EL219" s="52">
        <v>5.9932399999999997E-2</v>
      </c>
      <c r="EM219" s="52">
        <v>5.6468699999999997E-2</v>
      </c>
      <c r="EN219" s="52">
        <v>3.8580799999999998E-2</v>
      </c>
      <c r="EO219" s="52">
        <v>3.04707E-2</v>
      </c>
      <c r="EP219" s="52">
        <v>1.1700199999999999E-2</v>
      </c>
      <c r="EQ219" s="52">
        <v>2.8658400000000001E-2</v>
      </c>
      <c r="ER219" s="52">
        <v>2.7547499999999999E-2</v>
      </c>
      <c r="ES219" s="52">
        <v>1.6326199999999999E-2</v>
      </c>
      <c r="ET219" s="52">
        <v>7.0504000000000001E-3</v>
      </c>
      <c r="EU219" s="52">
        <v>62.901561999999998</v>
      </c>
      <c r="EV219" s="52">
        <v>61.955185</v>
      </c>
      <c r="EW219" s="52">
        <v>61.424903999999998</v>
      </c>
      <c r="EX219" s="52">
        <v>61.048316999999997</v>
      </c>
      <c r="EY219" s="52">
        <v>60.612971999999999</v>
      </c>
      <c r="EZ219" s="52">
        <v>59.953999000000003</v>
      </c>
      <c r="FA219" s="52">
        <v>60.386859999999999</v>
      </c>
      <c r="FB219" s="52">
        <v>61.823166000000001</v>
      </c>
      <c r="FC219" s="52">
        <v>63.667439000000002</v>
      </c>
      <c r="FD219" s="52">
        <v>66.083931000000007</v>
      </c>
      <c r="FE219" s="52">
        <v>67.697463999999997</v>
      </c>
      <c r="FF219" s="52">
        <v>68.845855999999998</v>
      </c>
      <c r="FG219" s="52">
        <v>69.323081999999999</v>
      </c>
      <c r="FH219" s="52">
        <v>69.699104000000005</v>
      </c>
      <c r="FI219" s="52">
        <v>69.985213999999999</v>
      </c>
      <c r="FJ219" s="52">
        <v>69.704857000000004</v>
      </c>
      <c r="FK219" s="52">
        <v>69.422477999999998</v>
      </c>
      <c r="FL219" s="52">
        <v>68.463791000000001</v>
      </c>
      <c r="FM219" s="52">
        <v>66.894454999999994</v>
      </c>
      <c r="FN219" s="52">
        <v>65.562056999999996</v>
      </c>
      <c r="FO219" s="52">
        <v>65.132248000000004</v>
      </c>
      <c r="FP219" s="52">
        <v>64.566406000000001</v>
      </c>
      <c r="FQ219" s="52">
        <v>63.896259000000001</v>
      </c>
      <c r="FR219" s="52">
        <v>63.087318000000003</v>
      </c>
      <c r="FS219" s="52">
        <v>9.3808999999999993E-3</v>
      </c>
      <c r="FT219" s="52">
        <v>9.3240000000000007E-3</v>
      </c>
      <c r="FU219" s="52">
        <v>1.1989700000000001E-2</v>
      </c>
    </row>
    <row r="220" spans="1:177" x14ac:dyDescent="0.2">
      <c r="A220" s="31" t="s">
        <v>204</v>
      </c>
      <c r="B220" s="31" t="s">
        <v>236</v>
      </c>
      <c r="C220" s="31" t="s">
        <v>208</v>
      </c>
      <c r="D220" s="31" t="s">
        <v>209</v>
      </c>
      <c r="E220" s="53" t="s">
        <v>231</v>
      </c>
      <c r="F220" s="53">
        <v>859</v>
      </c>
      <c r="G220" s="52">
        <v>0.62600549999999999</v>
      </c>
      <c r="H220" s="52">
        <v>0.56932780000000005</v>
      </c>
      <c r="I220" s="52">
        <v>0.53967520000000002</v>
      </c>
      <c r="J220" s="52">
        <v>0.52017849999999999</v>
      </c>
      <c r="K220" s="52">
        <v>0.52357100000000001</v>
      </c>
      <c r="L220" s="52">
        <v>0.58349499999999999</v>
      </c>
      <c r="M220" s="52">
        <v>0.70261079999999998</v>
      </c>
      <c r="N220" s="52">
        <v>0.72010969999999996</v>
      </c>
      <c r="O220" s="52">
        <v>0.66792870000000004</v>
      </c>
      <c r="P220" s="52">
        <v>0.64291240000000005</v>
      </c>
      <c r="Q220" s="52">
        <v>0.61663869999999998</v>
      </c>
      <c r="R220" s="52">
        <v>0.60741040000000002</v>
      </c>
      <c r="S220" s="52">
        <v>0.61922480000000002</v>
      </c>
      <c r="T220" s="52">
        <v>0.61345240000000001</v>
      </c>
      <c r="U220" s="52">
        <v>0.61639549999999999</v>
      </c>
      <c r="V220" s="52">
        <v>0.64176370000000005</v>
      </c>
      <c r="W220" s="52">
        <v>0.69458140000000002</v>
      </c>
      <c r="X220" s="52">
        <v>0.7925394</v>
      </c>
      <c r="Y220" s="52">
        <v>0.84714599999999995</v>
      </c>
      <c r="Z220" s="52">
        <v>0.95363410000000004</v>
      </c>
      <c r="AA220" s="52">
        <v>1.016615</v>
      </c>
      <c r="AB220" s="52">
        <v>0.95649589999999995</v>
      </c>
      <c r="AC220" s="52">
        <v>0.85171459999999999</v>
      </c>
      <c r="AD220" s="52">
        <v>0.73014210000000002</v>
      </c>
      <c r="AE220" s="52">
        <v>-2.2541700000000001E-2</v>
      </c>
      <c r="AF220" s="52">
        <v>-3.0064400000000002E-2</v>
      </c>
      <c r="AG220" s="52">
        <v>-1.7274600000000001E-2</v>
      </c>
      <c r="AH220" s="52">
        <v>-9.4081000000000008E-3</v>
      </c>
      <c r="AI220" s="52">
        <v>-1.17848E-2</v>
      </c>
      <c r="AJ220" s="52">
        <v>-2.5307799999999998E-2</v>
      </c>
      <c r="AK220" s="52">
        <v>-2.1523E-2</v>
      </c>
      <c r="AL220" s="52">
        <v>-1.36E-4</v>
      </c>
      <c r="AM220" s="52">
        <v>1.6083E-3</v>
      </c>
      <c r="AN220" s="52">
        <v>-1.2084999999999999E-3</v>
      </c>
      <c r="AO220" s="52">
        <v>-7.1431000000000003E-3</v>
      </c>
      <c r="AP220" s="52">
        <v>8.3690000000000001E-4</v>
      </c>
      <c r="AQ220" s="52">
        <v>5.5268000000000001E-3</v>
      </c>
      <c r="AR220" s="52">
        <v>-2.8768999999999999E-3</v>
      </c>
      <c r="AS220" s="52">
        <v>-4.9240000000000004E-3</v>
      </c>
      <c r="AT220" s="52">
        <v>-7.2969000000000003E-3</v>
      </c>
      <c r="AU220" s="52">
        <v>-1.2219600000000001E-2</v>
      </c>
      <c r="AV220" s="52">
        <v>1.17249E-2</v>
      </c>
      <c r="AW220" s="52">
        <v>-1.0179000000000001E-2</v>
      </c>
      <c r="AX220" s="52">
        <v>-1.7338699999999999E-2</v>
      </c>
      <c r="AY220" s="52">
        <v>-1.9928700000000001E-2</v>
      </c>
      <c r="AZ220" s="52">
        <v>-1.7318799999999999E-2</v>
      </c>
      <c r="BA220" s="52">
        <v>-1.7235799999999999E-2</v>
      </c>
      <c r="BB220" s="52">
        <v>-9.8490999999999995E-3</v>
      </c>
      <c r="BC220" s="52">
        <v>-6.2394E-3</v>
      </c>
      <c r="BD220" s="52">
        <v>-1.4370900000000001E-2</v>
      </c>
      <c r="BE220" s="52">
        <v>-2.1800000000000001E-3</v>
      </c>
      <c r="BF220" s="52">
        <v>4.9258000000000001E-3</v>
      </c>
      <c r="BG220" s="52">
        <v>2.4932999999999999E-3</v>
      </c>
      <c r="BH220" s="52">
        <v>-1.11716E-2</v>
      </c>
      <c r="BI220" s="52">
        <v>-5.3670000000000002E-3</v>
      </c>
      <c r="BJ220" s="52">
        <v>1.6334100000000001E-2</v>
      </c>
      <c r="BK220" s="52">
        <v>1.5888699999999999E-2</v>
      </c>
      <c r="BL220" s="52">
        <v>1.27972E-2</v>
      </c>
      <c r="BM220" s="52">
        <v>7.5088000000000004E-3</v>
      </c>
      <c r="BN220" s="52">
        <v>1.41881E-2</v>
      </c>
      <c r="BO220" s="52">
        <v>1.8456699999999999E-2</v>
      </c>
      <c r="BP220" s="52">
        <v>1.02363E-2</v>
      </c>
      <c r="BQ220" s="52">
        <v>8.5708999999999994E-3</v>
      </c>
      <c r="BR220" s="52">
        <v>6.0933000000000003E-3</v>
      </c>
      <c r="BS220" s="52">
        <v>1.2930999999999999E-3</v>
      </c>
      <c r="BT220" s="52">
        <v>2.6590800000000001E-2</v>
      </c>
      <c r="BU220" s="52">
        <v>5.0495999999999996E-3</v>
      </c>
      <c r="BV220" s="52">
        <v>-1.2741E-3</v>
      </c>
      <c r="BW220" s="52">
        <v>-3.9351999999999998E-3</v>
      </c>
      <c r="BX220" s="52">
        <v>-1.2463000000000001E-3</v>
      </c>
      <c r="BY220" s="52">
        <v>-1.0425E-3</v>
      </c>
      <c r="BZ220" s="52">
        <v>5.3613999999999997E-3</v>
      </c>
      <c r="CA220" s="52">
        <v>5.0514999999999996E-3</v>
      </c>
      <c r="CB220" s="52">
        <v>-3.5016000000000001E-3</v>
      </c>
      <c r="CC220" s="52">
        <v>8.2745000000000006E-3</v>
      </c>
      <c r="CD220" s="52">
        <v>1.4853399999999999E-2</v>
      </c>
      <c r="CE220" s="52">
        <v>1.2382199999999999E-2</v>
      </c>
      <c r="CF220" s="52">
        <v>-1.3809E-3</v>
      </c>
      <c r="CG220" s="52">
        <v>5.8225999999999998E-3</v>
      </c>
      <c r="CH220" s="52">
        <v>2.7741200000000001E-2</v>
      </c>
      <c r="CI220" s="52">
        <v>2.5779300000000002E-2</v>
      </c>
      <c r="CJ220" s="52">
        <v>2.24975E-2</v>
      </c>
      <c r="CK220" s="52">
        <v>1.7656700000000001E-2</v>
      </c>
      <c r="CL220" s="52">
        <v>2.34351E-2</v>
      </c>
      <c r="CM220" s="52">
        <v>2.7411899999999999E-2</v>
      </c>
      <c r="CN220" s="52">
        <v>1.9318399999999999E-2</v>
      </c>
      <c r="CO220" s="52">
        <v>1.7917499999999999E-2</v>
      </c>
      <c r="CP220" s="52">
        <v>1.53673E-2</v>
      </c>
      <c r="CQ220" s="52">
        <v>1.0652E-2</v>
      </c>
      <c r="CR220" s="52">
        <v>3.68869E-2</v>
      </c>
      <c r="CS220" s="52">
        <v>1.55969E-2</v>
      </c>
      <c r="CT220" s="52">
        <v>9.8522999999999996E-3</v>
      </c>
      <c r="CU220" s="52">
        <v>7.1418000000000002E-3</v>
      </c>
      <c r="CV220" s="52">
        <v>9.8855000000000002E-3</v>
      </c>
      <c r="CW220" s="52">
        <v>1.01729E-2</v>
      </c>
      <c r="CX220" s="52">
        <v>1.5896199999999999E-2</v>
      </c>
      <c r="CY220" s="52">
        <v>1.63424E-2</v>
      </c>
      <c r="CZ220" s="52">
        <v>7.3676999999999996E-3</v>
      </c>
      <c r="DA220" s="52">
        <v>1.8728999999999999E-2</v>
      </c>
      <c r="DB220" s="52">
        <v>2.4781000000000001E-2</v>
      </c>
      <c r="DC220" s="52">
        <v>2.2271099999999999E-2</v>
      </c>
      <c r="DD220" s="52">
        <v>8.4098000000000003E-3</v>
      </c>
      <c r="DE220" s="52">
        <v>1.7012099999999999E-2</v>
      </c>
      <c r="DF220" s="52">
        <v>3.91484E-2</v>
      </c>
      <c r="DG220" s="52">
        <v>3.5669899999999997E-2</v>
      </c>
      <c r="DH220" s="52">
        <v>3.2197799999999999E-2</v>
      </c>
      <c r="DI220" s="52">
        <v>2.7804599999999999E-2</v>
      </c>
      <c r="DJ220" s="52">
        <v>3.2682099999999999E-2</v>
      </c>
      <c r="DK220" s="52">
        <v>3.6367099999999999E-2</v>
      </c>
      <c r="DL220" s="52">
        <v>2.8400600000000002E-2</v>
      </c>
      <c r="DM220" s="52">
        <v>2.7264099999999999E-2</v>
      </c>
      <c r="DN220" s="52">
        <v>2.4641300000000001E-2</v>
      </c>
      <c r="DO220" s="52">
        <v>2.0010900000000002E-2</v>
      </c>
      <c r="DP220" s="52">
        <v>4.7183000000000003E-2</v>
      </c>
      <c r="DQ220" s="52">
        <v>2.61441E-2</v>
      </c>
      <c r="DR220" s="52">
        <v>2.09786E-2</v>
      </c>
      <c r="DS220" s="52">
        <v>1.82188E-2</v>
      </c>
      <c r="DT220" s="52">
        <v>2.10172E-2</v>
      </c>
      <c r="DU220" s="52">
        <v>2.1388399999999998E-2</v>
      </c>
      <c r="DV220" s="52">
        <v>2.6431E-2</v>
      </c>
      <c r="DW220" s="52">
        <v>3.2644699999999999E-2</v>
      </c>
      <c r="DX220" s="52">
        <v>2.30612E-2</v>
      </c>
      <c r="DY220" s="52">
        <v>3.3823600000000002E-2</v>
      </c>
      <c r="DZ220" s="52">
        <v>3.9114900000000001E-2</v>
      </c>
      <c r="EA220" s="52">
        <v>3.6549100000000001E-2</v>
      </c>
      <c r="EB220" s="52">
        <v>2.2546E-2</v>
      </c>
      <c r="EC220" s="52">
        <v>3.3168099999999999E-2</v>
      </c>
      <c r="ED220" s="52">
        <v>5.5618500000000001E-2</v>
      </c>
      <c r="EE220" s="52">
        <v>4.9950300000000003E-2</v>
      </c>
      <c r="EF220" s="52">
        <v>4.6203399999999999E-2</v>
      </c>
      <c r="EG220" s="52">
        <v>4.2456500000000001E-2</v>
      </c>
      <c r="EH220" s="52">
        <v>4.6033299999999999E-2</v>
      </c>
      <c r="EI220" s="52">
        <v>4.9297000000000001E-2</v>
      </c>
      <c r="EJ220" s="52">
        <v>4.1513799999999997E-2</v>
      </c>
      <c r="EK220" s="52">
        <v>4.0759099999999999E-2</v>
      </c>
      <c r="EL220" s="52">
        <v>3.8031500000000003E-2</v>
      </c>
      <c r="EM220" s="52">
        <v>3.3523699999999997E-2</v>
      </c>
      <c r="EN220" s="52">
        <v>6.2048899999999997E-2</v>
      </c>
      <c r="EO220" s="52">
        <v>4.1372699999999998E-2</v>
      </c>
      <c r="EP220" s="52">
        <v>3.7043199999999998E-2</v>
      </c>
      <c r="EQ220" s="52">
        <v>3.4212199999999998E-2</v>
      </c>
      <c r="ER220" s="52">
        <v>3.7089700000000003E-2</v>
      </c>
      <c r="ES220" s="52">
        <v>3.7581700000000003E-2</v>
      </c>
      <c r="ET220" s="52">
        <v>4.1641499999999998E-2</v>
      </c>
      <c r="EU220" s="52">
        <v>58.823726999999998</v>
      </c>
      <c r="EV220" s="52">
        <v>57.916694999999997</v>
      </c>
      <c r="EW220" s="52">
        <v>57.709248000000002</v>
      </c>
      <c r="EX220" s="52">
        <v>57.766804</v>
      </c>
      <c r="EY220" s="52">
        <v>57.376334999999997</v>
      </c>
      <c r="EZ220" s="52">
        <v>56.858905999999998</v>
      </c>
      <c r="FA220" s="52">
        <v>58.036118000000002</v>
      </c>
      <c r="FB220" s="52">
        <v>63.270648999999999</v>
      </c>
      <c r="FC220" s="52">
        <v>66.311713999999995</v>
      </c>
      <c r="FD220" s="52">
        <v>69.619658999999999</v>
      </c>
      <c r="FE220" s="52">
        <v>71.797348</v>
      </c>
      <c r="FF220" s="52">
        <v>73.837158000000002</v>
      </c>
      <c r="FG220" s="52">
        <v>73.979584000000003</v>
      </c>
      <c r="FH220" s="52">
        <v>73.749138000000002</v>
      </c>
      <c r="FI220" s="52">
        <v>73.270568999999995</v>
      </c>
      <c r="FJ220" s="52">
        <v>72.515465000000006</v>
      </c>
      <c r="FK220" s="52">
        <v>71.571372999999994</v>
      </c>
      <c r="FL220" s="52">
        <v>69.956733999999997</v>
      </c>
      <c r="FM220" s="52">
        <v>67.228485000000006</v>
      </c>
      <c r="FN220" s="52">
        <v>64.286277999999996</v>
      </c>
      <c r="FO220" s="52">
        <v>63.344771999999999</v>
      </c>
      <c r="FP220" s="52">
        <v>61.642822000000002</v>
      </c>
      <c r="FQ220" s="52">
        <v>60.536430000000003</v>
      </c>
      <c r="FR220" s="52">
        <v>59.730685999999999</v>
      </c>
      <c r="FS220" s="52">
        <v>1.4796800000000001E-2</v>
      </c>
      <c r="FT220" s="52">
        <v>1.45688E-2</v>
      </c>
      <c r="FU220" s="52">
        <v>1.85927E-2</v>
      </c>
    </row>
    <row r="221" spans="1:177" x14ac:dyDescent="0.2">
      <c r="A221" s="31" t="s">
        <v>204</v>
      </c>
      <c r="B221" s="31" t="s">
        <v>236</v>
      </c>
      <c r="C221" s="31" t="s">
        <v>208</v>
      </c>
      <c r="D221" s="31" t="s">
        <v>210</v>
      </c>
      <c r="E221" s="53" t="s">
        <v>229</v>
      </c>
      <c r="F221" s="53">
        <v>2851</v>
      </c>
      <c r="G221" s="52">
        <v>0.84998660000000004</v>
      </c>
      <c r="H221" s="52">
        <v>0.75104090000000001</v>
      </c>
      <c r="I221" s="52">
        <v>0.68739170000000005</v>
      </c>
      <c r="J221" s="52">
        <v>0.64748680000000003</v>
      </c>
      <c r="K221" s="52">
        <v>0.63038059999999996</v>
      </c>
      <c r="L221" s="52">
        <v>0.656887</v>
      </c>
      <c r="M221" s="52">
        <v>0.69396360000000001</v>
      </c>
      <c r="N221" s="52">
        <v>0.70053010000000004</v>
      </c>
      <c r="O221" s="52">
        <v>0.69525459999999994</v>
      </c>
      <c r="P221" s="52">
        <v>0.70732479999999998</v>
      </c>
      <c r="Q221" s="52">
        <v>0.7362976</v>
      </c>
      <c r="R221" s="52">
        <v>0.78219660000000002</v>
      </c>
      <c r="S221" s="52">
        <v>0.83737189999999995</v>
      </c>
      <c r="T221" s="52">
        <v>0.90038240000000003</v>
      </c>
      <c r="U221" s="52">
        <v>0.9466696</v>
      </c>
      <c r="V221" s="52">
        <v>1.016065</v>
      </c>
      <c r="W221" s="52">
        <v>1.0993390000000001</v>
      </c>
      <c r="X221" s="52">
        <v>1.1813020000000001</v>
      </c>
      <c r="Y221" s="52">
        <v>1.2349859999999999</v>
      </c>
      <c r="Z221" s="52">
        <v>1.256243</v>
      </c>
      <c r="AA221" s="52">
        <v>1.3148280000000001</v>
      </c>
      <c r="AB221" s="52">
        <v>1.264597</v>
      </c>
      <c r="AC221" s="52">
        <v>1.1310359999999999</v>
      </c>
      <c r="AD221" s="52">
        <v>0.97202379999999999</v>
      </c>
      <c r="AE221" s="52">
        <v>-5.2780199999999999E-2</v>
      </c>
      <c r="AF221" s="52">
        <v>-6.8490599999999999E-2</v>
      </c>
      <c r="AG221" s="52">
        <v>-6.6555100000000006E-2</v>
      </c>
      <c r="AH221" s="52">
        <v>-5.5760999999999998E-2</v>
      </c>
      <c r="AI221" s="52">
        <v>-4.0280700000000003E-2</v>
      </c>
      <c r="AJ221" s="52">
        <v>-2.4056999999999999E-2</v>
      </c>
      <c r="AK221" s="52">
        <v>-2.1901199999999999E-2</v>
      </c>
      <c r="AL221" s="52">
        <v>-3.0759499999999999E-2</v>
      </c>
      <c r="AM221" s="52">
        <v>-1.33607E-2</v>
      </c>
      <c r="AN221" s="52">
        <v>-8.0385999999999999E-3</v>
      </c>
      <c r="AO221" s="52">
        <v>3.7924E-3</v>
      </c>
      <c r="AP221" s="52">
        <v>2.71408E-2</v>
      </c>
      <c r="AQ221" s="52">
        <v>3.16701E-2</v>
      </c>
      <c r="AR221" s="52">
        <v>3.9941299999999999E-2</v>
      </c>
      <c r="AS221" s="52">
        <v>3.9480399999999999E-2</v>
      </c>
      <c r="AT221" s="52">
        <v>4.1715299999999997E-2</v>
      </c>
      <c r="AU221" s="52">
        <v>5.1363800000000001E-2</v>
      </c>
      <c r="AV221" s="52">
        <v>4.7042E-2</v>
      </c>
      <c r="AW221" s="52">
        <v>2.7004299999999998E-2</v>
      </c>
      <c r="AX221" s="52">
        <v>1.24812E-2</v>
      </c>
      <c r="AY221" s="52">
        <v>-2.3483000000000002E-3</v>
      </c>
      <c r="AZ221" s="52">
        <v>-3.9570999999999999E-3</v>
      </c>
      <c r="BA221" s="52">
        <v>-2.8630599999999999E-2</v>
      </c>
      <c r="BB221" s="52">
        <v>-4.14507E-2</v>
      </c>
      <c r="BC221" s="52">
        <v>-4.0260299999999999E-2</v>
      </c>
      <c r="BD221" s="52">
        <v>-5.4847899999999998E-2</v>
      </c>
      <c r="BE221" s="52">
        <v>-5.39351E-2</v>
      </c>
      <c r="BF221" s="52">
        <v>-4.46224E-2</v>
      </c>
      <c r="BG221" s="52">
        <v>-2.9718399999999999E-2</v>
      </c>
      <c r="BH221" s="52">
        <v>-1.3814099999999999E-2</v>
      </c>
      <c r="BI221" s="52">
        <v>-1.1026299999999999E-2</v>
      </c>
      <c r="BJ221" s="52">
        <v>-2.0063600000000001E-2</v>
      </c>
      <c r="BK221" s="52">
        <v>-4.0540000000000003E-3</v>
      </c>
      <c r="BL221" s="52">
        <v>1.6302999999999999E-3</v>
      </c>
      <c r="BM221" s="52">
        <v>1.2997999999999999E-2</v>
      </c>
      <c r="BN221" s="52">
        <v>3.6998499999999997E-2</v>
      </c>
      <c r="BO221" s="52">
        <v>4.2562299999999997E-2</v>
      </c>
      <c r="BP221" s="52">
        <v>5.1824200000000001E-2</v>
      </c>
      <c r="BQ221" s="52">
        <v>5.18582E-2</v>
      </c>
      <c r="BR221" s="52">
        <v>5.4847699999999999E-2</v>
      </c>
      <c r="BS221" s="52">
        <v>6.4980200000000002E-2</v>
      </c>
      <c r="BT221" s="52">
        <v>6.07836E-2</v>
      </c>
      <c r="BU221" s="52">
        <v>4.0628200000000003E-2</v>
      </c>
      <c r="BV221" s="52">
        <v>2.5529699999999999E-2</v>
      </c>
      <c r="BW221" s="52">
        <v>1.1661400000000001E-2</v>
      </c>
      <c r="BX221" s="52">
        <v>9.5209999999999999E-3</v>
      </c>
      <c r="BY221" s="52">
        <v>-1.5241899999999999E-2</v>
      </c>
      <c r="BZ221" s="52">
        <v>-2.8553100000000001E-2</v>
      </c>
      <c r="CA221" s="52">
        <v>-3.1588999999999999E-2</v>
      </c>
      <c r="CB221" s="52">
        <v>-4.5399000000000002E-2</v>
      </c>
      <c r="CC221" s="52">
        <v>-4.5194499999999999E-2</v>
      </c>
      <c r="CD221" s="52">
        <v>-3.69079E-2</v>
      </c>
      <c r="CE221" s="52">
        <v>-2.24029E-2</v>
      </c>
      <c r="CF221" s="52">
        <v>-6.7200000000000003E-3</v>
      </c>
      <c r="CG221" s="52">
        <v>-3.4943999999999999E-3</v>
      </c>
      <c r="CH221" s="52">
        <v>-1.2655700000000001E-2</v>
      </c>
      <c r="CI221" s="52">
        <v>2.3917999999999999E-3</v>
      </c>
      <c r="CJ221" s="52">
        <v>8.3268999999999999E-3</v>
      </c>
      <c r="CK221" s="52">
        <v>1.93738E-2</v>
      </c>
      <c r="CL221" s="52">
        <v>4.3825999999999997E-2</v>
      </c>
      <c r="CM221" s="52">
        <v>5.0106299999999999E-2</v>
      </c>
      <c r="CN221" s="52">
        <v>6.0054200000000002E-2</v>
      </c>
      <c r="CO221" s="52">
        <v>6.0431100000000001E-2</v>
      </c>
      <c r="CP221" s="52">
        <v>6.3943200000000006E-2</v>
      </c>
      <c r="CQ221" s="52">
        <v>7.4410799999999999E-2</v>
      </c>
      <c r="CR221" s="52">
        <v>7.0301000000000002E-2</v>
      </c>
      <c r="CS221" s="52">
        <v>5.0063999999999997E-2</v>
      </c>
      <c r="CT221" s="52">
        <v>3.4567000000000001E-2</v>
      </c>
      <c r="CU221" s="52">
        <v>2.1364399999999999E-2</v>
      </c>
      <c r="CV221" s="52">
        <v>1.8855899999999998E-2</v>
      </c>
      <c r="CW221" s="52">
        <v>-5.9689000000000001E-3</v>
      </c>
      <c r="CX221" s="52">
        <v>-1.96203E-2</v>
      </c>
      <c r="CY221" s="52">
        <v>-2.2917799999999999E-2</v>
      </c>
      <c r="CZ221" s="52">
        <v>-3.5950099999999999E-2</v>
      </c>
      <c r="DA221" s="52">
        <v>-3.6453899999999997E-2</v>
      </c>
      <c r="DB221" s="52">
        <v>-2.9193400000000001E-2</v>
      </c>
      <c r="DC221" s="52">
        <v>-1.50875E-2</v>
      </c>
      <c r="DD221" s="52">
        <v>3.7419999999999999E-4</v>
      </c>
      <c r="DE221" s="52">
        <v>4.0375999999999997E-3</v>
      </c>
      <c r="DF221" s="52">
        <v>-5.2478000000000004E-3</v>
      </c>
      <c r="DG221" s="52">
        <v>8.8375999999999993E-3</v>
      </c>
      <c r="DH221" s="52">
        <v>1.50236E-2</v>
      </c>
      <c r="DI221" s="52">
        <v>2.5749500000000002E-2</v>
      </c>
      <c r="DJ221" s="52">
        <v>5.0653400000000001E-2</v>
      </c>
      <c r="DK221" s="52">
        <v>5.7650199999999999E-2</v>
      </c>
      <c r="DL221" s="52">
        <v>6.8284200000000003E-2</v>
      </c>
      <c r="DM221" s="52">
        <v>6.9003999999999996E-2</v>
      </c>
      <c r="DN221" s="52">
        <v>7.3038699999999998E-2</v>
      </c>
      <c r="DO221" s="52">
        <v>8.3841499999999999E-2</v>
      </c>
      <c r="DP221" s="52">
        <v>7.9818299999999995E-2</v>
      </c>
      <c r="DQ221" s="52">
        <v>5.9499900000000001E-2</v>
      </c>
      <c r="DR221" s="52">
        <v>4.3604299999999999E-2</v>
      </c>
      <c r="DS221" s="52">
        <v>3.1067500000000001E-2</v>
      </c>
      <c r="DT221" s="52">
        <v>2.8190799999999998E-2</v>
      </c>
      <c r="DU221" s="52">
        <v>3.3040999999999999E-3</v>
      </c>
      <c r="DV221" s="52">
        <v>-1.06874E-2</v>
      </c>
      <c r="DW221" s="52">
        <v>-1.03979E-2</v>
      </c>
      <c r="DX221" s="52">
        <v>-2.2307400000000002E-2</v>
      </c>
      <c r="DY221" s="52">
        <v>-2.3833900000000002E-2</v>
      </c>
      <c r="DZ221" s="52">
        <v>-1.8054799999999999E-2</v>
      </c>
      <c r="EA221" s="52">
        <v>-4.5250999999999998E-3</v>
      </c>
      <c r="EB221" s="52">
        <v>1.0617E-2</v>
      </c>
      <c r="EC221" s="52">
        <v>1.49125E-2</v>
      </c>
      <c r="ED221" s="52">
        <v>5.4481E-3</v>
      </c>
      <c r="EE221" s="52">
        <v>1.8144400000000001E-2</v>
      </c>
      <c r="EF221" s="52">
        <v>2.4692499999999999E-2</v>
      </c>
      <c r="EG221" s="52">
        <v>3.4955100000000003E-2</v>
      </c>
      <c r="EH221" s="52">
        <v>6.0511099999999998E-2</v>
      </c>
      <c r="EI221" s="52">
        <v>6.8542400000000003E-2</v>
      </c>
      <c r="EJ221" s="52">
        <v>8.0167000000000002E-2</v>
      </c>
      <c r="EK221" s="52">
        <v>8.1381800000000004E-2</v>
      </c>
      <c r="EL221" s="52">
        <v>8.6171200000000003E-2</v>
      </c>
      <c r="EM221" s="52">
        <v>9.74579E-2</v>
      </c>
      <c r="EN221" s="52">
        <v>9.3559900000000001E-2</v>
      </c>
      <c r="EO221" s="52">
        <v>7.3123800000000003E-2</v>
      </c>
      <c r="EP221" s="52">
        <v>5.6652800000000003E-2</v>
      </c>
      <c r="EQ221" s="52">
        <v>4.5077100000000002E-2</v>
      </c>
      <c r="ER221" s="52">
        <v>4.1668999999999998E-2</v>
      </c>
      <c r="ES221" s="52">
        <v>1.6692800000000001E-2</v>
      </c>
      <c r="ET221" s="52">
        <v>2.2101999999999998E-3</v>
      </c>
      <c r="EU221" s="52">
        <v>68.304848000000007</v>
      </c>
      <c r="EV221" s="52">
        <v>68.285683000000006</v>
      </c>
      <c r="EW221" s="52">
        <v>68.318152999999995</v>
      </c>
      <c r="EX221" s="52">
        <v>68.187965000000005</v>
      </c>
      <c r="EY221" s="52">
        <v>67.887512000000001</v>
      </c>
      <c r="EZ221" s="52">
        <v>67.958343999999997</v>
      </c>
      <c r="FA221" s="52">
        <v>68.205916999999999</v>
      </c>
      <c r="FB221" s="52">
        <v>69.236823999999999</v>
      </c>
      <c r="FC221" s="52">
        <v>71.353508000000005</v>
      </c>
      <c r="FD221" s="52">
        <v>74.019065999999995</v>
      </c>
      <c r="FE221" s="52">
        <v>76.471016000000006</v>
      </c>
      <c r="FF221" s="52">
        <v>77.686088999999996</v>
      </c>
      <c r="FG221" s="52">
        <v>78.503662000000006</v>
      </c>
      <c r="FH221" s="52">
        <v>78.649322999999995</v>
      </c>
      <c r="FI221" s="52">
        <v>78.272796999999997</v>
      </c>
      <c r="FJ221" s="52">
        <v>77.746245999999999</v>
      </c>
      <c r="FK221" s="52">
        <v>76.570244000000002</v>
      </c>
      <c r="FL221" s="52">
        <v>75.333449999999999</v>
      </c>
      <c r="FM221" s="52">
        <v>73.112838999999994</v>
      </c>
      <c r="FN221" s="52">
        <v>70.873283000000001</v>
      </c>
      <c r="FO221" s="52">
        <v>69.880829000000006</v>
      </c>
      <c r="FP221" s="52">
        <v>69.150893999999994</v>
      </c>
      <c r="FQ221" s="52">
        <v>68.742767000000001</v>
      </c>
      <c r="FR221" s="52">
        <v>68.571808000000004</v>
      </c>
      <c r="FS221" s="52">
        <v>1.11293E-2</v>
      </c>
      <c r="FT221" s="52">
        <v>1.1283700000000001E-2</v>
      </c>
      <c r="FU221" s="52">
        <v>1.43722E-2</v>
      </c>
    </row>
    <row r="222" spans="1:177" x14ac:dyDescent="0.2">
      <c r="A222" s="31" t="s">
        <v>204</v>
      </c>
      <c r="B222" s="31" t="s">
        <v>236</v>
      </c>
      <c r="C222" s="31" t="s">
        <v>208</v>
      </c>
      <c r="D222" s="31" t="s">
        <v>210</v>
      </c>
      <c r="E222" s="53" t="s">
        <v>230</v>
      </c>
      <c r="F222" s="53">
        <v>1666</v>
      </c>
      <c r="G222" s="52">
        <v>0.80899480000000001</v>
      </c>
      <c r="H222" s="52">
        <v>0.71587319999999999</v>
      </c>
      <c r="I222" s="52">
        <v>0.65603630000000002</v>
      </c>
      <c r="J222" s="52">
        <v>0.61873840000000002</v>
      </c>
      <c r="K222" s="52">
        <v>0.59670500000000004</v>
      </c>
      <c r="L222" s="52">
        <v>0.61452859999999998</v>
      </c>
      <c r="M222" s="52">
        <v>0.64880729999999998</v>
      </c>
      <c r="N222" s="52">
        <v>0.67165850000000005</v>
      </c>
      <c r="O222" s="52">
        <v>0.6684542</v>
      </c>
      <c r="P222" s="52">
        <v>0.68096210000000001</v>
      </c>
      <c r="Q222" s="52">
        <v>0.69427380000000005</v>
      </c>
      <c r="R222" s="52">
        <v>0.72899769999999997</v>
      </c>
      <c r="S222" s="52">
        <v>0.75798650000000001</v>
      </c>
      <c r="T222" s="52">
        <v>0.78942219999999996</v>
      </c>
      <c r="U222" s="52">
        <v>0.81721370000000004</v>
      </c>
      <c r="V222" s="52">
        <v>0.86237200000000003</v>
      </c>
      <c r="W222" s="52">
        <v>0.92215040000000004</v>
      </c>
      <c r="X222" s="52">
        <v>0.99460970000000004</v>
      </c>
      <c r="Y222" s="52">
        <v>1.055115</v>
      </c>
      <c r="Z222" s="52">
        <v>1.1210059999999999</v>
      </c>
      <c r="AA222" s="52">
        <v>1.206769</v>
      </c>
      <c r="AB222" s="52">
        <v>1.1775249999999999</v>
      </c>
      <c r="AC222" s="52">
        <v>1.0643229999999999</v>
      </c>
      <c r="AD222" s="52">
        <v>0.9169486</v>
      </c>
      <c r="AE222" s="52">
        <v>-6.5635899999999997E-2</v>
      </c>
      <c r="AF222" s="52">
        <v>-9.1133199999999998E-2</v>
      </c>
      <c r="AG222" s="52">
        <v>-8.6508600000000005E-2</v>
      </c>
      <c r="AH222" s="52">
        <v>-6.5323300000000001E-2</v>
      </c>
      <c r="AI222" s="52">
        <v>-4.8136699999999998E-2</v>
      </c>
      <c r="AJ222" s="52">
        <v>-2.7568700000000002E-2</v>
      </c>
      <c r="AK222" s="52">
        <v>-1.6939900000000001E-2</v>
      </c>
      <c r="AL222" s="52">
        <v>-2.2307500000000001E-2</v>
      </c>
      <c r="AM222" s="52">
        <v>-6.8018000000000002E-3</v>
      </c>
      <c r="AN222" s="52">
        <v>-1.2691E-3</v>
      </c>
      <c r="AO222" s="52">
        <v>2.9665999999999998E-3</v>
      </c>
      <c r="AP222" s="52">
        <v>2.8264500000000001E-2</v>
      </c>
      <c r="AQ222" s="52">
        <v>2.2405000000000001E-2</v>
      </c>
      <c r="AR222" s="52">
        <v>2.0834700000000001E-2</v>
      </c>
      <c r="AS222" s="52">
        <v>2.8276200000000001E-2</v>
      </c>
      <c r="AT222" s="52">
        <v>2.64303E-2</v>
      </c>
      <c r="AU222" s="52">
        <v>3.1108500000000001E-2</v>
      </c>
      <c r="AV222" s="52">
        <v>2.7370200000000001E-2</v>
      </c>
      <c r="AW222" s="52">
        <v>-3.2517000000000002E-3</v>
      </c>
      <c r="AX222" s="52">
        <v>-2.1508999999999999E-3</v>
      </c>
      <c r="AY222" s="52">
        <v>-8.9443000000000005E-3</v>
      </c>
      <c r="AZ222" s="52">
        <v>-1.53405E-2</v>
      </c>
      <c r="BA222" s="52">
        <v>-3.19645E-2</v>
      </c>
      <c r="BB222" s="52">
        <v>-4.9672000000000001E-2</v>
      </c>
      <c r="BC222" s="52">
        <v>-4.8281400000000002E-2</v>
      </c>
      <c r="BD222" s="52">
        <v>-7.1049699999999993E-2</v>
      </c>
      <c r="BE222" s="52">
        <v>-6.8330000000000002E-2</v>
      </c>
      <c r="BF222" s="52">
        <v>-5.0048700000000002E-2</v>
      </c>
      <c r="BG222" s="52">
        <v>-3.3845399999999998E-2</v>
      </c>
      <c r="BH222" s="52">
        <v>-1.34278E-2</v>
      </c>
      <c r="BI222" s="52">
        <v>-2.2899000000000001E-3</v>
      </c>
      <c r="BJ222" s="52">
        <v>-7.9448000000000001E-3</v>
      </c>
      <c r="BK222" s="52">
        <v>3.7965E-3</v>
      </c>
      <c r="BL222" s="52">
        <v>9.9104999999999992E-3</v>
      </c>
      <c r="BM222" s="52">
        <v>1.46321E-2</v>
      </c>
      <c r="BN222" s="52">
        <v>4.0774100000000001E-2</v>
      </c>
      <c r="BO222" s="52">
        <v>3.6131799999999999E-2</v>
      </c>
      <c r="BP222" s="52">
        <v>3.5748000000000002E-2</v>
      </c>
      <c r="BQ222" s="52">
        <v>4.3495199999999998E-2</v>
      </c>
      <c r="BR222" s="52">
        <v>4.2752199999999997E-2</v>
      </c>
      <c r="BS222" s="52">
        <v>4.8218299999999999E-2</v>
      </c>
      <c r="BT222" s="52">
        <v>4.4553799999999998E-2</v>
      </c>
      <c r="BU222" s="52">
        <v>1.3487600000000001E-2</v>
      </c>
      <c r="BV222" s="52">
        <v>1.41487E-2</v>
      </c>
      <c r="BW222" s="52">
        <v>9.5961999999999992E-3</v>
      </c>
      <c r="BX222" s="52">
        <v>3.0255E-3</v>
      </c>
      <c r="BY222" s="52">
        <v>-1.38239E-2</v>
      </c>
      <c r="BZ222" s="52">
        <v>-3.2185699999999998E-2</v>
      </c>
      <c r="CA222" s="52">
        <v>-3.6261700000000001E-2</v>
      </c>
      <c r="CB222" s="52">
        <v>-5.7140000000000003E-2</v>
      </c>
      <c r="CC222" s="52">
        <v>-5.5739499999999997E-2</v>
      </c>
      <c r="CD222" s="52">
        <v>-3.9469600000000001E-2</v>
      </c>
      <c r="CE222" s="52">
        <v>-2.3947300000000001E-2</v>
      </c>
      <c r="CF222" s="52">
        <v>-3.6338999999999998E-3</v>
      </c>
      <c r="CG222" s="52">
        <v>7.8566E-3</v>
      </c>
      <c r="CH222" s="52">
        <v>2.0027000000000001E-3</v>
      </c>
      <c r="CI222" s="52">
        <v>1.1136800000000001E-2</v>
      </c>
      <c r="CJ222" s="52">
        <v>1.7653499999999999E-2</v>
      </c>
      <c r="CK222" s="52">
        <v>2.2711700000000001E-2</v>
      </c>
      <c r="CL222" s="52">
        <v>4.9438299999999998E-2</v>
      </c>
      <c r="CM222" s="52">
        <v>4.5638900000000003E-2</v>
      </c>
      <c r="CN222" s="52">
        <v>4.6076899999999997E-2</v>
      </c>
      <c r="CO222" s="52">
        <v>5.4035899999999998E-2</v>
      </c>
      <c r="CP222" s="52">
        <v>5.4056800000000002E-2</v>
      </c>
      <c r="CQ222" s="52">
        <v>6.0068400000000001E-2</v>
      </c>
      <c r="CR222" s="52">
        <v>5.6455199999999997E-2</v>
      </c>
      <c r="CS222" s="52">
        <v>2.5081099999999999E-2</v>
      </c>
      <c r="CT222" s="52">
        <v>2.54378E-2</v>
      </c>
      <c r="CU222" s="52">
        <v>2.24373E-2</v>
      </c>
      <c r="CV222" s="52">
        <v>1.5745700000000001E-2</v>
      </c>
      <c r="CW222" s="52">
        <v>-1.2597999999999999E-3</v>
      </c>
      <c r="CX222" s="52">
        <v>-2.00748E-2</v>
      </c>
      <c r="CY222" s="52">
        <v>-2.4242E-2</v>
      </c>
      <c r="CZ222" s="52">
        <v>-4.3230200000000003E-2</v>
      </c>
      <c r="DA222" s="52">
        <v>-4.3149100000000003E-2</v>
      </c>
      <c r="DB222" s="52">
        <v>-2.88905E-2</v>
      </c>
      <c r="DC222" s="52">
        <v>-1.40491E-2</v>
      </c>
      <c r="DD222" s="52">
        <v>6.1599999999999997E-3</v>
      </c>
      <c r="DE222" s="52">
        <v>1.8003100000000001E-2</v>
      </c>
      <c r="DF222" s="52">
        <v>1.1950199999999999E-2</v>
      </c>
      <c r="DG222" s="52">
        <v>1.84771E-2</v>
      </c>
      <c r="DH222" s="52">
        <v>2.53964E-2</v>
      </c>
      <c r="DI222" s="52">
        <v>3.0791200000000001E-2</v>
      </c>
      <c r="DJ222" s="52">
        <v>5.8102500000000001E-2</v>
      </c>
      <c r="DK222" s="52">
        <v>5.5146000000000001E-2</v>
      </c>
      <c r="DL222" s="52">
        <v>5.6405900000000002E-2</v>
      </c>
      <c r="DM222" s="52">
        <v>6.4576499999999995E-2</v>
      </c>
      <c r="DN222" s="52">
        <v>6.5361299999999997E-2</v>
      </c>
      <c r="DO222" s="52">
        <v>7.1918599999999999E-2</v>
      </c>
      <c r="DP222" s="52">
        <v>6.8356500000000001E-2</v>
      </c>
      <c r="DQ222" s="52">
        <v>3.6674699999999998E-2</v>
      </c>
      <c r="DR222" s="52">
        <v>3.67269E-2</v>
      </c>
      <c r="DS222" s="52">
        <v>3.5278400000000001E-2</v>
      </c>
      <c r="DT222" s="52">
        <v>2.8465899999999999E-2</v>
      </c>
      <c r="DU222" s="52">
        <v>1.13043E-2</v>
      </c>
      <c r="DV222" s="52">
        <v>-7.9638E-3</v>
      </c>
      <c r="DW222" s="52">
        <v>-6.8875000000000004E-3</v>
      </c>
      <c r="DX222" s="52">
        <v>-2.3146799999999999E-2</v>
      </c>
      <c r="DY222" s="52">
        <v>-2.49704E-2</v>
      </c>
      <c r="DZ222" s="52">
        <v>-1.36159E-2</v>
      </c>
      <c r="EA222" s="52">
        <v>2.4220000000000001E-4</v>
      </c>
      <c r="EB222" s="52">
        <v>2.03009E-2</v>
      </c>
      <c r="EC222" s="52">
        <v>3.2653000000000001E-2</v>
      </c>
      <c r="ED222" s="52">
        <v>2.6312800000000001E-2</v>
      </c>
      <c r="EE222" s="52">
        <v>2.9075400000000001E-2</v>
      </c>
      <c r="EF222" s="52">
        <v>3.6575999999999997E-2</v>
      </c>
      <c r="EG222" s="52">
        <v>4.2456800000000003E-2</v>
      </c>
      <c r="EH222" s="52">
        <v>7.06122E-2</v>
      </c>
      <c r="EI222" s="52">
        <v>6.8872799999999998E-2</v>
      </c>
      <c r="EJ222" s="52">
        <v>7.1319199999999999E-2</v>
      </c>
      <c r="EK222" s="52">
        <v>7.9795599999999994E-2</v>
      </c>
      <c r="EL222" s="52">
        <v>8.1683199999999997E-2</v>
      </c>
      <c r="EM222" s="52">
        <v>8.9028300000000005E-2</v>
      </c>
      <c r="EN222" s="52">
        <v>8.5540199999999997E-2</v>
      </c>
      <c r="EO222" s="52">
        <v>5.3414000000000003E-2</v>
      </c>
      <c r="EP222" s="52">
        <v>5.3026499999999997E-2</v>
      </c>
      <c r="EQ222" s="52">
        <v>5.3818900000000003E-2</v>
      </c>
      <c r="ER222" s="52">
        <v>4.6831900000000003E-2</v>
      </c>
      <c r="ES222" s="52">
        <v>2.94449E-2</v>
      </c>
      <c r="ET222" s="52">
        <v>9.5224999999999997E-3</v>
      </c>
      <c r="EU222" s="52">
        <v>69.111915999999994</v>
      </c>
      <c r="EV222" s="52">
        <v>68.977821000000006</v>
      </c>
      <c r="EW222" s="52">
        <v>68.931931000000006</v>
      </c>
      <c r="EX222" s="52">
        <v>68.712897999999996</v>
      </c>
      <c r="EY222" s="52">
        <v>68.357383999999996</v>
      </c>
      <c r="EZ222" s="52">
        <v>68.442062000000007</v>
      </c>
      <c r="FA222" s="52">
        <v>68.436881999999997</v>
      </c>
      <c r="FB222" s="52">
        <v>68.965714000000006</v>
      </c>
      <c r="FC222" s="52">
        <v>70.358611999999994</v>
      </c>
      <c r="FD222" s="52">
        <v>72.239936999999998</v>
      </c>
      <c r="FE222" s="52">
        <v>73.608245999999994</v>
      </c>
      <c r="FF222" s="52">
        <v>74.816826000000006</v>
      </c>
      <c r="FG222" s="52">
        <v>75.560822000000002</v>
      </c>
      <c r="FH222" s="52">
        <v>76.069091999999998</v>
      </c>
      <c r="FI222" s="52">
        <v>76.076187000000004</v>
      </c>
      <c r="FJ222" s="52">
        <v>75.641211999999996</v>
      </c>
      <c r="FK222" s="52">
        <v>74.893012999999996</v>
      </c>
      <c r="FL222" s="52">
        <v>74.073211999999998</v>
      </c>
      <c r="FM222" s="52">
        <v>72.415512000000007</v>
      </c>
      <c r="FN222" s="52">
        <v>70.937965000000005</v>
      </c>
      <c r="FO222" s="52">
        <v>70.413382999999996</v>
      </c>
      <c r="FP222" s="52">
        <v>70.105842999999993</v>
      </c>
      <c r="FQ222" s="52">
        <v>69.669601</v>
      </c>
      <c r="FR222" s="52">
        <v>69.451415999999995</v>
      </c>
      <c r="FS222" s="52">
        <v>1.45734E-2</v>
      </c>
      <c r="FT222" s="52">
        <v>1.4332900000000001E-2</v>
      </c>
      <c r="FU222" s="52">
        <v>1.8188699999999999E-2</v>
      </c>
    </row>
    <row r="223" spans="1:177" x14ac:dyDescent="0.2">
      <c r="A223" s="31" t="s">
        <v>204</v>
      </c>
      <c r="B223" s="31" t="s">
        <v>236</v>
      </c>
      <c r="C223" s="31" t="s">
        <v>208</v>
      </c>
      <c r="D223" s="31" t="s">
        <v>210</v>
      </c>
      <c r="E223" s="53" t="s">
        <v>231</v>
      </c>
      <c r="F223" s="53">
        <v>1185</v>
      </c>
      <c r="G223" s="52">
        <v>0.90836090000000003</v>
      </c>
      <c r="H223" s="52">
        <v>0.80121229999999999</v>
      </c>
      <c r="I223" s="52">
        <v>0.73212060000000001</v>
      </c>
      <c r="J223" s="52">
        <v>0.68841169999999996</v>
      </c>
      <c r="K223" s="52">
        <v>0.67814839999999998</v>
      </c>
      <c r="L223" s="52">
        <v>0.71682109999999999</v>
      </c>
      <c r="M223" s="52">
        <v>0.75786240000000005</v>
      </c>
      <c r="N223" s="52">
        <v>0.74142079999999999</v>
      </c>
      <c r="O223" s="52">
        <v>0.73341999999999996</v>
      </c>
      <c r="P223" s="52">
        <v>0.74516420000000005</v>
      </c>
      <c r="Q223" s="52">
        <v>0.79641320000000004</v>
      </c>
      <c r="R223" s="52">
        <v>0.85845539999999998</v>
      </c>
      <c r="S223" s="52">
        <v>0.95073099999999999</v>
      </c>
      <c r="T223" s="52">
        <v>1.058057</v>
      </c>
      <c r="U223" s="52">
        <v>1.1303270000000001</v>
      </c>
      <c r="V223" s="52">
        <v>1.2334890000000001</v>
      </c>
      <c r="W223" s="52">
        <v>1.3497509999999999</v>
      </c>
      <c r="X223" s="52">
        <v>1.445141</v>
      </c>
      <c r="Y223" s="52">
        <v>1.4891890000000001</v>
      </c>
      <c r="Z223" s="52">
        <v>1.448245</v>
      </c>
      <c r="AA223" s="52">
        <v>1.4688079999999999</v>
      </c>
      <c r="AB223" s="52">
        <v>1.3889800000000001</v>
      </c>
      <c r="AC223" s="52">
        <v>1.2264660000000001</v>
      </c>
      <c r="AD223" s="52">
        <v>1.0508599999999999</v>
      </c>
      <c r="AE223" s="52">
        <v>-5.4190200000000001E-2</v>
      </c>
      <c r="AF223" s="52">
        <v>-5.6469199999999997E-2</v>
      </c>
      <c r="AG223" s="52">
        <v>-5.7443800000000003E-2</v>
      </c>
      <c r="AH223" s="52">
        <v>-5.9947E-2</v>
      </c>
      <c r="AI223" s="52">
        <v>-4.6155000000000002E-2</v>
      </c>
      <c r="AJ223" s="52">
        <v>-3.5313700000000003E-2</v>
      </c>
      <c r="AK223" s="52">
        <v>-4.6337299999999998E-2</v>
      </c>
      <c r="AL223" s="52">
        <v>-5.9942599999999999E-2</v>
      </c>
      <c r="AM223" s="52">
        <v>-3.7749199999999997E-2</v>
      </c>
      <c r="AN223" s="52">
        <v>-3.3085799999999999E-2</v>
      </c>
      <c r="AO223" s="52">
        <v>-9.4964999999999997E-3</v>
      </c>
      <c r="AP223" s="52">
        <v>1.0488600000000001E-2</v>
      </c>
      <c r="AQ223" s="52">
        <v>2.8187299999999998E-2</v>
      </c>
      <c r="AR223" s="52">
        <v>4.8527300000000002E-2</v>
      </c>
      <c r="AS223" s="52">
        <v>3.6076299999999999E-2</v>
      </c>
      <c r="AT223" s="52">
        <v>4.2475499999999999E-2</v>
      </c>
      <c r="AU223" s="52">
        <v>5.8263500000000003E-2</v>
      </c>
      <c r="AV223" s="52">
        <v>5.2968700000000001E-2</v>
      </c>
      <c r="AW223" s="52">
        <v>4.7943199999999998E-2</v>
      </c>
      <c r="AX223" s="52">
        <v>1.2990399999999999E-2</v>
      </c>
      <c r="AY223" s="52">
        <v>-1.4198300000000001E-2</v>
      </c>
      <c r="AZ223" s="52">
        <v>-7.9497000000000005E-3</v>
      </c>
      <c r="BA223" s="52">
        <v>-4.4232500000000001E-2</v>
      </c>
      <c r="BB223" s="52">
        <v>-4.9603899999999999E-2</v>
      </c>
      <c r="BC223" s="52">
        <v>-3.6509699999999999E-2</v>
      </c>
      <c r="BD223" s="52">
        <v>-3.9741400000000003E-2</v>
      </c>
      <c r="BE223" s="52">
        <v>-4.1062099999999997E-2</v>
      </c>
      <c r="BF223" s="52">
        <v>-4.3902700000000003E-2</v>
      </c>
      <c r="BG223" s="52">
        <v>-3.0583200000000001E-2</v>
      </c>
      <c r="BH223" s="52">
        <v>-2.0749E-2</v>
      </c>
      <c r="BI223" s="52">
        <v>-3.0198599999999999E-2</v>
      </c>
      <c r="BJ223" s="52">
        <v>-4.3994999999999999E-2</v>
      </c>
      <c r="BK223" s="52">
        <v>-2.1003000000000001E-2</v>
      </c>
      <c r="BL223" s="52">
        <v>-1.59002E-2</v>
      </c>
      <c r="BM223" s="52">
        <v>5.4075E-3</v>
      </c>
      <c r="BN223" s="52">
        <v>2.64005E-2</v>
      </c>
      <c r="BO223" s="52">
        <v>4.5896600000000003E-2</v>
      </c>
      <c r="BP223" s="52">
        <v>6.7955799999999997E-2</v>
      </c>
      <c r="BQ223" s="52">
        <v>5.67789E-2</v>
      </c>
      <c r="BR223" s="52">
        <v>6.4193200000000006E-2</v>
      </c>
      <c r="BS223" s="52">
        <v>8.0517599999999995E-2</v>
      </c>
      <c r="BT223" s="52">
        <v>7.5550900000000004E-2</v>
      </c>
      <c r="BU223" s="52">
        <v>7.0758199999999993E-2</v>
      </c>
      <c r="BV223" s="52">
        <v>3.4451700000000002E-2</v>
      </c>
      <c r="BW223" s="52">
        <v>7.1595000000000001E-3</v>
      </c>
      <c r="BX223" s="52">
        <v>1.16492E-2</v>
      </c>
      <c r="BY223" s="52">
        <v>-2.4557200000000001E-2</v>
      </c>
      <c r="BZ223" s="52">
        <v>-3.06705E-2</v>
      </c>
      <c r="CA223" s="52">
        <v>-2.42642E-2</v>
      </c>
      <c r="CB223" s="52">
        <v>-2.8155800000000002E-2</v>
      </c>
      <c r="CC223" s="52">
        <v>-2.9716099999999999E-2</v>
      </c>
      <c r="CD223" s="52">
        <v>-3.27905E-2</v>
      </c>
      <c r="CE223" s="52">
        <v>-1.9798300000000001E-2</v>
      </c>
      <c r="CF223" s="52">
        <v>-1.0661500000000001E-2</v>
      </c>
      <c r="CG223" s="52">
        <v>-1.90209E-2</v>
      </c>
      <c r="CH223" s="52">
        <v>-3.2949699999999998E-2</v>
      </c>
      <c r="CI223" s="52">
        <v>-9.4047000000000002E-3</v>
      </c>
      <c r="CJ223" s="52">
        <v>-3.9975999999999996E-3</v>
      </c>
      <c r="CK223" s="52">
        <v>1.5730000000000001E-2</v>
      </c>
      <c r="CL223" s="52">
        <v>3.7421000000000003E-2</v>
      </c>
      <c r="CM223" s="52">
        <v>5.8161999999999998E-2</v>
      </c>
      <c r="CN223" s="52">
        <v>8.1411899999999995E-2</v>
      </c>
      <c r="CO223" s="52">
        <v>7.1117399999999997E-2</v>
      </c>
      <c r="CP223" s="52">
        <v>7.9234700000000005E-2</v>
      </c>
      <c r="CQ223" s="52">
        <v>9.5930799999999997E-2</v>
      </c>
      <c r="CR223" s="52">
        <v>9.11912E-2</v>
      </c>
      <c r="CS223" s="52">
        <v>8.6559899999999995E-2</v>
      </c>
      <c r="CT223" s="52">
        <v>4.93158E-2</v>
      </c>
      <c r="CU223" s="52">
        <v>2.19519E-2</v>
      </c>
      <c r="CV223" s="52">
        <v>2.5223300000000001E-2</v>
      </c>
      <c r="CW223" s="52">
        <v>-1.0930199999999999E-2</v>
      </c>
      <c r="CX223" s="52">
        <v>-1.7557199999999999E-2</v>
      </c>
      <c r="CY223" s="52">
        <v>-1.20187E-2</v>
      </c>
      <c r="CZ223" s="52">
        <v>-1.65702E-2</v>
      </c>
      <c r="DA223" s="52">
        <v>-1.83702E-2</v>
      </c>
      <c r="DB223" s="52">
        <v>-2.1678300000000001E-2</v>
      </c>
      <c r="DC223" s="52">
        <v>-9.0133000000000001E-3</v>
      </c>
      <c r="DD223" s="52">
        <v>-5.7410000000000002E-4</v>
      </c>
      <c r="DE223" s="52">
        <v>-7.8432999999999992E-3</v>
      </c>
      <c r="DF223" s="52">
        <v>-2.19045E-2</v>
      </c>
      <c r="DG223" s="52">
        <v>2.1936999999999998E-3</v>
      </c>
      <c r="DH223" s="52">
        <v>7.9051E-3</v>
      </c>
      <c r="DI223" s="52">
        <v>2.60524E-2</v>
      </c>
      <c r="DJ223" s="52">
        <v>4.8441600000000001E-2</v>
      </c>
      <c r="DK223" s="52">
        <v>7.0427299999999998E-2</v>
      </c>
      <c r="DL223" s="52">
        <v>9.4867999999999994E-2</v>
      </c>
      <c r="DM223" s="52">
        <v>8.5455900000000001E-2</v>
      </c>
      <c r="DN223" s="52">
        <v>9.4276299999999993E-2</v>
      </c>
      <c r="DO223" s="52">
        <v>0.1113439</v>
      </c>
      <c r="DP223" s="52">
        <v>0.1068316</v>
      </c>
      <c r="DQ223" s="52">
        <v>0.10236149999999999</v>
      </c>
      <c r="DR223" s="52">
        <v>6.4179799999999995E-2</v>
      </c>
      <c r="DS223" s="52">
        <v>3.6744300000000001E-2</v>
      </c>
      <c r="DT223" s="52">
        <v>3.8797499999999999E-2</v>
      </c>
      <c r="DU223" s="52">
        <v>2.6968999999999999E-3</v>
      </c>
      <c r="DV223" s="52">
        <v>-4.444E-3</v>
      </c>
      <c r="DW223" s="52">
        <v>5.6617999999999998E-3</v>
      </c>
      <c r="DX223" s="52">
        <v>1.5760000000000001E-4</v>
      </c>
      <c r="DY223" s="52">
        <v>-1.9884999999999998E-3</v>
      </c>
      <c r="DZ223" s="52">
        <v>-5.6340000000000001E-3</v>
      </c>
      <c r="EA223" s="52">
        <v>6.5585000000000001E-3</v>
      </c>
      <c r="EB223" s="52">
        <v>1.3990600000000001E-2</v>
      </c>
      <c r="EC223" s="52">
        <v>8.2953999999999996E-3</v>
      </c>
      <c r="ED223" s="52">
        <v>-5.9569000000000002E-3</v>
      </c>
      <c r="EE223" s="52">
        <v>1.8939899999999999E-2</v>
      </c>
      <c r="EF223" s="52">
        <v>2.5090600000000001E-2</v>
      </c>
      <c r="EG223" s="52">
        <v>4.09565E-2</v>
      </c>
      <c r="EH223" s="52">
        <v>6.4353499999999994E-2</v>
      </c>
      <c r="EI223" s="52">
        <v>8.8136599999999996E-2</v>
      </c>
      <c r="EJ223" s="52">
        <v>0.1142965</v>
      </c>
      <c r="EK223" s="52">
        <v>0.1061584</v>
      </c>
      <c r="EL223" s="52">
        <v>0.115994</v>
      </c>
      <c r="EM223" s="52">
        <v>0.13359799999999999</v>
      </c>
      <c r="EN223" s="52">
        <v>0.1294138</v>
      </c>
      <c r="EO223" s="52">
        <v>0.1251766</v>
      </c>
      <c r="EP223" s="52">
        <v>8.5641200000000001E-2</v>
      </c>
      <c r="EQ223" s="52">
        <v>5.8102099999999997E-2</v>
      </c>
      <c r="ER223" s="52">
        <v>5.8396400000000001E-2</v>
      </c>
      <c r="ES223" s="52">
        <v>2.2372199999999998E-2</v>
      </c>
      <c r="ET223" s="52">
        <v>1.4489500000000001E-2</v>
      </c>
      <c r="EU223" s="52">
        <v>67.170447999999993</v>
      </c>
      <c r="EV223" s="52">
        <v>67.312827999999996</v>
      </c>
      <c r="EW223" s="52">
        <v>67.455444</v>
      </c>
      <c r="EX223" s="52">
        <v>67.450134000000006</v>
      </c>
      <c r="EY223" s="52">
        <v>67.227065999999994</v>
      </c>
      <c r="EZ223" s="52">
        <v>67.278426999999994</v>
      </c>
      <c r="FA223" s="52">
        <v>67.881270999999998</v>
      </c>
      <c r="FB223" s="52">
        <v>69.617889000000005</v>
      </c>
      <c r="FC223" s="52">
        <v>72.751907000000003</v>
      </c>
      <c r="FD223" s="52">
        <v>76.519767999999999</v>
      </c>
      <c r="FE223" s="52">
        <v>80.494865000000004</v>
      </c>
      <c r="FF223" s="52">
        <v>81.719063000000006</v>
      </c>
      <c r="FG223" s="52">
        <v>82.640052999999995</v>
      </c>
      <c r="FH223" s="52">
        <v>82.276038999999997</v>
      </c>
      <c r="FI223" s="52">
        <v>81.360305999999994</v>
      </c>
      <c r="FJ223" s="52">
        <v>80.705032000000003</v>
      </c>
      <c r="FK223" s="52">
        <v>78.927734000000001</v>
      </c>
      <c r="FL223" s="52">
        <v>77.104812999999993</v>
      </c>
      <c r="FM223" s="52">
        <v>74.092986999999994</v>
      </c>
      <c r="FN223" s="52">
        <v>70.782371999999995</v>
      </c>
      <c r="FO223" s="52">
        <v>69.132285999999993</v>
      </c>
      <c r="FP223" s="52">
        <v>67.808646999999993</v>
      </c>
      <c r="FQ223" s="52">
        <v>67.440040999999994</v>
      </c>
      <c r="FR223" s="52">
        <v>67.335464000000002</v>
      </c>
      <c r="FS223" s="52">
        <v>1.7263299999999999E-2</v>
      </c>
      <c r="FT223" s="52">
        <v>1.8216300000000001E-2</v>
      </c>
      <c r="FU223" s="52">
        <v>2.3281900000000001E-2</v>
      </c>
    </row>
    <row r="224" spans="1:177" x14ac:dyDescent="0.2">
      <c r="A224" s="31" t="s">
        <v>204</v>
      </c>
      <c r="B224" s="31" t="s">
        <v>236</v>
      </c>
      <c r="C224" s="31" t="s">
        <v>208</v>
      </c>
      <c r="D224" s="31" t="s">
        <v>211</v>
      </c>
      <c r="E224" s="53" t="s">
        <v>229</v>
      </c>
      <c r="F224" s="53">
        <v>1282</v>
      </c>
      <c r="G224" s="52">
        <v>0.71734679999999995</v>
      </c>
      <c r="H224" s="52">
        <v>0.6461694</v>
      </c>
      <c r="I224" s="52">
        <v>0.61292329999999995</v>
      </c>
      <c r="J224" s="52">
        <v>0.59895790000000004</v>
      </c>
      <c r="K224" s="52">
        <v>0.6118247</v>
      </c>
      <c r="L224" s="52">
        <v>0.67499279999999995</v>
      </c>
      <c r="M224" s="52">
        <v>0.78480729999999999</v>
      </c>
      <c r="N224" s="52">
        <v>0.8278605</v>
      </c>
      <c r="O224" s="52">
        <v>0.79323149999999998</v>
      </c>
      <c r="P224" s="52">
        <v>0.76071659999999997</v>
      </c>
      <c r="Q224" s="52">
        <v>0.73263429999999996</v>
      </c>
      <c r="R224" s="52">
        <v>0.72804860000000005</v>
      </c>
      <c r="S224" s="52">
        <v>0.72748500000000005</v>
      </c>
      <c r="T224" s="52">
        <v>0.70708649999999995</v>
      </c>
      <c r="U224" s="52">
        <v>0.7012024</v>
      </c>
      <c r="V224" s="52">
        <v>0.70686669999999996</v>
      </c>
      <c r="W224" s="52">
        <v>0.83165230000000001</v>
      </c>
      <c r="X224" s="52">
        <v>1.0828800000000001</v>
      </c>
      <c r="Y224" s="52">
        <v>1.1906559999999999</v>
      </c>
      <c r="Z224" s="52">
        <v>1.2109909999999999</v>
      </c>
      <c r="AA224" s="52">
        <v>1.198909</v>
      </c>
      <c r="AB224" s="52">
        <v>1.124342</v>
      </c>
      <c r="AC224" s="52">
        <v>0.99590999999999996</v>
      </c>
      <c r="AD224" s="52">
        <v>0.85157839999999996</v>
      </c>
      <c r="AE224" s="52">
        <v>-8.5699999999999998E-2</v>
      </c>
      <c r="AF224" s="52">
        <v>-8.4438899999999997E-2</v>
      </c>
      <c r="AG224" s="52">
        <v>-7.6505600000000007E-2</v>
      </c>
      <c r="AH224" s="52">
        <v>-7.5304599999999999E-2</v>
      </c>
      <c r="AI224" s="52">
        <v>-6.5068600000000004E-2</v>
      </c>
      <c r="AJ224" s="52">
        <v>-5.3780300000000003E-2</v>
      </c>
      <c r="AK224" s="52">
        <v>-3.93453E-2</v>
      </c>
      <c r="AL224" s="52">
        <v>-1.0690699999999999E-2</v>
      </c>
      <c r="AM224" s="52">
        <v>-6.8236E-3</v>
      </c>
      <c r="AN224" s="52">
        <v>-1.2696999999999999E-3</v>
      </c>
      <c r="AO224" s="52">
        <v>5.6768000000000001E-3</v>
      </c>
      <c r="AP224" s="52">
        <v>2.8308900000000001E-2</v>
      </c>
      <c r="AQ224" s="52">
        <v>3.8059500000000003E-2</v>
      </c>
      <c r="AR224" s="52">
        <v>3.7660399999999997E-2</v>
      </c>
      <c r="AS224" s="52">
        <v>3.6346299999999998E-2</v>
      </c>
      <c r="AT224" s="52">
        <v>1.9042400000000001E-2</v>
      </c>
      <c r="AU224" s="52">
        <v>1.9299400000000001E-2</v>
      </c>
      <c r="AV224" s="52">
        <v>6.8174000000000004E-3</v>
      </c>
      <c r="AW224" s="52">
        <v>-2.4716599999999998E-2</v>
      </c>
      <c r="AX224" s="52">
        <v>-4.29504E-2</v>
      </c>
      <c r="AY224" s="52">
        <v>-4.1349999999999998E-2</v>
      </c>
      <c r="AZ224" s="52">
        <v>-3.3658800000000003E-2</v>
      </c>
      <c r="BA224" s="52">
        <v>-3.43025E-2</v>
      </c>
      <c r="BB224" s="52">
        <v>-3.9626000000000001E-2</v>
      </c>
      <c r="BC224" s="52">
        <v>-7.2266999999999998E-2</v>
      </c>
      <c r="BD224" s="52">
        <v>-7.1611400000000006E-2</v>
      </c>
      <c r="BE224" s="52">
        <v>-6.4192600000000002E-2</v>
      </c>
      <c r="BF224" s="52">
        <v>-6.3089199999999998E-2</v>
      </c>
      <c r="BG224" s="52">
        <v>-5.2886099999999998E-2</v>
      </c>
      <c r="BH224" s="52">
        <v>-4.1787199999999997E-2</v>
      </c>
      <c r="BI224" s="52">
        <v>-2.6830199999999998E-2</v>
      </c>
      <c r="BJ224" s="52">
        <v>1.508E-3</v>
      </c>
      <c r="BK224" s="52">
        <v>5.0419999999999996E-3</v>
      </c>
      <c r="BL224" s="52">
        <v>9.8905E-3</v>
      </c>
      <c r="BM224" s="52">
        <v>1.6621500000000001E-2</v>
      </c>
      <c r="BN224" s="52">
        <v>3.9286099999999997E-2</v>
      </c>
      <c r="BO224" s="52">
        <v>4.9323499999999999E-2</v>
      </c>
      <c r="BP224" s="52">
        <v>4.8685399999999997E-2</v>
      </c>
      <c r="BQ224" s="52">
        <v>4.7178299999999999E-2</v>
      </c>
      <c r="BR224" s="52">
        <v>2.92783E-2</v>
      </c>
      <c r="BS224" s="52">
        <v>3.08411E-2</v>
      </c>
      <c r="BT224" s="52">
        <v>1.9733000000000001E-2</v>
      </c>
      <c r="BU224" s="52">
        <v>-1.1092599999999999E-2</v>
      </c>
      <c r="BV224" s="52">
        <v>-2.9207500000000001E-2</v>
      </c>
      <c r="BW224" s="52">
        <v>-2.77174E-2</v>
      </c>
      <c r="BX224" s="52">
        <v>-2.07297E-2</v>
      </c>
      <c r="BY224" s="52">
        <v>-2.15388E-2</v>
      </c>
      <c r="BZ224" s="52">
        <v>-2.71226E-2</v>
      </c>
      <c r="CA224" s="52">
        <v>-6.29633E-2</v>
      </c>
      <c r="CB224" s="52">
        <v>-6.2727000000000005E-2</v>
      </c>
      <c r="CC224" s="52">
        <v>-5.5664600000000002E-2</v>
      </c>
      <c r="CD224" s="52">
        <v>-5.4628900000000001E-2</v>
      </c>
      <c r="CE224" s="52">
        <v>-4.4448500000000002E-2</v>
      </c>
      <c r="CF224" s="52">
        <v>-3.3480799999999998E-2</v>
      </c>
      <c r="CG224" s="52">
        <v>-1.8162299999999999E-2</v>
      </c>
      <c r="CH224" s="52">
        <v>9.9568E-3</v>
      </c>
      <c r="CI224" s="52">
        <v>1.3259999999999999E-2</v>
      </c>
      <c r="CJ224" s="52">
        <v>1.76201E-2</v>
      </c>
      <c r="CK224" s="52">
        <v>2.4201799999999999E-2</v>
      </c>
      <c r="CL224" s="52">
        <v>4.6888800000000001E-2</v>
      </c>
      <c r="CM224" s="52">
        <v>5.7125000000000002E-2</v>
      </c>
      <c r="CN224" s="52">
        <v>5.6321299999999998E-2</v>
      </c>
      <c r="CO224" s="52">
        <v>5.46805E-2</v>
      </c>
      <c r="CP224" s="52">
        <v>3.63676E-2</v>
      </c>
      <c r="CQ224" s="52">
        <v>3.8834899999999999E-2</v>
      </c>
      <c r="CR224" s="52">
        <v>2.86783E-2</v>
      </c>
      <c r="CS224" s="52">
        <v>-1.6566E-3</v>
      </c>
      <c r="CT224" s="52">
        <v>-1.96892E-2</v>
      </c>
      <c r="CU224" s="52">
        <v>-1.82755E-2</v>
      </c>
      <c r="CV224" s="52">
        <v>-1.17751E-2</v>
      </c>
      <c r="CW224" s="52">
        <v>-1.26987E-2</v>
      </c>
      <c r="CX224" s="52">
        <v>-1.8462800000000001E-2</v>
      </c>
      <c r="CY224" s="52">
        <v>-5.3659699999999998E-2</v>
      </c>
      <c r="CZ224" s="52">
        <v>-5.38427E-2</v>
      </c>
      <c r="DA224" s="52">
        <v>-4.7136600000000001E-2</v>
      </c>
      <c r="DB224" s="52">
        <v>-4.6168599999999997E-2</v>
      </c>
      <c r="DC224" s="52">
        <v>-3.6010899999999998E-2</v>
      </c>
      <c r="DD224" s="52">
        <v>-2.5174499999999999E-2</v>
      </c>
      <c r="DE224" s="52">
        <v>-9.4944000000000001E-3</v>
      </c>
      <c r="DF224" s="52">
        <v>1.8405600000000001E-2</v>
      </c>
      <c r="DG224" s="52">
        <v>2.14781E-2</v>
      </c>
      <c r="DH224" s="52">
        <v>2.53496E-2</v>
      </c>
      <c r="DI224" s="52">
        <v>3.1782100000000001E-2</v>
      </c>
      <c r="DJ224" s="52">
        <v>5.4491600000000001E-2</v>
      </c>
      <c r="DK224" s="52">
        <v>6.4926399999999995E-2</v>
      </c>
      <c r="DL224" s="52">
        <v>6.3957200000000006E-2</v>
      </c>
      <c r="DM224" s="52">
        <v>6.2182800000000003E-2</v>
      </c>
      <c r="DN224" s="52">
        <v>4.3457000000000003E-2</v>
      </c>
      <c r="DO224" s="52">
        <v>4.6828599999999998E-2</v>
      </c>
      <c r="DP224" s="52">
        <v>3.7623700000000003E-2</v>
      </c>
      <c r="DQ224" s="52">
        <v>7.7793999999999997E-3</v>
      </c>
      <c r="DR224" s="52">
        <v>-1.01709E-2</v>
      </c>
      <c r="DS224" s="52">
        <v>-8.8336999999999999E-3</v>
      </c>
      <c r="DT224" s="52">
        <v>-2.8203999999999998E-3</v>
      </c>
      <c r="DU224" s="52">
        <v>-3.8585999999999998E-3</v>
      </c>
      <c r="DV224" s="52">
        <v>-9.8029999999999992E-3</v>
      </c>
      <c r="DW224" s="52">
        <v>-4.0226600000000001E-2</v>
      </c>
      <c r="DX224" s="52">
        <v>-4.1015200000000002E-2</v>
      </c>
      <c r="DY224" s="52">
        <v>-3.4823600000000003E-2</v>
      </c>
      <c r="DZ224" s="52">
        <v>-3.3953299999999999E-2</v>
      </c>
      <c r="EA224" s="52">
        <v>-2.38284E-2</v>
      </c>
      <c r="EB224" s="52">
        <v>-1.3181399999999999E-2</v>
      </c>
      <c r="EC224" s="52">
        <v>3.0206999999999999E-3</v>
      </c>
      <c r="ED224" s="52">
        <v>3.0604300000000001E-2</v>
      </c>
      <c r="EE224" s="52">
        <v>3.3343699999999997E-2</v>
      </c>
      <c r="EF224" s="52">
        <v>3.6509800000000002E-2</v>
      </c>
      <c r="EG224" s="52">
        <v>4.2726800000000002E-2</v>
      </c>
      <c r="EH224" s="52">
        <v>6.5468799999999994E-2</v>
      </c>
      <c r="EI224" s="52">
        <v>7.6190400000000005E-2</v>
      </c>
      <c r="EJ224" s="52">
        <v>7.4982199999999999E-2</v>
      </c>
      <c r="EK224" s="52">
        <v>7.3014800000000005E-2</v>
      </c>
      <c r="EL224" s="52">
        <v>5.3692900000000002E-2</v>
      </c>
      <c r="EM224" s="52">
        <v>5.8370400000000003E-2</v>
      </c>
      <c r="EN224" s="52">
        <v>5.0539300000000002E-2</v>
      </c>
      <c r="EO224" s="52">
        <v>2.14034E-2</v>
      </c>
      <c r="EP224" s="52">
        <v>3.5720000000000001E-3</v>
      </c>
      <c r="EQ224" s="52">
        <v>4.7989E-3</v>
      </c>
      <c r="ER224" s="52">
        <v>1.0108600000000001E-2</v>
      </c>
      <c r="ES224" s="52">
        <v>8.9049999999999997E-3</v>
      </c>
      <c r="ET224" s="52">
        <v>2.7003999999999999E-3</v>
      </c>
      <c r="EU224" s="52">
        <v>53.561588</v>
      </c>
      <c r="EV224" s="52">
        <v>52.958694000000001</v>
      </c>
      <c r="EW224" s="52">
        <v>52.176242999999999</v>
      </c>
      <c r="EX224" s="52">
        <v>51.668407000000002</v>
      </c>
      <c r="EY224" s="52">
        <v>51.144061999999998</v>
      </c>
      <c r="EZ224" s="52">
        <v>50.766579</v>
      </c>
      <c r="FA224" s="52">
        <v>50.659965999999997</v>
      </c>
      <c r="FB224" s="52">
        <v>51.246979000000003</v>
      </c>
      <c r="FC224" s="52">
        <v>54.552143000000001</v>
      </c>
      <c r="FD224" s="52">
        <v>59.179141999999999</v>
      </c>
      <c r="FE224" s="52">
        <v>62.169753999999998</v>
      </c>
      <c r="FF224" s="52">
        <v>64.623885999999999</v>
      </c>
      <c r="FG224" s="52">
        <v>65.834259000000003</v>
      </c>
      <c r="FH224" s="52">
        <v>66.165847999999997</v>
      </c>
      <c r="FI224" s="52">
        <v>65.839850999999996</v>
      </c>
      <c r="FJ224" s="52">
        <v>65.247246000000004</v>
      </c>
      <c r="FK224" s="52">
        <v>63.723002999999999</v>
      </c>
      <c r="FL224" s="52">
        <v>61.224350000000001</v>
      </c>
      <c r="FM224" s="52">
        <v>59.668250999999998</v>
      </c>
      <c r="FN224" s="52">
        <v>58.039776000000003</v>
      </c>
      <c r="FO224" s="52">
        <v>56.894919999999999</v>
      </c>
      <c r="FP224" s="52">
        <v>55.863480000000003</v>
      </c>
      <c r="FQ224" s="52">
        <v>54.865856000000001</v>
      </c>
      <c r="FR224" s="52">
        <v>54.380916999999997</v>
      </c>
      <c r="FS224" s="52">
        <v>9.6880000000000004E-3</v>
      </c>
      <c r="FT224" s="52">
        <v>9.8756999999999994E-3</v>
      </c>
      <c r="FU224" s="52">
        <v>1.55686E-2</v>
      </c>
    </row>
    <row r="225" spans="1:177" x14ac:dyDescent="0.2">
      <c r="A225" s="31" t="s">
        <v>204</v>
      </c>
      <c r="B225" s="31" t="s">
        <v>236</v>
      </c>
      <c r="C225" s="31" t="s">
        <v>208</v>
      </c>
      <c r="D225" s="31" t="s">
        <v>211</v>
      </c>
      <c r="E225" s="53" t="s">
        <v>230</v>
      </c>
      <c r="F225" s="53">
        <v>742</v>
      </c>
      <c r="G225" s="52">
        <v>0.67623270000000002</v>
      </c>
      <c r="H225" s="52">
        <v>0.60275210000000001</v>
      </c>
      <c r="I225" s="52">
        <v>0.57528650000000003</v>
      </c>
      <c r="J225" s="52">
        <v>0.56584480000000004</v>
      </c>
      <c r="K225" s="52">
        <v>0.56982180000000004</v>
      </c>
      <c r="L225" s="52">
        <v>0.62782199999999999</v>
      </c>
      <c r="M225" s="52">
        <v>0.73842099999999999</v>
      </c>
      <c r="N225" s="52">
        <v>0.81231640000000005</v>
      </c>
      <c r="O225" s="52">
        <v>0.78139099999999995</v>
      </c>
      <c r="P225" s="52">
        <v>0.7526583</v>
      </c>
      <c r="Q225" s="52">
        <v>0.73446089999999997</v>
      </c>
      <c r="R225" s="52">
        <v>0.72681090000000004</v>
      </c>
      <c r="S225" s="52">
        <v>0.72892950000000001</v>
      </c>
      <c r="T225" s="52">
        <v>0.70246690000000001</v>
      </c>
      <c r="U225" s="52">
        <v>0.6985981</v>
      </c>
      <c r="V225" s="52">
        <v>0.69081409999999999</v>
      </c>
      <c r="W225" s="52">
        <v>0.81321880000000002</v>
      </c>
      <c r="X225" s="52">
        <v>1.0727530000000001</v>
      </c>
      <c r="Y225" s="52">
        <v>1.193951</v>
      </c>
      <c r="Z225" s="52">
        <v>1.219077</v>
      </c>
      <c r="AA225" s="52">
        <v>1.1997279999999999</v>
      </c>
      <c r="AB225" s="52">
        <v>1.1050469999999999</v>
      </c>
      <c r="AC225" s="52">
        <v>0.969835</v>
      </c>
      <c r="AD225" s="52">
        <v>0.8144827</v>
      </c>
      <c r="AE225" s="52">
        <v>-0.12743380000000001</v>
      </c>
      <c r="AF225" s="52">
        <v>-0.1217273</v>
      </c>
      <c r="AG225" s="52">
        <v>-0.1034437</v>
      </c>
      <c r="AH225" s="52">
        <v>-0.1054533</v>
      </c>
      <c r="AI225" s="52">
        <v>-0.1035557</v>
      </c>
      <c r="AJ225" s="52">
        <v>-6.8529999999999994E-2</v>
      </c>
      <c r="AK225" s="52">
        <v>-3.40419E-2</v>
      </c>
      <c r="AL225" s="52">
        <v>-1.5764899999999998E-2</v>
      </c>
      <c r="AM225" s="52">
        <v>-1.6626599999999998E-2</v>
      </c>
      <c r="AN225" s="52">
        <v>-1.9591399999999998E-2</v>
      </c>
      <c r="AO225" s="52">
        <v>1.6148E-3</v>
      </c>
      <c r="AP225" s="52">
        <v>1.9279999999999999E-2</v>
      </c>
      <c r="AQ225" s="52">
        <v>3.6339700000000003E-2</v>
      </c>
      <c r="AR225" s="52">
        <v>3.2778700000000001E-2</v>
      </c>
      <c r="AS225" s="52">
        <v>3.95941E-2</v>
      </c>
      <c r="AT225" s="52">
        <v>8.4948000000000003E-3</v>
      </c>
      <c r="AU225" s="52">
        <v>-3.2249999999999998E-4</v>
      </c>
      <c r="AV225" s="52">
        <v>-7.6201999999999997E-3</v>
      </c>
      <c r="AW225" s="52">
        <v>-4.0260999999999998E-2</v>
      </c>
      <c r="AX225" s="52">
        <v>-6.2469799999999999E-2</v>
      </c>
      <c r="AY225" s="52">
        <v>-6.6685300000000003E-2</v>
      </c>
      <c r="AZ225" s="52">
        <v>-5.8870800000000001E-2</v>
      </c>
      <c r="BA225" s="52">
        <v>-6.4749699999999993E-2</v>
      </c>
      <c r="BB225" s="52">
        <v>-7.2751700000000002E-2</v>
      </c>
      <c r="BC225" s="52">
        <v>-0.1096321</v>
      </c>
      <c r="BD225" s="52">
        <v>-0.1047565</v>
      </c>
      <c r="BE225" s="52">
        <v>-8.6830599999999994E-2</v>
      </c>
      <c r="BF225" s="52">
        <v>-8.8936299999999996E-2</v>
      </c>
      <c r="BG225" s="52">
        <v>-8.7598400000000007E-2</v>
      </c>
      <c r="BH225" s="52">
        <v>-5.5021500000000001E-2</v>
      </c>
      <c r="BI225" s="52">
        <v>-2.0904200000000001E-2</v>
      </c>
      <c r="BJ225" s="52">
        <v>-1.1345000000000001E-3</v>
      </c>
      <c r="BK225" s="52">
        <v>-1.3875999999999999E-3</v>
      </c>
      <c r="BL225" s="52">
        <v>-4.3458000000000004E-3</v>
      </c>
      <c r="BM225" s="52">
        <v>1.6037300000000001E-2</v>
      </c>
      <c r="BN225" s="52">
        <v>3.4292299999999998E-2</v>
      </c>
      <c r="BO225" s="52">
        <v>5.1843599999999997E-2</v>
      </c>
      <c r="BP225" s="52">
        <v>4.7761600000000001E-2</v>
      </c>
      <c r="BQ225" s="52">
        <v>5.4674800000000003E-2</v>
      </c>
      <c r="BR225" s="52">
        <v>2.2407E-2</v>
      </c>
      <c r="BS225" s="52">
        <v>1.38963E-2</v>
      </c>
      <c r="BT225" s="52">
        <v>8.6031000000000007E-3</v>
      </c>
      <c r="BU225" s="52">
        <v>-2.2234E-2</v>
      </c>
      <c r="BV225" s="52">
        <v>-4.4105499999999999E-2</v>
      </c>
      <c r="BW225" s="52">
        <v>-4.9056500000000003E-2</v>
      </c>
      <c r="BX225" s="52">
        <v>-4.20612E-2</v>
      </c>
      <c r="BY225" s="52">
        <v>-4.8257599999999998E-2</v>
      </c>
      <c r="BZ225" s="52">
        <v>-5.6771200000000001E-2</v>
      </c>
      <c r="CA225" s="52">
        <v>-9.7302799999999995E-2</v>
      </c>
      <c r="CB225" s="52">
        <v>-9.3002600000000005E-2</v>
      </c>
      <c r="CC225" s="52">
        <v>-7.5324299999999997E-2</v>
      </c>
      <c r="CD225" s="52">
        <v>-7.7496700000000002E-2</v>
      </c>
      <c r="CE225" s="52">
        <v>-7.6546400000000001E-2</v>
      </c>
      <c r="CF225" s="52">
        <v>-4.5665600000000001E-2</v>
      </c>
      <c r="CG225" s="52">
        <v>-1.1805100000000001E-2</v>
      </c>
      <c r="CH225" s="52">
        <v>8.9984000000000001E-3</v>
      </c>
      <c r="CI225" s="52">
        <v>9.1669000000000004E-3</v>
      </c>
      <c r="CJ225" s="52">
        <v>6.2132000000000003E-3</v>
      </c>
      <c r="CK225" s="52">
        <v>2.6026199999999999E-2</v>
      </c>
      <c r="CL225" s="52">
        <v>4.4689800000000002E-2</v>
      </c>
      <c r="CM225" s="52">
        <v>6.2581600000000001E-2</v>
      </c>
      <c r="CN225" s="52">
        <v>5.8138799999999997E-2</v>
      </c>
      <c r="CO225" s="52">
        <v>6.5119700000000003E-2</v>
      </c>
      <c r="CP225" s="52">
        <v>3.2042599999999997E-2</v>
      </c>
      <c r="CQ225" s="52">
        <v>2.37442E-2</v>
      </c>
      <c r="CR225" s="52">
        <v>1.98394E-2</v>
      </c>
      <c r="CS225" s="52">
        <v>-9.7485000000000002E-3</v>
      </c>
      <c r="CT225" s="52">
        <v>-3.1386499999999998E-2</v>
      </c>
      <c r="CU225" s="52">
        <v>-3.6846799999999999E-2</v>
      </c>
      <c r="CV225" s="52">
        <v>-3.0418799999999999E-2</v>
      </c>
      <c r="CW225" s="52">
        <v>-3.6835300000000001E-2</v>
      </c>
      <c r="CX225" s="52">
        <v>-4.5703100000000003E-2</v>
      </c>
      <c r="CY225" s="52">
        <v>-8.4973400000000004E-2</v>
      </c>
      <c r="CZ225" s="52">
        <v>-8.1248699999999993E-2</v>
      </c>
      <c r="DA225" s="52">
        <v>-6.3818100000000003E-2</v>
      </c>
      <c r="DB225" s="52">
        <v>-6.6057099999999994E-2</v>
      </c>
      <c r="DC225" s="52">
        <v>-6.5494399999999994E-2</v>
      </c>
      <c r="DD225" s="52">
        <v>-3.6309599999999997E-2</v>
      </c>
      <c r="DE225" s="52">
        <v>-2.7060000000000001E-3</v>
      </c>
      <c r="DF225" s="52">
        <v>1.91314E-2</v>
      </c>
      <c r="DG225" s="52">
        <v>1.9721300000000001E-2</v>
      </c>
      <c r="DH225" s="52">
        <v>1.6772200000000001E-2</v>
      </c>
      <c r="DI225" s="52">
        <v>3.6015199999999997E-2</v>
      </c>
      <c r="DJ225" s="52">
        <v>5.5087299999999999E-2</v>
      </c>
      <c r="DK225" s="52">
        <v>7.3319599999999999E-2</v>
      </c>
      <c r="DL225" s="52">
        <v>6.8515900000000005E-2</v>
      </c>
      <c r="DM225" s="52">
        <v>7.5564500000000007E-2</v>
      </c>
      <c r="DN225" s="52">
        <v>4.1678199999999999E-2</v>
      </c>
      <c r="DO225" s="52">
        <v>3.35921E-2</v>
      </c>
      <c r="DP225" s="52">
        <v>3.1075700000000001E-2</v>
      </c>
      <c r="DQ225" s="52">
        <v>2.7369999999999998E-3</v>
      </c>
      <c r="DR225" s="52">
        <v>-1.8667400000000001E-2</v>
      </c>
      <c r="DS225" s="52">
        <v>-2.4637200000000001E-2</v>
      </c>
      <c r="DT225" s="52">
        <v>-1.8776500000000002E-2</v>
      </c>
      <c r="DU225" s="52">
        <v>-2.5412899999999999E-2</v>
      </c>
      <c r="DV225" s="52">
        <v>-3.4634999999999999E-2</v>
      </c>
      <c r="DW225" s="52">
        <v>-6.7171700000000001E-2</v>
      </c>
      <c r="DX225" s="52">
        <v>-6.4277899999999999E-2</v>
      </c>
      <c r="DY225" s="52">
        <v>-4.7204999999999997E-2</v>
      </c>
      <c r="DZ225" s="52">
        <v>-4.9540099999999997E-2</v>
      </c>
      <c r="EA225" s="52">
        <v>-4.9536999999999998E-2</v>
      </c>
      <c r="EB225" s="52">
        <v>-2.2801100000000001E-2</v>
      </c>
      <c r="EC225" s="52">
        <v>1.04317E-2</v>
      </c>
      <c r="ED225" s="52">
        <v>3.3761699999999999E-2</v>
      </c>
      <c r="EE225" s="52">
        <v>3.49603E-2</v>
      </c>
      <c r="EF225" s="52">
        <v>3.2017799999999999E-2</v>
      </c>
      <c r="EG225" s="52">
        <v>5.0437700000000002E-2</v>
      </c>
      <c r="EH225" s="52">
        <v>7.0099599999999998E-2</v>
      </c>
      <c r="EI225" s="52">
        <v>8.8823600000000003E-2</v>
      </c>
      <c r="EJ225" s="52">
        <v>8.3498900000000001E-2</v>
      </c>
      <c r="EK225" s="52">
        <v>9.0645299999999998E-2</v>
      </c>
      <c r="EL225" s="52">
        <v>5.5590399999999998E-2</v>
      </c>
      <c r="EM225" s="52">
        <v>4.7810999999999999E-2</v>
      </c>
      <c r="EN225" s="52">
        <v>4.7299000000000001E-2</v>
      </c>
      <c r="EO225" s="52">
        <v>2.0764000000000001E-2</v>
      </c>
      <c r="EP225" s="52">
        <v>-3.0309999999999999E-4</v>
      </c>
      <c r="EQ225" s="52">
        <v>-7.0083000000000003E-3</v>
      </c>
      <c r="ER225" s="52">
        <v>-1.9669000000000002E-3</v>
      </c>
      <c r="ES225" s="52">
        <v>-8.9207999999999996E-3</v>
      </c>
      <c r="ET225" s="52">
        <v>-1.8654500000000001E-2</v>
      </c>
      <c r="EU225" s="52">
        <v>54.792186999999998</v>
      </c>
      <c r="EV225" s="52">
        <v>54.15654</v>
      </c>
      <c r="EW225" s="52">
        <v>53.296528000000002</v>
      </c>
      <c r="EX225" s="52">
        <v>52.661602000000002</v>
      </c>
      <c r="EY225" s="52">
        <v>52.287033000000001</v>
      </c>
      <c r="EZ225" s="52">
        <v>52.203293000000002</v>
      </c>
      <c r="FA225" s="52">
        <v>51.944023000000001</v>
      </c>
      <c r="FB225" s="52">
        <v>52.385876000000003</v>
      </c>
      <c r="FC225" s="52">
        <v>54.208897</v>
      </c>
      <c r="FD225" s="52">
        <v>57.862724</v>
      </c>
      <c r="FE225" s="52">
        <v>60.495842000000003</v>
      </c>
      <c r="FF225" s="52">
        <v>63.6068</v>
      </c>
      <c r="FG225" s="52">
        <v>64.840835999999996</v>
      </c>
      <c r="FH225" s="52">
        <v>65.133208999999994</v>
      </c>
      <c r="FI225" s="52">
        <v>64.898712000000003</v>
      </c>
      <c r="FJ225" s="52">
        <v>64.628776999999999</v>
      </c>
      <c r="FK225" s="52">
        <v>63.458672</v>
      </c>
      <c r="FL225" s="52">
        <v>61.967716000000003</v>
      </c>
      <c r="FM225" s="52">
        <v>61.023871999999997</v>
      </c>
      <c r="FN225" s="52">
        <v>60.201393000000003</v>
      </c>
      <c r="FO225" s="52">
        <v>59.436878</v>
      </c>
      <c r="FP225" s="52">
        <v>58.311267999999998</v>
      </c>
      <c r="FQ225" s="52">
        <v>56.967716000000003</v>
      </c>
      <c r="FR225" s="52">
        <v>56.109062000000002</v>
      </c>
      <c r="FS225" s="52">
        <v>1.17427E-2</v>
      </c>
      <c r="FT225" s="52">
        <v>1.23923E-2</v>
      </c>
      <c r="FU225" s="52">
        <v>2.04622E-2</v>
      </c>
    </row>
    <row r="226" spans="1:177" x14ac:dyDescent="0.2">
      <c r="A226" s="31" t="s">
        <v>204</v>
      </c>
      <c r="B226" s="31" t="s">
        <v>236</v>
      </c>
      <c r="C226" s="31" t="s">
        <v>208</v>
      </c>
      <c r="D226" s="31" t="s">
        <v>211</v>
      </c>
      <c r="E226" s="53" t="s">
        <v>231</v>
      </c>
      <c r="F226" s="53">
        <v>540</v>
      </c>
      <c r="G226" s="52">
        <v>0.77419070000000001</v>
      </c>
      <c r="H226" s="52">
        <v>0.70632980000000001</v>
      </c>
      <c r="I226" s="52">
        <v>0.66504980000000002</v>
      </c>
      <c r="J226" s="52">
        <v>0.64477720000000005</v>
      </c>
      <c r="K226" s="52">
        <v>0.66996460000000002</v>
      </c>
      <c r="L226" s="52">
        <v>0.74038329999999997</v>
      </c>
      <c r="M226" s="52">
        <v>0.84935000000000005</v>
      </c>
      <c r="N226" s="52">
        <v>0.84955970000000003</v>
      </c>
      <c r="O226" s="52">
        <v>0.8097259</v>
      </c>
      <c r="P226" s="52">
        <v>0.77179469999999994</v>
      </c>
      <c r="Q226" s="52">
        <v>0.73007259999999996</v>
      </c>
      <c r="R226" s="52">
        <v>0.72970749999999995</v>
      </c>
      <c r="S226" s="52">
        <v>0.72546140000000003</v>
      </c>
      <c r="T226" s="52">
        <v>0.7135513</v>
      </c>
      <c r="U226" s="52">
        <v>0.70483240000000003</v>
      </c>
      <c r="V226" s="52">
        <v>0.72921840000000004</v>
      </c>
      <c r="W226" s="52">
        <v>0.85734840000000001</v>
      </c>
      <c r="X226" s="52">
        <v>1.096903</v>
      </c>
      <c r="Y226" s="52">
        <v>1.1858249999999999</v>
      </c>
      <c r="Z226" s="52">
        <v>1.1992780000000001</v>
      </c>
      <c r="AA226" s="52">
        <v>1.197444</v>
      </c>
      <c r="AB226" s="52">
        <v>1.1508929999999999</v>
      </c>
      <c r="AC226" s="52">
        <v>1.031871</v>
      </c>
      <c r="AD226" s="52">
        <v>0.9030378</v>
      </c>
      <c r="AE226" s="52">
        <v>-5.0166700000000002E-2</v>
      </c>
      <c r="AF226" s="52">
        <v>-5.4071099999999997E-2</v>
      </c>
      <c r="AG226" s="52">
        <v>-5.9562700000000003E-2</v>
      </c>
      <c r="AH226" s="52">
        <v>-5.3658200000000003E-2</v>
      </c>
      <c r="AI226" s="52">
        <v>-3.2052499999999998E-2</v>
      </c>
      <c r="AJ226" s="52">
        <v>-5.3743600000000002E-2</v>
      </c>
      <c r="AK226" s="52">
        <v>-6.7534200000000003E-2</v>
      </c>
      <c r="AL226" s="52">
        <v>-2.41368E-2</v>
      </c>
      <c r="AM226" s="52">
        <v>-1.29873E-2</v>
      </c>
      <c r="AN226" s="52">
        <v>6.0016999999999996E-3</v>
      </c>
      <c r="AO226" s="52">
        <v>-6.8088000000000003E-3</v>
      </c>
      <c r="AP226" s="52">
        <v>2.29999E-2</v>
      </c>
      <c r="AQ226" s="52">
        <v>2.22001E-2</v>
      </c>
      <c r="AR226" s="52">
        <v>2.6465599999999999E-2</v>
      </c>
      <c r="AS226" s="52">
        <v>1.4423699999999999E-2</v>
      </c>
      <c r="AT226" s="52">
        <v>1.6951600000000001E-2</v>
      </c>
      <c r="AU226" s="52">
        <v>2.7281199999999999E-2</v>
      </c>
      <c r="AV226" s="52">
        <v>5.1875000000000003E-3</v>
      </c>
      <c r="AW226" s="52">
        <v>-2.5757599999999999E-2</v>
      </c>
      <c r="AX226" s="52">
        <v>-3.8710700000000001E-2</v>
      </c>
      <c r="AY226" s="52">
        <v>-2.8955000000000002E-2</v>
      </c>
      <c r="AZ226" s="52">
        <v>-2.0369000000000002E-2</v>
      </c>
      <c r="BA226" s="52">
        <v>-1.35164E-2</v>
      </c>
      <c r="BB226" s="52">
        <v>-1.4619999999999999E-2</v>
      </c>
      <c r="BC226" s="52">
        <v>-2.9746499999999999E-2</v>
      </c>
      <c r="BD226" s="52">
        <v>-3.4511300000000002E-2</v>
      </c>
      <c r="BE226" s="52">
        <v>-4.1331399999999997E-2</v>
      </c>
      <c r="BF226" s="52">
        <v>-3.5635100000000003E-2</v>
      </c>
      <c r="BG226" s="52">
        <v>-1.3218799999999999E-2</v>
      </c>
      <c r="BH226" s="52">
        <v>-3.2075600000000003E-2</v>
      </c>
      <c r="BI226" s="52">
        <v>-4.3855999999999999E-2</v>
      </c>
      <c r="BJ226" s="52">
        <v>-3.2376000000000002E-3</v>
      </c>
      <c r="BK226" s="52">
        <v>5.8571999999999999E-3</v>
      </c>
      <c r="BL226" s="52">
        <v>2.2180600000000002E-2</v>
      </c>
      <c r="BM226" s="52">
        <v>1.0000800000000001E-2</v>
      </c>
      <c r="BN226" s="52">
        <v>3.8888899999999997E-2</v>
      </c>
      <c r="BO226" s="52">
        <v>3.8320100000000003E-2</v>
      </c>
      <c r="BP226" s="52">
        <v>4.2600100000000002E-2</v>
      </c>
      <c r="BQ226" s="52">
        <v>2.9564300000000002E-2</v>
      </c>
      <c r="BR226" s="52">
        <v>3.1928699999999997E-2</v>
      </c>
      <c r="BS226" s="52">
        <v>4.6523799999999997E-2</v>
      </c>
      <c r="BT226" s="52">
        <v>2.62855E-2</v>
      </c>
      <c r="BU226" s="52">
        <v>-4.9544999999999997E-3</v>
      </c>
      <c r="BV226" s="52">
        <v>-1.8030000000000001E-2</v>
      </c>
      <c r="BW226" s="52">
        <v>-7.4736999999999998E-3</v>
      </c>
      <c r="BX226" s="52">
        <v>-1.4420000000000001E-4</v>
      </c>
      <c r="BY226" s="52">
        <v>6.6096999999999996E-3</v>
      </c>
      <c r="BZ226" s="52">
        <v>5.3610999999999997E-3</v>
      </c>
      <c r="CA226" s="52">
        <v>-1.5603499999999999E-2</v>
      </c>
      <c r="CB226" s="52">
        <v>-2.0964199999999999E-2</v>
      </c>
      <c r="CC226" s="52">
        <v>-2.8704500000000001E-2</v>
      </c>
      <c r="CD226" s="52">
        <v>-2.3152300000000001E-2</v>
      </c>
      <c r="CE226" s="52">
        <v>-1.7459999999999999E-4</v>
      </c>
      <c r="CF226" s="52">
        <v>-1.7068300000000002E-2</v>
      </c>
      <c r="CG226" s="52">
        <v>-2.7456499999999998E-2</v>
      </c>
      <c r="CH226" s="52">
        <v>1.12371E-2</v>
      </c>
      <c r="CI226" s="52">
        <v>1.89088E-2</v>
      </c>
      <c r="CJ226" s="52">
        <v>3.3386100000000002E-2</v>
      </c>
      <c r="CK226" s="52">
        <v>2.1643099999999998E-2</v>
      </c>
      <c r="CL226" s="52">
        <v>4.9893600000000003E-2</v>
      </c>
      <c r="CM226" s="52">
        <v>4.94847E-2</v>
      </c>
      <c r="CN226" s="52">
        <v>5.3774799999999998E-2</v>
      </c>
      <c r="CO226" s="52">
        <v>4.0050700000000002E-2</v>
      </c>
      <c r="CP226" s="52">
        <v>4.2301699999999998E-2</v>
      </c>
      <c r="CQ226" s="52">
        <v>5.9851300000000003E-2</v>
      </c>
      <c r="CR226" s="52">
        <v>4.0897900000000001E-2</v>
      </c>
      <c r="CS226" s="52">
        <v>9.4537000000000006E-3</v>
      </c>
      <c r="CT226" s="52">
        <v>-3.7066E-3</v>
      </c>
      <c r="CU226" s="52">
        <v>7.4041999999999997E-3</v>
      </c>
      <c r="CV226" s="52">
        <v>1.38634E-2</v>
      </c>
      <c r="CW226" s="52">
        <v>2.0549100000000001E-2</v>
      </c>
      <c r="CX226" s="52">
        <v>1.9199999999999998E-2</v>
      </c>
      <c r="CY226" s="52">
        <v>-1.4606E-3</v>
      </c>
      <c r="CZ226" s="52">
        <v>-7.4171000000000003E-3</v>
      </c>
      <c r="DA226" s="52">
        <v>-1.6077500000000002E-2</v>
      </c>
      <c r="DB226" s="52">
        <v>-1.06695E-2</v>
      </c>
      <c r="DC226" s="52">
        <v>1.2869500000000001E-2</v>
      </c>
      <c r="DD226" s="52">
        <v>-2.0611000000000002E-3</v>
      </c>
      <c r="DE226" s="52">
        <v>-1.10571E-2</v>
      </c>
      <c r="DF226" s="52">
        <v>2.57118E-2</v>
      </c>
      <c r="DG226" s="52">
        <v>3.19604E-2</v>
      </c>
      <c r="DH226" s="52">
        <v>4.4591600000000002E-2</v>
      </c>
      <c r="DI226" s="52">
        <v>3.3285299999999997E-2</v>
      </c>
      <c r="DJ226" s="52">
        <v>6.0898300000000002E-2</v>
      </c>
      <c r="DK226" s="52">
        <v>6.0649399999999999E-2</v>
      </c>
      <c r="DL226" s="52">
        <v>6.4949499999999993E-2</v>
      </c>
      <c r="DM226" s="52">
        <v>5.0537100000000001E-2</v>
      </c>
      <c r="DN226" s="52">
        <v>5.2674800000000001E-2</v>
      </c>
      <c r="DO226" s="52">
        <v>7.3178699999999999E-2</v>
      </c>
      <c r="DP226" s="52">
        <v>5.5510299999999999E-2</v>
      </c>
      <c r="DQ226" s="52">
        <v>2.3861899999999998E-2</v>
      </c>
      <c r="DR226" s="52">
        <v>1.0616799999999999E-2</v>
      </c>
      <c r="DS226" s="52">
        <v>2.2282099999999999E-2</v>
      </c>
      <c r="DT226" s="52">
        <v>2.7871099999999999E-2</v>
      </c>
      <c r="DU226" s="52">
        <v>3.4488400000000002E-2</v>
      </c>
      <c r="DV226" s="52">
        <v>3.3038900000000003E-2</v>
      </c>
      <c r="DW226" s="52">
        <v>1.89596E-2</v>
      </c>
      <c r="DX226" s="52">
        <v>1.21428E-2</v>
      </c>
      <c r="DY226" s="52">
        <v>2.1537000000000001E-3</v>
      </c>
      <c r="DZ226" s="52">
        <v>7.3536000000000001E-3</v>
      </c>
      <c r="EA226" s="52">
        <v>3.1703200000000001E-2</v>
      </c>
      <c r="EB226" s="52">
        <v>1.9606999999999999E-2</v>
      </c>
      <c r="EC226" s="52">
        <v>1.26211E-2</v>
      </c>
      <c r="ED226" s="52">
        <v>4.6610899999999997E-2</v>
      </c>
      <c r="EE226" s="52">
        <v>5.0804799999999997E-2</v>
      </c>
      <c r="EF226" s="52">
        <v>6.0770499999999998E-2</v>
      </c>
      <c r="EG226" s="52">
        <v>5.0094899999999998E-2</v>
      </c>
      <c r="EH226" s="52">
        <v>7.6787400000000006E-2</v>
      </c>
      <c r="EI226" s="52">
        <v>7.6769400000000002E-2</v>
      </c>
      <c r="EJ226" s="52">
        <v>8.1084100000000006E-2</v>
      </c>
      <c r="EK226" s="52">
        <v>6.5677799999999995E-2</v>
      </c>
      <c r="EL226" s="52">
        <v>6.7651799999999998E-2</v>
      </c>
      <c r="EM226" s="52">
        <v>9.2421299999999998E-2</v>
      </c>
      <c r="EN226" s="52">
        <v>7.6608300000000004E-2</v>
      </c>
      <c r="EO226" s="52">
        <v>4.4665000000000003E-2</v>
      </c>
      <c r="EP226" s="52">
        <v>3.1297600000000002E-2</v>
      </c>
      <c r="EQ226" s="52">
        <v>4.3763400000000001E-2</v>
      </c>
      <c r="ER226" s="52">
        <v>4.8095899999999997E-2</v>
      </c>
      <c r="ES226" s="52">
        <v>5.4614500000000003E-2</v>
      </c>
      <c r="ET226" s="52">
        <v>5.3019999999999998E-2</v>
      </c>
      <c r="EU226" s="52">
        <v>51.838839999999998</v>
      </c>
      <c r="EV226" s="52">
        <v>51.281807000000001</v>
      </c>
      <c r="EW226" s="52">
        <v>50.607925000000002</v>
      </c>
      <c r="EX226" s="52">
        <v>50.278010999999999</v>
      </c>
      <c r="EY226" s="52">
        <v>49.543990999999998</v>
      </c>
      <c r="EZ226" s="52">
        <v>48.755287000000003</v>
      </c>
      <c r="FA226" s="52">
        <v>48.862389</v>
      </c>
      <c r="FB226" s="52">
        <v>49.652614999999997</v>
      </c>
      <c r="FC226" s="52">
        <v>55.032660999999997</v>
      </c>
      <c r="FD226" s="52">
        <v>61.022030000000001</v>
      </c>
      <c r="FE226" s="52">
        <v>64.513099999999994</v>
      </c>
      <c r="FF226" s="52">
        <v>66.047729000000004</v>
      </c>
      <c r="FG226" s="52">
        <v>67.224968000000004</v>
      </c>
      <c r="FH226" s="52">
        <v>67.611473000000004</v>
      </c>
      <c r="FI226" s="52">
        <v>67.157364000000001</v>
      </c>
      <c r="FJ226" s="52">
        <v>66.113051999999996</v>
      </c>
      <c r="FK226" s="52">
        <v>64.093047999999996</v>
      </c>
      <c r="FL226" s="52">
        <v>60.183692999999998</v>
      </c>
      <c r="FM226" s="52">
        <v>57.770477</v>
      </c>
      <c r="FN226" s="52">
        <v>55.013672</v>
      </c>
      <c r="FO226" s="52">
        <v>53.336371999999997</v>
      </c>
      <c r="FP226" s="52">
        <v>52.436763999999997</v>
      </c>
      <c r="FQ226" s="52">
        <v>51.923408999999999</v>
      </c>
      <c r="FR226" s="52">
        <v>51.961638999999998</v>
      </c>
      <c r="FS226" s="52">
        <v>1.64231E-2</v>
      </c>
      <c r="FT226" s="52">
        <v>1.61326E-2</v>
      </c>
      <c r="FU226" s="52">
        <v>2.4004299999999999E-2</v>
      </c>
    </row>
    <row r="227" spans="1:177" x14ac:dyDescent="0.2">
      <c r="A227" s="31" t="s">
        <v>204</v>
      </c>
      <c r="B227" s="31" t="s">
        <v>236</v>
      </c>
      <c r="C227" s="31" t="s">
        <v>208</v>
      </c>
      <c r="D227" s="31" t="s">
        <v>212</v>
      </c>
      <c r="E227" s="53" t="s">
        <v>229</v>
      </c>
      <c r="F227" s="53">
        <v>1689</v>
      </c>
      <c r="G227" s="52">
        <v>0.60061160000000002</v>
      </c>
      <c r="H227" s="52">
        <v>0.55177699999999996</v>
      </c>
      <c r="I227" s="52">
        <v>0.52435430000000005</v>
      </c>
      <c r="J227" s="52">
        <v>0.5111253</v>
      </c>
      <c r="K227" s="52">
        <v>0.52237060000000002</v>
      </c>
      <c r="L227" s="52">
        <v>0.59184210000000004</v>
      </c>
      <c r="M227" s="52">
        <v>0.72830510000000004</v>
      </c>
      <c r="N227" s="52">
        <v>0.73711559999999998</v>
      </c>
      <c r="O227" s="52">
        <v>0.67141329999999999</v>
      </c>
      <c r="P227" s="52">
        <v>0.62252030000000003</v>
      </c>
      <c r="Q227" s="52">
        <v>0.60446509999999998</v>
      </c>
      <c r="R227" s="52">
        <v>0.60163580000000005</v>
      </c>
      <c r="S227" s="52">
        <v>0.60608209999999996</v>
      </c>
      <c r="T227" s="52">
        <v>0.60124010000000006</v>
      </c>
      <c r="U227" s="52">
        <v>0.60122220000000004</v>
      </c>
      <c r="V227" s="52">
        <v>0.61693100000000001</v>
      </c>
      <c r="W227" s="52">
        <v>0.66469469999999997</v>
      </c>
      <c r="X227" s="52">
        <v>0.81360440000000001</v>
      </c>
      <c r="Y227" s="52">
        <v>1.0053669999999999</v>
      </c>
      <c r="Z227" s="52">
        <v>1.046664</v>
      </c>
      <c r="AA227" s="52">
        <v>1.017795</v>
      </c>
      <c r="AB227" s="52">
        <v>0.9537255</v>
      </c>
      <c r="AC227" s="52">
        <v>0.83728440000000004</v>
      </c>
      <c r="AD227" s="52">
        <v>0.7047544</v>
      </c>
      <c r="AE227" s="52">
        <v>-7.3108300000000001E-2</v>
      </c>
      <c r="AF227" s="52">
        <v>-6.4332899999999998E-2</v>
      </c>
      <c r="AG227" s="52">
        <v>-5.6346300000000002E-2</v>
      </c>
      <c r="AH227" s="52">
        <v>-5.2908499999999997E-2</v>
      </c>
      <c r="AI227" s="52">
        <v>-5.2817500000000003E-2</v>
      </c>
      <c r="AJ227" s="52">
        <v>-4.1989600000000002E-2</v>
      </c>
      <c r="AK227" s="52">
        <v>-1.9129799999999999E-2</v>
      </c>
      <c r="AL227" s="52">
        <v>-1.8043400000000001E-2</v>
      </c>
      <c r="AM227" s="52">
        <v>-5.7701000000000002E-3</v>
      </c>
      <c r="AN227" s="52">
        <v>-1.10803E-2</v>
      </c>
      <c r="AO227" s="52">
        <v>4.5859999999999998E-4</v>
      </c>
      <c r="AP227" s="52">
        <v>1.1083300000000001E-2</v>
      </c>
      <c r="AQ227" s="52">
        <v>2.0570499999999999E-2</v>
      </c>
      <c r="AR227" s="52">
        <v>1.9118E-2</v>
      </c>
      <c r="AS227" s="52">
        <v>1.5143800000000001E-2</v>
      </c>
      <c r="AT227" s="52">
        <v>1.6934999999999999E-3</v>
      </c>
      <c r="AU227" s="52">
        <v>-1.10329E-2</v>
      </c>
      <c r="AV227" s="52">
        <v>-1.8025099999999999E-2</v>
      </c>
      <c r="AW227" s="52">
        <v>-2.1314699999999999E-2</v>
      </c>
      <c r="AX227" s="52">
        <v>-2.1358499999999999E-2</v>
      </c>
      <c r="AY227" s="52">
        <v>-3.7196800000000002E-2</v>
      </c>
      <c r="AZ227" s="52">
        <v>-3.9217799999999997E-2</v>
      </c>
      <c r="BA227" s="52">
        <v>-4.2169600000000002E-2</v>
      </c>
      <c r="BB227" s="52">
        <v>-4.6439899999999999E-2</v>
      </c>
      <c r="BC227" s="52">
        <v>-6.21752E-2</v>
      </c>
      <c r="BD227" s="52">
        <v>-5.3753099999999998E-2</v>
      </c>
      <c r="BE227" s="52">
        <v>-4.5869399999999998E-2</v>
      </c>
      <c r="BF227" s="52">
        <v>-4.2988400000000003E-2</v>
      </c>
      <c r="BG227" s="52">
        <v>-4.27955E-2</v>
      </c>
      <c r="BH227" s="52">
        <v>-3.2196900000000001E-2</v>
      </c>
      <c r="BI227" s="52">
        <v>-7.3109999999999998E-3</v>
      </c>
      <c r="BJ227" s="52">
        <v>-8.0843000000000009E-3</v>
      </c>
      <c r="BK227" s="52">
        <v>3.2038000000000001E-3</v>
      </c>
      <c r="BL227" s="52">
        <v>-2.2721999999999998E-3</v>
      </c>
      <c r="BM227" s="52">
        <v>8.7849E-3</v>
      </c>
      <c r="BN227" s="52">
        <v>1.9537800000000001E-2</v>
      </c>
      <c r="BO227" s="52">
        <v>2.9421099999999999E-2</v>
      </c>
      <c r="BP227" s="52">
        <v>2.7535899999999999E-2</v>
      </c>
      <c r="BQ227" s="52">
        <v>2.3706700000000001E-2</v>
      </c>
      <c r="BR227" s="52">
        <v>1.04087E-2</v>
      </c>
      <c r="BS227" s="52">
        <v>-2.2399E-3</v>
      </c>
      <c r="BT227" s="52">
        <v>-9.2575000000000001E-3</v>
      </c>
      <c r="BU227" s="52">
        <v>-1.1116600000000001E-2</v>
      </c>
      <c r="BV227" s="52">
        <v>-1.0574099999999999E-2</v>
      </c>
      <c r="BW227" s="52">
        <v>-2.58748E-2</v>
      </c>
      <c r="BX227" s="52">
        <v>-2.7963200000000001E-2</v>
      </c>
      <c r="BY227" s="52">
        <v>-3.08189E-2</v>
      </c>
      <c r="BZ227" s="52">
        <v>-3.5862100000000001E-2</v>
      </c>
      <c r="CA227" s="52">
        <v>-5.4602999999999999E-2</v>
      </c>
      <c r="CB227" s="52">
        <v>-4.6425599999999997E-2</v>
      </c>
      <c r="CC227" s="52">
        <v>-3.86132E-2</v>
      </c>
      <c r="CD227" s="52">
        <v>-3.6117799999999999E-2</v>
      </c>
      <c r="CE227" s="52">
        <v>-3.5854299999999999E-2</v>
      </c>
      <c r="CF227" s="52">
        <v>-2.54145E-2</v>
      </c>
      <c r="CG227" s="52">
        <v>8.7460000000000001E-4</v>
      </c>
      <c r="CH227" s="52">
        <v>-1.1867E-3</v>
      </c>
      <c r="CI227" s="52">
        <v>9.4190000000000003E-3</v>
      </c>
      <c r="CJ227" s="52">
        <v>3.8283000000000002E-3</v>
      </c>
      <c r="CK227" s="52">
        <v>1.45518E-2</v>
      </c>
      <c r="CL227" s="52">
        <v>2.5393300000000001E-2</v>
      </c>
      <c r="CM227" s="52">
        <v>3.5551100000000002E-2</v>
      </c>
      <c r="CN227" s="52">
        <v>3.3366100000000003E-2</v>
      </c>
      <c r="CO227" s="52">
        <v>2.9637400000000001E-2</v>
      </c>
      <c r="CP227" s="52">
        <v>1.6444899999999998E-2</v>
      </c>
      <c r="CQ227" s="52">
        <v>3.8501999999999998E-3</v>
      </c>
      <c r="CR227" s="52">
        <v>-3.1849999999999999E-3</v>
      </c>
      <c r="CS227" s="52">
        <v>-4.0534000000000004E-3</v>
      </c>
      <c r="CT227" s="52">
        <v>-3.1048999999999998E-3</v>
      </c>
      <c r="CU227" s="52">
        <v>-1.8033199999999999E-2</v>
      </c>
      <c r="CV227" s="52">
        <v>-2.01684E-2</v>
      </c>
      <c r="CW227" s="52">
        <v>-2.2957399999999999E-2</v>
      </c>
      <c r="CX227" s="52">
        <v>-2.8535999999999999E-2</v>
      </c>
      <c r="CY227" s="52">
        <v>-4.7030700000000002E-2</v>
      </c>
      <c r="CZ227" s="52">
        <v>-3.9098000000000001E-2</v>
      </c>
      <c r="DA227" s="52">
        <v>-3.13569E-2</v>
      </c>
      <c r="DB227" s="52">
        <v>-2.9247200000000001E-2</v>
      </c>
      <c r="DC227" s="52">
        <v>-2.8913100000000001E-2</v>
      </c>
      <c r="DD227" s="52">
        <v>-1.8632099999999999E-2</v>
      </c>
      <c r="DE227" s="52">
        <v>9.0601999999999992E-3</v>
      </c>
      <c r="DF227" s="52">
        <v>5.7108999999999997E-3</v>
      </c>
      <c r="DG227" s="52">
        <v>1.5634200000000001E-2</v>
      </c>
      <c r="DH227" s="52">
        <v>9.9287999999999998E-3</v>
      </c>
      <c r="DI227" s="52">
        <v>2.0318599999999999E-2</v>
      </c>
      <c r="DJ227" s="52">
        <v>3.12488E-2</v>
      </c>
      <c r="DK227" s="52">
        <v>4.1681000000000003E-2</v>
      </c>
      <c r="DL227" s="52">
        <v>3.9196300000000003E-2</v>
      </c>
      <c r="DM227" s="52">
        <v>3.5568099999999998E-2</v>
      </c>
      <c r="DN227" s="52">
        <v>2.2481000000000001E-2</v>
      </c>
      <c r="DO227" s="52">
        <v>9.9401999999999997E-3</v>
      </c>
      <c r="DP227" s="52">
        <v>2.8874E-3</v>
      </c>
      <c r="DQ227" s="52">
        <v>3.0098E-3</v>
      </c>
      <c r="DR227" s="52">
        <v>4.3642999999999998E-3</v>
      </c>
      <c r="DS227" s="52">
        <v>-1.01916E-2</v>
      </c>
      <c r="DT227" s="52">
        <v>-1.2373500000000001E-2</v>
      </c>
      <c r="DU227" s="52">
        <v>-1.5095900000000001E-2</v>
      </c>
      <c r="DV227" s="52">
        <v>-2.1209800000000001E-2</v>
      </c>
      <c r="DW227" s="52">
        <v>-3.6097600000000001E-2</v>
      </c>
      <c r="DX227" s="52">
        <v>-2.85183E-2</v>
      </c>
      <c r="DY227" s="52">
        <v>-2.0880099999999999E-2</v>
      </c>
      <c r="DZ227" s="52">
        <v>-1.93271E-2</v>
      </c>
      <c r="EA227" s="52">
        <v>-1.8891100000000001E-2</v>
      </c>
      <c r="EB227" s="52">
        <v>-8.8394000000000007E-3</v>
      </c>
      <c r="EC227" s="52">
        <v>2.0879000000000002E-2</v>
      </c>
      <c r="ED227" s="52">
        <v>1.567E-2</v>
      </c>
      <c r="EE227" s="52">
        <v>2.4608100000000001E-2</v>
      </c>
      <c r="EF227" s="52">
        <v>1.8736900000000001E-2</v>
      </c>
      <c r="EG227" s="52">
        <v>2.8645E-2</v>
      </c>
      <c r="EH227" s="52">
        <v>3.9703299999999997E-2</v>
      </c>
      <c r="EI227" s="52">
        <v>5.0531600000000003E-2</v>
      </c>
      <c r="EJ227" s="52">
        <v>4.7614200000000002E-2</v>
      </c>
      <c r="EK227" s="52">
        <v>4.4130999999999997E-2</v>
      </c>
      <c r="EL227" s="52">
        <v>3.11962E-2</v>
      </c>
      <c r="EM227" s="52">
        <v>1.8733300000000001E-2</v>
      </c>
      <c r="EN227" s="52">
        <v>1.1655E-2</v>
      </c>
      <c r="EO227" s="52">
        <v>1.3207999999999999E-2</v>
      </c>
      <c r="EP227" s="52">
        <v>1.5148699999999999E-2</v>
      </c>
      <c r="EQ227" s="52">
        <v>1.1303000000000001E-3</v>
      </c>
      <c r="ER227" s="52">
        <v>-1.1188999999999999E-3</v>
      </c>
      <c r="ES227" s="52">
        <v>-3.7450999999999999E-3</v>
      </c>
      <c r="ET227" s="52">
        <v>-1.0632000000000001E-2</v>
      </c>
      <c r="EU227" s="52">
        <v>58.255271999999998</v>
      </c>
      <c r="EV227" s="52">
        <v>57.751182999999997</v>
      </c>
      <c r="EW227" s="52">
        <v>56.57732</v>
      </c>
      <c r="EX227" s="52">
        <v>56.042427000000004</v>
      </c>
      <c r="EY227" s="52">
        <v>55.605915000000003</v>
      </c>
      <c r="EZ227" s="52">
        <v>54.704909999999998</v>
      </c>
      <c r="FA227" s="52">
        <v>54.756176000000004</v>
      </c>
      <c r="FB227" s="52">
        <v>55.143763999999997</v>
      </c>
      <c r="FC227" s="52">
        <v>59.921421000000002</v>
      </c>
      <c r="FD227" s="52">
        <v>65.420601000000005</v>
      </c>
      <c r="FE227" s="52">
        <v>69.895966000000001</v>
      </c>
      <c r="FF227" s="52">
        <v>72.894065999999995</v>
      </c>
      <c r="FG227" s="52">
        <v>74.424933999999993</v>
      </c>
      <c r="FH227" s="52">
        <v>74.427627999999999</v>
      </c>
      <c r="FI227" s="52">
        <v>74.394531000000001</v>
      </c>
      <c r="FJ227" s="52">
        <v>73.301590000000004</v>
      </c>
      <c r="FK227" s="52">
        <v>71.971755999999999</v>
      </c>
      <c r="FL227" s="52">
        <v>69.820785999999998</v>
      </c>
      <c r="FM227" s="52">
        <v>65.872101000000001</v>
      </c>
      <c r="FN227" s="52">
        <v>63.952224999999999</v>
      </c>
      <c r="FO227" s="52">
        <v>62.094223</v>
      </c>
      <c r="FP227" s="52">
        <v>60.551242999999999</v>
      </c>
      <c r="FQ227" s="52">
        <v>59.153091000000003</v>
      </c>
      <c r="FR227" s="52">
        <v>58.399875999999999</v>
      </c>
      <c r="FS227" s="52">
        <v>7.7083999999999998E-3</v>
      </c>
      <c r="FT227" s="52">
        <v>7.5376000000000002E-3</v>
      </c>
      <c r="FU227" s="52">
        <v>1.1431999999999999E-2</v>
      </c>
    </row>
    <row r="228" spans="1:177" x14ac:dyDescent="0.2">
      <c r="A228" s="31" t="s">
        <v>204</v>
      </c>
      <c r="B228" s="31" t="s">
        <v>236</v>
      </c>
      <c r="C228" s="31" t="s">
        <v>208</v>
      </c>
      <c r="D228" s="31" t="s">
        <v>212</v>
      </c>
      <c r="E228" s="53" t="s">
        <v>230</v>
      </c>
      <c r="F228" s="53">
        <v>983</v>
      </c>
      <c r="G228" s="52">
        <v>0.59154189999999995</v>
      </c>
      <c r="H228" s="52">
        <v>0.53609130000000005</v>
      </c>
      <c r="I228" s="52">
        <v>0.51137449999999995</v>
      </c>
      <c r="J228" s="52">
        <v>0.49536819999999998</v>
      </c>
      <c r="K228" s="52">
        <v>0.50240490000000004</v>
      </c>
      <c r="L228" s="52">
        <v>0.56348560000000003</v>
      </c>
      <c r="M228" s="52">
        <v>0.6871486</v>
      </c>
      <c r="N228" s="52">
        <v>0.72045619999999999</v>
      </c>
      <c r="O228" s="52">
        <v>0.66737749999999996</v>
      </c>
      <c r="P228" s="52">
        <v>0.62848910000000002</v>
      </c>
      <c r="Q228" s="52">
        <v>0.60796139999999999</v>
      </c>
      <c r="R228" s="52">
        <v>0.60615050000000004</v>
      </c>
      <c r="S228" s="52">
        <v>0.61096249999999996</v>
      </c>
      <c r="T228" s="52">
        <v>0.5923505</v>
      </c>
      <c r="U228" s="52">
        <v>0.58836949999999999</v>
      </c>
      <c r="V228" s="52">
        <v>0.59560139999999995</v>
      </c>
      <c r="W228" s="52">
        <v>0.6389418</v>
      </c>
      <c r="X228" s="52">
        <v>0.79366749999999997</v>
      </c>
      <c r="Y228" s="52">
        <v>1.0101359999999999</v>
      </c>
      <c r="Z228" s="52">
        <v>1.0625519999999999</v>
      </c>
      <c r="AA228" s="52">
        <v>1.0266010000000001</v>
      </c>
      <c r="AB228" s="52">
        <v>0.96062340000000002</v>
      </c>
      <c r="AC228" s="52">
        <v>0.84121710000000005</v>
      </c>
      <c r="AD228" s="52">
        <v>0.70415119999999998</v>
      </c>
      <c r="AE228" s="52">
        <v>-8.9393100000000003E-2</v>
      </c>
      <c r="AF228" s="52">
        <v>-8.0218700000000004E-2</v>
      </c>
      <c r="AG228" s="52">
        <v>-6.53141E-2</v>
      </c>
      <c r="AH228" s="52">
        <v>-6.7634799999999995E-2</v>
      </c>
      <c r="AI228" s="52">
        <v>-6.5042100000000005E-2</v>
      </c>
      <c r="AJ228" s="52">
        <v>-4.0234199999999998E-2</v>
      </c>
      <c r="AK228" s="52">
        <v>-2.06193E-2</v>
      </c>
      <c r="AL228" s="52">
        <v>-1.34234E-2</v>
      </c>
      <c r="AM228" s="52">
        <v>-5.1368000000000004E-3</v>
      </c>
      <c r="AN228" s="52">
        <v>-8.7606000000000003E-3</v>
      </c>
      <c r="AO228" s="52">
        <v>2.2948999999999999E-3</v>
      </c>
      <c r="AP228" s="52">
        <v>1.37079E-2</v>
      </c>
      <c r="AQ228" s="52">
        <v>2.2488399999999999E-2</v>
      </c>
      <c r="AR228" s="52">
        <v>1.29757E-2</v>
      </c>
      <c r="AS228" s="52">
        <v>1.0884100000000001E-2</v>
      </c>
      <c r="AT228" s="52">
        <v>-5.4529999999999997E-4</v>
      </c>
      <c r="AU228" s="52">
        <v>-1.54664E-2</v>
      </c>
      <c r="AV228" s="52">
        <v>-3.1015399999999999E-2</v>
      </c>
      <c r="AW228" s="52">
        <v>-1.9539299999999999E-2</v>
      </c>
      <c r="AX228" s="52">
        <v>-2.6863600000000001E-2</v>
      </c>
      <c r="AY228" s="52">
        <v>-3.6548700000000003E-2</v>
      </c>
      <c r="AZ228" s="52">
        <v>-3.92249E-2</v>
      </c>
      <c r="BA228" s="52">
        <v>-4.8660500000000002E-2</v>
      </c>
      <c r="BB228" s="52">
        <v>-5.2548900000000003E-2</v>
      </c>
      <c r="BC228" s="52">
        <v>-7.5299000000000005E-2</v>
      </c>
      <c r="BD228" s="52">
        <v>-6.6721900000000001E-2</v>
      </c>
      <c r="BE228" s="52">
        <v>-5.1638000000000003E-2</v>
      </c>
      <c r="BF228" s="52">
        <v>-5.50632E-2</v>
      </c>
      <c r="BG228" s="52">
        <v>-5.2356199999999999E-2</v>
      </c>
      <c r="BH228" s="52">
        <v>-2.87316E-2</v>
      </c>
      <c r="BI228" s="52">
        <v>-6.4729999999999996E-3</v>
      </c>
      <c r="BJ228" s="52">
        <v>-2.0476000000000001E-3</v>
      </c>
      <c r="BK228" s="52">
        <v>6.3917000000000002E-3</v>
      </c>
      <c r="BL228" s="52">
        <v>3.1779999999999998E-3</v>
      </c>
      <c r="BM228" s="52">
        <v>1.3701700000000001E-2</v>
      </c>
      <c r="BN228" s="52">
        <v>2.5592400000000001E-2</v>
      </c>
      <c r="BO228" s="52">
        <v>3.4691100000000002E-2</v>
      </c>
      <c r="BP228" s="52">
        <v>2.41303E-2</v>
      </c>
      <c r="BQ228" s="52">
        <v>2.2639800000000002E-2</v>
      </c>
      <c r="BR228" s="52">
        <v>1.13562E-2</v>
      </c>
      <c r="BS228" s="52">
        <v>-3.7604000000000001E-3</v>
      </c>
      <c r="BT228" s="52">
        <v>-1.92932E-2</v>
      </c>
      <c r="BU228" s="52">
        <v>-5.9524000000000001E-3</v>
      </c>
      <c r="BV228" s="52">
        <v>-1.2311000000000001E-2</v>
      </c>
      <c r="BW228" s="52">
        <v>-2.2503800000000001E-2</v>
      </c>
      <c r="BX228" s="52">
        <v>-2.5511900000000001E-2</v>
      </c>
      <c r="BY228" s="52">
        <v>-3.4867299999999997E-2</v>
      </c>
      <c r="BZ228" s="52">
        <v>-3.9344900000000002E-2</v>
      </c>
      <c r="CA228" s="52">
        <v>-6.5537499999999999E-2</v>
      </c>
      <c r="CB228" s="52">
        <v>-5.7374000000000001E-2</v>
      </c>
      <c r="CC228" s="52">
        <v>-4.2165899999999999E-2</v>
      </c>
      <c r="CD228" s="52">
        <v>-4.6356099999999997E-2</v>
      </c>
      <c r="CE228" s="52">
        <v>-4.3569900000000002E-2</v>
      </c>
      <c r="CF228" s="52">
        <v>-2.0764999999999999E-2</v>
      </c>
      <c r="CG228" s="52">
        <v>3.3246999999999999E-3</v>
      </c>
      <c r="CH228" s="52">
        <v>5.8313000000000002E-3</v>
      </c>
      <c r="CI228" s="52">
        <v>1.4376399999999999E-2</v>
      </c>
      <c r="CJ228" s="52">
        <v>1.1446700000000001E-2</v>
      </c>
      <c r="CK228" s="52">
        <v>2.16019E-2</v>
      </c>
      <c r="CL228" s="52">
        <v>3.3823499999999999E-2</v>
      </c>
      <c r="CM228" s="52">
        <v>4.3142699999999999E-2</v>
      </c>
      <c r="CN228" s="52">
        <v>3.1855899999999999E-2</v>
      </c>
      <c r="CO228" s="52">
        <v>3.0781699999999999E-2</v>
      </c>
      <c r="CP228" s="52">
        <v>1.9599100000000001E-2</v>
      </c>
      <c r="CQ228" s="52">
        <v>4.3470999999999996E-3</v>
      </c>
      <c r="CR228" s="52">
        <v>-1.1174399999999999E-2</v>
      </c>
      <c r="CS228" s="52">
        <v>3.4578999999999999E-3</v>
      </c>
      <c r="CT228" s="52">
        <v>-2.2317999999999999E-3</v>
      </c>
      <c r="CU228" s="52">
        <v>-1.27764E-2</v>
      </c>
      <c r="CV228" s="52">
        <v>-1.6014400000000002E-2</v>
      </c>
      <c r="CW228" s="52">
        <v>-2.5314199999999999E-2</v>
      </c>
      <c r="CX228" s="52">
        <v>-3.0199899999999998E-2</v>
      </c>
      <c r="CY228" s="52">
        <v>-5.5775999999999999E-2</v>
      </c>
      <c r="CZ228" s="52">
        <v>-4.8026100000000002E-2</v>
      </c>
      <c r="DA228" s="52">
        <v>-3.2693899999999998E-2</v>
      </c>
      <c r="DB228" s="52">
        <v>-3.7649000000000002E-2</v>
      </c>
      <c r="DC228" s="52">
        <v>-3.4783700000000001E-2</v>
      </c>
      <c r="DD228" s="52">
        <v>-1.27983E-2</v>
      </c>
      <c r="DE228" s="52">
        <v>1.3122399999999999E-2</v>
      </c>
      <c r="DF228" s="52">
        <v>1.3710099999999999E-2</v>
      </c>
      <c r="DG228" s="52">
        <v>2.2361099999999998E-2</v>
      </c>
      <c r="DH228" s="52">
        <v>1.9715400000000001E-2</v>
      </c>
      <c r="DI228" s="52">
        <v>2.9502199999999999E-2</v>
      </c>
      <c r="DJ228" s="52">
        <v>4.20547E-2</v>
      </c>
      <c r="DK228" s="52">
        <v>5.1594300000000003E-2</v>
      </c>
      <c r="DL228" s="52">
        <v>3.9581499999999999E-2</v>
      </c>
      <c r="DM228" s="52">
        <v>3.8923699999999999E-2</v>
      </c>
      <c r="DN228" s="52">
        <v>2.7841999999999999E-2</v>
      </c>
      <c r="DO228" s="52">
        <v>1.24546E-2</v>
      </c>
      <c r="DP228" s="52">
        <v>-3.0555999999999999E-3</v>
      </c>
      <c r="DQ228" s="52">
        <v>1.28682E-2</v>
      </c>
      <c r="DR228" s="52">
        <v>7.8472999999999998E-3</v>
      </c>
      <c r="DS228" s="52">
        <v>-3.0488999999999998E-3</v>
      </c>
      <c r="DT228" s="52">
        <v>-6.5168999999999999E-3</v>
      </c>
      <c r="DU228" s="52">
        <v>-1.57611E-2</v>
      </c>
      <c r="DV228" s="52">
        <v>-2.1054799999999999E-2</v>
      </c>
      <c r="DW228" s="52">
        <v>-4.1681900000000001E-2</v>
      </c>
      <c r="DX228" s="52">
        <v>-3.4529200000000003E-2</v>
      </c>
      <c r="DY228" s="52">
        <v>-1.9017800000000001E-2</v>
      </c>
      <c r="DZ228" s="52">
        <v>-2.50774E-2</v>
      </c>
      <c r="EA228" s="52">
        <v>-2.2097800000000001E-2</v>
      </c>
      <c r="EB228" s="52">
        <v>-1.2957000000000001E-3</v>
      </c>
      <c r="EC228" s="52">
        <v>2.72687E-2</v>
      </c>
      <c r="ED228" s="52">
        <v>2.5085900000000001E-2</v>
      </c>
      <c r="EE228" s="52">
        <v>3.3889599999999999E-2</v>
      </c>
      <c r="EF228" s="52">
        <v>3.1654099999999998E-2</v>
      </c>
      <c r="EG228" s="52">
        <v>4.0908899999999998E-2</v>
      </c>
      <c r="EH228" s="52">
        <v>5.3939099999999997E-2</v>
      </c>
      <c r="EI228" s="52">
        <v>6.3797099999999995E-2</v>
      </c>
      <c r="EJ228" s="52">
        <v>5.0736099999999999E-2</v>
      </c>
      <c r="EK228" s="52">
        <v>5.0679299999999997E-2</v>
      </c>
      <c r="EL228" s="52">
        <v>3.9743399999999998E-2</v>
      </c>
      <c r="EM228" s="52">
        <v>2.4160600000000001E-2</v>
      </c>
      <c r="EN228" s="52">
        <v>8.6666E-3</v>
      </c>
      <c r="EO228" s="52">
        <v>2.6455200000000002E-2</v>
      </c>
      <c r="EP228" s="52">
        <v>2.23999E-2</v>
      </c>
      <c r="EQ228" s="52">
        <v>1.0995899999999999E-2</v>
      </c>
      <c r="ER228" s="52">
        <v>7.1960000000000001E-3</v>
      </c>
      <c r="ES228" s="52">
        <v>-1.9680000000000001E-3</v>
      </c>
      <c r="ET228" s="52">
        <v>-7.8507999999999998E-3</v>
      </c>
      <c r="EU228" s="52">
        <v>59.848663000000002</v>
      </c>
      <c r="EV228" s="52">
        <v>58.885638999999998</v>
      </c>
      <c r="EW228" s="52">
        <v>57.723453999999997</v>
      </c>
      <c r="EX228" s="52">
        <v>56.879294999999999</v>
      </c>
      <c r="EY228" s="52">
        <v>56.490070000000003</v>
      </c>
      <c r="EZ228" s="52">
        <v>55.610847</v>
      </c>
      <c r="FA228" s="52">
        <v>55.844844999999999</v>
      </c>
      <c r="FB228" s="52">
        <v>55.919021999999998</v>
      </c>
      <c r="FC228" s="52">
        <v>58.763714</v>
      </c>
      <c r="FD228" s="52">
        <v>63.447594000000002</v>
      </c>
      <c r="FE228" s="52">
        <v>67.909164000000004</v>
      </c>
      <c r="FF228" s="52">
        <v>71.094116</v>
      </c>
      <c r="FG228" s="52">
        <v>72.199005</v>
      </c>
      <c r="FH228" s="52">
        <v>72.260506000000007</v>
      </c>
      <c r="FI228" s="52">
        <v>72.474791999999994</v>
      </c>
      <c r="FJ228" s="52">
        <v>71.107330000000005</v>
      </c>
      <c r="FK228" s="52">
        <v>70.399696000000006</v>
      </c>
      <c r="FL228" s="52">
        <v>68.978988999999999</v>
      </c>
      <c r="FM228" s="52">
        <v>66.788696000000002</v>
      </c>
      <c r="FN228" s="52">
        <v>65.230789000000001</v>
      </c>
      <c r="FO228" s="52">
        <v>64.333534</v>
      </c>
      <c r="FP228" s="52">
        <v>62.756149000000001</v>
      </c>
      <c r="FQ228" s="52">
        <v>61.632317</v>
      </c>
      <c r="FR228" s="52">
        <v>60.750267000000001</v>
      </c>
      <c r="FS228" s="52">
        <v>8.9748999999999992E-3</v>
      </c>
      <c r="FT228" s="52">
        <v>9.4327999999999999E-3</v>
      </c>
      <c r="FU228" s="52">
        <v>1.51088E-2</v>
      </c>
    </row>
    <row r="229" spans="1:177" x14ac:dyDescent="0.2">
      <c r="A229" s="31" t="s">
        <v>204</v>
      </c>
      <c r="B229" s="31" t="s">
        <v>236</v>
      </c>
      <c r="C229" s="31" t="s">
        <v>208</v>
      </c>
      <c r="D229" s="31" t="s">
        <v>212</v>
      </c>
      <c r="E229" s="53" t="s">
        <v>231</v>
      </c>
      <c r="F229" s="53">
        <v>706</v>
      </c>
      <c r="G229" s="52">
        <v>0.61271739999999997</v>
      </c>
      <c r="H229" s="52">
        <v>0.57295929999999995</v>
      </c>
      <c r="I229" s="52">
        <v>0.54184019999999999</v>
      </c>
      <c r="J229" s="52">
        <v>0.53236439999999996</v>
      </c>
      <c r="K229" s="52">
        <v>0.54934950000000005</v>
      </c>
      <c r="L229" s="52">
        <v>0.63025419999999999</v>
      </c>
      <c r="M229" s="52">
        <v>0.78435189999999999</v>
      </c>
      <c r="N229" s="52">
        <v>0.75970079999999995</v>
      </c>
      <c r="O229" s="52">
        <v>0.67680169999999995</v>
      </c>
      <c r="P229" s="52">
        <v>0.61419210000000002</v>
      </c>
      <c r="Q229" s="52">
        <v>0.59951569999999998</v>
      </c>
      <c r="R229" s="52">
        <v>0.59534920000000002</v>
      </c>
      <c r="S229" s="52">
        <v>0.59932929999999995</v>
      </c>
      <c r="T229" s="52">
        <v>0.61345229999999995</v>
      </c>
      <c r="U229" s="52">
        <v>0.61886839999999999</v>
      </c>
      <c r="V229" s="52">
        <v>0.64638930000000006</v>
      </c>
      <c r="W229" s="52">
        <v>0.70007229999999998</v>
      </c>
      <c r="X229" s="52">
        <v>0.84091249999999995</v>
      </c>
      <c r="Y229" s="52">
        <v>0.99860490000000002</v>
      </c>
      <c r="Z229" s="52">
        <v>1.0245470000000001</v>
      </c>
      <c r="AA229" s="52">
        <v>1.0052970000000001</v>
      </c>
      <c r="AB229" s="52">
        <v>0.94390850000000004</v>
      </c>
      <c r="AC229" s="52">
        <v>0.83158390000000004</v>
      </c>
      <c r="AD229" s="52">
        <v>0.70523910000000001</v>
      </c>
      <c r="AE229" s="52">
        <v>-6.9142899999999993E-2</v>
      </c>
      <c r="AF229" s="52">
        <v>-6.0385800000000003E-2</v>
      </c>
      <c r="AG229" s="52">
        <v>-6.1663599999999999E-2</v>
      </c>
      <c r="AH229" s="52">
        <v>-4.9540500000000001E-2</v>
      </c>
      <c r="AI229" s="52">
        <v>-5.3089600000000001E-2</v>
      </c>
      <c r="AJ229" s="52">
        <v>-6.1159400000000003E-2</v>
      </c>
      <c r="AK229" s="52">
        <v>-3.7176899999999999E-2</v>
      </c>
      <c r="AL229" s="52">
        <v>-4.11131E-2</v>
      </c>
      <c r="AM229" s="52">
        <v>-2.16598E-2</v>
      </c>
      <c r="AN229" s="52">
        <v>-2.8736399999999999E-2</v>
      </c>
      <c r="AO229" s="52">
        <v>-1.5686200000000001E-2</v>
      </c>
      <c r="AP229" s="52">
        <v>-6.0527999999999997E-3</v>
      </c>
      <c r="AQ229" s="52">
        <v>3.6202000000000001E-3</v>
      </c>
      <c r="AR229" s="52">
        <v>1.37327E-2</v>
      </c>
      <c r="AS229" s="52">
        <v>7.1541E-3</v>
      </c>
      <c r="AT229" s="52">
        <v>-9.1809000000000005E-3</v>
      </c>
      <c r="AU229" s="52">
        <v>-1.9342499999999999E-2</v>
      </c>
      <c r="AV229" s="52">
        <v>-1.4605699999999999E-2</v>
      </c>
      <c r="AW229" s="52">
        <v>-4.0698699999999997E-2</v>
      </c>
      <c r="AX229" s="52">
        <v>-3.1698700000000003E-2</v>
      </c>
      <c r="AY229" s="52">
        <v>-5.7326099999999998E-2</v>
      </c>
      <c r="AZ229" s="52">
        <v>-5.8266900000000003E-2</v>
      </c>
      <c r="BA229" s="52">
        <v>-5.2456799999999998E-2</v>
      </c>
      <c r="BB229" s="52">
        <v>-5.5977800000000001E-2</v>
      </c>
      <c r="BC229" s="52">
        <v>-5.18881E-2</v>
      </c>
      <c r="BD229" s="52">
        <v>-4.3464900000000001E-2</v>
      </c>
      <c r="BE229" s="52">
        <v>-4.5358900000000001E-2</v>
      </c>
      <c r="BF229" s="52">
        <v>-3.3537400000000002E-2</v>
      </c>
      <c r="BG229" s="52">
        <v>-3.6901299999999998E-2</v>
      </c>
      <c r="BH229" s="52">
        <v>-4.4111900000000002E-2</v>
      </c>
      <c r="BI229" s="52">
        <v>-1.6944000000000001E-2</v>
      </c>
      <c r="BJ229" s="52">
        <v>-2.3380999999999999E-2</v>
      </c>
      <c r="BK229" s="52">
        <v>-7.4073999999999997E-3</v>
      </c>
      <c r="BL229" s="52">
        <v>-1.5755000000000002E-2</v>
      </c>
      <c r="BM229" s="52">
        <v>-3.6275000000000001E-3</v>
      </c>
      <c r="BN229" s="52">
        <v>5.6363999999999997E-3</v>
      </c>
      <c r="BO229" s="52">
        <v>1.6296999999999999E-2</v>
      </c>
      <c r="BP229" s="52">
        <v>2.6563300000000001E-2</v>
      </c>
      <c r="BQ229" s="52">
        <v>1.9512600000000001E-2</v>
      </c>
      <c r="BR229" s="52">
        <v>3.5089000000000001E-3</v>
      </c>
      <c r="BS229" s="52">
        <v>-6.0251000000000002E-3</v>
      </c>
      <c r="BT229" s="52">
        <v>-1.4128999999999999E-3</v>
      </c>
      <c r="BU229" s="52">
        <v>-2.5267600000000001E-2</v>
      </c>
      <c r="BV229" s="52">
        <v>-1.5696700000000001E-2</v>
      </c>
      <c r="BW229" s="52">
        <v>-3.8617199999999997E-2</v>
      </c>
      <c r="BX229" s="52">
        <v>-3.9332699999999998E-2</v>
      </c>
      <c r="BY229" s="52">
        <v>-3.3295900000000003E-2</v>
      </c>
      <c r="BZ229" s="52">
        <v>-3.8618399999999997E-2</v>
      </c>
      <c r="CA229" s="52">
        <v>-3.9937399999999998E-2</v>
      </c>
      <c r="CB229" s="52">
        <v>-3.1745500000000003E-2</v>
      </c>
      <c r="CC229" s="52">
        <v>-3.4066300000000001E-2</v>
      </c>
      <c r="CD229" s="52">
        <v>-2.24537E-2</v>
      </c>
      <c r="CE229" s="52">
        <v>-2.5689300000000002E-2</v>
      </c>
      <c r="CF229" s="52">
        <v>-3.2304800000000002E-2</v>
      </c>
      <c r="CG229" s="52">
        <v>-2.9307999999999999E-3</v>
      </c>
      <c r="CH229" s="52">
        <v>-1.10998E-2</v>
      </c>
      <c r="CI229" s="52">
        <v>2.4637999999999999E-3</v>
      </c>
      <c r="CJ229" s="52">
        <v>-6.7641999999999997E-3</v>
      </c>
      <c r="CK229" s="52">
        <v>4.7244000000000001E-3</v>
      </c>
      <c r="CL229" s="52">
        <v>1.3732400000000001E-2</v>
      </c>
      <c r="CM229" s="52">
        <v>2.5076899999999999E-2</v>
      </c>
      <c r="CN229" s="52">
        <v>3.5449700000000001E-2</v>
      </c>
      <c r="CO229" s="52">
        <v>2.8072E-2</v>
      </c>
      <c r="CP229" s="52">
        <v>1.22979E-2</v>
      </c>
      <c r="CQ229" s="52">
        <v>3.1985E-3</v>
      </c>
      <c r="CR229" s="52">
        <v>7.7244000000000002E-3</v>
      </c>
      <c r="CS229" s="52">
        <v>-1.45801E-2</v>
      </c>
      <c r="CT229" s="52">
        <v>-4.6137000000000001E-3</v>
      </c>
      <c r="CU229" s="52">
        <v>-2.5659499999999998E-2</v>
      </c>
      <c r="CV229" s="52">
        <v>-2.62189E-2</v>
      </c>
      <c r="CW229" s="52">
        <v>-2.0025100000000001E-2</v>
      </c>
      <c r="CX229" s="52">
        <v>-2.6595400000000002E-2</v>
      </c>
      <c r="CY229" s="52">
        <v>-2.7986799999999999E-2</v>
      </c>
      <c r="CZ229" s="52">
        <v>-2.0026200000000001E-2</v>
      </c>
      <c r="DA229" s="52">
        <v>-2.2773700000000001E-2</v>
      </c>
      <c r="DB229" s="52">
        <v>-1.137E-2</v>
      </c>
      <c r="DC229" s="52">
        <v>-1.44773E-2</v>
      </c>
      <c r="DD229" s="52">
        <v>-2.0497700000000001E-2</v>
      </c>
      <c r="DE229" s="52">
        <v>1.10825E-2</v>
      </c>
      <c r="DF229" s="52">
        <v>1.1815E-3</v>
      </c>
      <c r="DG229" s="52">
        <v>1.2335E-2</v>
      </c>
      <c r="DH229" s="52">
        <v>2.2266E-3</v>
      </c>
      <c r="DI229" s="52">
        <v>1.3076300000000001E-2</v>
      </c>
      <c r="DJ229" s="52">
        <v>2.1828299999999998E-2</v>
      </c>
      <c r="DK229" s="52">
        <v>3.3856799999999999E-2</v>
      </c>
      <c r="DL229" s="52">
        <v>4.4336199999999999E-2</v>
      </c>
      <c r="DM229" s="52">
        <v>3.6631400000000001E-2</v>
      </c>
      <c r="DN229" s="52">
        <v>2.1086799999999999E-2</v>
      </c>
      <c r="DO229" s="52">
        <v>1.24221E-2</v>
      </c>
      <c r="DP229" s="52">
        <v>1.68617E-2</v>
      </c>
      <c r="DQ229" s="52">
        <v>-3.8925000000000001E-3</v>
      </c>
      <c r="DR229" s="52">
        <v>6.4692999999999999E-3</v>
      </c>
      <c r="DS229" s="52">
        <v>-1.2701799999999999E-2</v>
      </c>
      <c r="DT229" s="52">
        <v>-1.31051E-2</v>
      </c>
      <c r="DU229" s="52">
        <v>-6.7543000000000004E-3</v>
      </c>
      <c r="DV229" s="52">
        <v>-1.45723E-2</v>
      </c>
      <c r="DW229" s="52">
        <v>-1.0732E-2</v>
      </c>
      <c r="DX229" s="52">
        <v>-3.1053000000000001E-3</v>
      </c>
      <c r="DY229" s="52">
        <v>-6.4688999999999997E-3</v>
      </c>
      <c r="DZ229" s="52">
        <v>4.6331000000000002E-3</v>
      </c>
      <c r="EA229" s="52">
        <v>1.7110999999999999E-3</v>
      </c>
      <c r="EB229" s="52">
        <v>-3.4502000000000001E-3</v>
      </c>
      <c r="EC229" s="52">
        <v>3.1315299999999997E-2</v>
      </c>
      <c r="ED229" s="52">
        <v>1.8913599999999999E-2</v>
      </c>
      <c r="EE229" s="52">
        <v>2.6587400000000001E-2</v>
      </c>
      <c r="EF229" s="52">
        <v>1.5207999999999999E-2</v>
      </c>
      <c r="EG229" s="52">
        <v>2.51351E-2</v>
      </c>
      <c r="EH229" s="52">
        <v>3.3517499999999999E-2</v>
      </c>
      <c r="EI229" s="52">
        <v>4.6533600000000001E-2</v>
      </c>
      <c r="EJ229" s="52">
        <v>5.7166799999999997E-2</v>
      </c>
      <c r="EK229" s="52">
        <v>4.8989900000000003E-2</v>
      </c>
      <c r="EL229" s="52">
        <v>3.3776599999999997E-2</v>
      </c>
      <c r="EM229" s="52">
        <v>2.5739600000000001E-2</v>
      </c>
      <c r="EN229" s="52">
        <v>3.0054600000000001E-2</v>
      </c>
      <c r="EO229" s="52">
        <v>1.15386E-2</v>
      </c>
      <c r="EP229" s="52">
        <v>2.2471399999999999E-2</v>
      </c>
      <c r="EQ229" s="52">
        <v>6.0070999999999996E-3</v>
      </c>
      <c r="ER229" s="52">
        <v>5.8291000000000003E-3</v>
      </c>
      <c r="ES229" s="52">
        <v>1.24066E-2</v>
      </c>
      <c r="ET229" s="52">
        <v>2.7870999999999998E-3</v>
      </c>
      <c r="EU229" s="52">
        <v>56.068260000000002</v>
      </c>
      <c r="EV229" s="52">
        <v>56.194088000000001</v>
      </c>
      <c r="EW229" s="52">
        <v>55.004192000000003</v>
      </c>
      <c r="EX229" s="52">
        <v>54.893783999999997</v>
      </c>
      <c r="EY229" s="52">
        <v>54.392367999999998</v>
      </c>
      <c r="EZ229" s="52">
        <v>53.461468000000004</v>
      </c>
      <c r="FA229" s="52">
        <v>53.261929000000002</v>
      </c>
      <c r="FB229" s="52">
        <v>54.079689000000002</v>
      </c>
      <c r="FC229" s="52">
        <v>61.510432999999999</v>
      </c>
      <c r="FD229" s="52">
        <v>68.128653999999997</v>
      </c>
      <c r="FE229" s="52">
        <v>72.62294</v>
      </c>
      <c r="FF229" s="52">
        <v>75.364577999999995</v>
      </c>
      <c r="FG229" s="52">
        <v>77.480132999999995</v>
      </c>
      <c r="FH229" s="52">
        <v>77.402114999999995</v>
      </c>
      <c r="FI229" s="52">
        <v>77.029465000000002</v>
      </c>
      <c r="FJ229" s="52">
        <v>76.313309000000004</v>
      </c>
      <c r="FK229" s="52">
        <v>74.129493999999994</v>
      </c>
      <c r="FL229" s="52">
        <v>70.976196000000002</v>
      </c>
      <c r="FM229" s="52">
        <v>64.614029000000002</v>
      </c>
      <c r="FN229" s="52">
        <v>62.197338000000002</v>
      </c>
      <c r="FO229" s="52">
        <v>59.020657</v>
      </c>
      <c r="FP229" s="52">
        <v>57.524901999999997</v>
      </c>
      <c r="FQ229" s="52">
        <v>55.750236999999998</v>
      </c>
      <c r="FR229" s="52">
        <v>55.173850999999999</v>
      </c>
      <c r="FS229" s="52">
        <v>1.35183E-2</v>
      </c>
      <c r="FT229" s="52">
        <v>1.23401E-2</v>
      </c>
      <c r="FU229" s="52">
        <v>1.7497200000000001E-2</v>
      </c>
    </row>
    <row r="230" spans="1:177" x14ac:dyDescent="0.2">
      <c r="A230" s="31" t="s">
        <v>204</v>
      </c>
      <c r="B230" s="31" t="s">
        <v>236</v>
      </c>
      <c r="C230" s="31" t="s">
        <v>208</v>
      </c>
      <c r="D230" s="31" t="s">
        <v>213</v>
      </c>
      <c r="E230" s="53" t="s">
        <v>229</v>
      </c>
      <c r="F230" s="53">
        <v>1428</v>
      </c>
      <c r="G230" s="52">
        <v>0.67036459999999998</v>
      </c>
      <c r="H230" s="52">
        <v>0.60846259999999996</v>
      </c>
      <c r="I230" s="52">
        <v>0.57848509999999997</v>
      </c>
      <c r="J230" s="52">
        <v>0.56527910000000003</v>
      </c>
      <c r="K230" s="52">
        <v>0.57435990000000003</v>
      </c>
      <c r="L230" s="52">
        <v>0.65109910000000004</v>
      </c>
      <c r="M230" s="52">
        <v>0.7824489</v>
      </c>
      <c r="N230" s="52">
        <v>0.80862270000000003</v>
      </c>
      <c r="O230" s="52">
        <v>0.75301490000000004</v>
      </c>
      <c r="P230" s="52">
        <v>0.69632260000000001</v>
      </c>
      <c r="Q230" s="52">
        <v>0.6740216</v>
      </c>
      <c r="R230" s="52">
        <v>0.67506900000000003</v>
      </c>
      <c r="S230" s="52">
        <v>0.68310360000000003</v>
      </c>
      <c r="T230" s="52">
        <v>0.67492839999999998</v>
      </c>
      <c r="U230" s="52">
        <v>0.66334360000000003</v>
      </c>
      <c r="V230" s="52">
        <v>0.6791102</v>
      </c>
      <c r="W230" s="52">
        <v>0.75784879999999999</v>
      </c>
      <c r="X230" s="52">
        <v>0.97021939999999995</v>
      </c>
      <c r="Y230" s="52">
        <v>1.10544</v>
      </c>
      <c r="Z230" s="52">
        <v>1.1455010000000001</v>
      </c>
      <c r="AA230" s="52">
        <v>1.120957</v>
      </c>
      <c r="AB230" s="52">
        <v>1.040675</v>
      </c>
      <c r="AC230" s="52">
        <v>0.91702189999999995</v>
      </c>
      <c r="AD230" s="52">
        <v>0.77618679999999995</v>
      </c>
      <c r="AE230" s="52">
        <v>-5.51537E-2</v>
      </c>
      <c r="AF230" s="52">
        <v>-5.5987599999999998E-2</v>
      </c>
      <c r="AG230" s="52">
        <v>-5.5877999999999997E-2</v>
      </c>
      <c r="AH230" s="52">
        <v>-5.0352599999999997E-2</v>
      </c>
      <c r="AI230" s="52">
        <v>-5.4534399999999997E-2</v>
      </c>
      <c r="AJ230" s="52">
        <v>-3.9345199999999997E-2</v>
      </c>
      <c r="AK230" s="52">
        <v>-2.68013E-2</v>
      </c>
      <c r="AL230" s="52">
        <v>-2.8443E-2</v>
      </c>
      <c r="AM230" s="52">
        <v>-9.6846999999999992E-3</v>
      </c>
      <c r="AN230" s="52">
        <v>-1.22282E-2</v>
      </c>
      <c r="AO230" s="52">
        <v>1.0092E-3</v>
      </c>
      <c r="AP230" s="52">
        <v>2.1999500000000002E-2</v>
      </c>
      <c r="AQ230" s="52">
        <v>3.6657799999999997E-2</v>
      </c>
      <c r="AR230" s="52">
        <v>4.1947100000000001E-2</v>
      </c>
      <c r="AS230" s="52">
        <v>3.5612900000000003E-2</v>
      </c>
      <c r="AT230" s="52">
        <v>2.3437699999999999E-2</v>
      </c>
      <c r="AU230" s="52">
        <v>2.1068699999999999E-2</v>
      </c>
      <c r="AV230" s="52">
        <v>2.0689300000000001E-2</v>
      </c>
      <c r="AW230" s="52">
        <v>-1.07181E-2</v>
      </c>
      <c r="AX230" s="52">
        <v>-1.20784E-2</v>
      </c>
      <c r="AY230" s="52">
        <v>-1.9380999999999999E-2</v>
      </c>
      <c r="AZ230" s="52">
        <v>-2.6469599999999999E-2</v>
      </c>
      <c r="BA230" s="52">
        <v>-2.9119699999999998E-2</v>
      </c>
      <c r="BB230" s="52">
        <v>-3.0169999999999999E-2</v>
      </c>
      <c r="BC230" s="52">
        <v>-4.3291400000000001E-2</v>
      </c>
      <c r="BD230" s="52">
        <v>-4.4520900000000002E-2</v>
      </c>
      <c r="BE230" s="52">
        <v>-4.4990700000000002E-2</v>
      </c>
      <c r="BF230" s="52">
        <v>-4.0090399999999998E-2</v>
      </c>
      <c r="BG230" s="52">
        <v>-4.4294300000000002E-2</v>
      </c>
      <c r="BH230" s="52">
        <v>-2.9570099999999998E-2</v>
      </c>
      <c r="BI230" s="52">
        <v>-1.4725200000000001E-2</v>
      </c>
      <c r="BJ230" s="52">
        <v>-1.67327E-2</v>
      </c>
      <c r="BK230" s="52">
        <v>1.6508E-3</v>
      </c>
      <c r="BL230" s="52">
        <v>-1.6534E-3</v>
      </c>
      <c r="BM230" s="52">
        <v>1.1306800000000001E-2</v>
      </c>
      <c r="BN230" s="52">
        <v>3.1940099999999999E-2</v>
      </c>
      <c r="BO230" s="52">
        <v>4.7201E-2</v>
      </c>
      <c r="BP230" s="52">
        <v>5.22496E-2</v>
      </c>
      <c r="BQ230" s="52">
        <v>4.50879E-2</v>
      </c>
      <c r="BR230" s="52">
        <v>3.2526600000000003E-2</v>
      </c>
      <c r="BS230" s="52">
        <v>3.12488E-2</v>
      </c>
      <c r="BT230" s="52">
        <v>3.1637699999999998E-2</v>
      </c>
      <c r="BU230" s="52">
        <v>9.5600000000000004E-4</v>
      </c>
      <c r="BV230" s="52">
        <v>-3.9429999999999999E-4</v>
      </c>
      <c r="BW230" s="52">
        <v>-7.6667999999999997E-3</v>
      </c>
      <c r="BX230" s="52">
        <v>-1.5379200000000001E-2</v>
      </c>
      <c r="BY230" s="52">
        <v>-1.7603199999999999E-2</v>
      </c>
      <c r="BZ230" s="52">
        <v>-1.95368E-2</v>
      </c>
      <c r="CA230" s="52">
        <v>-3.5075700000000001E-2</v>
      </c>
      <c r="CB230" s="52">
        <v>-3.6579E-2</v>
      </c>
      <c r="CC230" s="52">
        <v>-3.74501E-2</v>
      </c>
      <c r="CD230" s="52">
        <v>-3.2982900000000002E-2</v>
      </c>
      <c r="CE230" s="52">
        <v>-3.7201999999999999E-2</v>
      </c>
      <c r="CF230" s="52">
        <v>-2.2800000000000001E-2</v>
      </c>
      <c r="CG230" s="52">
        <v>-6.3613999999999997E-3</v>
      </c>
      <c r="CH230" s="52">
        <v>-8.6222E-3</v>
      </c>
      <c r="CI230" s="52">
        <v>9.5017999999999995E-3</v>
      </c>
      <c r="CJ230" s="52">
        <v>5.6705999999999996E-3</v>
      </c>
      <c r="CK230" s="52">
        <v>1.8438900000000001E-2</v>
      </c>
      <c r="CL230" s="52">
        <v>3.8824999999999998E-2</v>
      </c>
      <c r="CM230" s="52">
        <v>5.4503099999999999E-2</v>
      </c>
      <c r="CN230" s="52">
        <v>5.9385E-2</v>
      </c>
      <c r="CO230" s="52">
        <v>5.1650300000000003E-2</v>
      </c>
      <c r="CP230" s="52">
        <v>3.8821500000000002E-2</v>
      </c>
      <c r="CQ230" s="52">
        <v>3.8299600000000003E-2</v>
      </c>
      <c r="CR230" s="52">
        <v>3.9220600000000001E-2</v>
      </c>
      <c r="CS230" s="52">
        <v>9.0413999999999998E-3</v>
      </c>
      <c r="CT230" s="52">
        <v>7.698E-3</v>
      </c>
      <c r="CU230" s="52">
        <v>4.4640000000000001E-4</v>
      </c>
      <c r="CV230" s="52">
        <v>-7.6981000000000003E-3</v>
      </c>
      <c r="CW230" s="52">
        <v>-9.6269000000000007E-3</v>
      </c>
      <c r="CX230" s="52">
        <v>-1.2172199999999999E-2</v>
      </c>
      <c r="CY230" s="52">
        <v>-2.6859899999999999E-2</v>
      </c>
      <c r="CZ230" s="52">
        <v>-2.8637099999999999E-2</v>
      </c>
      <c r="DA230" s="52">
        <v>-2.9909600000000001E-2</v>
      </c>
      <c r="DB230" s="52">
        <v>-2.58754E-2</v>
      </c>
      <c r="DC230" s="52">
        <v>-3.01097E-2</v>
      </c>
      <c r="DD230" s="52">
        <v>-1.60298E-2</v>
      </c>
      <c r="DE230" s="52">
        <v>2.0024999999999999E-3</v>
      </c>
      <c r="DF230" s="52">
        <v>-5.1159999999999997E-4</v>
      </c>
      <c r="DG230" s="52">
        <v>1.7352699999999999E-2</v>
      </c>
      <c r="DH230" s="52">
        <v>1.29947E-2</v>
      </c>
      <c r="DI230" s="52">
        <v>2.5570900000000001E-2</v>
      </c>
      <c r="DJ230" s="52">
        <v>4.5709800000000002E-2</v>
      </c>
      <c r="DK230" s="52">
        <v>6.1805300000000001E-2</v>
      </c>
      <c r="DL230" s="52">
        <v>6.6520399999999993E-2</v>
      </c>
      <c r="DM230" s="52">
        <v>5.8212699999999999E-2</v>
      </c>
      <c r="DN230" s="52">
        <v>4.5116400000000001E-2</v>
      </c>
      <c r="DO230" s="52">
        <v>4.5350300000000003E-2</v>
      </c>
      <c r="DP230" s="52">
        <v>4.6803499999999998E-2</v>
      </c>
      <c r="DQ230" s="52">
        <v>1.71269E-2</v>
      </c>
      <c r="DR230" s="52">
        <v>1.57904E-2</v>
      </c>
      <c r="DS230" s="52">
        <v>8.5594999999999994E-3</v>
      </c>
      <c r="DT230" s="52">
        <v>-1.6900000000000001E-5</v>
      </c>
      <c r="DU230" s="52">
        <v>-1.6505999999999999E-3</v>
      </c>
      <c r="DV230" s="52">
        <v>-4.8076000000000004E-3</v>
      </c>
      <c r="DW230" s="52">
        <v>-1.4997699999999999E-2</v>
      </c>
      <c r="DX230" s="52">
        <v>-1.7170399999999999E-2</v>
      </c>
      <c r="DY230" s="52">
        <v>-1.90222E-2</v>
      </c>
      <c r="DZ230" s="52">
        <v>-1.5613200000000001E-2</v>
      </c>
      <c r="EA230" s="52">
        <v>-1.9869499999999998E-2</v>
      </c>
      <c r="EB230" s="52">
        <v>-6.2547999999999996E-3</v>
      </c>
      <c r="EC230" s="52">
        <v>1.40786E-2</v>
      </c>
      <c r="ED230" s="52">
        <v>1.1198700000000001E-2</v>
      </c>
      <c r="EE230" s="52">
        <v>2.8688200000000001E-2</v>
      </c>
      <c r="EF230" s="52">
        <v>2.35695E-2</v>
      </c>
      <c r="EG230" s="52">
        <v>3.5868499999999998E-2</v>
      </c>
      <c r="EH230" s="52">
        <v>5.5650499999999999E-2</v>
      </c>
      <c r="EI230" s="52">
        <v>7.2348499999999996E-2</v>
      </c>
      <c r="EJ230" s="52">
        <v>7.68229E-2</v>
      </c>
      <c r="EK230" s="52">
        <v>6.7687800000000006E-2</v>
      </c>
      <c r="EL230" s="52">
        <v>5.4205299999999998E-2</v>
      </c>
      <c r="EM230" s="52">
        <v>5.5530499999999997E-2</v>
      </c>
      <c r="EN230" s="52">
        <v>5.7751900000000002E-2</v>
      </c>
      <c r="EO230" s="52">
        <v>2.8801E-2</v>
      </c>
      <c r="EP230" s="52">
        <v>2.7474499999999999E-2</v>
      </c>
      <c r="EQ230" s="52">
        <v>2.0273699999999999E-2</v>
      </c>
      <c r="ER230" s="52">
        <v>1.1073400000000001E-2</v>
      </c>
      <c r="ES230" s="52">
        <v>9.8657999999999992E-3</v>
      </c>
      <c r="ET230" s="52">
        <v>5.8256000000000002E-3</v>
      </c>
      <c r="EU230" s="52">
        <v>55.227679999999999</v>
      </c>
      <c r="EV230" s="52">
        <v>54.447291999999997</v>
      </c>
      <c r="EW230" s="52">
        <v>54.173259999999999</v>
      </c>
      <c r="EX230" s="52">
        <v>53.752617000000001</v>
      </c>
      <c r="EY230" s="52">
        <v>53.154221</v>
      </c>
      <c r="EZ230" s="52">
        <v>52.721271999999999</v>
      </c>
      <c r="FA230" s="52">
        <v>52.288173999999998</v>
      </c>
      <c r="FB230" s="52">
        <v>52.220585</v>
      </c>
      <c r="FC230" s="52">
        <v>54.572463999999997</v>
      </c>
      <c r="FD230" s="52">
        <v>58.098678999999997</v>
      </c>
      <c r="FE230" s="52">
        <v>61.023636000000003</v>
      </c>
      <c r="FF230" s="52">
        <v>63.649138999999998</v>
      </c>
      <c r="FG230" s="52">
        <v>64.624435000000005</v>
      </c>
      <c r="FH230" s="52">
        <v>65.245186000000004</v>
      </c>
      <c r="FI230" s="52">
        <v>64.862526000000003</v>
      </c>
      <c r="FJ230" s="52">
        <v>64.449898000000005</v>
      </c>
      <c r="FK230" s="52">
        <v>63.24371</v>
      </c>
      <c r="FL230" s="52">
        <v>61.384143999999999</v>
      </c>
      <c r="FM230" s="52">
        <v>59.727500999999997</v>
      </c>
      <c r="FN230" s="52">
        <v>58.683086000000003</v>
      </c>
      <c r="FO230" s="52">
        <v>57.818671999999999</v>
      </c>
      <c r="FP230" s="52">
        <v>57.382153000000002</v>
      </c>
      <c r="FQ230" s="52">
        <v>56.274642999999998</v>
      </c>
      <c r="FR230" s="52">
        <v>55.762214999999998</v>
      </c>
      <c r="FS230" s="52">
        <v>8.5976999999999998E-3</v>
      </c>
      <c r="FT230" s="52">
        <v>9.0563999999999992E-3</v>
      </c>
      <c r="FU230" s="52">
        <v>1.3095300000000001E-2</v>
      </c>
    </row>
    <row r="231" spans="1:177" x14ac:dyDescent="0.2">
      <c r="A231" s="31" t="s">
        <v>204</v>
      </c>
      <c r="B231" s="31" t="s">
        <v>236</v>
      </c>
      <c r="C231" s="31" t="s">
        <v>208</v>
      </c>
      <c r="D231" s="31" t="s">
        <v>213</v>
      </c>
      <c r="E231" s="53" t="s">
        <v>230</v>
      </c>
      <c r="F231" s="53">
        <v>828</v>
      </c>
      <c r="G231" s="52">
        <v>0.63368749999999996</v>
      </c>
      <c r="H231" s="52">
        <v>0.57138409999999995</v>
      </c>
      <c r="I231" s="52">
        <v>0.54326419999999997</v>
      </c>
      <c r="J231" s="52">
        <v>0.53109609999999996</v>
      </c>
      <c r="K231" s="52">
        <v>0.5390509</v>
      </c>
      <c r="L231" s="52">
        <v>0.60178980000000004</v>
      </c>
      <c r="M231" s="52">
        <v>0.72824869999999997</v>
      </c>
      <c r="N231" s="52">
        <v>0.78430789999999995</v>
      </c>
      <c r="O231" s="52">
        <v>0.74021479999999995</v>
      </c>
      <c r="P231" s="52">
        <v>0.68892059999999999</v>
      </c>
      <c r="Q231" s="52">
        <v>0.67685779999999995</v>
      </c>
      <c r="R231" s="52">
        <v>0.67430060000000003</v>
      </c>
      <c r="S231" s="52">
        <v>0.67931949999999997</v>
      </c>
      <c r="T231" s="52">
        <v>0.66765140000000001</v>
      </c>
      <c r="U231" s="52">
        <v>0.664107</v>
      </c>
      <c r="V231" s="52">
        <v>0.65882989999999997</v>
      </c>
      <c r="W231" s="52">
        <v>0.73294959999999998</v>
      </c>
      <c r="X231" s="52">
        <v>0.95112059999999998</v>
      </c>
      <c r="Y231" s="52">
        <v>1.104241</v>
      </c>
      <c r="Z231" s="52">
        <v>1.141697</v>
      </c>
      <c r="AA231" s="52">
        <v>1.1076109999999999</v>
      </c>
      <c r="AB231" s="52">
        <v>1.019814</v>
      </c>
      <c r="AC231" s="52">
        <v>0.89259540000000004</v>
      </c>
      <c r="AD231" s="52">
        <v>0.74371209999999999</v>
      </c>
      <c r="AE231" s="52">
        <v>-8.9375499999999997E-2</v>
      </c>
      <c r="AF231" s="52">
        <v>-8.8556300000000004E-2</v>
      </c>
      <c r="AG231" s="52">
        <v>-8.05863E-2</v>
      </c>
      <c r="AH231" s="52">
        <v>-7.9832600000000004E-2</v>
      </c>
      <c r="AI231" s="52">
        <v>-8.3248199999999994E-2</v>
      </c>
      <c r="AJ231" s="52">
        <v>-5.5754600000000001E-2</v>
      </c>
      <c r="AK231" s="52">
        <v>-3.3817399999999997E-2</v>
      </c>
      <c r="AL231" s="52">
        <v>-3.6772199999999998E-2</v>
      </c>
      <c r="AM231" s="52">
        <v>-1.7861499999999999E-2</v>
      </c>
      <c r="AN231" s="52">
        <v>-1.7361600000000001E-2</v>
      </c>
      <c r="AO231" s="52">
        <v>1.02308E-2</v>
      </c>
      <c r="AP231" s="52">
        <v>2.9083999999999999E-2</v>
      </c>
      <c r="AQ231" s="52">
        <v>3.7969999999999997E-2</v>
      </c>
      <c r="AR231" s="52">
        <v>3.9644800000000001E-2</v>
      </c>
      <c r="AS231" s="52">
        <v>4.6375300000000001E-2</v>
      </c>
      <c r="AT231" s="52">
        <v>1.60013E-2</v>
      </c>
      <c r="AU231" s="52">
        <v>1.32625E-2</v>
      </c>
      <c r="AV231" s="52">
        <v>8.5970999999999999E-3</v>
      </c>
      <c r="AW231" s="52">
        <v>-1.6800800000000001E-2</v>
      </c>
      <c r="AX231" s="52">
        <v>-4.0044499999999997E-2</v>
      </c>
      <c r="AY231" s="52">
        <v>-4.6055199999999998E-2</v>
      </c>
      <c r="AZ231" s="52">
        <v>-4.6388899999999997E-2</v>
      </c>
      <c r="BA231" s="52">
        <v>-5.46163E-2</v>
      </c>
      <c r="BB231" s="52">
        <v>-5.87074E-2</v>
      </c>
      <c r="BC231" s="52">
        <v>-7.3540300000000003E-2</v>
      </c>
      <c r="BD231" s="52">
        <v>-7.2992199999999993E-2</v>
      </c>
      <c r="BE231" s="52">
        <v>-6.5499600000000005E-2</v>
      </c>
      <c r="BF231" s="52">
        <v>-6.5719299999999994E-2</v>
      </c>
      <c r="BG231" s="52">
        <v>-6.91885E-2</v>
      </c>
      <c r="BH231" s="52">
        <v>-4.3756799999999998E-2</v>
      </c>
      <c r="BI231" s="52">
        <v>-1.9871300000000001E-2</v>
      </c>
      <c r="BJ231" s="52">
        <v>-2.2994199999999999E-2</v>
      </c>
      <c r="BK231" s="52">
        <v>-3.4692999999999998E-3</v>
      </c>
      <c r="BL231" s="52">
        <v>-3.6640000000000002E-3</v>
      </c>
      <c r="BM231" s="52">
        <v>2.3165100000000001E-2</v>
      </c>
      <c r="BN231" s="52">
        <v>4.2287699999999998E-2</v>
      </c>
      <c r="BO231" s="52">
        <v>5.2299600000000002E-2</v>
      </c>
      <c r="BP231" s="52">
        <v>5.3748400000000002E-2</v>
      </c>
      <c r="BQ231" s="52">
        <v>5.96888E-2</v>
      </c>
      <c r="BR231" s="52">
        <v>2.8728500000000001E-2</v>
      </c>
      <c r="BS231" s="52">
        <v>2.62154E-2</v>
      </c>
      <c r="BT231" s="52">
        <v>2.23667E-2</v>
      </c>
      <c r="BU231" s="52">
        <v>-1.2313000000000001E-3</v>
      </c>
      <c r="BV231" s="52">
        <v>-2.4553599999999998E-2</v>
      </c>
      <c r="BW231" s="52">
        <v>-3.1032000000000001E-2</v>
      </c>
      <c r="BX231" s="52">
        <v>-3.28052E-2</v>
      </c>
      <c r="BY231" s="52">
        <v>-4.0160899999999999E-2</v>
      </c>
      <c r="BZ231" s="52">
        <v>-4.53268E-2</v>
      </c>
      <c r="CA231" s="52">
        <v>-6.2572799999999998E-2</v>
      </c>
      <c r="CB231" s="52">
        <v>-6.2212499999999997E-2</v>
      </c>
      <c r="CC231" s="52">
        <v>-5.5050599999999998E-2</v>
      </c>
      <c r="CD231" s="52">
        <v>-5.5944399999999998E-2</v>
      </c>
      <c r="CE231" s="52">
        <v>-5.9450799999999998E-2</v>
      </c>
      <c r="CF231" s="52">
        <v>-3.5447199999999998E-2</v>
      </c>
      <c r="CG231" s="52">
        <v>-1.0212300000000001E-2</v>
      </c>
      <c r="CH231" s="52">
        <v>-1.3451599999999999E-2</v>
      </c>
      <c r="CI231" s="52">
        <v>6.4986999999999996E-3</v>
      </c>
      <c r="CJ231" s="52">
        <v>5.8228999999999998E-3</v>
      </c>
      <c r="CK231" s="52">
        <v>3.2123400000000003E-2</v>
      </c>
      <c r="CL231" s="52">
        <v>5.1432600000000002E-2</v>
      </c>
      <c r="CM231" s="52">
        <v>6.2224300000000003E-2</v>
      </c>
      <c r="CN231" s="52">
        <v>6.3516500000000004E-2</v>
      </c>
      <c r="CO231" s="52">
        <v>6.8909700000000004E-2</v>
      </c>
      <c r="CP231" s="52">
        <v>3.7543399999999998E-2</v>
      </c>
      <c r="CQ231" s="52">
        <v>3.5186599999999998E-2</v>
      </c>
      <c r="CR231" s="52">
        <v>3.1903399999999998E-2</v>
      </c>
      <c r="CS231" s="52">
        <v>9.5520999999999991E-3</v>
      </c>
      <c r="CT231" s="52">
        <v>-1.3824700000000001E-2</v>
      </c>
      <c r="CU231" s="52">
        <v>-2.0627E-2</v>
      </c>
      <c r="CV231" s="52">
        <v>-2.3397100000000001E-2</v>
      </c>
      <c r="CW231" s="52">
        <v>-3.0149200000000001E-2</v>
      </c>
      <c r="CX231" s="52">
        <v>-3.6059500000000001E-2</v>
      </c>
      <c r="CY231" s="52">
        <v>-5.16053E-2</v>
      </c>
      <c r="CZ231" s="52">
        <v>-5.1432800000000001E-2</v>
      </c>
      <c r="DA231" s="52">
        <v>-4.4601599999999998E-2</v>
      </c>
      <c r="DB231" s="52">
        <v>-4.6169500000000002E-2</v>
      </c>
      <c r="DC231" s="52">
        <v>-4.9713100000000003E-2</v>
      </c>
      <c r="DD231" s="52">
        <v>-2.7137499999999998E-2</v>
      </c>
      <c r="DE231" s="52">
        <v>-5.5329999999999995E-4</v>
      </c>
      <c r="DF231" s="52">
        <v>-3.9090000000000001E-3</v>
      </c>
      <c r="DG231" s="52">
        <v>1.6466700000000001E-2</v>
      </c>
      <c r="DH231" s="52">
        <v>1.5309700000000001E-2</v>
      </c>
      <c r="DI231" s="52">
        <v>4.1081699999999999E-2</v>
      </c>
      <c r="DJ231" s="52">
        <v>6.0577499999999999E-2</v>
      </c>
      <c r="DK231" s="52">
        <v>7.2148900000000002E-2</v>
      </c>
      <c r="DL231" s="52">
        <v>7.3284600000000005E-2</v>
      </c>
      <c r="DM231" s="52">
        <v>7.8130599999999994E-2</v>
      </c>
      <c r="DN231" s="52">
        <v>4.6358200000000002E-2</v>
      </c>
      <c r="DO231" s="52">
        <v>4.4157700000000001E-2</v>
      </c>
      <c r="DP231" s="52">
        <v>4.1440200000000003E-2</v>
      </c>
      <c r="DQ231" s="52">
        <v>2.03354E-2</v>
      </c>
      <c r="DR231" s="52">
        <v>-3.0958000000000001E-3</v>
      </c>
      <c r="DS231" s="52">
        <v>-1.0222E-2</v>
      </c>
      <c r="DT231" s="52">
        <v>-1.3989100000000001E-2</v>
      </c>
      <c r="DU231" s="52">
        <v>-2.0137499999999999E-2</v>
      </c>
      <c r="DV231" s="52">
        <v>-2.6792099999999999E-2</v>
      </c>
      <c r="DW231" s="52">
        <v>-3.5770099999999999E-2</v>
      </c>
      <c r="DX231" s="52">
        <v>-3.58686E-2</v>
      </c>
      <c r="DY231" s="52">
        <v>-2.95149E-2</v>
      </c>
      <c r="DZ231" s="52">
        <v>-3.20562E-2</v>
      </c>
      <c r="EA231" s="52">
        <v>-3.5653400000000002E-2</v>
      </c>
      <c r="EB231" s="52">
        <v>-1.51398E-2</v>
      </c>
      <c r="EC231" s="52">
        <v>1.33928E-2</v>
      </c>
      <c r="ED231" s="52">
        <v>9.8689999999999993E-3</v>
      </c>
      <c r="EE231" s="52">
        <v>3.0858900000000002E-2</v>
      </c>
      <c r="EF231" s="52">
        <v>2.90073E-2</v>
      </c>
      <c r="EG231" s="52">
        <v>5.4016000000000002E-2</v>
      </c>
      <c r="EH231" s="52">
        <v>7.3781200000000005E-2</v>
      </c>
      <c r="EI231" s="52">
        <v>8.64785E-2</v>
      </c>
      <c r="EJ231" s="52">
        <v>8.7388300000000002E-2</v>
      </c>
      <c r="EK231" s="52">
        <v>9.14441E-2</v>
      </c>
      <c r="EL231" s="52">
        <v>5.9085499999999999E-2</v>
      </c>
      <c r="EM231" s="52">
        <v>5.71107E-2</v>
      </c>
      <c r="EN231" s="52">
        <v>5.5209800000000003E-2</v>
      </c>
      <c r="EO231" s="52">
        <v>3.5904899999999997E-2</v>
      </c>
      <c r="EP231" s="52">
        <v>1.2395099999999999E-2</v>
      </c>
      <c r="EQ231" s="52">
        <v>4.8012000000000003E-3</v>
      </c>
      <c r="ER231" s="52">
        <v>-4.0539999999999999E-4</v>
      </c>
      <c r="ES231" s="52">
        <v>-5.6820999999999998E-3</v>
      </c>
      <c r="ET231" s="52">
        <v>-1.3411599999999999E-2</v>
      </c>
      <c r="EU231" s="52">
        <v>56.437072999999998</v>
      </c>
      <c r="EV231" s="52">
        <v>55.682568000000003</v>
      </c>
      <c r="EW231" s="52">
        <v>55.276648999999999</v>
      </c>
      <c r="EX231" s="52">
        <v>54.726765</v>
      </c>
      <c r="EY231" s="52">
        <v>53.922981</v>
      </c>
      <c r="EZ231" s="52">
        <v>53.821109999999997</v>
      </c>
      <c r="FA231" s="52">
        <v>53.625064999999999</v>
      </c>
      <c r="FB231" s="52">
        <v>52.967177999999997</v>
      </c>
      <c r="FC231" s="52">
        <v>54.686680000000003</v>
      </c>
      <c r="FD231" s="52">
        <v>57.269562000000001</v>
      </c>
      <c r="FE231" s="52">
        <v>60.200420000000001</v>
      </c>
      <c r="FF231" s="52">
        <v>62.783999999999999</v>
      </c>
      <c r="FG231" s="52">
        <v>63.654034000000003</v>
      </c>
      <c r="FH231" s="52">
        <v>64.152457999999996</v>
      </c>
      <c r="FI231" s="52">
        <v>64.291527000000002</v>
      </c>
      <c r="FJ231" s="52">
        <v>63.985035000000003</v>
      </c>
      <c r="FK231" s="52">
        <v>63.127079000000002</v>
      </c>
      <c r="FL231" s="52">
        <v>61.676963999999998</v>
      </c>
      <c r="FM231" s="52">
        <v>60.366095999999999</v>
      </c>
      <c r="FN231" s="52">
        <v>59.749957999999999</v>
      </c>
      <c r="FO231" s="52">
        <v>59.351128000000003</v>
      </c>
      <c r="FP231" s="52">
        <v>58.995711999999997</v>
      </c>
      <c r="FQ231" s="52">
        <v>57.678539000000001</v>
      </c>
      <c r="FR231" s="52">
        <v>56.918171000000001</v>
      </c>
      <c r="FS231" s="52">
        <v>1.04571E-2</v>
      </c>
      <c r="FT231" s="52">
        <v>1.1426499999999999E-2</v>
      </c>
      <c r="FU231" s="52">
        <v>1.6917499999999999E-2</v>
      </c>
    </row>
    <row r="232" spans="1:177" x14ac:dyDescent="0.2">
      <c r="A232" s="31" t="s">
        <v>204</v>
      </c>
      <c r="B232" s="31" t="s">
        <v>236</v>
      </c>
      <c r="C232" s="31" t="s">
        <v>208</v>
      </c>
      <c r="D232" s="31" t="s">
        <v>213</v>
      </c>
      <c r="E232" s="53" t="s">
        <v>231</v>
      </c>
      <c r="F232" s="53">
        <v>600</v>
      </c>
      <c r="G232" s="52">
        <v>0.72168710000000003</v>
      </c>
      <c r="H232" s="52">
        <v>0.66037109999999999</v>
      </c>
      <c r="I232" s="52">
        <v>0.62776520000000002</v>
      </c>
      <c r="J232" s="52">
        <v>0.61321400000000004</v>
      </c>
      <c r="K232" s="52">
        <v>0.62381940000000002</v>
      </c>
      <c r="L232" s="52">
        <v>0.71999539999999995</v>
      </c>
      <c r="M232" s="52">
        <v>0.85819400000000001</v>
      </c>
      <c r="N232" s="52">
        <v>0.8427057</v>
      </c>
      <c r="O232" s="52">
        <v>0.7710226</v>
      </c>
      <c r="P232" s="52">
        <v>0.70672060000000003</v>
      </c>
      <c r="Q232" s="52">
        <v>0.67017780000000005</v>
      </c>
      <c r="R232" s="52">
        <v>0.67619850000000004</v>
      </c>
      <c r="S232" s="52">
        <v>0.68841569999999996</v>
      </c>
      <c r="T232" s="52">
        <v>0.68512859999999998</v>
      </c>
      <c r="U232" s="52">
        <v>0.66227800000000003</v>
      </c>
      <c r="V232" s="52">
        <v>0.70770100000000002</v>
      </c>
      <c r="W232" s="52">
        <v>0.79286420000000002</v>
      </c>
      <c r="X232" s="52">
        <v>0.99682249999999994</v>
      </c>
      <c r="Y232" s="52">
        <v>1.107084</v>
      </c>
      <c r="Z232" s="52">
        <v>1.150892</v>
      </c>
      <c r="AA232" s="52">
        <v>1.139394</v>
      </c>
      <c r="AB232" s="52">
        <v>1.0694870000000001</v>
      </c>
      <c r="AC232" s="52">
        <v>0.9510921</v>
      </c>
      <c r="AD232" s="52">
        <v>0.82159380000000004</v>
      </c>
      <c r="AE232" s="52">
        <v>-2.67751E-2</v>
      </c>
      <c r="AF232" s="52">
        <v>-2.9058500000000001E-2</v>
      </c>
      <c r="AG232" s="52">
        <v>-3.88026E-2</v>
      </c>
      <c r="AH232" s="52">
        <v>-2.5534899999999999E-2</v>
      </c>
      <c r="AI232" s="52">
        <v>-3.0839700000000001E-2</v>
      </c>
      <c r="AJ232" s="52">
        <v>-3.29162E-2</v>
      </c>
      <c r="AK232" s="52">
        <v>-3.7330500000000003E-2</v>
      </c>
      <c r="AL232" s="52">
        <v>-3.63968E-2</v>
      </c>
      <c r="AM232" s="52">
        <v>-1.7102300000000001E-2</v>
      </c>
      <c r="AN232" s="52">
        <v>-2.2608400000000001E-2</v>
      </c>
      <c r="AO232" s="52">
        <v>-2.9024500000000002E-2</v>
      </c>
      <c r="AP232" s="52">
        <v>-4.2440000000000004E-3</v>
      </c>
      <c r="AQ232" s="52">
        <v>1.7645600000000001E-2</v>
      </c>
      <c r="AR232" s="52">
        <v>2.84557E-2</v>
      </c>
      <c r="AS232" s="52">
        <v>5.5824999999999998E-3</v>
      </c>
      <c r="AT232" s="52">
        <v>1.9540700000000001E-2</v>
      </c>
      <c r="AU232" s="52">
        <v>1.50844E-2</v>
      </c>
      <c r="AV232" s="52">
        <v>1.91214E-2</v>
      </c>
      <c r="AW232" s="52">
        <v>-2.14688E-2</v>
      </c>
      <c r="AX232" s="52">
        <v>7.8393999999999998E-3</v>
      </c>
      <c r="AY232" s="52">
        <v>-1.8554000000000001E-3</v>
      </c>
      <c r="AZ232" s="52">
        <v>-1.7581300000000001E-2</v>
      </c>
      <c r="BA232" s="52">
        <v>-1.2858899999999999E-2</v>
      </c>
      <c r="BB232" s="52">
        <v>-8.0780000000000001E-3</v>
      </c>
      <c r="BC232" s="52">
        <v>-8.9490000000000004E-3</v>
      </c>
      <c r="BD232" s="52">
        <v>-1.2298399999999999E-2</v>
      </c>
      <c r="BE232" s="52">
        <v>-2.3460000000000002E-2</v>
      </c>
      <c r="BF232" s="52">
        <v>-1.08948E-2</v>
      </c>
      <c r="BG232" s="52">
        <v>-1.6177899999999999E-2</v>
      </c>
      <c r="BH232" s="52">
        <v>-1.6553499999999999E-2</v>
      </c>
      <c r="BI232" s="52">
        <v>-1.5920400000000001E-2</v>
      </c>
      <c r="BJ232" s="52">
        <v>-1.5964699999999998E-2</v>
      </c>
      <c r="BK232" s="52">
        <v>1.1528E-3</v>
      </c>
      <c r="BL232" s="52">
        <v>-6.0047E-3</v>
      </c>
      <c r="BM232" s="52">
        <v>-1.2225E-2</v>
      </c>
      <c r="BN232" s="52">
        <v>1.0807199999999999E-2</v>
      </c>
      <c r="BO232" s="52">
        <v>3.3045199999999997E-2</v>
      </c>
      <c r="BP232" s="52">
        <v>4.33208E-2</v>
      </c>
      <c r="BQ232" s="52">
        <v>1.85285E-2</v>
      </c>
      <c r="BR232" s="52">
        <v>3.2109400000000003E-2</v>
      </c>
      <c r="BS232" s="52">
        <v>3.1470900000000003E-2</v>
      </c>
      <c r="BT232" s="52">
        <v>3.69704E-2</v>
      </c>
      <c r="BU232" s="52">
        <v>-3.8861999999999998E-3</v>
      </c>
      <c r="BV232" s="52">
        <v>2.5593100000000001E-2</v>
      </c>
      <c r="BW232" s="52">
        <v>1.6786599999999999E-2</v>
      </c>
      <c r="BX232" s="52">
        <v>1.0108000000000001E-3</v>
      </c>
      <c r="BY232" s="52">
        <v>5.9506999999999997E-3</v>
      </c>
      <c r="BZ232" s="52">
        <v>9.2283E-3</v>
      </c>
      <c r="CA232" s="52">
        <v>3.3972999999999998E-3</v>
      </c>
      <c r="CB232" s="52">
        <v>-6.9039999999999998E-4</v>
      </c>
      <c r="CC232" s="52">
        <v>-1.2833799999999999E-2</v>
      </c>
      <c r="CD232" s="52">
        <v>-7.5520000000000003E-4</v>
      </c>
      <c r="CE232" s="52">
        <v>-6.0232999999999997E-3</v>
      </c>
      <c r="CF232" s="52">
        <v>-5.2208000000000003E-3</v>
      </c>
      <c r="CG232" s="52">
        <v>-1.0918E-3</v>
      </c>
      <c r="CH232" s="52">
        <v>-1.8135E-3</v>
      </c>
      <c r="CI232" s="52">
        <v>1.37961E-2</v>
      </c>
      <c r="CJ232" s="52">
        <v>5.4948999999999996E-3</v>
      </c>
      <c r="CK232" s="52">
        <v>-5.8969999999999997E-4</v>
      </c>
      <c r="CL232" s="52">
        <v>2.12316E-2</v>
      </c>
      <c r="CM232" s="52">
        <v>4.3710899999999997E-2</v>
      </c>
      <c r="CN232" s="52">
        <v>5.3616299999999999E-2</v>
      </c>
      <c r="CO232" s="52">
        <v>2.74948E-2</v>
      </c>
      <c r="CP232" s="52">
        <v>4.0814499999999997E-2</v>
      </c>
      <c r="CQ232" s="52">
        <v>4.28201E-2</v>
      </c>
      <c r="CR232" s="52">
        <v>4.93327E-2</v>
      </c>
      <c r="CS232" s="52">
        <v>8.2914000000000009E-3</v>
      </c>
      <c r="CT232" s="52">
        <v>3.7889199999999998E-2</v>
      </c>
      <c r="CU232" s="52">
        <v>2.9697999999999999E-2</v>
      </c>
      <c r="CV232" s="52">
        <v>1.38876E-2</v>
      </c>
      <c r="CW232" s="52">
        <v>1.8978200000000001E-2</v>
      </c>
      <c r="CX232" s="52">
        <v>2.12146E-2</v>
      </c>
      <c r="CY232" s="52">
        <v>1.57436E-2</v>
      </c>
      <c r="CZ232" s="52">
        <v>1.09176E-2</v>
      </c>
      <c r="DA232" s="52">
        <v>-2.2076000000000001E-3</v>
      </c>
      <c r="DB232" s="52">
        <v>9.3843999999999993E-3</v>
      </c>
      <c r="DC232" s="52">
        <v>4.1314000000000003E-3</v>
      </c>
      <c r="DD232" s="52">
        <v>6.1120000000000002E-3</v>
      </c>
      <c r="DE232" s="52">
        <v>1.37368E-2</v>
      </c>
      <c r="DF232" s="52">
        <v>1.23377E-2</v>
      </c>
      <c r="DG232" s="52">
        <v>2.6439500000000001E-2</v>
      </c>
      <c r="DH232" s="52">
        <v>1.6994599999999999E-2</v>
      </c>
      <c r="DI232" s="52">
        <v>1.1045599999999999E-2</v>
      </c>
      <c r="DJ232" s="52">
        <v>3.1655999999999997E-2</v>
      </c>
      <c r="DK232" s="52">
        <v>5.4376599999999997E-2</v>
      </c>
      <c r="DL232" s="52">
        <v>6.3911800000000005E-2</v>
      </c>
      <c r="DM232" s="52">
        <v>3.6461100000000003E-2</v>
      </c>
      <c r="DN232" s="52">
        <v>4.9519500000000001E-2</v>
      </c>
      <c r="DO232" s="52">
        <v>5.4169299999999997E-2</v>
      </c>
      <c r="DP232" s="52">
        <v>6.1694899999999997E-2</v>
      </c>
      <c r="DQ232" s="52">
        <v>2.0469000000000001E-2</v>
      </c>
      <c r="DR232" s="52">
        <v>5.0185399999999998E-2</v>
      </c>
      <c r="DS232" s="52">
        <v>4.2609399999999999E-2</v>
      </c>
      <c r="DT232" s="52">
        <v>2.6764400000000001E-2</v>
      </c>
      <c r="DU232" s="52">
        <v>3.2005699999999998E-2</v>
      </c>
      <c r="DV232" s="52">
        <v>3.3200899999999998E-2</v>
      </c>
      <c r="DW232" s="52">
        <v>3.3569700000000001E-2</v>
      </c>
      <c r="DX232" s="52">
        <v>2.7677799999999999E-2</v>
      </c>
      <c r="DY232" s="52">
        <v>1.3135000000000001E-2</v>
      </c>
      <c r="DZ232" s="52">
        <v>2.4024500000000001E-2</v>
      </c>
      <c r="EA232" s="52">
        <v>1.87931E-2</v>
      </c>
      <c r="EB232" s="52">
        <v>2.24747E-2</v>
      </c>
      <c r="EC232" s="52">
        <v>3.5146900000000002E-2</v>
      </c>
      <c r="ED232" s="52">
        <v>3.2769800000000002E-2</v>
      </c>
      <c r="EE232" s="52">
        <v>4.4694499999999998E-2</v>
      </c>
      <c r="EF232" s="52">
        <v>3.3598200000000002E-2</v>
      </c>
      <c r="EG232" s="52">
        <v>2.7845100000000001E-2</v>
      </c>
      <c r="EH232" s="52">
        <v>4.6707199999999997E-2</v>
      </c>
      <c r="EI232" s="52">
        <v>6.9776199999999997E-2</v>
      </c>
      <c r="EJ232" s="52">
        <v>7.8776899999999997E-2</v>
      </c>
      <c r="EK232" s="52">
        <v>4.9407100000000002E-2</v>
      </c>
      <c r="EL232" s="52">
        <v>6.2088299999999999E-2</v>
      </c>
      <c r="EM232" s="52">
        <v>7.0555800000000002E-2</v>
      </c>
      <c r="EN232" s="52">
        <v>7.9544000000000004E-2</v>
      </c>
      <c r="EO232" s="52">
        <v>3.8051500000000002E-2</v>
      </c>
      <c r="EP232" s="52">
        <v>6.7939100000000002E-2</v>
      </c>
      <c r="EQ232" s="52">
        <v>6.1251399999999998E-2</v>
      </c>
      <c r="ER232" s="52">
        <v>4.5356500000000001E-2</v>
      </c>
      <c r="ES232" s="52">
        <v>5.0815399999999997E-2</v>
      </c>
      <c r="ET232" s="52">
        <v>5.0507200000000002E-2</v>
      </c>
      <c r="EU232" s="52">
        <v>53.534851000000003</v>
      </c>
      <c r="EV232" s="52">
        <v>52.718243000000001</v>
      </c>
      <c r="EW232" s="52">
        <v>52.628815000000003</v>
      </c>
      <c r="EX232" s="52">
        <v>52.389071999999999</v>
      </c>
      <c r="EY232" s="52">
        <v>52.078158999999999</v>
      </c>
      <c r="EZ232" s="52">
        <v>51.181797000000003</v>
      </c>
      <c r="FA232" s="52">
        <v>50.416882000000001</v>
      </c>
      <c r="FB232" s="52">
        <v>51.175548999999997</v>
      </c>
      <c r="FC232" s="52">
        <v>54.412593999999999</v>
      </c>
      <c r="FD232" s="52">
        <v>59.259219999999999</v>
      </c>
      <c r="FE232" s="52">
        <v>62.175915000000003</v>
      </c>
      <c r="FF232" s="52">
        <v>64.860100000000003</v>
      </c>
      <c r="FG232" s="52">
        <v>65.982726999999997</v>
      </c>
      <c r="FH232" s="52">
        <v>66.774711999999994</v>
      </c>
      <c r="FI232" s="52">
        <v>65.661766</v>
      </c>
      <c r="FJ232" s="52">
        <v>65.100577999999999</v>
      </c>
      <c r="FK232" s="52">
        <v>63.406959999999998</v>
      </c>
      <c r="FL232" s="52">
        <v>60.974274000000001</v>
      </c>
      <c r="FM232" s="52">
        <v>58.833641</v>
      </c>
      <c r="FN232" s="52">
        <v>57.189757999999998</v>
      </c>
      <c r="FO232" s="52">
        <v>55.673648999999997</v>
      </c>
      <c r="FP232" s="52">
        <v>55.123607999999997</v>
      </c>
      <c r="FQ232" s="52">
        <v>54.309565999999997</v>
      </c>
      <c r="FR232" s="52">
        <v>54.144188</v>
      </c>
      <c r="FS232" s="52">
        <v>1.45276E-2</v>
      </c>
      <c r="FT232" s="52">
        <v>1.46885E-2</v>
      </c>
      <c r="FU232" s="52">
        <v>2.0650499999999999E-2</v>
      </c>
    </row>
    <row r="233" spans="1:177" x14ac:dyDescent="0.2">
      <c r="A233" s="31" t="s">
        <v>204</v>
      </c>
      <c r="B233" s="31" t="s">
        <v>236</v>
      </c>
      <c r="C233" s="31" t="s">
        <v>208</v>
      </c>
      <c r="D233" s="31" t="s">
        <v>214</v>
      </c>
      <c r="E233" s="53" t="s">
        <v>229</v>
      </c>
      <c r="F233" s="53">
        <v>2592</v>
      </c>
      <c r="G233" s="52">
        <v>0.85728760000000004</v>
      </c>
      <c r="H233" s="52">
        <v>0.75391430000000004</v>
      </c>
      <c r="I233" s="52">
        <v>0.69000039999999996</v>
      </c>
      <c r="J233" s="52">
        <v>0.64644820000000003</v>
      </c>
      <c r="K233" s="52">
        <v>0.62807769999999996</v>
      </c>
      <c r="L233" s="52">
        <v>0.65077200000000002</v>
      </c>
      <c r="M233" s="52">
        <v>0.67661210000000005</v>
      </c>
      <c r="N233" s="52">
        <v>0.71326230000000002</v>
      </c>
      <c r="O233" s="52">
        <v>0.71270869999999997</v>
      </c>
      <c r="P233" s="52">
        <v>0.72893240000000004</v>
      </c>
      <c r="Q233" s="52">
        <v>0.76720569999999999</v>
      </c>
      <c r="R233" s="52">
        <v>0.82450849999999998</v>
      </c>
      <c r="S233" s="52">
        <v>0.89023220000000003</v>
      </c>
      <c r="T233" s="52">
        <v>0.95005600000000001</v>
      </c>
      <c r="U233" s="52">
        <v>0.99588469999999996</v>
      </c>
      <c r="V233" s="52">
        <v>1.0522899999999999</v>
      </c>
      <c r="W233" s="52">
        <v>1.1207830000000001</v>
      </c>
      <c r="X233" s="52">
        <v>1.2127289999999999</v>
      </c>
      <c r="Y233" s="52">
        <v>1.276718</v>
      </c>
      <c r="Z233" s="52">
        <v>1.281029</v>
      </c>
      <c r="AA233" s="52">
        <v>1.3267599999999999</v>
      </c>
      <c r="AB233" s="52">
        <v>1.3034699999999999</v>
      </c>
      <c r="AC233" s="52">
        <v>1.1734100000000001</v>
      </c>
      <c r="AD233" s="52">
        <v>1.01111</v>
      </c>
      <c r="AE233" s="52">
        <v>-3.3762199999999999E-2</v>
      </c>
      <c r="AF233" s="52">
        <v>-4.7494500000000002E-2</v>
      </c>
      <c r="AG233" s="52">
        <v>-4.2225199999999997E-2</v>
      </c>
      <c r="AH233" s="52">
        <v>-3.5480400000000002E-2</v>
      </c>
      <c r="AI233" s="52">
        <v>-2.1811400000000002E-2</v>
      </c>
      <c r="AJ233" s="52">
        <v>-1.32245E-2</v>
      </c>
      <c r="AK233" s="52">
        <v>-2.878E-4</v>
      </c>
      <c r="AL233" s="52">
        <v>2.5173000000000001E-3</v>
      </c>
      <c r="AM233" s="52">
        <v>-4.8996999999999999E-3</v>
      </c>
      <c r="AN233" s="52">
        <v>-9.8007000000000007E-3</v>
      </c>
      <c r="AO233" s="52">
        <v>1.3195699999999999E-2</v>
      </c>
      <c r="AP233" s="52">
        <v>4.0528399999999999E-2</v>
      </c>
      <c r="AQ233" s="52">
        <v>5.1860900000000001E-2</v>
      </c>
      <c r="AR233" s="52">
        <v>5.4328799999999997E-2</v>
      </c>
      <c r="AS233" s="52">
        <v>5.2683399999999998E-2</v>
      </c>
      <c r="AT233" s="52">
        <v>5.2076400000000002E-2</v>
      </c>
      <c r="AU233" s="52">
        <v>4.2174799999999998E-2</v>
      </c>
      <c r="AV233" s="52">
        <v>3.7765199999999999E-2</v>
      </c>
      <c r="AW233" s="52">
        <v>2.1704999999999999E-2</v>
      </c>
      <c r="AX233" s="52">
        <v>1.6792000000000001E-2</v>
      </c>
      <c r="AY233" s="52">
        <v>4.8431999999999998E-3</v>
      </c>
      <c r="AZ233" s="52">
        <v>-4.9699999999999996E-3</v>
      </c>
      <c r="BA233" s="52">
        <v>-1.9182100000000001E-2</v>
      </c>
      <c r="BB233" s="52">
        <v>-3.4791700000000002E-2</v>
      </c>
      <c r="BC233" s="52">
        <v>-2.2404E-2</v>
      </c>
      <c r="BD233" s="52">
        <v>-3.5745300000000001E-2</v>
      </c>
      <c r="BE233" s="52">
        <v>-3.1298699999999999E-2</v>
      </c>
      <c r="BF233" s="52">
        <v>-2.5698100000000001E-2</v>
      </c>
      <c r="BG233" s="52">
        <v>-1.24219E-2</v>
      </c>
      <c r="BH233" s="52">
        <v>-4.0160999999999999E-3</v>
      </c>
      <c r="BI233" s="52">
        <v>9.5449999999999997E-3</v>
      </c>
      <c r="BJ233" s="52">
        <v>1.25924E-2</v>
      </c>
      <c r="BK233" s="52">
        <v>5.0311000000000002E-3</v>
      </c>
      <c r="BL233" s="52">
        <v>5.8989999999999997E-4</v>
      </c>
      <c r="BM233" s="52">
        <v>2.31471E-2</v>
      </c>
      <c r="BN233" s="52">
        <v>5.1134300000000001E-2</v>
      </c>
      <c r="BO233" s="52">
        <v>6.3254699999999997E-2</v>
      </c>
      <c r="BP233" s="52">
        <v>6.6768599999999997E-2</v>
      </c>
      <c r="BQ233" s="52">
        <v>6.5550899999999995E-2</v>
      </c>
      <c r="BR233" s="52">
        <v>6.5428799999999995E-2</v>
      </c>
      <c r="BS233" s="52">
        <v>5.6566999999999999E-2</v>
      </c>
      <c r="BT233" s="52">
        <v>5.2548499999999998E-2</v>
      </c>
      <c r="BU233" s="52">
        <v>3.7106500000000001E-2</v>
      </c>
      <c r="BV233" s="52">
        <v>3.1317499999999998E-2</v>
      </c>
      <c r="BW233" s="52">
        <v>1.8967899999999999E-2</v>
      </c>
      <c r="BX233" s="52">
        <v>8.5775000000000001E-3</v>
      </c>
      <c r="BY233" s="52">
        <v>-6.3724999999999997E-3</v>
      </c>
      <c r="BZ233" s="52">
        <v>-2.2643199999999999E-2</v>
      </c>
      <c r="CA233" s="52">
        <v>-1.45373E-2</v>
      </c>
      <c r="CB233" s="52">
        <v>-2.7607900000000001E-2</v>
      </c>
      <c r="CC233" s="52">
        <v>-2.3731100000000001E-2</v>
      </c>
      <c r="CD233" s="52">
        <v>-1.8922899999999999E-2</v>
      </c>
      <c r="CE233" s="52">
        <v>-5.9186999999999998E-3</v>
      </c>
      <c r="CF233" s="52">
        <v>2.3617E-3</v>
      </c>
      <c r="CG233" s="52">
        <v>1.63552E-2</v>
      </c>
      <c r="CH233" s="52">
        <v>1.9570400000000002E-2</v>
      </c>
      <c r="CI233" s="52">
        <v>1.1909100000000001E-2</v>
      </c>
      <c r="CJ233" s="52">
        <v>7.7863999999999997E-3</v>
      </c>
      <c r="CK233" s="52">
        <v>3.0039400000000001E-2</v>
      </c>
      <c r="CL233" s="52">
        <v>5.8479900000000001E-2</v>
      </c>
      <c r="CM233" s="52">
        <v>7.1146100000000004E-2</v>
      </c>
      <c r="CN233" s="52">
        <v>7.5384400000000004E-2</v>
      </c>
      <c r="CO233" s="52">
        <v>7.4463000000000001E-2</v>
      </c>
      <c r="CP233" s="52">
        <v>7.4676599999999996E-2</v>
      </c>
      <c r="CQ233" s="52">
        <v>6.6534999999999997E-2</v>
      </c>
      <c r="CR233" s="52">
        <v>6.2787300000000004E-2</v>
      </c>
      <c r="CS233" s="52">
        <v>4.7773500000000003E-2</v>
      </c>
      <c r="CT233" s="52">
        <v>4.1377700000000003E-2</v>
      </c>
      <c r="CU233" s="52">
        <v>2.8750600000000001E-2</v>
      </c>
      <c r="CV233" s="52">
        <v>1.7960500000000001E-2</v>
      </c>
      <c r="CW233" s="52">
        <v>2.4994000000000001E-3</v>
      </c>
      <c r="CX233" s="52">
        <v>-1.4229199999999999E-2</v>
      </c>
      <c r="CY233" s="52">
        <v>-6.6706999999999999E-3</v>
      </c>
      <c r="CZ233" s="52">
        <v>-1.9470500000000002E-2</v>
      </c>
      <c r="DA233" s="52">
        <v>-1.6163400000000001E-2</v>
      </c>
      <c r="DB233" s="52">
        <v>-1.2147700000000001E-2</v>
      </c>
      <c r="DC233" s="52">
        <v>5.8449999999999995E-4</v>
      </c>
      <c r="DD233" s="52">
        <v>8.7393999999999996E-3</v>
      </c>
      <c r="DE233" s="52">
        <v>2.3165399999999999E-2</v>
      </c>
      <c r="DF233" s="52">
        <v>2.65484E-2</v>
      </c>
      <c r="DG233" s="52">
        <v>1.87872E-2</v>
      </c>
      <c r="DH233" s="52">
        <v>1.4983E-2</v>
      </c>
      <c r="DI233" s="52">
        <v>3.6931699999999998E-2</v>
      </c>
      <c r="DJ233" s="52">
        <v>6.5825499999999995E-2</v>
      </c>
      <c r="DK233" s="52">
        <v>7.9037399999999994E-2</v>
      </c>
      <c r="DL233" s="52">
        <v>8.4000199999999997E-2</v>
      </c>
      <c r="DM233" s="52">
        <v>8.3375000000000005E-2</v>
      </c>
      <c r="DN233" s="52">
        <v>8.3924399999999996E-2</v>
      </c>
      <c r="DO233" s="52">
        <v>7.6503000000000002E-2</v>
      </c>
      <c r="DP233" s="52">
        <v>7.3026199999999999E-2</v>
      </c>
      <c r="DQ233" s="52">
        <v>5.8440600000000002E-2</v>
      </c>
      <c r="DR233" s="52">
        <v>5.1437999999999998E-2</v>
      </c>
      <c r="DS233" s="52">
        <v>3.8533299999999999E-2</v>
      </c>
      <c r="DT233" s="52">
        <v>2.73434E-2</v>
      </c>
      <c r="DU233" s="52">
        <v>1.1371300000000001E-2</v>
      </c>
      <c r="DV233" s="52">
        <v>-5.8152000000000004E-3</v>
      </c>
      <c r="DW233" s="52">
        <v>4.6876000000000001E-3</v>
      </c>
      <c r="DX233" s="52">
        <v>-7.7213999999999998E-3</v>
      </c>
      <c r="DY233" s="52">
        <v>-5.2369000000000001E-3</v>
      </c>
      <c r="DZ233" s="52">
        <v>-2.3654000000000001E-3</v>
      </c>
      <c r="EA233" s="52">
        <v>9.9740000000000002E-3</v>
      </c>
      <c r="EB233" s="52">
        <v>1.7947899999999999E-2</v>
      </c>
      <c r="EC233" s="52">
        <v>3.2998199999999998E-2</v>
      </c>
      <c r="ED233" s="52">
        <v>3.6623500000000003E-2</v>
      </c>
      <c r="EE233" s="52">
        <v>2.8718E-2</v>
      </c>
      <c r="EF233" s="52">
        <v>2.53736E-2</v>
      </c>
      <c r="EG233" s="52">
        <v>4.6883000000000001E-2</v>
      </c>
      <c r="EH233" s="52">
        <v>7.6431399999999997E-2</v>
      </c>
      <c r="EI233" s="52">
        <v>9.0431300000000006E-2</v>
      </c>
      <c r="EJ233" s="52">
        <v>9.6439999999999998E-2</v>
      </c>
      <c r="EK233" s="52">
        <v>9.6242499999999995E-2</v>
      </c>
      <c r="EL233" s="52">
        <v>9.7276799999999997E-2</v>
      </c>
      <c r="EM233" s="52">
        <v>9.0895199999999995E-2</v>
      </c>
      <c r="EN233" s="52">
        <v>8.7809499999999999E-2</v>
      </c>
      <c r="EO233" s="52">
        <v>7.3842099999999994E-2</v>
      </c>
      <c r="EP233" s="52">
        <v>6.5963499999999994E-2</v>
      </c>
      <c r="EQ233" s="52">
        <v>5.2657900000000001E-2</v>
      </c>
      <c r="ER233" s="52">
        <v>4.0890999999999997E-2</v>
      </c>
      <c r="ES233" s="52">
        <v>2.4180900000000002E-2</v>
      </c>
      <c r="ET233" s="52">
        <v>6.3334000000000003E-3</v>
      </c>
      <c r="EU233" s="52">
        <v>66.961380000000005</v>
      </c>
      <c r="EV233" s="52">
        <v>66.950828999999999</v>
      </c>
      <c r="EW233" s="52">
        <v>66.925194000000005</v>
      </c>
      <c r="EX233" s="52">
        <v>66.976455999999999</v>
      </c>
      <c r="EY233" s="52">
        <v>66.875298000000001</v>
      </c>
      <c r="EZ233" s="52">
        <v>66.731589999999997</v>
      </c>
      <c r="FA233" s="52">
        <v>67.284271000000004</v>
      </c>
      <c r="FB233" s="52">
        <v>68.828781000000006</v>
      </c>
      <c r="FC233" s="52">
        <v>71.044494999999998</v>
      </c>
      <c r="FD233" s="52">
        <v>73.789192</v>
      </c>
      <c r="FE233" s="52">
        <v>75.861748000000006</v>
      </c>
      <c r="FF233" s="52">
        <v>77.277596000000003</v>
      </c>
      <c r="FG233" s="52">
        <v>77.612885000000006</v>
      </c>
      <c r="FH233" s="52">
        <v>77.507164000000003</v>
      </c>
      <c r="FI233" s="52">
        <v>77.587813999999995</v>
      </c>
      <c r="FJ233" s="52">
        <v>76.941833000000003</v>
      </c>
      <c r="FK233" s="52">
        <v>76.055389000000005</v>
      </c>
      <c r="FL233" s="52">
        <v>74.984611999999998</v>
      </c>
      <c r="FM233" s="52">
        <v>72.819350999999997</v>
      </c>
      <c r="FN233" s="52">
        <v>70.162261999999998</v>
      </c>
      <c r="FO233" s="52">
        <v>68.854163999999997</v>
      </c>
      <c r="FP233" s="52">
        <v>68.147743000000006</v>
      </c>
      <c r="FQ233" s="52">
        <v>67.527396999999993</v>
      </c>
      <c r="FR233" s="52">
        <v>67.424553000000003</v>
      </c>
      <c r="FS233" s="52">
        <v>1.1435900000000001E-2</v>
      </c>
      <c r="FT233" s="52">
        <v>1.20914E-2</v>
      </c>
      <c r="FU233" s="52">
        <v>1.50673E-2</v>
      </c>
    </row>
    <row r="234" spans="1:177" x14ac:dyDescent="0.2">
      <c r="A234" s="31" t="s">
        <v>204</v>
      </c>
      <c r="B234" s="31" t="s">
        <v>236</v>
      </c>
      <c r="C234" s="31" t="s">
        <v>208</v>
      </c>
      <c r="D234" s="31" t="s">
        <v>214</v>
      </c>
      <c r="E234" s="53" t="s">
        <v>230</v>
      </c>
      <c r="F234" s="53">
        <v>1518</v>
      </c>
      <c r="G234" s="52">
        <v>0.83606469999999999</v>
      </c>
      <c r="H234" s="52">
        <v>0.73452479999999998</v>
      </c>
      <c r="I234" s="52">
        <v>0.6737476</v>
      </c>
      <c r="J234" s="52">
        <v>0.63168159999999995</v>
      </c>
      <c r="K234" s="52">
        <v>0.60614539999999995</v>
      </c>
      <c r="L234" s="52">
        <v>0.61622710000000003</v>
      </c>
      <c r="M234" s="52">
        <v>0.63861780000000001</v>
      </c>
      <c r="N234" s="52">
        <v>0.68466669999999996</v>
      </c>
      <c r="O234" s="52">
        <v>0.68537720000000002</v>
      </c>
      <c r="P234" s="52">
        <v>0.70317759999999996</v>
      </c>
      <c r="Q234" s="52">
        <v>0.73133599999999999</v>
      </c>
      <c r="R234" s="52">
        <v>0.77034119999999995</v>
      </c>
      <c r="S234" s="52">
        <v>0.80777620000000006</v>
      </c>
      <c r="T234" s="52">
        <v>0.83971459999999998</v>
      </c>
      <c r="U234" s="52">
        <v>0.86622860000000002</v>
      </c>
      <c r="V234" s="52">
        <v>0.90446090000000001</v>
      </c>
      <c r="W234" s="52">
        <v>0.95172380000000001</v>
      </c>
      <c r="X234" s="52">
        <v>1.038152</v>
      </c>
      <c r="Y234" s="52">
        <v>1.1188260000000001</v>
      </c>
      <c r="Z234" s="52">
        <v>1.151343</v>
      </c>
      <c r="AA234" s="52">
        <v>1.2279260000000001</v>
      </c>
      <c r="AB234" s="52">
        <v>1.2271030000000001</v>
      </c>
      <c r="AC234" s="52">
        <v>1.111667</v>
      </c>
      <c r="AD234" s="52">
        <v>0.96860869999999999</v>
      </c>
      <c r="AE234" s="52">
        <v>-3.4101800000000002E-2</v>
      </c>
      <c r="AF234" s="52">
        <v>-5.4288799999999998E-2</v>
      </c>
      <c r="AG234" s="52">
        <v>-4.8878999999999999E-2</v>
      </c>
      <c r="AH234" s="52">
        <v>-3.72351E-2</v>
      </c>
      <c r="AI234" s="52">
        <v>-2.37027E-2</v>
      </c>
      <c r="AJ234" s="52">
        <v>-1.6183800000000002E-2</v>
      </c>
      <c r="AK234" s="52">
        <v>-4.0343000000000002E-3</v>
      </c>
      <c r="AL234" s="52">
        <v>-2.5019E-3</v>
      </c>
      <c r="AM234" s="52">
        <v>-8.3735000000000007E-3</v>
      </c>
      <c r="AN234" s="52">
        <v>-1.2771599999999999E-2</v>
      </c>
      <c r="AO234" s="52">
        <v>1.56566E-2</v>
      </c>
      <c r="AP234" s="52">
        <v>4.0967200000000002E-2</v>
      </c>
      <c r="AQ234" s="52">
        <v>3.9595499999999999E-2</v>
      </c>
      <c r="AR234" s="52">
        <v>3.7133699999999999E-2</v>
      </c>
      <c r="AS234" s="52">
        <v>4.0203299999999997E-2</v>
      </c>
      <c r="AT234" s="52">
        <v>3.7197800000000003E-2</v>
      </c>
      <c r="AU234" s="52">
        <v>1.5749099999999999E-2</v>
      </c>
      <c r="AV234" s="52">
        <v>1.70434E-2</v>
      </c>
      <c r="AW234" s="52">
        <v>-2.0730000000000002E-3</v>
      </c>
      <c r="AX234" s="52">
        <v>-6.3774000000000001E-3</v>
      </c>
      <c r="AY234" s="52">
        <v>-6.5675000000000004E-3</v>
      </c>
      <c r="AZ234" s="52">
        <v>-6.4517999999999997E-3</v>
      </c>
      <c r="BA234" s="52">
        <v>-2.2514800000000001E-2</v>
      </c>
      <c r="BB234" s="52">
        <v>-3.0175400000000002E-2</v>
      </c>
      <c r="BC234" s="52">
        <v>-1.7756399999999999E-2</v>
      </c>
      <c r="BD234" s="52">
        <v>-3.6580500000000002E-2</v>
      </c>
      <c r="BE234" s="52">
        <v>-3.2552499999999998E-2</v>
      </c>
      <c r="BF234" s="52">
        <v>-2.2838500000000001E-2</v>
      </c>
      <c r="BG234" s="52">
        <v>-9.9670000000000002E-3</v>
      </c>
      <c r="BH234" s="52">
        <v>-2.7653E-3</v>
      </c>
      <c r="BI234" s="52">
        <v>1.02652E-2</v>
      </c>
      <c r="BJ234" s="52">
        <v>1.22527E-2</v>
      </c>
      <c r="BK234" s="52">
        <v>5.7315999999999999E-3</v>
      </c>
      <c r="BL234" s="52">
        <v>2.3070999999999999E-3</v>
      </c>
      <c r="BM234" s="52">
        <v>2.9010299999999999E-2</v>
      </c>
      <c r="BN234" s="52">
        <v>5.4991499999999999E-2</v>
      </c>
      <c r="BO234" s="52">
        <v>5.4557599999999998E-2</v>
      </c>
      <c r="BP234" s="52">
        <v>5.30483E-2</v>
      </c>
      <c r="BQ234" s="52">
        <v>5.6286000000000003E-2</v>
      </c>
      <c r="BR234" s="52">
        <v>5.4043599999999997E-2</v>
      </c>
      <c r="BS234" s="52">
        <v>3.4957500000000002E-2</v>
      </c>
      <c r="BT234" s="52">
        <v>3.6752199999999999E-2</v>
      </c>
      <c r="BU234" s="52">
        <v>1.85425E-2</v>
      </c>
      <c r="BV234" s="52">
        <v>1.29698E-2</v>
      </c>
      <c r="BW234" s="52">
        <v>1.26401E-2</v>
      </c>
      <c r="BX234" s="52">
        <v>1.23675E-2</v>
      </c>
      <c r="BY234" s="52">
        <v>-4.5664E-3</v>
      </c>
      <c r="BZ234" s="52">
        <v>-1.3040400000000001E-2</v>
      </c>
      <c r="CA234" s="52">
        <v>-6.4356999999999999E-3</v>
      </c>
      <c r="CB234" s="52">
        <v>-2.4315799999999999E-2</v>
      </c>
      <c r="CC234" s="52">
        <v>-2.1244900000000001E-2</v>
      </c>
      <c r="CD234" s="52">
        <v>-1.2867399999999999E-2</v>
      </c>
      <c r="CE234" s="52">
        <v>-4.5370000000000002E-4</v>
      </c>
      <c r="CF234" s="52">
        <v>6.5282999999999999E-3</v>
      </c>
      <c r="CG234" s="52">
        <v>2.01689E-2</v>
      </c>
      <c r="CH234" s="52">
        <v>2.2471700000000001E-2</v>
      </c>
      <c r="CI234" s="52">
        <v>1.5500699999999999E-2</v>
      </c>
      <c r="CJ234" s="52">
        <v>1.2750600000000001E-2</v>
      </c>
      <c r="CK234" s="52">
        <v>3.8259000000000001E-2</v>
      </c>
      <c r="CL234" s="52">
        <v>6.4704600000000001E-2</v>
      </c>
      <c r="CM234" s="52">
        <v>6.49203E-2</v>
      </c>
      <c r="CN234" s="52">
        <v>6.4070799999999997E-2</v>
      </c>
      <c r="CO234" s="52">
        <v>6.7424899999999996E-2</v>
      </c>
      <c r="CP234" s="52">
        <v>6.5710900000000003E-2</v>
      </c>
      <c r="CQ234" s="52">
        <v>4.8261199999999997E-2</v>
      </c>
      <c r="CR234" s="52">
        <v>5.0402500000000003E-2</v>
      </c>
      <c r="CS234" s="52">
        <v>3.2820599999999998E-2</v>
      </c>
      <c r="CT234" s="52">
        <v>2.6369500000000001E-2</v>
      </c>
      <c r="CU234" s="52">
        <v>2.59432E-2</v>
      </c>
      <c r="CV234" s="52">
        <v>2.5401799999999999E-2</v>
      </c>
      <c r="CW234" s="52">
        <v>7.8645999999999994E-3</v>
      </c>
      <c r="CX234" s="52">
        <v>-1.1728000000000001E-3</v>
      </c>
      <c r="CY234" s="52">
        <v>4.8849999999999996E-3</v>
      </c>
      <c r="CZ234" s="52">
        <v>-1.20511E-2</v>
      </c>
      <c r="DA234" s="52">
        <v>-9.9372000000000002E-3</v>
      </c>
      <c r="DB234" s="52">
        <v>-2.8963999999999999E-3</v>
      </c>
      <c r="DC234" s="52">
        <v>9.0597000000000004E-3</v>
      </c>
      <c r="DD234" s="52">
        <v>1.58219E-2</v>
      </c>
      <c r="DE234" s="52">
        <v>3.0072700000000001E-2</v>
      </c>
      <c r="DF234" s="52">
        <v>3.26906E-2</v>
      </c>
      <c r="DG234" s="52">
        <v>2.5269799999999999E-2</v>
      </c>
      <c r="DH234" s="52">
        <v>2.3193999999999999E-2</v>
      </c>
      <c r="DI234" s="52">
        <v>4.75077E-2</v>
      </c>
      <c r="DJ234" s="52">
        <v>7.4417700000000003E-2</v>
      </c>
      <c r="DK234" s="52">
        <v>7.5283000000000003E-2</v>
      </c>
      <c r="DL234" s="52">
        <v>7.5093199999999999E-2</v>
      </c>
      <c r="DM234" s="52">
        <v>7.85637E-2</v>
      </c>
      <c r="DN234" s="52">
        <v>7.7378299999999997E-2</v>
      </c>
      <c r="DO234" s="52">
        <v>6.1564800000000003E-2</v>
      </c>
      <c r="DP234" s="52">
        <v>6.4052700000000004E-2</v>
      </c>
      <c r="DQ234" s="52">
        <v>4.7098800000000003E-2</v>
      </c>
      <c r="DR234" s="52">
        <v>3.97693E-2</v>
      </c>
      <c r="DS234" s="52">
        <v>3.9246299999999998E-2</v>
      </c>
      <c r="DT234" s="52">
        <v>3.8435999999999998E-2</v>
      </c>
      <c r="DU234" s="52">
        <v>2.02957E-2</v>
      </c>
      <c r="DV234" s="52">
        <v>1.06949E-2</v>
      </c>
      <c r="DW234" s="52">
        <v>2.12304E-2</v>
      </c>
      <c r="DX234" s="52">
        <v>5.6571E-3</v>
      </c>
      <c r="DY234" s="52">
        <v>6.3892999999999997E-3</v>
      </c>
      <c r="DZ234" s="52">
        <v>1.15002E-2</v>
      </c>
      <c r="EA234" s="52">
        <v>2.27954E-2</v>
      </c>
      <c r="EB234" s="52">
        <v>2.92403E-2</v>
      </c>
      <c r="EC234" s="52">
        <v>4.4372200000000001E-2</v>
      </c>
      <c r="ED234" s="52">
        <v>4.74452E-2</v>
      </c>
      <c r="EE234" s="52">
        <v>3.9374899999999997E-2</v>
      </c>
      <c r="EF234" s="52">
        <v>3.82727E-2</v>
      </c>
      <c r="EG234" s="52">
        <v>6.08613E-2</v>
      </c>
      <c r="EH234" s="52">
        <v>8.8441900000000004E-2</v>
      </c>
      <c r="EI234" s="52">
        <v>9.0245099999999995E-2</v>
      </c>
      <c r="EJ234" s="52">
        <v>9.1007900000000003E-2</v>
      </c>
      <c r="EK234" s="52">
        <v>9.4646499999999995E-2</v>
      </c>
      <c r="EL234" s="52">
        <v>9.4224100000000005E-2</v>
      </c>
      <c r="EM234" s="52">
        <v>8.0773300000000006E-2</v>
      </c>
      <c r="EN234" s="52">
        <v>8.3761500000000003E-2</v>
      </c>
      <c r="EO234" s="52">
        <v>6.7714300000000005E-2</v>
      </c>
      <c r="EP234" s="52">
        <v>5.91164E-2</v>
      </c>
      <c r="EQ234" s="52">
        <v>5.84538E-2</v>
      </c>
      <c r="ER234" s="52">
        <v>5.7255300000000002E-2</v>
      </c>
      <c r="ES234" s="52">
        <v>3.8244100000000003E-2</v>
      </c>
      <c r="ET234" s="52">
        <v>2.7829900000000001E-2</v>
      </c>
      <c r="EU234" s="52">
        <v>67.432654999999997</v>
      </c>
      <c r="EV234" s="52">
        <v>67.378356999999994</v>
      </c>
      <c r="EW234" s="52">
        <v>67.374374000000003</v>
      </c>
      <c r="EX234" s="52">
        <v>67.025238000000002</v>
      </c>
      <c r="EY234" s="52">
        <v>66.923477000000005</v>
      </c>
      <c r="EZ234" s="52">
        <v>66.822044000000005</v>
      </c>
      <c r="FA234" s="52">
        <v>67.226067</v>
      </c>
      <c r="FB234" s="52">
        <v>68.182265999999998</v>
      </c>
      <c r="FC234" s="52">
        <v>69.846901000000003</v>
      </c>
      <c r="FD234" s="52">
        <v>71.704727000000005</v>
      </c>
      <c r="FE234" s="52">
        <v>72.704032999999995</v>
      </c>
      <c r="FF234" s="52">
        <v>74.348433999999997</v>
      </c>
      <c r="FG234" s="52">
        <v>74.851639000000006</v>
      </c>
      <c r="FH234" s="52">
        <v>74.889465000000001</v>
      </c>
      <c r="FI234" s="52">
        <v>75.100791999999998</v>
      </c>
      <c r="FJ234" s="52">
        <v>74.497444000000002</v>
      </c>
      <c r="FK234" s="52">
        <v>73.943068999999994</v>
      </c>
      <c r="FL234" s="52">
        <v>73.289885999999996</v>
      </c>
      <c r="FM234" s="52">
        <v>71.737503000000004</v>
      </c>
      <c r="FN234" s="52">
        <v>69.836196999999999</v>
      </c>
      <c r="FO234" s="52">
        <v>68.886024000000006</v>
      </c>
      <c r="FP234" s="52">
        <v>68.436797999999996</v>
      </c>
      <c r="FQ234" s="52">
        <v>67.982185000000001</v>
      </c>
      <c r="FR234" s="52">
        <v>67.928970000000007</v>
      </c>
      <c r="FS234" s="52">
        <v>1.6191299999999999E-2</v>
      </c>
      <c r="FT234" s="52">
        <v>1.71019E-2</v>
      </c>
      <c r="FU234" s="52">
        <v>1.9665599999999998E-2</v>
      </c>
    </row>
    <row r="235" spans="1:177" x14ac:dyDescent="0.2">
      <c r="A235" s="31" t="s">
        <v>204</v>
      </c>
      <c r="B235" s="31" t="s">
        <v>236</v>
      </c>
      <c r="C235" s="31" t="s">
        <v>208</v>
      </c>
      <c r="D235" s="31" t="s">
        <v>214</v>
      </c>
      <c r="E235" s="53" t="s">
        <v>231</v>
      </c>
      <c r="F235" s="53">
        <v>1074</v>
      </c>
      <c r="G235" s="52">
        <v>0.88577629999999996</v>
      </c>
      <c r="H235" s="52">
        <v>0.78017899999999996</v>
      </c>
      <c r="I235" s="52">
        <v>0.71192809999999995</v>
      </c>
      <c r="J235" s="52">
        <v>0.66636200000000001</v>
      </c>
      <c r="K235" s="52">
        <v>0.65794419999999998</v>
      </c>
      <c r="L235" s="52">
        <v>0.69809770000000004</v>
      </c>
      <c r="M235" s="52">
        <v>0.72880199999999995</v>
      </c>
      <c r="N235" s="52">
        <v>0.75250260000000002</v>
      </c>
      <c r="O235" s="52">
        <v>0.75009349999999997</v>
      </c>
      <c r="P235" s="52">
        <v>0.7639804</v>
      </c>
      <c r="Q235" s="52">
        <v>0.81618009999999996</v>
      </c>
      <c r="R235" s="52">
        <v>0.89878690000000006</v>
      </c>
      <c r="S235" s="52">
        <v>1.003943</v>
      </c>
      <c r="T235" s="52">
        <v>1.1023970000000001</v>
      </c>
      <c r="U235" s="52">
        <v>1.1751320000000001</v>
      </c>
      <c r="V235" s="52">
        <v>1.2566409999999999</v>
      </c>
      <c r="W235" s="52">
        <v>1.354465</v>
      </c>
      <c r="X235" s="52">
        <v>1.4541489999999999</v>
      </c>
      <c r="Y235" s="52">
        <v>1.4952080000000001</v>
      </c>
      <c r="Z235" s="52">
        <v>1.460472</v>
      </c>
      <c r="AA235" s="52">
        <v>1.463354</v>
      </c>
      <c r="AB235" s="52">
        <v>1.4088499999999999</v>
      </c>
      <c r="AC235" s="52">
        <v>1.258397</v>
      </c>
      <c r="AD235" s="52">
        <v>1.0693269999999999</v>
      </c>
      <c r="AE235" s="52">
        <v>-5.1727500000000003E-2</v>
      </c>
      <c r="AF235" s="52">
        <v>-5.5545900000000002E-2</v>
      </c>
      <c r="AG235" s="52">
        <v>-4.9555500000000002E-2</v>
      </c>
      <c r="AH235" s="52">
        <v>-4.8252999999999997E-2</v>
      </c>
      <c r="AI235" s="52">
        <v>-3.3895099999999997E-2</v>
      </c>
      <c r="AJ235" s="52">
        <v>-2.3610200000000001E-2</v>
      </c>
      <c r="AK235" s="52">
        <v>-1.04835E-2</v>
      </c>
      <c r="AL235" s="52">
        <v>-6.1205000000000001E-3</v>
      </c>
      <c r="AM235" s="52">
        <v>-1.6161399999999999E-2</v>
      </c>
      <c r="AN235" s="52">
        <v>-2.22545E-2</v>
      </c>
      <c r="AO235" s="52">
        <v>-7.0996999999999996E-3</v>
      </c>
      <c r="AP235" s="52">
        <v>2.1939500000000001E-2</v>
      </c>
      <c r="AQ235" s="52">
        <v>4.9869700000000003E-2</v>
      </c>
      <c r="AR235" s="52">
        <v>5.7525100000000003E-2</v>
      </c>
      <c r="AS235" s="52">
        <v>4.8925400000000001E-2</v>
      </c>
      <c r="AT235" s="52">
        <v>5.0868499999999997E-2</v>
      </c>
      <c r="AU235" s="52">
        <v>5.5407499999999998E-2</v>
      </c>
      <c r="AV235" s="52">
        <v>4.2646099999999999E-2</v>
      </c>
      <c r="AW235" s="52">
        <v>2.9939500000000001E-2</v>
      </c>
      <c r="AX235" s="52">
        <v>2.5404099999999999E-2</v>
      </c>
      <c r="AY235" s="52">
        <v>-2.078E-3</v>
      </c>
      <c r="AZ235" s="52">
        <v>-2.4551199999999999E-2</v>
      </c>
      <c r="BA235" s="52">
        <v>-3.5209699999999997E-2</v>
      </c>
      <c r="BB235" s="52">
        <v>-6.0845000000000003E-2</v>
      </c>
      <c r="BC235" s="52">
        <v>-3.6868100000000001E-2</v>
      </c>
      <c r="BD235" s="52">
        <v>-4.2042700000000002E-2</v>
      </c>
      <c r="BE235" s="52">
        <v>-3.6644000000000003E-2</v>
      </c>
      <c r="BF235" s="52">
        <v>-3.6160999999999999E-2</v>
      </c>
      <c r="BG235" s="52">
        <v>-2.2091599999999999E-2</v>
      </c>
      <c r="BH235" s="52">
        <v>-1.19142E-2</v>
      </c>
      <c r="BI235" s="52">
        <v>2.0699E-3</v>
      </c>
      <c r="BJ235" s="52">
        <v>6.5233000000000001E-3</v>
      </c>
      <c r="BK235" s="52">
        <v>-2.7393000000000001E-3</v>
      </c>
      <c r="BL235" s="52">
        <v>-8.8821999999999998E-3</v>
      </c>
      <c r="BM235" s="52">
        <v>7.7768000000000004E-3</v>
      </c>
      <c r="BN235" s="52">
        <v>3.8100599999999998E-2</v>
      </c>
      <c r="BO235" s="52">
        <v>6.7377199999999998E-2</v>
      </c>
      <c r="BP235" s="52">
        <v>7.7222499999999999E-2</v>
      </c>
      <c r="BQ235" s="52">
        <v>6.9793400000000005E-2</v>
      </c>
      <c r="BR235" s="52">
        <v>7.2281999999999999E-2</v>
      </c>
      <c r="BS235" s="52">
        <v>7.6923199999999997E-2</v>
      </c>
      <c r="BT235" s="52">
        <v>6.4744499999999996E-2</v>
      </c>
      <c r="BU235" s="52">
        <v>5.2848100000000002E-2</v>
      </c>
      <c r="BV235" s="52">
        <v>4.7221100000000002E-2</v>
      </c>
      <c r="BW235" s="52">
        <v>1.8428300000000002E-2</v>
      </c>
      <c r="BX235" s="52">
        <v>-5.6073E-3</v>
      </c>
      <c r="BY235" s="52">
        <v>-1.7515900000000001E-2</v>
      </c>
      <c r="BZ235" s="52">
        <v>-4.4273300000000002E-2</v>
      </c>
      <c r="CA235" s="52">
        <v>-2.6576499999999999E-2</v>
      </c>
      <c r="CB235" s="52">
        <v>-3.2690299999999999E-2</v>
      </c>
      <c r="CC235" s="52">
        <v>-2.77015E-2</v>
      </c>
      <c r="CD235" s="52">
        <v>-2.7786100000000001E-2</v>
      </c>
      <c r="CE235" s="52">
        <v>-1.3916599999999999E-2</v>
      </c>
      <c r="CF235" s="52">
        <v>-3.8135999999999999E-3</v>
      </c>
      <c r="CG235" s="52">
        <v>1.0764299999999999E-2</v>
      </c>
      <c r="CH235" s="52">
        <v>1.52804E-2</v>
      </c>
      <c r="CI235" s="52">
        <v>6.5567999999999998E-3</v>
      </c>
      <c r="CJ235" s="52">
        <v>3.7940000000000001E-4</v>
      </c>
      <c r="CK235" s="52">
        <v>1.8080300000000001E-2</v>
      </c>
      <c r="CL235" s="52">
        <v>4.9293700000000003E-2</v>
      </c>
      <c r="CM235" s="52">
        <v>7.9502799999999998E-2</v>
      </c>
      <c r="CN235" s="52">
        <v>9.0864899999999998E-2</v>
      </c>
      <c r="CO235" s="52">
        <v>8.4246600000000005E-2</v>
      </c>
      <c r="CP235" s="52">
        <v>8.7112899999999993E-2</v>
      </c>
      <c r="CQ235" s="52">
        <v>9.1825000000000004E-2</v>
      </c>
      <c r="CR235" s="52">
        <v>8.0049700000000001E-2</v>
      </c>
      <c r="CS235" s="52">
        <v>6.8714600000000001E-2</v>
      </c>
      <c r="CT235" s="52">
        <v>6.2331400000000002E-2</v>
      </c>
      <c r="CU235" s="52">
        <v>3.2630800000000001E-2</v>
      </c>
      <c r="CV235" s="52">
        <v>7.5131E-3</v>
      </c>
      <c r="CW235" s="52">
        <v>-5.2613E-3</v>
      </c>
      <c r="CX235" s="52">
        <v>-3.2795699999999997E-2</v>
      </c>
      <c r="CY235" s="52">
        <v>-1.6284900000000001E-2</v>
      </c>
      <c r="CZ235" s="52">
        <v>-2.3338000000000001E-2</v>
      </c>
      <c r="DA235" s="52">
        <v>-1.8759000000000001E-2</v>
      </c>
      <c r="DB235" s="52">
        <v>-1.94112E-2</v>
      </c>
      <c r="DC235" s="52">
        <v>-5.7415000000000001E-3</v>
      </c>
      <c r="DD235" s="52">
        <v>4.2868999999999997E-3</v>
      </c>
      <c r="DE235" s="52">
        <v>1.9458699999999999E-2</v>
      </c>
      <c r="DF235" s="52">
        <v>2.40375E-2</v>
      </c>
      <c r="DG235" s="52">
        <v>1.58528E-2</v>
      </c>
      <c r="DH235" s="52">
        <v>9.6410000000000003E-3</v>
      </c>
      <c r="DI235" s="52">
        <v>2.8383700000000001E-2</v>
      </c>
      <c r="DJ235" s="52">
        <v>6.04868E-2</v>
      </c>
      <c r="DK235" s="52">
        <v>9.1628399999999999E-2</v>
      </c>
      <c r="DL235" s="52">
        <v>0.1045073</v>
      </c>
      <c r="DM235" s="52">
        <v>9.8699800000000004E-2</v>
      </c>
      <c r="DN235" s="52">
        <v>0.1019438</v>
      </c>
      <c r="DO235" s="52">
        <v>0.1067268</v>
      </c>
      <c r="DP235" s="52">
        <v>9.5354999999999995E-2</v>
      </c>
      <c r="DQ235" s="52">
        <v>8.4581000000000003E-2</v>
      </c>
      <c r="DR235" s="52">
        <v>7.7441800000000005E-2</v>
      </c>
      <c r="DS235" s="52">
        <v>4.6833399999999997E-2</v>
      </c>
      <c r="DT235" s="52">
        <v>2.0633599999999998E-2</v>
      </c>
      <c r="DU235" s="52">
        <v>6.9934000000000003E-3</v>
      </c>
      <c r="DV235" s="52">
        <v>-2.13181E-2</v>
      </c>
      <c r="DW235" s="52">
        <v>-1.4254999999999999E-3</v>
      </c>
      <c r="DX235" s="52">
        <v>-9.8347E-3</v>
      </c>
      <c r="DY235" s="52">
        <v>-5.8475000000000003E-3</v>
      </c>
      <c r="DZ235" s="52">
        <v>-7.3191000000000003E-3</v>
      </c>
      <c r="EA235" s="52">
        <v>6.0619999999999997E-3</v>
      </c>
      <c r="EB235" s="52">
        <v>1.5982900000000001E-2</v>
      </c>
      <c r="EC235" s="52">
        <v>3.2012100000000002E-2</v>
      </c>
      <c r="ED235" s="52">
        <v>3.66813E-2</v>
      </c>
      <c r="EE235" s="52">
        <v>2.92749E-2</v>
      </c>
      <c r="EF235" s="52">
        <v>2.30133E-2</v>
      </c>
      <c r="EG235" s="52">
        <v>4.3260300000000002E-2</v>
      </c>
      <c r="EH235" s="52">
        <v>7.6647900000000005E-2</v>
      </c>
      <c r="EI235" s="52">
        <v>0.10913589999999999</v>
      </c>
      <c r="EJ235" s="52">
        <v>0.1242047</v>
      </c>
      <c r="EK235" s="52">
        <v>0.1195678</v>
      </c>
      <c r="EL235" s="52">
        <v>0.1233573</v>
      </c>
      <c r="EM235" s="52">
        <v>0.12824250000000001</v>
      </c>
      <c r="EN235" s="52">
        <v>0.1174534</v>
      </c>
      <c r="EO235" s="52">
        <v>0.10748969999999999</v>
      </c>
      <c r="EP235" s="52">
        <v>9.9258700000000005E-2</v>
      </c>
      <c r="EQ235" s="52">
        <v>6.7339599999999999E-2</v>
      </c>
      <c r="ER235" s="52">
        <v>3.9577399999999999E-2</v>
      </c>
      <c r="ES235" s="52">
        <v>2.4687199999999999E-2</v>
      </c>
      <c r="ET235" s="52">
        <v>-4.7463000000000002E-3</v>
      </c>
      <c r="EU235" s="52">
        <v>66.310058999999995</v>
      </c>
      <c r="EV235" s="52">
        <v>66.359954999999999</v>
      </c>
      <c r="EW235" s="52">
        <v>66.304405000000003</v>
      </c>
      <c r="EX235" s="52">
        <v>66.909041999999999</v>
      </c>
      <c r="EY235" s="52">
        <v>66.808716000000004</v>
      </c>
      <c r="EZ235" s="52">
        <v>66.606575000000007</v>
      </c>
      <c r="FA235" s="52">
        <v>67.364716000000001</v>
      </c>
      <c r="FB235" s="52">
        <v>69.722297999999995</v>
      </c>
      <c r="FC235" s="52">
        <v>72.699614999999994</v>
      </c>
      <c r="FD235" s="52">
        <v>76.670012999999997</v>
      </c>
      <c r="FE235" s="52">
        <v>80.225868000000006</v>
      </c>
      <c r="FF235" s="52">
        <v>81.325821000000005</v>
      </c>
      <c r="FG235" s="52">
        <v>81.429046999999997</v>
      </c>
      <c r="FH235" s="52">
        <v>81.124947000000006</v>
      </c>
      <c r="FI235" s="52">
        <v>81.024985999999998</v>
      </c>
      <c r="FJ235" s="52">
        <v>80.320098999999999</v>
      </c>
      <c r="FK235" s="52">
        <v>78.974716000000001</v>
      </c>
      <c r="FL235" s="52">
        <v>77.326790000000003</v>
      </c>
      <c r="FM235" s="52">
        <v>74.314514000000003</v>
      </c>
      <c r="FN235" s="52">
        <v>70.612899999999996</v>
      </c>
      <c r="FO235" s="52">
        <v>68.810126999999994</v>
      </c>
      <c r="FP235" s="52">
        <v>67.748253000000005</v>
      </c>
      <c r="FQ235" s="52">
        <v>66.898857000000007</v>
      </c>
      <c r="FR235" s="52">
        <v>66.727424999999997</v>
      </c>
      <c r="FS235" s="52">
        <v>1.54371E-2</v>
      </c>
      <c r="FT235" s="52">
        <v>1.6383499999999999E-2</v>
      </c>
      <c r="FU235" s="52">
        <v>2.3191699999999999E-2</v>
      </c>
    </row>
    <row r="236" spans="1:177" x14ac:dyDescent="0.2">
      <c r="A236" s="31" t="s">
        <v>204</v>
      </c>
      <c r="B236" s="31" t="s">
        <v>236</v>
      </c>
      <c r="C236" s="31" t="s">
        <v>208</v>
      </c>
      <c r="D236" s="31" t="s">
        <v>215</v>
      </c>
      <c r="E236" s="53" t="s">
        <v>229</v>
      </c>
      <c r="F236" s="53">
        <v>2399</v>
      </c>
      <c r="G236" s="52">
        <v>0.72502359999999999</v>
      </c>
      <c r="H236" s="52">
        <v>0.63938759999999994</v>
      </c>
      <c r="I236" s="52">
        <v>0.58368889999999995</v>
      </c>
      <c r="J236" s="52">
        <v>0.54889410000000005</v>
      </c>
      <c r="K236" s="52">
        <v>0.53653969999999995</v>
      </c>
      <c r="L236" s="52">
        <v>0.5740575</v>
      </c>
      <c r="M236" s="52">
        <v>0.62000549999999999</v>
      </c>
      <c r="N236" s="52">
        <v>0.66598520000000005</v>
      </c>
      <c r="O236" s="52">
        <v>0.65111059999999998</v>
      </c>
      <c r="P236" s="52">
        <v>0.64999799999999996</v>
      </c>
      <c r="Q236" s="52">
        <v>0.66548620000000003</v>
      </c>
      <c r="R236" s="52">
        <v>0.69368300000000005</v>
      </c>
      <c r="S236" s="52">
        <v>0.72996919999999998</v>
      </c>
      <c r="T236" s="52">
        <v>0.76633830000000003</v>
      </c>
      <c r="U236" s="52">
        <v>0.78800760000000003</v>
      </c>
      <c r="V236" s="52">
        <v>0.82845480000000005</v>
      </c>
      <c r="W236" s="52">
        <v>0.8816271</v>
      </c>
      <c r="X236" s="52">
        <v>0.95158430000000005</v>
      </c>
      <c r="Y236" s="52">
        <v>1.0172079999999999</v>
      </c>
      <c r="Z236" s="52">
        <v>1.039982</v>
      </c>
      <c r="AA236" s="52">
        <v>1.1200730000000001</v>
      </c>
      <c r="AB236" s="52">
        <v>1.0978680000000001</v>
      </c>
      <c r="AC236" s="52">
        <v>0.9733347</v>
      </c>
      <c r="AD236" s="52">
        <v>0.83679429999999999</v>
      </c>
      <c r="AE236" s="52">
        <v>-9.9988000000000004E-3</v>
      </c>
      <c r="AF236" s="52">
        <v>-3.0801200000000001E-2</v>
      </c>
      <c r="AG236" s="52">
        <v>-2.6809099999999999E-2</v>
      </c>
      <c r="AH236" s="52">
        <v>-1.53898E-2</v>
      </c>
      <c r="AI236" s="52">
        <v>-8.0911000000000004E-3</v>
      </c>
      <c r="AJ236" s="52">
        <v>-2.5129000000000002E-3</v>
      </c>
      <c r="AK236" s="52">
        <v>3.4738999999999998E-3</v>
      </c>
      <c r="AL236" s="52">
        <v>1.8859500000000001E-2</v>
      </c>
      <c r="AM236" s="52">
        <v>2.1017000000000002E-3</v>
      </c>
      <c r="AN236" s="52">
        <v>-3.5198E-3</v>
      </c>
      <c r="AO236" s="52">
        <v>1.4840000000000001E-3</v>
      </c>
      <c r="AP236" s="52">
        <v>2.0841200000000001E-2</v>
      </c>
      <c r="AQ236" s="52">
        <v>2.5251800000000001E-2</v>
      </c>
      <c r="AR236" s="52">
        <v>3.0831899999999999E-2</v>
      </c>
      <c r="AS236" s="52">
        <v>2.7570899999999999E-2</v>
      </c>
      <c r="AT236" s="52">
        <v>3.4840200000000002E-2</v>
      </c>
      <c r="AU236" s="52">
        <v>3.4638099999999998E-2</v>
      </c>
      <c r="AV236" s="52">
        <v>3.2487700000000001E-2</v>
      </c>
      <c r="AW236" s="52">
        <v>2.1316600000000002E-2</v>
      </c>
      <c r="AX236" s="52">
        <v>7.2937000000000002E-3</v>
      </c>
      <c r="AY236" s="52">
        <v>1.09844E-2</v>
      </c>
      <c r="AZ236" s="52">
        <v>5.4437000000000001E-3</v>
      </c>
      <c r="BA236" s="52">
        <v>-1.2293399999999999E-2</v>
      </c>
      <c r="BB236" s="52">
        <v>-4.9950999999999997E-3</v>
      </c>
      <c r="BC236" s="52">
        <v>-1.2722E-3</v>
      </c>
      <c r="BD236" s="52">
        <v>-2.0934000000000001E-2</v>
      </c>
      <c r="BE236" s="52">
        <v>-1.82434E-2</v>
      </c>
      <c r="BF236" s="52">
        <v>-8.2155000000000006E-3</v>
      </c>
      <c r="BG236" s="52">
        <v>-1.6417999999999999E-3</v>
      </c>
      <c r="BH236" s="52">
        <v>4.0775000000000004E-3</v>
      </c>
      <c r="BI236" s="52">
        <v>1.0707400000000001E-2</v>
      </c>
      <c r="BJ236" s="52">
        <v>2.6425199999999999E-2</v>
      </c>
      <c r="BK236" s="52">
        <v>1.05957E-2</v>
      </c>
      <c r="BL236" s="52">
        <v>4.9277000000000001E-3</v>
      </c>
      <c r="BM236" s="52">
        <v>1.01948E-2</v>
      </c>
      <c r="BN236" s="52">
        <v>2.9664699999999999E-2</v>
      </c>
      <c r="BO236" s="52">
        <v>3.4600600000000002E-2</v>
      </c>
      <c r="BP236" s="52">
        <v>4.0751099999999998E-2</v>
      </c>
      <c r="BQ236" s="52">
        <v>3.7333199999999997E-2</v>
      </c>
      <c r="BR236" s="52">
        <v>4.4965699999999997E-2</v>
      </c>
      <c r="BS236" s="52">
        <v>4.4798600000000001E-2</v>
      </c>
      <c r="BT236" s="52">
        <v>4.2741700000000001E-2</v>
      </c>
      <c r="BU236" s="52">
        <v>3.2016700000000002E-2</v>
      </c>
      <c r="BV236" s="52">
        <v>1.8155999999999999E-2</v>
      </c>
      <c r="BW236" s="52">
        <v>2.2244900000000001E-2</v>
      </c>
      <c r="BX236" s="52">
        <v>1.6374799999999998E-2</v>
      </c>
      <c r="BY236" s="52">
        <v>-2.1299999999999999E-3</v>
      </c>
      <c r="BZ236" s="52">
        <v>4.2855999999999997E-3</v>
      </c>
      <c r="CA236" s="52">
        <v>4.7717999999999997E-3</v>
      </c>
      <c r="CB236" s="52">
        <v>-1.41E-2</v>
      </c>
      <c r="CC236" s="52">
        <v>-1.23108E-2</v>
      </c>
      <c r="CD236" s="52">
        <v>-3.2466999999999999E-3</v>
      </c>
      <c r="CE236" s="52">
        <v>2.8249999999999998E-3</v>
      </c>
      <c r="CF236" s="52">
        <v>8.6420000000000004E-3</v>
      </c>
      <c r="CG236" s="52">
        <v>1.57173E-2</v>
      </c>
      <c r="CH236" s="52">
        <v>3.1665100000000002E-2</v>
      </c>
      <c r="CI236" s="52">
        <v>1.6478599999999999E-2</v>
      </c>
      <c r="CJ236" s="52">
        <v>1.07785E-2</v>
      </c>
      <c r="CK236" s="52">
        <v>1.6227800000000001E-2</v>
      </c>
      <c r="CL236" s="52">
        <v>3.5775700000000001E-2</v>
      </c>
      <c r="CM236" s="52">
        <v>4.1075599999999997E-2</v>
      </c>
      <c r="CN236" s="52">
        <v>4.7621200000000002E-2</v>
      </c>
      <c r="CO236" s="52">
        <v>4.4094599999999998E-2</v>
      </c>
      <c r="CP236" s="52">
        <v>5.1978499999999997E-2</v>
      </c>
      <c r="CQ236" s="52">
        <v>5.1835699999999998E-2</v>
      </c>
      <c r="CR236" s="52">
        <v>4.9843600000000002E-2</v>
      </c>
      <c r="CS236" s="52">
        <v>3.9427499999999997E-2</v>
      </c>
      <c r="CT236" s="52">
        <v>2.5679199999999999E-2</v>
      </c>
      <c r="CU236" s="52">
        <v>3.0043899999999998E-2</v>
      </c>
      <c r="CV236" s="52">
        <v>2.39457E-2</v>
      </c>
      <c r="CW236" s="52">
        <v>4.9090999999999996E-3</v>
      </c>
      <c r="CX236" s="52">
        <v>1.07134E-2</v>
      </c>
      <c r="CY236" s="52">
        <v>1.08158E-2</v>
      </c>
      <c r="CZ236" s="52">
        <v>-7.2658999999999996E-3</v>
      </c>
      <c r="DA236" s="52">
        <v>-6.3781999999999997E-3</v>
      </c>
      <c r="DB236" s="52">
        <v>1.7221999999999999E-3</v>
      </c>
      <c r="DC236" s="52">
        <v>7.2916999999999999E-3</v>
      </c>
      <c r="DD236" s="52">
        <v>1.3206499999999999E-2</v>
      </c>
      <c r="DE236" s="52">
        <v>2.0727200000000001E-2</v>
      </c>
      <c r="DF236" s="52">
        <v>3.6905100000000003E-2</v>
      </c>
      <c r="DG236" s="52">
        <v>2.23614E-2</v>
      </c>
      <c r="DH236" s="52">
        <v>1.66292E-2</v>
      </c>
      <c r="DI236" s="52">
        <v>2.22609E-2</v>
      </c>
      <c r="DJ236" s="52">
        <v>4.1886800000000002E-2</v>
      </c>
      <c r="DK236" s="52">
        <v>4.7550500000000002E-2</v>
      </c>
      <c r="DL236" s="52">
        <v>5.4491199999999997E-2</v>
      </c>
      <c r="DM236" s="52">
        <v>5.0855900000000002E-2</v>
      </c>
      <c r="DN236" s="52">
        <v>5.8991399999999999E-2</v>
      </c>
      <c r="DO236" s="52">
        <v>5.8872899999999999E-2</v>
      </c>
      <c r="DP236" s="52">
        <v>5.6945500000000003E-2</v>
      </c>
      <c r="DQ236" s="52">
        <v>4.6838400000000002E-2</v>
      </c>
      <c r="DR236" s="52">
        <v>3.32024E-2</v>
      </c>
      <c r="DS236" s="52">
        <v>3.7842899999999999E-2</v>
      </c>
      <c r="DT236" s="52">
        <v>3.1516500000000003E-2</v>
      </c>
      <c r="DU236" s="52">
        <v>1.19483E-2</v>
      </c>
      <c r="DV236" s="52">
        <v>1.7141199999999999E-2</v>
      </c>
      <c r="DW236" s="52">
        <v>1.9542400000000001E-2</v>
      </c>
      <c r="DX236" s="52">
        <v>2.6013E-3</v>
      </c>
      <c r="DY236" s="52">
        <v>2.1875000000000002E-3</v>
      </c>
      <c r="DZ236" s="52">
        <v>8.8964999999999999E-3</v>
      </c>
      <c r="EA236" s="52">
        <v>1.3741E-2</v>
      </c>
      <c r="EB236" s="52">
        <v>1.9796899999999999E-2</v>
      </c>
      <c r="EC236" s="52">
        <v>2.7960599999999999E-2</v>
      </c>
      <c r="ED236" s="52">
        <v>4.4470700000000002E-2</v>
      </c>
      <c r="EE236" s="52">
        <v>3.0855400000000002E-2</v>
      </c>
      <c r="EF236" s="52">
        <v>2.50768E-2</v>
      </c>
      <c r="EG236" s="52">
        <v>3.0971700000000001E-2</v>
      </c>
      <c r="EH236" s="52">
        <v>5.0710199999999997E-2</v>
      </c>
      <c r="EI236" s="52">
        <v>5.6899400000000003E-2</v>
      </c>
      <c r="EJ236" s="52">
        <v>6.4410499999999996E-2</v>
      </c>
      <c r="EK236" s="52">
        <v>6.0618199999999997E-2</v>
      </c>
      <c r="EL236" s="52">
        <v>6.9116800000000006E-2</v>
      </c>
      <c r="EM236" s="52">
        <v>6.9033300000000006E-2</v>
      </c>
      <c r="EN236" s="52">
        <v>6.7199599999999998E-2</v>
      </c>
      <c r="EO236" s="52">
        <v>5.7538499999999999E-2</v>
      </c>
      <c r="EP236" s="52">
        <v>4.4064699999999998E-2</v>
      </c>
      <c r="EQ236" s="52">
        <v>4.9103399999999998E-2</v>
      </c>
      <c r="ER236" s="52">
        <v>4.2447600000000002E-2</v>
      </c>
      <c r="ES236" s="52">
        <v>2.2111599999999999E-2</v>
      </c>
      <c r="ET236" s="52">
        <v>2.6421900000000002E-2</v>
      </c>
      <c r="EU236" s="52">
        <v>65.625809000000004</v>
      </c>
      <c r="EV236" s="52">
        <v>65.341217</v>
      </c>
      <c r="EW236" s="52">
        <v>65.202454000000003</v>
      </c>
      <c r="EX236" s="52">
        <v>64.895781999999997</v>
      </c>
      <c r="EY236" s="52">
        <v>64.754501000000005</v>
      </c>
      <c r="EZ236" s="52">
        <v>64.635574000000005</v>
      </c>
      <c r="FA236" s="52">
        <v>65.590003999999993</v>
      </c>
      <c r="FB236" s="52">
        <v>66.849297000000007</v>
      </c>
      <c r="FC236" s="52">
        <v>68.685844000000003</v>
      </c>
      <c r="FD236" s="52">
        <v>70.835228000000001</v>
      </c>
      <c r="FE236" s="52">
        <v>72.599365000000006</v>
      </c>
      <c r="FF236" s="52">
        <v>73.690308000000002</v>
      </c>
      <c r="FG236" s="52">
        <v>74.576981000000004</v>
      </c>
      <c r="FH236" s="52">
        <v>74.689293000000006</v>
      </c>
      <c r="FI236" s="52">
        <v>74.379172999999994</v>
      </c>
      <c r="FJ236" s="52">
        <v>73.738983000000005</v>
      </c>
      <c r="FK236" s="52">
        <v>73.094673</v>
      </c>
      <c r="FL236" s="52">
        <v>71.825187999999997</v>
      </c>
      <c r="FM236" s="52">
        <v>70.197990000000004</v>
      </c>
      <c r="FN236" s="52">
        <v>67.882148999999998</v>
      </c>
      <c r="FO236" s="52">
        <v>66.823898</v>
      </c>
      <c r="FP236" s="52">
        <v>66.390136999999996</v>
      </c>
      <c r="FQ236" s="52">
        <v>66.213081000000003</v>
      </c>
      <c r="FR236" s="52">
        <v>65.786277999999996</v>
      </c>
      <c r="FS236" s="52">
        <v>8.0537000000000004E-3</v>
      </c>
      <c r="FT236" s="52">
        <v>8.7901999999999997E-3</v>
      </c>
      <c r="FU236" s="52">
        <v>1.1125599999999999E-2</v>
      </c>
    </row>
    <row r="237" spans="1:177" x14ac:dyDescent="0.2">
      <c r="A237" s="31" t="s">
        <v>204</v>
      </c>
      <c r="B237" s="31" t="s">
        <v>236</v>
      </c>
      <c r="C237" s="31" t="s">
        <v>208</v>
      </c>
      <c r="D237" s="31" t="s">
        <v>215</v>
      </c>
      <c r="E237" s="53" t="s">
        <v>230</v>
      </c>
      <c r="F237" s="53">
        <v>1392</v>
      </c>
      <c r="G237" s="52">
        <v>0.71778419999999998</v>
      </c>
      <c r="H237" s="52">
        <v>0.63188069999999996</v>
      </c>
      <c r="I237" s="52">
        <v>0.57036010000000004</v>
      </c>
      <c r="J237" s="52">
        <v>0.53241780000000005</v>
      </c>
      <c r="K237" s="52">
        <v>0.51374600000000004</v>
      </c>
      <c r="L237" s="52">
        <v>0.53841000000000006</v>
      </c>
      <c r="M237" s="52">
        <v>0.58618840000000005</v>
      </c>
      <c r="N237" s="52">
        <v>0.63493140000000003</v>
      </c>
      <c r="O237" s="52">
        <v>0.62454430000000005</v>
      </c>
      <c r="P237" s="52">
        <v>0.63066100000000003</v>
      </c>
      <c r="Q237" s="52">
        <v>0.63801969999999997</v>
      </c>
      <c r="R237" s="52">
        <v>0.65738039999999998</v>
      </c>
      <c r="S237" s="52">
        <v>0.67427429999999999</v>
      </c>
      <c r="T237" s="52">
        <v>0.69839410000000002</v>
      </c>
      <c r="U237" s="52">
        <v>0.70521940000000005</v>
      </c>
      <c r="V237" s="52">
        <v>0.74382570000000003</v>
      </c>
      <c r="W237" s="52">
        <v>0.77978610000000004</v>
      </c>
      <c r="X237" s="52">
        <v>0.83366910000000005</v>
      </c>
      <c r="Y237" s="52">
        <v>0.91635140000000004</v>
      </c>
      <c r="Z237" s="52">
        <v>0.9730202</v>
      </c>
      <c r="AA237" s="52">
        <v>1.080862</v>
      </c>
      <c r="AB237" s="52">
        <v>1.0704370000000001</v>
      </c>
      <c r="AC237" s="52">
        <v>0.9447219</v>
      </c>
      <c r="AD237" s="52">
        <v>0.81730100000000006</v>
      </c>
      <c r="AE237" s="52">
        <v>-4.5922999999999997E-3</v>
      </c>
      <c r="AF237" s="52">
        <v>-3.6919300000000002E-2</v>
      </c>
      <c r="AG237" s="52">
        <v>-4.2462699999999999E-2</v>
      </c>
      <c r="AH237" s="52">
        <v>-2.8688600000000002E-2</v>
      </c>
      <c r="AI237" s="52">
        <v>-2.1732499999999998E-2</v>
      </c>
      <c r="AJ237" s="52">
        <v>-1.35592E-2</v>
      </c>
      <c r="AK237" s="52">
        <v>4.2506999999999996E-3</v>
      </c>
      <c r="AL237" s="52">
        <v>1.47987E-2</v>
      </c>
      <c r="AM237" s="52">
        <v>-3.9268999999999997E-3</v>
      </c>
      <c r="AN237" s="52">
        <v>-4.2253999999999998E-3</v>
      </c>
      <c r="AO237" s="52">
        <v>2.362E-3</v>
      </c>
      <c r="AP237" s="52">
        <v>2.2468399999999999E-2</v>
      </c>
      <c r="AQ237" s="52">
        <v>1.6893499999999999E-2</v>
      </c>
      <c r="AR237" s="52">
        <v>2.5172E-2</v>
      </c>
      <c r="AS237" s="52">
        <v>2.0647599999999999E-2</v>
      </c>
      <c r="AT237" s="52">
        <v>3.1778000000000001E-2</v>
      </c>
      <c r="AU237" s="52">
        <v>2.5163700000000001E-2</v>
      </c>
      <c r="AV237" s="52">
        <v>1.3082999999999999E-2</v>
      </c>
      <c r="AW237" s="52">
        <v>6.4397999999999999E-3</v>
      </c>
      <c r="AX237" s="52">
        <v>7.3638000000000002E-3</v>
      </c>
      <c r="AY237" s="52">
        <v>2.70093E-2</v>
      </c>
      <c r="AZ237" s="52">
        <v>2.8086099999999999E-2</v>
      </c>
      <c r="BA237" s="52">
        <v>-5.0155E-3</v>
      </c>
      <c r="BB237" s="52">
        <v>-4.3118999999999996E-3</v>
      </c>
      <c r="BC237" s="52">
        <v>7.4546999999999999E-3</v>
      </c>
      <c r="BD237" s="52">
        <v>-2.1864499999999999E-2</v>
      </c>
      <c r="BE237" s="52">
        <v>-2.95435E-2</v>
      </c>
      <c r="BF237" s="52">
        <v>-1.8400099999999999E-2</v>
      </c>
      <c r="BG237" s="52">
        <v>-1.28904E-2</v>
      </c>
      <c r="BH237" s="52">
        <v>-4.5145999999999997E-3</v>
      </c>
      <c r="BI237" s="52">
        <v>1.4006299999999999E-2</v>
      </c>
      <c r="BJ237" s="52">
        <v>2.5078400000000001E-2</v>
      </c>
      <c r="BK237" s="52">
        <v>7.6128999999999997E-3</v>
      </c>
      <c r="BL237" s="52">
        <v>7.4622000000000004E-3</v>
      </c>
      <c r="BM237" s="52">
        <v>1.38622E-2</v>
      </c>
      <c r="BN237" s="52">
        <v>3.3779900000000002E-2</v>
      </c>
      <c r="BO237" s="52">
        <v>2.8975000000000001E-2</v>
      </c>
      <c r="BP237" s="52">
        <v>3.7854800000000001E-2</v>
      </c>
      <c r="BQ237" s="52">
        <v>3.2074100000000001E-2</v>
      </c>
      <c r="BR237" s="52">
        <v>4.3791900000000002E-2</v>
      </c>
      <c r="BS237" s="52">
        <v>3.7157200000000001E-2</v>
      </c>
      <c r="BT237" s="52">
        <v>2.53811E-2</v>
      </c>
      <c r="BU237" s="52">
        <v>1.9973299999999999E-2</v>
      </c>
      <c r="BV237" s="52">
        <v>2.1234200000000002E-2</v>
      </c>
      <c r="BW237" s="52">
        <v>4.1528099999999998E-2</v>
      </c>
      <c r="BX237" s="52">
        <v>4.2892600000000003E-2</v>
      </c>
      <c r="BY237" s="52">
        <v>8.7988000000000007E-3</v>
      </c>
      <c r="BZ237" s="52">
        <v>8.4577999999999997E-3</v>
      </c>
      <c r="CA237" s="52">
        <v>1.5798300000000001E-2</v>
      </c>
      <c r="CB237" s="52">
        <v>-1.14375E-2</v>
      </c>
      <c r="CC237" s="52">
        <v>-2.0595599999999999E-2</v>
      </c>
      <c r="CD237" s="52">
        <v>-1.12744E-2</v>
      </c>
      <c r="CE237" s="52">
        <v>-6.7663999999999997E-3</v>
      </c>
      <c r="CF237" s="52">
        <v>1.7497000000000001E-3</v>
      </c>
      <c r="CG237" s="52">
        <v>2.07631E-2</v>
      </c>
      <c r="CH237" s="52">
        <v>3.21981E-2</v>
      </c>
      <c r="CI237" s="52">
        <v>1.5605300000000001E-2</v>
      </c>
      <c r="CJ237" s="52">
        <v>1.5557E-2</v>
      </c>
      <c r="CK237" s="52">
        <v>2.1827099999999999E-2</v>
      </c>
      <c r="CL237" s="52">
        <v>4.1614199999999997E-2</v>
      </c>
      <c r="CM237" s="52">
        <v>3.73427E-2</v>
      </c>
      <c r="CN237" s="52">
        <v>4.6639E-2</v>
      </c>
      <c r="CO237" s="52">
        <v>3.9988099999999999E-2</v>
      </c>
      <c r="CP237" s="52">
        <v>5.2112699999999998E-2</v>
      </c>
      <c r="CQ237" s="52">
        <v>4.5463900000000002E-2</v>
      </c>
      <c r="CR237" s="52">
        <v>3.38988E-2</v>
      </c>
      <c r="CS237" s="52">
        <v>2.9346500000000001E-2</v>
      </c>
      <c r="CT237" s="52">
        <v>3.0840800000000002E-2</v>
      </c>
      <c r="CU237" s="52">
        <v>5.1583799999999999E-2</v>
      </c>
      <c r="CV237" s="52">
        <v>5.31475E-2</v>
      </c>
      <c r="CW237" s="52">
        <v>1.8366500000000001E-2</v>
      </c>
      <c r="CX237" s="52">
        <v>1.7302100000000001E-2</v>
      </c>
      <c r="CY237" s="52">
        <v>2.4142E-2</v>
      </c>
      <c r="CZ237" s="52">
        <v>-1.0106E-3</v>
      </c>
      <c r="DA237" s="52">
        <v>-1.16478E-2</v>
      </c>
      <c r="DB237" s="52">
        <v>-4.1485999999999997E-3</v>
      </c>
      <c r="DC237" s="52">
        <v>-6.424E-4</v>
      </c>
      <c r="DD237" s="52">
        <v>8.0140000000000003E-3</v>
      </c>
      <c r="DE237" s="52">
        <v>2.7519800000000001E-2</v>
      </c>
      <c r="DF237" s="52">
        <v>3.93178E-2</v>
      </c>
      <c r="DG237" s="52">
        <v>2.3597799999999999E-2</v>
      </c>
      <c r="DH237" s="52">
        <v>2.3651800000000001E-2</v>
      </c>
      <c r="DI237" s="52">
        <v>2.9792099999999998E-2</v>
      </c>
      <c r="DJ237" s="52">
        <v>4.9448499999999999E-2</v>
      </c>
      <c r="DK237" s="52">
        <v>4.5710300000000002E-2</v>
      </c>
      <c r="DL237" s="52">
        <v>5.5423100000000003E-2</v>
      </c>
      <c r="DM237" s="52">
        <v>4.7902100000000003E-2</v>
      </c>
      <c r="DN237" s="52">
        <v>6.0433500000000001E-2</v>
      </c>
      <c r="DO237" s="52">
        <v>5.3770499999999999E-2</v>
      </c>
      <c r="DP237" s="52">
        <v>4.2416500000000003E-2</v>
      </c>
      <c r="DQ237" s="52">
        <v>3.8719799999999999E-2</v>
      </c>
      <c r="DR237" s="52">
        <v>4.0447499999999997E-2</v>
      </c>
      <c r="DS237" s="52">
        <v>6.16395E-2</v>
      </c>
      <c r="DT237" s="52">
        <v>6.3402500000000001E-2</v>
      </c>
      <c r="DU237" s="52">
        <v>2.7934199999999999E-2</v>
      </c>
      <c r="DV237" s="52">
        <v>2.61464E-2</v>
      </c>
      <c r="DW237" s="52">
        <v>3.6188999999999999E-2</v>
      </c>
      <c r="DX237" s="52">
        <v>1.40442E-2</v>
      </c>
      <c r="DY237" s="52">
        <v>1.2715000000000001E-3</v>
      </c>
      <c r="DZ237" s="52">
        <v>6.1397999999999999E-3</v>
      </c>
      <c r="EA237" s="52">
        <v>8.1997000000000007E-3</v>
      </c>
      <c r="EB237" s="52">
        <v>1.70586E-2</v>
      </c>
      <c r="EC237" s="52">
        <v>3.7275500000000003E-2</v>
      </c>
      <c r="ED237" s="52">
        <v>4.9597500000000003E-2</v>
      </c>
      <c r="EE237" s="52">
        <v>3.5137599999999998E-2</v>
      </c>
      <c r="EF237" s="52">
        <v>3.53394E-2</v>
      </c>
      <c r="EG237" s="52">
        <v>4.1292299999999997E-2</v>
      </c>
      <c r="EH237" s="52">
        <v>6.0760000000000002E-2</v>
      </c>
      <c r="EI237" s="52">
        <v>5.77919E-2</v>
      </c>
      <c r="EJ237" s="52">
        <v>6.8106E-2</v>
      </c>
      <c r="EK237" s="52">
        <v>5.9328600000000002E-2</v>
      </c>
      <c r="EL237" s="52">
        <v>7.2447399999999995E-2</v>
      </c>
      <c r="EM237" s="52">
        <v>6.5764000000000003E-2</v>
      </c>
      <c r="EN237" s="52">
        <v>5.4714699999999998E-2</v>
      </c>
      <c r="EO237" s="52">
        <v>5.22532E-2</v>
      </c>
      <c r="EP237" s="52">
        <v>5.4317900000000002E-2</v>
      </c>
      <c r="EQ237" s="52">
        <v>7.6158299999999998E-2</v>
      </c>
      <c r="ER237" s="52">
        <v>7.8208899999999998E-2</v>
      </c>
      <c r="ES237" s="52">
        <v>4.1748500000000001E-2</v>
      </c>
      <c r="ET237" s="52">
        <v>3.8916199999999998E-2</v>
      </c>
      <c r="EU237" s="52">
        <v>65.979408000000006</v>
      </c>
      <c r="EV237" s="52">
        <v>65.752739000000005</v>
      </c>
      <c r="EW237" s="52">
        <v>65.485045999999997</v>
      </c>
      <c r="EX237" s="52">
        <v>65.117301999999995</v>
      </c>
      <c r="EY237" s="52">
        <v>64.938064999999995</v>
      </c>
      <c r="EZ237" s="52">
        <v>64.891852999999998</v>
      </c>
      <c r="FA237" s="52">
        <v>65.254035999999999</v>
      </c>
      <c r="FB237" s="52">
        <v>65.939018000000004</v>
      </c>
      <c r="FC237" s="52">
        <v>67.219787999999994</v>
      </c>
      <c r="FD237" s="52">
        <v>68.447777000000002</v>
      </c>
      <c r="FE237" s="52">
        <v>69.626380999999995</v>
      </c>
      <c r="FF237" s="52">
        <v>70.901168999999996</v>
      </c>
      <c r="FG237" s="52">
        <v>71.119690000000006</v>
      </c>
      <c r="FH237" s="52">
        <v>71.518715</v>
      </c>
      <c r="FI237" s="52">
        <v>71.384628000000006</v>
      </c>
      <c r="FJ237" s="52">
        <v>71.124397000000002</v>
      </c>
      <c r="FK237" s="52">
        <v>70.897461000000007</v>
      </c>
      <c r="FL237" s="52">
        <v>70.080460000000002</v>
      </c>
      <c r="FM237" s="52">
        <v>68.985550000000003</v>
      </c>
      <c r="FN237" s="52">
        <v>67.660477</v>
      </c>
      <c r="FO237" s="52">
        <v>66.931128999999999</v>
      </c>
      <c r="FP237" s="52">
        <v>66.517921000000001</v>
      </c>
      <c r="FQ237" s="52">
        <v>66.380920000000003</v>
      </c>
      <c r="FR237" s="52">
        <v>65.875122000000005</v>
      </c>
      <c r="FS237" s="52">
        <v>1.04388E-2</v>
      </c>
      <c r="FT237" s="52">
        <v>1.1545700000000001E-2</v>
      </c>
      <c r="FU237" s="52">
        <v>1.3454600000000001E-2</v>
      </c>
    </row>
    <row r="238" spans="1:177" x14ac:dyDescent="0.2">
      <c r="A238" s="31" t="s">
        <v>204</v>
      </c>
      <c r="B238" s="31" t="s">
        <v>236</v>
      </c>
      <c r="C238" s="31" t="s">
        <v>208</v>
      </c>
      <c r="D238" s="31" t="s">
        <v>215</v>
      </c>
      <c r="E238" s="53" t="s">
        <v>231</v>
      </c>
      <c r="F238" s="53">
        <v>1007</v>
      </c>
      <c r="G238" s="52">
        <v>0.73514219999999997</v>
      </c>
      <c r="H238" s="52">
        <v>0.64983279999999999</v>
      </c>
      <c r="I238" s="52">
        <v>0.60222330000000002</v>
      </c>
      <c r="J238" s="52">
        <v>0.5718029</v>
      </c>
      <c r="K238" s="52">
        <v>0.56821580000000005</v>
      </c>
      <c r="L238" s="52">
        <v>0.62362090000000003</v>
      </c>
      <c r="M238" s="52">
        <v>0.66704759999999996</v>
      </c>
      <c r="N238" s="52">
        <v>0.70921619999999996</v>
      </c>
      <c r="O238" s="52">
        <v>0.68811809999999995</v>
      </c>
      <c r="P238" s="52">
        <v>0.67699160000000003</v>
      </c>
      <c r="Q238" s="52">
        <v>0.70371159999999999</v>
      </c>
      <c r="R238" s="52">
        <v>0.74414380000000002</v>
      </c>
      <c r="S238" s="52">
        <v>0.80731790000000003</v>
      </c>
      <c r="T238" s="52">
        <v>0.86065689999999995</v>
      </c>
      <c r="U238" s="52">
        <v>0.90286390000000005</v>
      </c>
      <c r="V238" s="52">
        <v>0.94580589999999998</v>
      </c>
      <c r="W238" s="52">
        <v>1.0228630000000001</v>
      </c>
      <c r="X238" s="52">
        <v>1.115089</v>
      </c>
      <c r="Y238" s="52">
        <v>1.1569799999999999</v>
      </c>
      <c r="Z238" s="52">
        <v>1.13263</v>
      </c>
      <c r="AA238" s="52">
        <v>1.1743209999999999</v>
      </c>
      <c r="AB238" s="52">
        <v>1.1357600000000001</v>
      </c>
      <c r="AC238" s="52">
        <v>1.0128820000000001</v>
      </c>
      <c r="AD238" s="52">
        <v>0.86379189999999995</v>
      </c>
      <c r="AE238" s="52">
        <v>-3.1556800000000003E-2</v>
      </c>
      <c r="AF238" s="52">
        <v>-3.6239599999999997E-2</v>
      </c>
      <c r="AG238" s="52">
        <v>-1.7406899999999999E-2</v>
      </c>
      <c r="AH238" s="52">
        <v>-8.0925000000000007E-3</v>
      </c>
      <c r="AI238" s="52">
        <v>4.193E-4</v>
      </c>
      <c r="AJ238" s="52">
        <v>2.1583000000000001E-3</v>
      </c>
      <c r="AK238" s="52">
        <v>-9.4359000000000005E-3</v>
      </c>
      <c r="AL238" s="52">
        <v>1.2212799999999999E-2</v>
      </c>
      <c r="AM238" s="52">
        <v>-3.3086999999999999E-3</v>
      </c>
      <c r="AN238" s="52">
        <v>-1.6055699999999999E-2</v>
      </c>
      <c r="AO238" s="52">
        <v>-1.4100700000000001E-2</v>
      </c>
      <c r="AP238" s="52">
        <v>3.8631999999999998E-3</v>
      </c>
      <c r="AQ238" s="52">
        <v>2.12456E-2</v>
      </c>
      <c r="AR238" s="52">
        <v>2.20536E-2</v>
      </c>
      <c r="AS238" s="52">
        <v>2.0733600000000001E-2</v>
      </c>
      <c r="AT238" s="52">
        <v>2.19221E-2</v>
      </c>
      <c r="AU238" s="52">
        <v>3.0538900000000001E-2</v>
      </c>
      <c r="AV238" s="52">
        <v>4.1890200000000002E-2</v>
      </c>
      <c r="AW238" s="52">
        <v>2.3713700000000001E-2</v>
      </c>
      <c r="AX238" s="52">
        <v>-1.1341499999999999E-2</v>
      </c>
      <c r="AY238" s="52">
        <v>-3.0246200000000001E-2</v>
      </c>
      <c r="AZ238" s="52">
        <v>-4.4068799999999998E-2</v>
      </c>
      <c r="BA238" s="52">
        <v>-3.9232900000000001E-2</v>
      </c>
      <c r="BB238" s="52">
        <v>-2.1104899999999999E-2</v>
      </c>
      <c r="BC238" s="52">
        <v>-1.9116600000000001E-2</v>
      </c>
      <c r="BD238" s="52">
        <v>-2.5339899999999999E-2</v>
      </c>
      <c r="BE238" s="52">
        <v>-7.5881999999999998E-3</v>
      </c>
      <c r="BF238" s="52">
        <v>1.3667E-3</v>
      </c>
      <c r="BG238" s="52">
        <v>9.7125000000000006E-3</v>
      </c>
      <c r="BH238" s="52">
        <v>1.1655799999999999E-2</v>
      </c>
      <c r="BI238" s="52">
        <v>1.3010000000000001E-3</v>
      </c>
      <c r="BJ238" s="52">
        <v>2.3305599999999999E-2</v>
      </c>
      <c r="BK238" s="52">
        <v>9.1451999999999992E-3</v>
      </c>
      <c r="BL238" s="52">
        <v>-4.0590000000000001E-3</v>
      </c>
      <c r="BM238" s="52">
        <v>-7.54E-4</v>
      </c>
      <c r="BN238" s="52">
        <v>1.7921300000000001E-2</v>
      </c>
      <c r="BO238" s="52">
        <v>3.5985000000000003E-2</v>
      </c>
      <c r="BP238" s="52">
        <v>3.7889899999999997E-2</v>
      </c>
      <c r="BQ238" s="52">
        <v>3.7775099999999999E-2</v>
      </c>
      <c r="BR238" s="52">
        <v>3.9398799999999998E-2</v>
      </c>
      <c r="BS238" s="52">
        <v>4.8159100000000003E-2</v>
      </c>
      <c r="BT238" s="52">
        <v>5.9444499999999997E-2</v>
      </c>
      <c r="BU238" s="52">
        <v>4.1024900000000003E-2</v>
      </c>
      <c r="BV238" s="52">
        <v>6.0363999999999999E-3</v>
      </c>
      <c r="BW238" s="52">
        <v>-1.2467900000000001E-2</v>
      </c>
      <c r="BX238" s="52">
        <v>-2.8009200000000001E-2</v>
      </c>
      <c r="BY238" s="52">
        <v>-2.4339400000000001E-2</v>
      </c>
      <c r="BZ238" s="52">
        <v>-7.7761999999999996E-3</v>
      </c>
      <c r="CA238" s="52">
        <v>-1.0500499999999999E-2</v>
      </c>
      <c r="CB238" s="52">
        <v>-1.7790799999999999E-2</v>
      </c>
      <c r="CC238" s="52">
        <v>-7.8770000000000001E-4</v>
      </c>
      <c r="CD238" s="52">
        <v>7.9179999999999997E-3</v>
      </c>
      <c r="CE238" s="52">
        <v>1.6148900000000001E-2</v>
      </c>
      <c r="CF238" s="52">
        <v>1.8233800000000001E-2</v>
      </c>
      <c r="CG238" s="52">
        <v>8.7373999999999993E-3</v>
      </c>
      <c r="CH238" s="52">
        <v>3.0988399999999999E-2</v>
      </c>
      <c r="CI238" s="52">
        <v>1.77708E-2</v>
      </c>
      <c r="CJ238" s="52">
        <v>4.2497999999999998E-3</v>
      </c>
      <c r="CK238" s="52">
        <v>8.4898000000000005E-3</v>
      </c>
      <c r="CL238" s="52">
        <v>2.76578E-2</v>
      </c>
      <c r="CM238" s="52">
        <v>4.6193499999999998E-2</v>
      </c>
      <c r="CN238" s="52">
        <v>4.8858100000000002E-2</v>
      </c>
      <c r="CO238" s="52">
        <v>4.9577999999999997E-2</v>
      </c>
      <c r="CP238" s="52">
        <v>5.1503100000000003E-2</v>
      </c>
      <c r="CQ238" s="52">
        <v>6.0362800000000001E-2</v>
      </c>
      <c r="CR238" s="52">
        <v>7.1602600000000002E-2</v>
      </c>
      <c r="CS238" s="52">
        <v>5.3014499999999999E-2</v>
      </c>
      <c r="CT238" s="52">
        <v>1.8072299999999999E-2</v>
      </c>
      <c r="CU238" s="52">
        <v>-1.5469999999999999E-4</v>
      </c>
      <c r="CV238" s="52">
        <v>-1.6886399999999999E-2</v>
      </c>
      <c r="CW238" s="52">
        <v>-1.4024200000000001E-2</v>
      </c>
      <c r="CX238" s="52">
        <v>1.4553000000000001E-3</v>
      </c>
      <c r="CY238" s="52">
        <v>-1.8845000000000001E-3</v>
      </c>
      <c r="CZ238" s="52">
        <v>-1.0241800000000001E-2</v>
      </c>
      <c r="DA238" s="52">
        <v>6.0127999999999996E-3</v>
      </c>
      <c r="DB238" s="52">
        <v>1.44694E-2</v>
      </c>
      <c r="DC238" s="52">
        <v>2.2585299999999999E-2</v>
      </c>
      <c r="DD238" s="52">
        <v>2.4811799999999998E-2</v>
      </c>
      <c r="DE238" s="52">
        <v>1.6173799999999999E-2</v>
      </c>
      <c r="DF238" s="52">
        <v>3.8671200000000003E-2</v>
      </c>
      <c r="DG238" s="52">
        <v>2.63964E-2</v>
      </c>
      <c r="DH238" s="52">
        <v>1.2558700000000001E-2</v>
      </c>
      <c r="DI238" s="52">
        <v>1.7733599999999999E-2</v>
      </c>
      <c r="DJ238" s="52">
        <v>3.7394400000000001E-2</v>
      </c>
      <c r="DK238" s="52">
        <v>5.6402000000000001E-2</v>
      </c>
      <c r="DL238" s="52">
        <v>5.9826299999999999E-2</v>
      </c>
      <c r="DM238" s="52">
        <v>6.1380900000000002E-2</v>
      </c>
      <c r="DN238" s="52">
        <v>6.3607399999999994E-2</v>
      </c>
      <c r="DO238" s="52">
        <v>7.2566500000000006E-2</v>
      </c>
      <c r="DP238" s="52">
        <v>8.3760600000000004E-2</v>
      </c>
      <c r="DQ238" s="52">
        <v>6.5004199999999998E-2</v>
      </c>
      <c r="DR238" s="52">
        <v>3.0108200000000002E-2</v>
      </c>
      <c r="DS238" s="52">
        <v>1.2158499999999999E-2</v>
      </c>
      <c r="DT238" s="52">
        <v>-5.7635000000000004E-3</v>
      </c>
      <c r="DU238" s="52">
        <v>-3.7090000000000001E-3</v>
      </c>
      <c r="DV238" s="52">
        <v>1.06867E-2</v>
      </c>
      <c r="DW238" s="52">
        <v>1.0555699999999999E-2</v>
      </c>
      <c r="DX238" s="52">
        <v>6.579E-4</v>
      </c>
      <c r="DY238" s="52">
        <v>1.5831499999999998E-2</v>
      </c>
      <c r="DZ238" s="52">
        <v>2.3928499999999998E-2</v>
      </c>
      <c r="EA238" s="52">
        <v>3.1878400000000001E-2</v>
      </c>
      <c r="EB238" s="52">
        <v>3.4309399999999997E-2</v>
      </c>
      <c r="EC238" s="52">
        <v>2.6910699999999999E-2</v>
      </c>
      <c r="ED238" s="52">
        <v>4.9764000000000003E-2</v>
      </c>
      <c r="EE238" s="52">
        <v>3.8850299999999997E-2</v>
      </c>
      <c r="EF238" s="52">
        <v>2.4555400000000002E-2</v>
      </c>
      <c r="EG238" s="52">
        <v>3.1080199999999999E-2</v>
      </c>
      <c r="EH238" s="52">
        <v>5.1452499999999998E-2</v>
      </c>
      <c r="EI238" s="52">
        <v>7.1141399999999994E-2</v>
      </c>
      <c r="EJ238" s="52">
        <v>7.5662599999999997E-2</v>
      </c>
      <c r="EK238" s="52">
        <v>7.84223E-2</v>
      </c>
      <c r="EL238" s="52">
        <v>8.1084100000000006E-2</v>
      </c>
      <c r="EM238" s="52">
        <v>9.0186699999999995E-2</v>
      </c>
      <c r="EN238" s="52">
        <v>0.1013149</v>
      </c>
      <c r="EO238" s="52">
        <v>8.2315399999999997E-2</v>
      </c>
      <c r="EP238" s="52">
        <v>4.7486100000000003E-2</v>
      </c>
      <c r="EQ238" s="52">
        <v>2.9936899999999999E-2</v>
      </c>
      <c r="ER238" s="52">
        <v>1.0296E-2</v>
      </c>
      <c r="ES238" s="52">
        <v>1.11845E-2</v>
      </c>
      <c r="ET238" s="52">
        <v>2.4015399999999999E-2</v>
      </c>
      <c r="EU238" s="52">
        <v>65.134293</v>
      </c>
      <c r="EV238" s="52">
        <v>64.769165000000001</v>
      </c>
      <c r="EW238" s="52">
        <v>64.809639000000004</v>
      </c>
      <c r="EX238" s="52">
        <v>64.587860000000006</v>
      </c>
      <c r="EY238" s="52">
        <v>64.499336</v>
      </c>
      <c r="EZ238" s="52">
        <v>64.279319999999998</v>
      </c>
      <c r="FA238" s="52">
        <v>66.057029999999997</v>
      </c>
      <c r="FB238" s="52">
        <v>68.114647000000005</v>
      </c>
      <c r="FC238" s="52">
        <v>70.723770000000002</v>
      </c>
      <c r="FD238" s="52">
        <v>74.153937999999997</v>
      </c>
      <c r="FE238" s="52">
        <v>76.732010000000002</v>
      </c>
      <c r="FF238" s="52">
        <v>77.567406000000005</v>
      </c>
      <c r="FG238" s="52">
        <v>79.382857999999999</v>
      </c>
      <c r="FH238" s="52">
        <v>79.096619000000004</v>
      </c>
      <c r="FI238" s="52">
        <v>78.541793999999996</v>
      </c>
      <c r="FJ238" s="52">
        <v>77.373435999999998</v>
      </c>
      <c r="FK238" s="52">
        <v>76.148933</v>
      </c>
      <c r="FL238" s="52">
        <v>74.250480999999994</v>
      </c>
      <c r="FM238" s="52">
        <v>71.883369000000002</v>
      </c>
      <c r="FN238" s="52">
        <v>68.190285000000003</v>
      </c>
      <c r="FO238" s="52">
        <v>66.674835000000002</v>
      </c>
      <c r="FP238" s="52">
        <v>66.212508999999997</v>
      </c>
      <c r="FQ238" s="52">
        <v>65.979766999999995</v>
      </c>
      <c r="FR238" s="52">
        <v>65.662766000000005</v>
      </c>
      <c r="FS238" s="52">
        <v>1.26587E-2</v>
      </c>
      <c r="FT238" s="52">
        <v>1.3552700000000001E-2</v>
      </c>
      <c r="FU238" s="52">
        <v>1.88772E-2</v>
      </c>
    </row>
    <row r="239" spans="1:177" x14ac:dyDescent="0.2">
      <c r="A239" s="31" t="s">
        <v>204</v>
      </c>
      <c r="B239" s="31" t="s">
        <v>236</v>
      </c>
      <c r="C239" s="31" t="s">
        <v>208</v>
      </c>
      <c r="D239" s="31" t="s">
        <v>216</v>
      </c>
      <c r="E239" s="53" t="s">
        <v>229</v>
      </c>
      <c r="F239" s="53">
        <v>1888</v>
      </c>
      <c r="G239" s="52">
        <v>0.58111489999999999</v>
      </c>
      <c r="H239" s="52">
        <v>0.53153530000000004</v>
      </c>
      <c r="I239" s="52">
        <v>0.50367079999999997</v>
      </c>
      <c r="J239" s="52">
        <v>0.48587249999999998</v>
      </c>
      <c r="K239" s="52">
        <v>0.48699239999999999</v>
      </c>
      <c r="L239" s="52">
        <v>0.54085079999999996</v>
      </c>
      <c r="M239" s="52">
        <v>0.65926430000000003</v>
      </c>
      <c r="N239" s="52">
        <v>0.69234030000000002</v>
      </c>
      <c r="O239" s="52">
        <v>0.64147149999999997</v>
      </c>
      <c r="P239" s="52">
        <v>0.61511780000000005</v>
      </c>
      <c r="Q239" s="52">
        <v>0.59659850000000003</v>
      </c>
      <c r="R239" s="52">
        <v>0.59637119999999999</v>
      </c>
      <c r="S239" s="52">
        <v>0.59384939999999997</v>
      </c>
      <c r="T239" s="52">
        <v>0.592279</v>
      </c>
      <c r="U239" s="52">
        <v>0.58279610000000004</v>
      </c>
      <c r="V239" s="52">
        <v>0.60737300000000005</v>
      </c>
      <c r="W239" s="52">
        <v>0.65029700000000001</v>
      </c>
      <c r="X239" s="52">
        <v>0.75210650000000001</v>
      </c>
      <c r="Y239" s="52">
        <v>0.87439549999999999</v>
      </c>
      <c r="Z239" s="52">
        <v>0.98876500000000001</v>
      </c>
      <c r="AA239" s="52">
        <v>1.0072460000000001</v>
      </c>
      <c r="AB239" s="52">
        <v>0.93563090000000004</v>
      </c>
      <c r="AC239" s="52">
        <v>0.81951949999999996</v>
      </c>
      <c r="AD239" s="52">
        <v>0.68668549999999995</v>
      </c>
      <c r="AE239" s="52">
        <v>-6.51119E-2</v>
      </c>
      <c r="AF239" s="52">
        <v>-5.5220900000000003E-2</v>
      </c>
      <c r="AG239" s="52">
        <v>-4.5755799999999999E-2</v>
      </c>
      <c r="AH239" s="52">
        <v>-4.39154E-2</v>
      </c>
      <c r="AI239" s="52">
        <v>-5.0339200000000001E-2</v>
      </c>
      <c r="AJ239" s="52">
        <v>-4.5070699999999998E-2</v>
      </c>
      <c r="AK239" s="52">
        <v>-1.7560099999999999E-2</v>
      </c>
      <c r="AL239" s="52">
        <v>-5.8633000000000001E-3</v>
      </c>
      <c r="AM239" s="52">
        <v>-9.9506999999999998E-3</v>
      </c>
      <c r="AN239" s="52">
        <v>-4.6866E-3</v>
      </c>
      <c r="AO239" s="52">
        <v>3.7642999999999999E-3</v>
      </c>
      <c r="AP239" s="52">
        <v>1.6047800000000001E-2</v>
      </c>
      <c r="AQ239" s="52">
        <v>1.7408199999999999E-2</v>
      </c>
      <c r="AR239" s="52">
        <v>2.6537999999999999E-2</v>
      </c>
      <c r="AS239" s="52">
        <v>1.3164500000000001E-2</v>
      </c>
      <c r="AT239" s="52">
        <v>1.40506E-2</v>
      </c>
      <c r="AU239" s="52">
        <v>1.1980299999999999E-2</v>
      </c>
      <c r="AV239" s="52">
        <v>2.3366600000000001E-2</v>
      </c>
      <c r="AW239" s="52">
        <v>1.5640999999999999E-3</v>
      </c>
      <c r="AX239" s="52">
        <v>-4.8655E-3</v>
      </c>
      <c r="AY239" s="52">
        <v>-6.4916000000000001E-3</v>
      </c>
      <c r="AZ239" s="52">
        <v>-1.9493099999999999E-2</v>
      </c>
      <c r="BA239" s="52">
        <v>-2.4366499999999999E-2</v>
      </c>
      <c r="BB239" s="52">
        <v>-3.8632899999999998E-2</v>
      </c>
      <c r="BC239" s="52">
        <v>-5.4957499999999999E-2</v>
      </c>
      <c r="BD239" s="52">
        <v>-4.5502000000000001E-2</v>
      </c>
      <c r="BE239" s="52">
        <v>-3.61806E-2</v>
      </c>
      <c r="BF239" s="52">
        <v>-3.5376600000000001E-2</v>
      </c>
      <c r="BG239" s="52">
        <v>-4.1775899999999998E-2</v>
      </c>
      <c r="BH239" s="52">
        <v>-3.6709600000000002E-2</v>
      </c>
      <c r="BI239" s="52">
        <v>-8.0491E-3</v>
      </c>
      <c r="BJ239" s="52">
        <v>3.6167E-3</v>
      </c>
      <c r="BK239" s="52">
        <v>-1.8752E-3</v>
      </c>
      <c r="BL239" s="52">
        <v>3.6597999999999999E-3</v>
      </c>
      <c r="BM239" s="52">
        <v>1.18437E-2</v>
      </c>
      <c r="BN239" s="52">
        <v>2.39808E-2</v>
      </c>
      <c r="BO239" s="52">
        <v>2.5473300000000001E-2</v>
      </c>
      <c r="BP239" s="52">
        <v>3.4787499999999999E-2</v>
      </c>
      <c r="BQ239" s="52">
        <v>2.14085E-2</v>
      </c>
      <c r="BR239" s="52">
        <v>2.2607800000000001E-2</v>
      </c>
      <c r="BS239" s="52">
        <v>2.0450300000000001E-2</v>
      </c>
      <c r="BT239" s="52">
        <v>3.1987399999999999E-2</v>
      </c>
      <c r="BU239" s="52">
        <v>1.06371E-2</v>
      </c>
      <c r="BV239" s="52">
        <v>5.607E-3</v>
      </c>
      <c r="BW239" s="52">
        <v>3.6342000000000002E-3</v>
      </c>
      <c r="BX239" s="52">
        <v>-9.6843999999999993E-3</v>
      </c>
      <c r="BY239" s="52">
        <v>-1.4826499999999999E-2</v>
      </c>
      <c r="BZ239" s="52">
        <v>-2.9597399999999999E-2</v>
      </c>
      <c r="CA239" s="52">
        <v>-4.7924500000000002E-2</v>
      </c>
      <c r="CB239" s="52">
        <v>-3.8770800000000001E-2</v>
      </c>
      <c r="CC239" s="52">
        <v>-2.95488E-2</v>
      </c>
      <c r="CD239" s="52">
        <v>-2.9462700000000001E-2</v>
      </c>
      <c r="CE239" s="52">
        <v>-3.5844899999999999E-2</v>
      </c>
      <c r="CF239" s="52">
        <v>-3.09187E-2</v>
      </c>
      <c r="CG239" s="52">
        <v>-1.4618000000000001E-3</v>
      </c>
      <c r="CH239" s="52">
        <v>1.01826E-2</v>
      </c>
      <c r="CI239" s="52">
        <v>3.7179000000000001E-3</v>
      </c>
      <c r="CJ239" s="52">
        <v>9.4403999999999998E-3</v>
      </c>
      <c r="CK239" s="52">
        <v>1.74396E-2</v>
      </c>
      <c r="CL239" s="52">
        <v>2.94752E-2</v>
      </c>
      <c r="CM239" s="52">
        <v>3.1059199999999999E-2</v>
      </c>
      <c r="CN239" s="52">
        <v>4.0501099999999998E-2</v>
      </c>
      <c r="CO239" s="52">
        <v>2.7118300000000001E-2</v>
      </c>
      <c r="CP239" s="52">
        <v>2.8534500000000001E-2</v>
      </c>
      <c r="CQ239" s="52">
        <v>2.6316699999999998E-2</v>
      </c>
      <c r="CR239" s="52">
        <v>3.7958199999999997E-2</v>
      </c>
      <c r="CS239" s="52">
        <v>1.6920999999999999E-2</v>
      </c>
      <c r="CT239" s="52">
        <v>1.28602E-2</v>
      </c>
      <c r="CU239" s="52">
        <v>1.06473E-2</v>
      </c>
      <c r="CV239" s="52">
        <v>-2.8909000000000001E-3</v>
      </c>
      <c r="CW239" s="52">
        <v>-8.2190000000000006E-3</v>
      </c>
      <c r="CX239" s="52">
        <v>-2.3339499999999999E-2</v>
      </c>
      <c r="CY239" s="52">
        <v>-4.08916E-2</v>
      </c>
      <c r="CZ239" s="52">
        <v>-3.2039499999999999E-2</v>
      </c>
      <c r="DA239" s="52">
        <v>-2.2917E-2</v>
      </c>
      <c r="DB239" s="52">
        <v>-2.3548699999999999E-2</v>
      </c>
      <c r="DC239" s="52">
        <v>-2.99139E-2</v>
      </c>
      <c r="DD239" s="52">
        <v>-2.5127799999999999E-2</v>
      </c>
      <c r="DE239" s="52">
        <v>5.1256000000000001E-3</v>
      </c>
      <c r="DF239" s="52">
        <v>1.67484E-2</v>
      </c>
      <c r="DG239" s="52">
        <v>9.3109999999999998E-3</v>
      </c>
      <c r="DH239" s="52">
        <v>1.52211E-2</v>
      </c>
      <c r="DI239" s="52">
        <v>2.3035400000000001E-2</v>
      </c>
      <c r="DJ239" s="52">
        <v>3.4969600000000003E-2</v>
      </c>
      <c r="DK239" s="52">
        <v>3.66451E-2</v>
      </c>
      <c r="DL239" s="52">
        <v>4.6214699999999997E-2</v>
      </c>
      <c r="DM239" s="52">
        <v>3.2828099999999999E-2</v>
      </c>
      <c r="DN239" s="52">
        <v>3.4461100000000001E-2</v>
      </c>
      <c r="DO239" s="52">
        <v>3.2183099999999999E-2</v>
      </c>
      <c r="DP239" s="52">
        <v>4.39289E-2</v>
      </c>
      <c r="DQ239" s="52">
        <v>2.3204900000000001E-2</v>
      </c>
      <c r="DR239" s="52">
        <v>2.0113499999999999E-2</v>
      </c>
      <c r="DS239" s="52">
        <v>1.76604E-2</v>
      </c>
      <c r="DT239" s="52">
        <v>3.9026E-3</v>
      </c>
      <c r="DU239" s="52">
        <v>-1.6115999999999999E-3</v>
      </c>
      <c r="DV239" s="52">
        <v>-1.7081499999999999E-2</v>
      </c>
      <c r="DW239" s="52">
        <v>-3.0737199999999999E-2</v>
      </c>
      <c r="DX239" s="52">
        <v>-2.2320599999999999E-2</v>
      </c>
      <c r="DY239" s="52">
        <v>-1.3341799999999999E-2</v>
      </c>
      <c r="DZ239" s="52">
        <v>-1.5010000000000001E-2</v>
      </c>
      <c r="EA239" s="52">
        <v>-2.1350500000000001E-2</v>
      </c>
      <c r="EB239" s="52">
        <v>-1.6766699999999999E-2</v>
      </c>
      <c r="EC239" s="52">
        <v>1.46366E-2</v>
      </c>
      <c r="ED239" s="52">
        <v>2.6228399999999999E-2</v>
      </c>
      <c r="EE239" s="52">
        <v>1.7386499999999999E-2</v>
      </c>
      <c r="EF239" s="52">
        <v>2.3567500000000002E-2</v>
      </c>
      <c r="EG239" s="52">
        <v>3.1114800000000001E-2</v>
      </c>
      <c r="EH239" s="52">
        <v>4.2902599999999999E-2</v>
      </c>
      <c r="EI239" s="52">
        <v>4.4710199999999999E-2</v>
      </c>
      <c r="EJ239" s="52">
        <v>5.4464199999999997E-2</v>
      </c>
      <c r="EK239" s="52">
        <v>4.1072200000000003E-2</v>
      </c>
      <c r="EL239" s="52">
        <v>4.3018300000000002E-2</v>
      </c>
      <c r="EM239" s="52">
        <v>4.06532E-2</v>
      </c>
      <c r="EN239" s="52">
        <v>5.2549800000000001E-2</v>
      </c>
      <c r="EO239" s="52">
        <v>3.2277899999999998E-2</v>
      </c>
      <c r="EP239" s="52">
        <v>3.0585999999999999E-2</v>
      </c>
      <c r="EQ239" s="52">
        <v>2.77862E-2</v>
      </c>
      <c r="ER239" s="52">
        <v>1.37114E-2</v>
      </c>
      <c r="ES239" s="52">
        <v>7.9284999999999998E-3</v>
      </c>
      <c r="ET239" s="52">
        <v>-8.0461000000000005E-3</v>
      </c>
      <c r="EU239" s="52">
        <v>58.040664999999997</v>
      </c>
      <c r="EV239" s="52">
        <v>57.577354</v>
      </c>
      <c r="EW239" s="52">
        <v>56.930518999999997</v>
      </c>
      <c r="EX239" s="52">
        <v>56.808697000000002</v>
      </c>
      <c r="EY239" s="52">
        <v>56.125064999999999</v>
      </c>
      <c r="EZ239" s="52">
        <v>55.935580999999999</v>
      </c>
      <c r="FA239" s="52">
        <v>55.706820999999998</v>
      </c>
      <c r="FB239" s="52">
        <v>57.385258</v>
      </c>
      <c r="FC239" s="52">
        <v>60.308697000000002</v>
      </c>
      <c r="FD239" s="52">
        <v>62.430121999999997</v>
      </c>
      <c r="FE239" s="52">
        <v>65.234116</v>
      </c>
      <c r="FF239" s="52">
        <v>67.421417000000005</v>
      </c>
      <c r="FG239" s="52">
        <v>68.118911999999995</v>
      </c>
      <c r="FH239" s="52">
        <v>68.758537000000004</v>
      </c>
      <c r="FI239" s="52">
        <v>68.524154999999993</v>
      </c>
      <c r="FJ239" s="52">
        <v>68.062072999999998</v>
      </c>
      <c r="FK239" s="52">
        <v>66.849884000000003</v>
      </c>
      <c r="FL239" s="52">
        <v>65.244308000000004</v>
      </c>
      <c r="FM239" s="52">
        <v>63.171222999999998</v>
      </c>
      <c r="FN239" s="52">
        <v>61.748641999999997</v>
      </c>
      <c r="FO239" s="52">
        <v>60.695045</v>
      </c>
      <c r="FP239" s="52">
        <v>60.171351999999999</v>
      </c>
      <c r="FQ239" s="52">
        <v>59.294764999999998</v>
      </c>
      <c r="FR239" s="52">
        <v>58.818587999999998</v>
      </c>
      <c r="FS239" s="52">
        <v>7.7073000000000003E-3</v>
      </c>
      <c r="FT239" s="52">
        <v>7.9854999999999995E-3</v>
      </c>
      <c r="FU239" s="52">
        <v>1.1091800000000001E-2</v>
      </c>
    </row>
    <row r="240" spans="1:177" x14ac:dyDescent="0.2">
      <c r="A240" s="31" t="s">
        <v>204</v>
      </c>
      <c r="B240" s="31" t="s">
        <v>236</v>
      </c>
      <c r="C240" s="31" t="s">
        <v>208</v>
      </c>
      <c r="D240" s="31" t="s">
        <v>216</v>
      </c>
      <c r="E240" s="53" t="s">
        <v>230</v>
      </c>
      <c r="F240" s="53">
        <v>1098</v>
      </c>
      <c r="G240" s="52">
        <v>0.57940190000000003</v>
      </c>
      <c r="H240" s="52">
        <v>0.52860110000000005</v>
      </c>
      <c r="I240" s="52">
        <v>0.4934212</v>
      </c>
      <c r="J240" s="52">
        <v>0.47681319999999999</v>
      </c>
      <c r="K240" s="52">
        <v>0.47551979999999999</v>
      </c>
      <c r="L240" s="52">
        <v>0.51933649999999998</v>
      </c>
      <c r="M240" s="52">
        <v>0.62050439999999996</v>
      </c>
      <c r="N240" s="52">
        <v>0.66724570000000005</v>
      </c>
      <c r="O240" s="52">
        <v>0.63333649999999997</v>
      </c>
      <c r="P240" s="52">
        <v>0.61147430000000003</v>
      </c>
      <c r="Q240" s="52">
        <v>0.59344479999999999</v>
      </c>
      <c r="R240" s="52">
        <v>0.59501280000000001</v>
      </c>
      <c r="S240" s="52">
        <v>0.59109860000000003</v>
      </c>
      <c r="T240" s="52">
        <v>0.5873775</v>
      </c>
      <c r="U240" s="52">
        <v>0.57171640000000001</v>
      </c>
      <c r="V240" s="52">
        <v>0.59089290000000005</v>
      </c>
      <c r="W240" s="52">
        <v>0.63305370000000005</v>
      </c>
      <c r="X240" s="52">
        <v>0.73128289999999996</v>
      </c>
      <c r="Y240" s="52">
        <v>0.87110670000000001</v>
      </c>
      <c r="Z240" s="52">
        <v>0.99789139999999998</v>
      </c>
      <c r="AA240" s="52">
        <v>1.016181</v>
      </c>
      <c r="AB240" s="52">
        <v>0.95028939999999995</v>
      </c>
      <c r="AC240" s="52">
        <v>0.82340060000000004</v>
      </c>
      <c r="AD240" s="52">
        <v>0.68646450000000003</v>
      </c>
      <c r="AE240" s="52">
        <v>-7.9280299999999998E-2</v>
      </c>
      <c r="AF240" s="52">
        <v>-6.1802299999999998E-2</v>
      </c>
      <c r="AG240" s="52">
        <v>-5.7442899999999998E-2</v>
      </c>
      <c r="AH240" s="52">
        <v>-5.3972800000000001E-2</v>
      </c>
      <c r="AI240" s="52">
        <v>-5.7193399999999998E-2</v>
      </c>
      <c r="AJ240" s="52">
        <v>-4.3523300000000001E-2</v>
      </c>
      <c r="AK240" s="52">
        <v>-2.2022099999999999E-2</v>
      </c>
      <c r="AL240" s="52">
        <v>-1.17778E-2</v>
      </c>
      <c r="AM240" s="52">
        <v>-8.6046999999999998E-3</v>
      </c>
      <c r="AN240" s="52">
        <v>-2.9829000000000001E-3</v>
      </c>
      <c r="AO240" s="52">
        <v>6.8462000000000002E-3</v>
      </c>
      <c r="AP240" s="52">
        <v>2.3395200000000001E-2</v>
      </c>
      <c r="AQ240" s="52">
        <v>2.9345400000000001E-2</v>
      </c>
      <c r="AR240" s="52">
        <v>3.2672600000000003E-2</v>
      </c>
      <c r="AS240" s="52">
        <v>1.61111E-2</v>
      </c>
      <c r="AT240" s="52">
        <v>2.1936000000000001E-2</v>
      </c>
      <c r="AU240" s="52">
        <v>1.9050399999999999E-2</v>
      </c>
      <c r="AV240" s="52">
        <v>2.07888E-2</v>
      </c>
      <c r="AW240" s="52">
        <v>8.6078000000000005E-3</v>
      </c>
      <c r="AX240" s="52">
        <v>5.0626000000000004E-3</v>
      </c>
      <c r="AY240" s="52">
        <v>1.0353999999999999E-3</v>
      </c>
      <c r="AZ240" s="52">
        <v>-1.47841E-2</v>
      </c>
      <c r="BA240" s="52">
        <v>-2.7633100000000001E-2</v>
      </c>
      <c r="BB240" s="52">
        <v>-4.4065699999999999E-2</v>
      </c>
      <c r="BC240" s="52">
        <v>-6.5847600000000006E-2</v>
      </c>
      <c r="BD240" s="52">
        <v>-4.9280299999999999E-2</v>
      </c>
      <c r="BE240" s="52">
        <v>-4.4889600000000002E-2</v>
      </c>
      <c r="BF240" s="52">
        <v>-4.3318500000000003E-2</v>
      </c>
      <c r="BG240" s="52">
        <v>-4.6979E-2</v>
      </c>
      <c r="BH240" s="52">
        <v>-3.3390099999999999E-2</v>
      </c>
      <c r="BI240" s="52">
        <v>-1.07834E-2</v>
      </c>
      <c r="BJ240" s="52">
        <v>4.7130000000000002E-4</v>
      </c>
      <c r="BK240" s="52">
        <v>1.4418E-3</v>
      </c>
      <c r="BL240" s="52">
        <v>8.0663000000000002E-3</v>
      </c>
      <c r="BM240" s="52">
        <v>1.72824E-2</v>
      </c>
      <c r="BN240" s="52">
        <v>3.3737200000000002E-2</v>
      </c>
      <c r="BO240" s="52">
        <v>3.9697299999999998E-2</v>
      </c>
      <c r="BP240" s="52">
        <v>4.2861700000000003E-2</v>
      </c>
      <c r="BQ240" s="52">
        <v>2.5706799999999998E-2</v>
      </c>
      <c r="BR240" s="52">
        <v>3.2106700000000002E-2</v>
      </c>
      <c r="BS240" s="52">
        <v>2.9376699999999999E-2</v>
      </c>
      <c r="BT240" s="52">
        <v>3.15538E-2</v>
      </c>
      <c r="BU240" s="52">
        <v>2.0323999999999998E-2</v>
      </c>
      <c r="BV240" s="52">
        <v>1.8641499999999998E-2</v>
      </c>
      <c r="BW240" s="52">
        <v>1.3729999999999999E-2</v>
      </c>
      <c r="BX240" s="52">
        <v>-2.7959E-3</v>
      </c>
      <c r="BY240" s="52">
        <v>-1.6078800000000001E-2</v>
      </c>
      <c r="BZ240" s="52">
        <v>-3.31276E-2</v>
      </c>
      <c r="CA240" s="52">
        <v>-5.6544200000000003E-2</v>
      </c>
      <c r="CB240" s="52">
        <v>-4.0607499999999998E-2</v>
      </c>
      <c r="CC240" s="52">
        <v>-3.6195199999999997E-2</v>
      </c>
      <c r="CD240" s="52">
        <v>-3.59393E-2</v>
      </c>
      <c r="CE240" s="52">
        <v>-3.9904500000000002E-2</v>
      </c>
      <c r="CF240" s="52">
        <v>-2.63719E-2</v>
      </c>
      <c r="CG240" s="52">
        <v>-2.9994000000000002E-3</v>
      </c>
      <c r="CH240" s="52">
        <v>8.9549999999999994E-3</v>
      </c>
      <c r="CI240" s="52">
        <v>8.3999000000000001E-3</v>
      </c>
      <c r="CJ240" s="52">
        <v>1.5719E-2</v>
      </c>
      <c r="CK240" s="52">
        <v>2.4510400000000002E-2</v>
      </c>
      <c r="CL240" s="52">
        <v>4.0899999999999999E-2</v>
      </c>
      <c r="CM240" s="52">
        <v>4.6866999999999999E-2</v>
      </c>
      <c r="CN240" s="52">
        <v>4.99186E-2</v>
      </c>
      <c r="CO240" s="52">
        <v>3.2352699999999998E-2</v>
      </c>
      <c r="CP240" s="52">
        <v>3.9150900000000002E-2</v>
      </c>
      <c r="CQ240" s="52">
        <v>3.6528600000000001E-2</v>
      </c>
      <c r="CR240" s="52">
        <v>3.9009599999999998E-2</v>
      </c>
      <c r="CS240" s="52">
        <v>2.8438600000000001E-2</v>
      </c>
      <c r="CT240" s="52">
        <v>2.80462E-2</v>
      </c>
      <c r="CU240" s="52">
        <v>2.2522299999999999E-2</v>
      </c>
      <c r="CV240" s="52">
        <v>5.5071E-3</v>
      </c>
      <c r="CW240" s="52">
        <v>-8.0762999999999998E-3</v>
      </c>
      <c r="CX240" s="52">
        <v>-2.5551999999999998E-2</v>
      </c>
      <c r="CY240" s="52">
        <v>-4.7240799999999999E-2</v>
      </c>
      <c r="CZ240" s="52">
        <v>-3.1934700000000003E-2</v>
      </c>
      <c r="DA240" s="52">
        <v>-2.7500799999999999E-2</v>
      </c>
      <c r="DB240" s="52">
        <v>-2.8560200000000001E-2</v>
      </c>
      <c r="DC240" s="52">
        <v>-3.2829999999999998E-2</v>
      </c>
      <c r="DD240" s="52">
        <v>-1.9353700000000001E-2</v>
      </c>
      <c r="DE240" s="52">
        <v>4.7844999999999997E-3</v>
      </c>
      <c r="DF240" s="52">
        <v>1.7438700000000001E-2</v>
      </c>
      <c r="DG240" s="52">
        <v>1.53581E-2</v>
      </c>
      <c r="DH240" s="52">
        <v>2.3371699999999999E-2</v>
      </c>
      <c r="DI240" s="52">
        <v>3.1738500000000003E-2</v>
      </c>
      <c r="DJ240" s="52">
        <v>4.80627E-2</v>
      </c>
      <c r="DK240" s="52">
        <v>5.40367E-2</v>
      </c>
      <c r="DL240" s="52">
        <v>5.6975499999999998E-2</v>
      </c>
      <c r="DM240" s="52">
        <v>3.8998600000000001E-2</v>
      </c>
      <c r="DN240" s="52">
        <v>4.6195100000000003E-2</v>
      </c>
      <c r="DO240" s="52">
        <v>4.3680499999999997E-2</v>
      </c>
      <c r="DP240" s="52">
        <v>4.6465399999999997E-2</v>
      </c>
      <c r="DQ240" s="52">
        <v>3.6553099999999998E-2</v>
      </c>
      <c r="DR240" s="52">
        <v>3.7450999999999998E-2</v>
      </c>
      <c r="DS240" s="52">
        <v>3.1314500000000002E-2</v>
      </c>
      <c r="DT240" s="52">
        <v>1.3809999999999999E-2</v>
      </c>
      <c r="DU240" s="52">
        <v>-7.3800000000000005E-5</v>
      </c>
      <c r="DV240" s="52">
        <v>-1.7976300000000001E-2</v>
      </c>
      <c r="DW240" s="52">
        <v>-3.3808100000000001E-2</v>
      </c>
      <c r="DX240" s="52">
        <v>-1.9412700000000001E-2</v>
      </c>
      <c r="DY240" s="52">
        <v>-1.49474E-2</v>
      </c>
      <c r="DZ240" s="52">
        <v>-1.7905899999999999E-2</v>
      </c>
      <c r="EA240" s="52">
        <v>-2.26156E-2</v>
      </c>
      <c r="EB240" s="52">
        <v>-9.2204999999999995E-3</v>
      </c>
      <c r="EC240" s="52">
        <v>1.6023300000000001E-2</v>
      </c>
      <c r="ED240" s="52">
        <v>2.96878E-2</v>
      </c>
      <c r="EE240" s="52">
        <v>2.54045E-2</v>
      </c>
      <c r="EF240" s="52">
        <v>3.4420899999999997E-2</v>
      </c>
      <c r="EG240" s="52">
        <v>4.2174700000000002E-2</v>
      </c>
      <c r="EH240" s="52">
        <v>5.8404699999999997E-2</v>
      </c>
      <c r="EI240" s="52">
        <v>6.4388600000000004E-2</v>
      </c>
      <c r="EJ240" s="52">
        <v>6.7164500000000002E-2</v>
      </c>
      <c r="EK240" s="52">
        <v>4.85943E-2</v>
      </c>
      <c r="EL240" s="52">
        <v>5.6365699999999998E-2</v>
      </c>
      <c r="EM240" s="52">
        <v>5.4006800000000001E-2</v>
      </c>
      <c r="EN240" s="52">
        <v>5.7230299999999998E-2</v>
      </c>
      <c r="EO240" s="52">
        <v>4.8269300000000001E-2</v>
      </c>
      <c r="EP240" s="52">
        <v>5.1029900000000003E-2</v>
      </c>
      <c r="EQ240" s="52">
        <v>4.4009100000000002E-2</v>
      </c>
      <c r="ER240" s="52">
        <v>2.57982E-2</v>
      </c>
      <c r="ES240" s="52">
        <v>1.1480499999999999E-2</v>
      </c>
      <c r="ET240" s="52">
        <v>-7.0382999999999999E-3</v>
      </c>
      <c r="EU240" s="52">
        <v>59.872123999999999</v>
      </c>
      <c r="EV240" s="52">
        <v>59.382381000000002</v>
      </c>
      <c r="EW240" s="52">
        <v>58.598351000000001</v>
      </c>
      <c r="EX240" s="52">
        <v>58.211708000000002</v>
      </c>
      <c r="EY240" s="52">
        <v>57.654335000000003</v>
      </c>
      <c r="EZ240" s="52">
        <v>57.554076999999999</v>
      </c>
      <c r="FA240" s="52">
        <v>57.473827</v>
      </c>
      <c r="FB240" s="52">
        <v>58.090480999999997</v>
      </c>
      <c r="FC240" s="52">
        <v>60.106678000000002</v>
      </c>
      <c r="FD240" s="52">
        <v>61.724013999999997</v>
      </c>
      <c r="FE240" s="52">
        <v>64.200339999999997</v>
      </c>
      <c r="FF240" s="52">
        <v>65.782096999999993</v>
      </c>
      <c r="FG240" s="52">
        <v>66.611762999999996</v>
      </c>
      <c r="FH240" s="52">
        <v>67.428191999999996</v>
      </c>
      <c r="FI240" s="52">
        <v>67.348563999999996</v>
      </c>
      <c r="FJ240" s="52">
        <v>67.088379000000003</v>
      </c>
      <c r="FK240" s="52">
        <v>66.237166999999999</v>
      </c>
      <c r="FL240" s="52">
        <v>65.066040000000001</v>
      </c>
      <c r="FM240" s="52">
        <v>63.709690000000002</v>
      </c>
      <c r="FN240" s="52">
        <v>62.655071</v>
      </c>
      <c r="FO240" s="52">
        <v>62.003180999999998</v>
      </c>
      <c r="FP240" s="52">
        <v>61.69088</v>
      </c>
      <c r="FQ240" s="52">
        <v>61.001933999999999</v>
      </c>
      <c r="FR240" s="52">
        <v>60.571525999999999</v>
      </c>
      <c r="FS240" s="52">
        <v>8.4960000000000001E-3</v>
      </c>
      <c r="FT240" s="52">
        <v>9.4648000000000006E-3</v>
      </c>
      <c r="FU240" s="52">
        <v>1.41268E-2</v>
      </c>
    </row>
    <row r="241" spans="1:177" x14ac:dyDescent="0.2">
      <c r="A241" s="31" t="s">
        <v>204</v>
      </c>
      <c r="B241" s="31" t="s">
        <v>236</v>
      </c>
      <c r="C241" s="31" t="s">
        <v>208</v>
      </c>
      <c r="D241" s="31" t="s">
        <v>216</v>
      </c>
      <c r="E241" s="53" t="s">
        <v>231</v>
      </c>
      <c r="F241" s="53">
        <v>790</v>
      </c>
      <c r="G241" s="52">
        <v>0.5838643</v>
      </c>
      <c r="H241" s="52">
        <v>0.5359121</v>
      </c>
      <c r="I241" s="52">
        <v>0.51822279999999998</v>
      </c>
      <c r="J241" s="52">
        <v>0.4987992</v>
      </c>
      <c r="K241" s="52">
        <v>0.50325540000000002</v>
      </c>
      <c r="L241" s="52">
        <v>0.57106820000000003</v>
      </c>
      <c r="M241" s="52">
        <v>0.71360610000000002</v>
      </c>
      <c r="N241" s="52">
        <v>0.72738009999999997</v>
      </c>
      <c r="O241" s="52">
        <v>0.65289750000000002</v>
      </c>
      <c r="P241" s="52">
        <v>0.62022100000000002</v>
      </c>
      <c r="Q241" s="52">
        <v>0.60090880000000002</v>
      </c>
      <c r="R241" s="52">
        <v>0.59834140000000002</v>
      </c>
      <c r="S241" s="52">
        <v>0.59773390000000004</v>
      </c>
      <c r="T241" s="52">
        <v>0.59935669999999996</v>
      </c>
      <c r="U241" s="52">
        <v>0.59862099999999996</v>
      </c>
      <c r="V241" s="52">
        <v>0.63067139999999999</v>
      </c>
      <c r="W241" s="52">
        <v>0.67484619999999995</v>
      </c>
      <c r="X241" s="52">
        <v>0.78152560000000004</v>
      </c>
      <c r="Y241" s="52">
        <v>0.87924579999999997</v>
      </c>
      <c r="Z241" s="52">
        <v>0.97638559999999996</v>
      </c>
      <c r="AA241" s="52">
        <v>0.99511430000000001</v>
      </c>
      <c r="AB241" s="52">
        <v>0.91538940000000002</v>
      </c>
      <c r="AC241" s="52">
        <v>0.8141062</v>
      </c>
      <c r="AD241" s="52">
        <v>0.68714960000000003</v>
      </c>
      <c r="AE241" s="52">
        <v>-6.1606099999999997E-2</v>
      </c>
      <c r="AF241" s="52">
        <v>-6.1842099999999997E-2</v>
      </c>
      <c r="AG241" s="52">
        <v>-4.49402E-2</v>
      </c>
      <c r="AH241" s="52">
        <v>-4.37559E-2</v>
      </c>
      <c r="AI241" s="52">
        <v>-5.4743600000000003E-2</v>
      </c>
      <c r="AJ241" s="52">
        <v>-6.0937400000000003E-2</v>
      </c>
      <c r="AK241" s="52">
        <v>-2.6879299999999998E-2</v>
      </c>
      <c r="AL241" s="52">
        <v>-1.32976E-2</v>
      </c>
      <c r="AM241" s="52">
        <v>-2.5238500000000001E-2</v>
      </c>
      <c r="AN241" s="52">
        <v>-2.0796800000000001E-2</v>
      </c>
      <c r="AO241" s="52">
        <v>-1.4040199999999999E-2</v>
      </c>
      <c r="AP241" s="52">
        <v>-7.2418999999999999E-3</v>
      </c>
      <c r="AQ241" s="52">
        <v>-1.25716E-2</v>
      </c>
      <c r="AR241" s="52">
        <v>4.4654999999999999E-3</v>
      </c>
      <c r="AS241" s="52">
        <v>-4.2469999999999999E-3</v>
      </c>
      <c r="AT241" s="52">
        <v>-1.08696E-2</v>
      </c>
      <c r="AU241" s="52">
        <v>-1.1440000000000001E-2</v>
      </c>
      <c r="AV241" s="52">
        <v>1.30344E-2</v>
      </c>
      <c r="AW241" s="52">
        <v>-2.3060600000000001E-2</v>
      </c>
      <c r="AX241" s="52">
        <v>-3.5712399999999998E-2</v>
      </c>
      <c r="AY241" s="52">
        <v>-3.3566800000000001E-2</v>
      </c>
      <c r="AZ241" s="52">
        <v>-4.2274100000000002E-2</v>
      </c>
      <c r="BA241" s="52">
        <v>-3.5754899999999999E-2</v>
      </c>
      <c r="BB241" s="52">
        <v>-4.5968599999999998E-2</v>
      </c>
      <c r="BC241" s="52">
        <v>-4.6213600000000001E-2</v>
      </c>
      <c r="BD241" s="52">
        <v>-4.6528800000000002E-2</v>
      </c>
      <c r="BE241" s="52">
        <v>-3.02154E-2</v>
      </c>
      <c r="BF241" s="52">
        <v>-2.98E-2</v>
      </c>
      <c r="BG241" s="52">
        <v>-4.0071700000000002E-2</v>
      </c>
      <c r="BH241" s="52">
        <v>-4.6800899999999999E-2</v>
      </c>
      <c r="BI241" s="52">
        <v>-1.03955E-2</v>
      </c>
      <c r="BJ241" s="52">
        <v>1.6309E-3</v>
      </c>
      <c r="BK241" s="52">
        <v>-1.19303E-2</v>
      </c>
      <c r="BL241" s="52">
        <v>-8.0846000000000008E-3</v>
      </c>
      <c r="BM241" s="52">
        <v>-1.3113000000000001E-3</v>
      </c>
      <c r="BN241" s="52">
        <v>5.0927000000000004E-3</v>
      </c>
      <c r="BO241" s="52">
        <v>2.2479999999999999E-4</v>
      </c>
      <c r="BP241" s="52">
        <v>1.8150900000000001E-2</v>
      </c>
      <c r="BQ241" s="52">
        <v>1.02048E-2</v>
      </c>
      <c r="BR241" s="52">
        <v>3.8717000000000001E-3</v>
      </c>
      <c r="BS241" s="52">
        <v>2.7718E-3</v>
      </c>
      <c r="BT241" s="52">
        <v>2.7134700000000001E-2</v>
      </c>
      <c r="BU241" s="52">
        <v>-8.7611000000000008E-3</v>
      </c>
      <c r="BV241" s="52">
        <v>-1.9317000000000001E-2</v>
      </c>
      <c r="BW241" s="52">
        <v>-1.7032100000000001E-2</v>
      </c>
      <c r="BX241" s="52">
        <v>-2.58117E-2</v>
      </c>
      <c r="BY241" s="52">
        <v>-1.9607599999999999E-2</v>
      </c>
      <c r="BZ241" s="52">
        <v>-3.06857E-2</v>
      </c>
      <c r="CA241" s="52">
        <v>-3.5552899999999998E-2</v>
      </c>
      <c r="CB241" s="52">
        <v>-3.5922900000000001E-2</v>
      </c>
      <c r="CC241" s="52">
        <v>-2.0017E-2</v>
      </c>
      <c r="CD241" s="52">
        <v>-2.0134200000000001E-2</v>
      </c>
      <c r="CE241" s="52">
        <v>-2.9909999999999999E-2</v>
      </c>
      <c r="CF241" s="52">
        <v>-3.7010000000000001E-2</v>
      </c>
      <c r="CG241" s="52">
        <v>1.0212000000000001E-3</v>
      </c>
      <c r="CH241" s="52">
        <v>1.19703E-2</v>
      </c>
      <c r="CI241" s="52">
        <v>-2.7130000000000001E-3</v>
      </c>
      <c r="CJ241" s="52">
        <v>7.1980000000000004E-4</v>
      </c>
      <c r="CK241" s="52">
        <v>7.5047000000000004E-3</v>
      </c>
      <c r="CL241" s="52">
        <v>1.3635599999999999E-2</v>
      </c>
      <c r="CM241" s="52">
        <v>9.0875000000000001E-3</v>
      </c>
      <c r="CN241" s="52">
        <v>2.7629299999999999E-2</v>
      </c>
      <c r="CO241" s="52">
        <v>2.0214099999999999E-2</v>
      </c>
      <c r="CP241" s="52">
        <v>1.40815E-2</v>
      </c>
      <c r="CQ241" s="52">
        <v>1.2614800000000001E-2</v>
      </c>
      <c r="CR241" s="52">
        <v>3.6900599999999999E-2</v>
      </c>
      <c r="CS241" s="52">
        <v>1.1425999999999999E-3</v>
      </c>
      <c r="CT241" s="52">
        <v>-7.9614999999999998E-3</v>
      </c>
      <c r="CU241" s="52">
        <v>-5.5801000000000002E-3</v>
      </c>
      <c r="CV241" s="52">
        <v>-1.44099E-2</v>
      </c>
      <c r="CW241" s="52">
        <v>-8.4241000000000003E-3</v>
      </c>
      <c r="CX241" s="52">
        <v>-2.0100799999999999E-2</v>
      </c>
      <c r="CY241" s="52">
        <v>-2.48921E-2</v>
      </c>
      <c r="CZ241" s="52">
        <v>-2.5317099999999999E-2</v>
      </c>
      <c r="DA241" s="52">
        <v>-9.8186000000000002E-3</v>
      </c>
      <c r="DB241" s="52">
        <v>-1.04683E-2</v>
      </c>
      <c r="DC241" s="52">
        <v>-1.97482E-2</v>
      </c>
      <c r="DD241" s="52">
        <v>-2.72191E-2</v>
      </c>
      <c r="DE241" s="52">
        <v>1.2437800000000001E-2</v>
      </c>
      <c r="DF241" s="52">
        <v>2.2309800000000001E-2</v>
      </c>
      <c r="DG241" s="52">
        <v>6.5041999999999999E-3</v>
      </c>
      <c r="DH241" s="52">
        <v>9.5242E-3</v>
      </c>
      <c r="DI241" s="52">
        <v>1.63207E-2</v>
      </c>
      <c r="DJ241" s="52">
        <v>2.21785E-2</v>
      </c>
      <c r="DK241" s="52">
        <v>1.7950299999999999E-2</v>
      </c>
      <c r="DL241" s="52">
        <v>3.71077E-2</v>
      </c>
      <c r="DM241" s="52">
        <v>3.02235E-2</v>
      </c>
      <c r="DN241" s="52">
        <v>2.4291299999999998E-2</v>
      </c>
      <c r="DO241" s="52">
        <v>2.2457899999999999E-2</v>
      </c>
      <c r="DP241" s="52">
        <v>4.6666399999999997E-2</v>
      </c>
      <c r="DQ241" s="52">
        <v>1.10464E-2</v>
      </c>
      <c r="DR241" s="52">
        <v>3.3939E-3</v>
      </c>
      <c r="DS241" s="52">
        <v>5.8717999999999999E-3</v>
      </c>
      <c r="DT241" s="52">
        <v>-3.0081000000000001E-3</v>
      </c>
      <c r="DU241" s="52">
        <v>2.7594E-3</v>
      </c>
      <c r="DV241" s="52">
        <v>-9.5159000000000007E-3</v>
      </c>
      <c r="DW241" s="52">
        <v>-9.4996999999999998E-3</v>
      </c>
      <c r="DX241" s="52">
        <v>-1.00038E-2</v>
      </c>
      <c r="DY241" s="52">
        <v>4.9062000000000003E-3</v>
      </c>
      <c r="DZ241" s="52">
        <v>3.4876E-3</v>
      </c>
      <c r="EA241" s="52">
        <v>-5.0762999999999997E-3</v>
      </c>
      <c r="EB241" s="52">
        <v>-1.30826E-2</v>
      </c>
      <c r="EC241" s="52">
        <v>2.8921700000000002E-2</v>
      </c>
      <c r="ED241" s="52">
        <v>3.7238300000000002E-2</v>
      </c>
      <c r="EE241" s="52">
        <v>1.9812400000000001E-2</v>
      </c>
      <c r="EF241" s="52">
        <v>2.22364E-2</v>
      </c>
      <c r="EG241" s="52">
        <v>2.9049700000000001E-2</v>
      </c>
      <c r="EH241" s="52">
        <v>3.4513099999999998E-2</v>
      </c>
      <c r="EI241" s="52">
        <v>3.0746599999999999E-2</v>
      </c>
      <c r="EJ241" s="52">
        <v>5.0793100000000001E-2</v>
      </c>
      <c r="EK241" s="52">
        <v>4.4675300000000001E-2</v>
      </c>
      <c r="EL241" s="52">
        <v>3.9032600000000001E-2</v>
      </c>
      <c r="EM241" s="52">
        <v>3.6669599999999997E-2</v>
      </c>
      <c r="EN241" s="52">
        <v>6.07667E-2</v>
      </c>
      <c r="EO241" s="52">
        <v>2.5345800000000002E-2</v>
      </c>
      <c r="EP241" s="52">
        <v>1.9789299999999999E-2</v>
      </c>
      <c r="EQ241" s="52">
        <v>2.2406599999999999E-2</v>
      </c>
      <c r="ER241" s="52">
        <v>1.3454300000000001E-2</v>
      </c>
      <c r="ES241" s="52">
        <v>1.8906599999999999E-2</v>
      </c>
      <c r="ET241" s="52">
        <v>5.7670000000000004E-3</v>
      </c>
      <c r="EU241" s="52">
        <v>55.489032999999999</v>
      </c>
      <c r="EV241" s="52">
        <v>55.062553000000001</v>
      </c>
      <c r="EW241" s="52">
        <v>54.606856999999998</v>
      </c>
      <c r="EX241" s="52">
        <v>54.853988999999999</v>
      </c>
      <c r="EY241" s="52">
        <v>53.994456999999997</v>
      </c>
      <c r="EZ241" s="52">
        <v>53.680655999999999</v>
      </c>
      <c r="FA241" s="52">
        <v>53.244990999999999</v>
      </c>
      <c r="FB241" s="52">
        <v>56.402724999999997</v>
      </c>
      <c r="FC241" s="52">
        <v>60.590148999999997</v>
      </c>
      <c r="FD241" s="52">
        <v>63.413887000000003</v>
      </c>
      <c r="FE241" s="52">
        <v>66.674400000000006</v>
      </c>
      <c r="FF241" s="52">
        <v>69.705359999999999</v>
      </c>
      <c r="FG241" s="52">
        <v>70.218704000000002</v>
      </c>
      <c r="FH241" s="52">
        <v>70.612007000000006</v>
      </c>
      <c r="FI241" s="52">
        <v>70.162009999999995</v>
      </c>
      <c r="FJ241" s="52">
        <v>69.418639999999996</v>
      </c>
      <c r="FK241" s="52">
        <v>67.703536999999997</v>
      </c>
      <c r="FL241" s="52">
        <v>65.492676000000003</v>
      </c>
      <c r="FM241" s="52">
        <v>62.421016999999999</v>
      </c>
      <c r="FN241" s="52">
        <v>60.485785999999997</v>
      </c>
      <c r="FO241" s="52">
        <v>58.872517000000002</v>
      </c>
      <c r="FP241" s="52">
        <v>58.054321000000002</v>
      </c>
      <c r="FQ241" s="52">
        <v>56.916305999999999</v>
      </c>
      <c r="FR241" s="52">
        <v>56.376353999999999</v>
      </c>
      <c r="FS241" s="52">
        <v>1.4078E-2</v>
      </c>
      <c r="FT241" s="52">
        <v>1.37851E-2</v>
      </c>
      <c r="FU241" s="52">
        <v>1.7754200000000001E-2</v>
      </c>
    </row>
    <row r="242" spans="1:177" x14ac:dyDescent="0.2">
      <c r="A242" s="31" t="s">
        <v>204</v>
      </c>
      <c r="B242" s="31" t="s">
        <v>236</v>
      </c>
      <c r="C242" s="31" t="s">
        <v>208</v>
      </c>
      <c r="D242" s="31" t="s">
        <v>217</v>
      </c>
      <c r="E242" s="53" t="s">
        <v>229</v>
      </c>
      <c r="F242" s="53">
        <v>2213</v>
      </c>
      <c r="G242" s="52">
        <v>0.57481590000000005</v>
      </c>
      <c r="H242" s="52">
        <v>0.51520279999999996</v>
      </c>
      <c r="I242" s="52">
        <v>0.47688170000000002</v>
      </c>
      <c r="J242" s="52">
        <v>0.45308880000000001</v>
      </c>
      <c r="K242" s="52">
        <v>0.45289380000000001</v>
      </c>
      <c r="L242" s="52">
        <v>0.5102274</v>
      </c>
      <c r="M242" s="52">
        <v>0.5930491</v>
      </c>
      <c r="N242" s="52">
        <v>0.62836559999999997</v>
      </c>
      <c r="O242" s="52">
        <v>0.57905220000000002</v>
      </c>
      <c r="P242" s="52">
        <v>0.57047490000000001</v>
      </c>
      <c r="Q242" s="52">
        <v>0.55506239999999996</v>
      </c>
      <c r="R242" s="52">
        <v>0.55522009999999999</v>
      </c>
      <c r="S242" s="52">
        <v>0.56296710000000005</v>
      </c>
      <c r="T242" s="52">
        <v>0.56141209999999997</v>
      </c>
      <c r="U242" s="52">
        <v>0.55881389999999997</v>
      </c>
      <c r="V242" s="52">
        <v>0.58811469999999999</v>
      </c>
      <c r="W242" s="52">
        <v>0.61839440000000001</v>
      </c>
      <c r="X242" s="52">
        <v>0.68415219999999999</v>
      </c>
      <c r="Y242" s="52">
        <v>0.76786209999999999</v>
      </c>
      <c r="Z242" s="52">
        <v>0.86025720000000006</v>
      </c>
      <c r="AA242" s="52">
        <v>0.9507565</v>
      </c>
      <c r="AB242" s="52">
        <v>0.90983720000000001</v>
      </c>
      <c r="AC242" s="52">
        <v>0.78477620000000003</v>
      </c>
      <c r="AD242" s="52">
        <v>0.6669235</v>
      </c>
      <c r="AE242" s="52">
        <v>-3.1734600000000002E-2</v>
      </c>
      <c r="AF242" s="52">
        <v>-4.1410299999999997E-2</v>
      </c>
      <c r="AG242" s="52">
        <v>-4.1488499999999998E-2</v>
      </c>
      <c r="AH242" s="52">
        <v>-3.3962100000000002E-2</v>
      </c>
      <c r="AI242" s="52">
        <v>-2.6575000000000001E-2</v>
      </c>
      <c r="AJ242" s="52">
        <v>-1.51454E-2</v>
      </c>
      <c r="AK242" s="52">
        <v>-9.6568999999999995E-3</v>
      </c>
      <c r="AL242" s="52">
        <v>1.27434E-2</v>
      </c>
      <c r="AM242" s="52">
        <v>-1.14077E-2</v>
      </c>
      <c r="AN242" s="52">
        <v>3.5169999999999998E-4</v>
      </c>
      <c r="AO242" s="52">
        <v>-5.3149E-3</v>
      </c>
      <c r="AP242" s="52">
        <v>8.1267000000000006E-3</v>
      </c>
      <c r="AQ242" s="52">
        <v>1.87184E-2</v>
      </c>
      <c r="AR242" s="52">
        <v>1.69442E-2</v>
      </c>
      <c r="AS242" s="52">
        <v>1.82217E-2</v>
      </c>
      <c r="AT242" s="52">
        <v>2.6807399999999999E-2</v>
      </c>
      <c r="AU242" s="52">
        <v>1.4699E-2</v>
      </c>
      <c r="AV242" s="52">
        <v>5.9252000000000003E-3</v>
      </c>
      <c r="AW242" s="52">
        <v>-1E-3</v>
      </c>
      <c r="AX242" s="52">
        <v>5.6179000000000003E-3</v>
      </c>
      <c r="AY242" s="52">
        <v>8.0645000000000005E-3</v>
      </c>
      <c r="AZ242" s="52">
        <v>4.4089999999999997E-3</v>
      </c>
      <c r="BA242" s="52">
        <v>-1.7167100000000001E-2</v>
      </c>
      <c r="BB242" s="52">
        <v>-1.89327E-2</v>
      </c>
      <c r="BC242" s="52">
        <v>-2.28878E-2</v>
      </c>
      <c r="BD242" s="52">
        <v>-3.2658100000000002E-2</v>
      </c>
      <c r="BE242" s="52">
        <v>-3.3486500000000002E-2</v>
      </c>
      <c r="BF242" s="52">
        <v>-2.63772E-2</v>
      </c>
      <c r="BG242" s="52">
        <v>-1.9388699999999998E-2</v>
      </c>
      <c r="BH242" s="52">
        <v>-7.7803000000000004E-3</v>
      </c>
      <c r="BI242" s="52">
        <v>-1.7737E-3</v>
      </c>
      <c r="BJ242" s="52">
        <v>2.03676E-2</v>
      </c>
      <c r="BK242" s="52">
        <v>-4.0705000000000003E-3</v>
      </c>
      <c r="BL242" s="52">
        <v>7.8814000000000002E-3</v>
      </c>
      <c r="BM242" s="52">
        <v>2.2414000000000002E-3</v>
      </c>
      <c r="BN242" s="52">
        <v>1.5411899999999999E-2</v>
      </c>
      <c r="BO242" s="52">
        <v>2.5875599999999999E-2</v>
      </c>
      <c r="BP242" s="52">
        <v>2.4275499999999998E-2</v>
      </c>
      <c r="BQ242" s="52">
        <v>2.5498400000000001E-2</v>
      </c>
      <c r="BR242" s="52">
        <v>3.3912400000000002E-2</v>
      </c>
      <c r="BS242" s="52">
        <v>2.1953400000000001E-2</v>
      </c>
      <c r="BT242" s="52">
        <v>1.3479E-2</v>
      </c>
      <c r="BU242" s="52">
        <v>6.8186999999999996E-3</v>
      </c>
      <c r="BV242" s="52">
        <v>1.3953500000000001E-2</v>
      </c>
      <c r="BW242" s="52">
        <v>1.7834300000000001E-2</v>
      </c>
      <c r="BX242" s="52">
        <v>1.36516E-2</v>
      </c>
      <c r="BY242" s="52">
        <v>-8.1372000000000007E-3</v>
      </c>
      <c r="BZ242" s="52">
        <v>-1.0330199999999999E-2</v>
      </c>
      <c r="CA242" s="52">
        <v>-1.6760500000000001E-2</v>
      </c>
      <c r="CB242" s="52">
        <v>-2.65963E-2</v>
      </c>
      <c r="CC242" s="52">
        <v>-2.7944299999999998E-2</v>
      </c>
      <c r="CD242" s="52">
        <v>-2.1123800000000002E-2</v>
      </c>
      <c r="CE242" s="52">
        <v>-1.4411500000000001E-2</v>
      </c>
      <c r="CF242" s="52">
        <v>-2.6792000000000001E-3</v>
      </c>
      <c r="CG242" s="52">
        <v>3.6860999999999999E-3</v>
      </c>
      <c r="CH242" s="52">
        <v>2.5648000000000001E-2</v>
      </c>
      <c r="CI242" s="52">
        <v>1.0112999999999999E-3</v>
      </c>
      <c r="CJ242" s="52">
        <v>1.3096500000000001E-2</v>
      </c>
      <c r="CK242" s="52">
        <v>7.4748999999999996E-3</v>
      </c>
      <c r="CL242" s="52">
        <v>2.0457699999999999E-2</v>
      </c>
      <c r="CM242" s="52">
        <v>3.0832600000000002E-2</v>
      </c>
      <c r="CN242" s="52">
        <v>2.9353199999999999E-2</v>
      </c>
      <c r="CO242" s="52">
        <v>3.0538099999999999E-2</v>
      </c>
      <c r="CP242" s="52">
        <v>3.8833300000000001E-2</v>
      </c>
      <c r="CQ242" s="52">
        <v>2.69778E-2</v>
      </c>
      <c r="CR242" s="52">
        <v>1.87107E-2</v>
      </c>
      <c r="CS242" s="52">
        <v>1.2234E-2</v>
      </c>
      <c r="CT242" s="52">
        <v>1.97267E-2</v>
      </c>
      <c r="CU242" s="52">
        <v>2.4600899999999998E-2</v>
      </c>
      <c r="CV242" s="52">
        <v>2.0052899999999999E-2</v>
      </c>
      <c r="CW242" s="52">
        <v>-1.8831E-3</v>
      </c>
      <c r="CX242" s="52">
        <v>-4.3721999999999997E-3</v>
      </c>
      <c r="CY242" s="52">
        <v>-1.0633200000000001E-2</v>
      </c>
      <c r="CZ242" s="52">
        <v>-2.05346E-2</v>
      </c>
      <c r="DA242" s="52">
        <v>-2.2402100000000001E-2</v>
      </c>
      <c r="DB242" s="52">
        <v>-1.5870499999999999E-2</v>
      </c>
      <c r="DC242" s="52">
        <v>-9.4342999999999996E-3</v>
      </c>
      <c r="DD242" s="52">
        <v>2.4218E-3</v>
      </c>
      <c r="DE242" s="52">
        <v>9.1459000000000002E-3</v>
      </c>
      <c r="DF242" s="52">
        <v>3.0928400000000002E-2</v>
      </c>
      <c r="DG242" s="52">
        <v>6.0930000000000003E-3</v>
      </c>
      <c r="DH242" s="52">
        <v>1.8311500000000001E-2</v>
      </c>
      <c r="DI242" s="52">
        <v>1.27084E-2</v>
      </c>
      <c r="DJ242" s="52">
        <v>2.5503399999999999E-2</v>
      </c>
      <c r="DK242" s="52">
        <v>3.5789599999999998E-2</v>
      </c>
      <c r="DL242" s="52">
        <v>3.4430799999999998E-2</v>
      </c>
      <c r="DM242" s="52">
        <v>3.5577900000000003E-2</v>
      </c>
      <c r="DN242" s="52">
        <v>4.3754099999999997E-2</v>
      </c>
      <c r="DO242" s="52">
        <v>3.2002299999999997E-2</v>
      </c>
      <c r="DP242" s="52">
        <v>2.39423E-2</v>
      </c>
      <c r="DQ242" s="52">
        <v>1.76492E-2</v>
      </c>
      <c r="DR242" s="52">
        <v>2.5499899999999999E-2</v>
      </c>
      <c r="DS242" s="52">
        <v>3.13675E-2</v>
      </c>
      <c r="DT242" s="52">
        <v>2.64543E-2</v>
      </c>
      <c r="DU242" s="52">
        <v>4.3709999999999999E-3</v>
      </c>
      <c r="DV242" s="52">
        <v>1.5858999999999999E-3</v>
      </c>
      <c r="DW242" s="52">
        <v>-1.7863E-3</v>
      </c>
      <c r="DX242" s="52">
        <v>-1.17824E-2</v>
      </c>
      <c r="DY242" s="52">
        <v>-1.4400100000000001E-2</v>
      </c>
      <c r="DZ242" s="52">
        <v>-8.2854999999999995E-3</v>
      </c>
      <c r="EA242" s="52">
        <v>-2.248E-3</v>
      </c>
      <c r="EB242" s="52">
        <v>9.7870000000000006E-3</v>
      </c>
      <c r="EC242" s="52">
        <v>1.7028999999999999E-2</v>
      </c>
      <c r="ED242" s="52">
        <v>3.8552500000000003E-2</v>
      </c>
      <c r="EE242" s="52">
        <v>1.34302E-2</v>
      </c>
      <c r="EF242" s="52">
        <v>2.5841200000000002E-2</v>
      </c>
      <c r="EG242" s="52">
        <v>2.0264799999999999E-2</v>
      </c>
      <c r="EH242" s="52">
        <v>3.2788600000000001E-2</v>
      </c>
      <c r="EI242" s="52">
        <v>4.29468E-2</v>
      </c>
      <c r="EJ242" s="52">
        <v>4.1762100000000003E-2</v>
      </c>
      <c r="EK242" s="52">
        <v>4.28546E-2</v>
      </c>
      <c r="EL242" s="52">
        <v>5.0859099999999997E-2</v>
      </c>
      <c r="EM242" s="52">
        <v>3.9256699999999999E-2</v>
      </c>
      <c r="EN242" s="52">
        <v>3.1496099999999999E-2</v>
      </c>
      <c r="EO242" s="52">
        <v>2.5468000000000001E-2</v>
      </c>
      <c r="EP242" s="52">
        <v>3.3835499999999998E-2</v>
      </c>
      <c r="EQ242" s="52">
        <v>4.1137399999999998E-2</v>
      </c>
      <c r="ER242" s="52">
        <v>3.5696899999999997E-2</v>
      </c>
      <c r="ES242" s="52">
        <v>1.34009E-2</v>
      </c>
      <c r="ET242" s="52">
        <v>1.0188300000000001E-2</v>
      </c>
      <c r="EU242" s="52">
        <v>62.341121999999999</v>
      </c>
      <c r="EV242" s="52">
        <v>62.175018000000001</v>
      </c>
      <c r="EW242" s="52">
        <v>62.05827</v>
      </c>
      <c r="EX242" s="52">
        <v>61.990059000000002</v>
      </c>
      <c r="EY242" s="52">
        <v>61.629443999999999</v>
      </c>
      <c r="EZ242" s="52">
        <v>61.547561999999999</v>
      </c>
      <c r="FA242" s="52">
        <v>62.164256999999999</v>
      </c>
      <c r="FB242" s="52">
        <v>63.068565</v>
      </c>
      <c r="FC242" s="52">
        <v>64.319671999999997</v>
      </c>
      <c r="FD242" s="52">
        <v>65.517273000000003</v>
      </c>
      <c r="FE242" s="52">
        <v>66.844657999999995</v>
      </c>
      <c r="FF242" s="52">
        <v>67.972945999999993</v>
      </c>
      <c r="FG242" s="52">
        <v>68.452933999999999</v>
      </c>
      <c r="FH242" s="52">
        <v>68.923018999999996</v>
      </c>
      <c r="FI242" s="52">
        <v>69.011650000000003</v>
      </c>
      <c r="FJ242" s="52">
        <v>68.515572000000006</v>
      </c>
      <c r="FK242" s="52">
        <v>67.576781999999994</v>
      </c>
      <c r="FL242" s="52">
        <v>66.475089999999994</v>
      </c>
      <c r="FM242" s="52">
        <v>65.100739000000004</v>
      </c>
      <c r="FN242" s="52">
        <v>63.968788000000004</v>
      </c>
      <c r="FO242" s="52">
        <v>63.485244999999999</v>
      </c>
      <c r="FP242" s="52">
        <v>63.321911</v>
      </c>
      <c r="FQ242" s="52">
        <v>63.048999999999999</v>
      </c>
      <c r="FR242" s="52">
        <v>62.897418999999999</v>
      </c>
      <c r="FS242" s="52">
        <v>6.5633000000000002E-3</v>
      </c>
      <c r="FT242" s="52">
        <v>7.1878999999999997E-3</v>
      </c>
      <c r="FU242" s="52">
        <v>7.8021999999999996E-3</v>
      </c>
    </row>
    <row r="243" spans="1:177" x14ac:dyDescent="0.2">
      <c r="A243" s="31" t="s">
        <v>204</v>
      </c>
      <c r="B243" s="31" t="s">
        <v>236</v>
      </c>
      <c r="C243" s="31" t="s">
        <v>208</v>
      </c>
      <c r="D243" s="31" t="s">
        <v>217</v>
      </c>
      <c r="E243" s="53" t="s">
        <v>230</v>
      </c>
      <c r="F243" s="53">
        <v>1288</v>
      </c>
      <c r="G243" s="52">
        <v>0.57630959999999998</v>
      </c>
      <c r="H243" s="52">
        <v>0.5137794</v>
      </c>
      <c r="I243" s="52">
        <v>0.47113179999999999</v>
      </c>
      <c r="J243" s="52">
        <v>0.44941999999999999</v>
      </c>
      <c r="K243" s="52">
        <v>0.443573</v>
      </c>
      <c r="L243" s="52">
        <v>0.4821974</v>
      </c>
      <c r="M243" s="52">
        <v>0.55958699999999995</v>
      </c>
      <c r="N243" s="52">
        <v>0.59670970000000001</v>
      </c>
      <c r="O243" s="52">
        <v>0.55333840000000001</v>
      </c>
      <c r="P243" s="52">
        <v>0.55930639999999998</v>
      </c>
      <c r="Q243" s="52">
        <v>0.54579420000000001</v>
      </c>
      <c r="R243" s="52">
        <v>0.55120519999999995</v>
      </c>
      <c r="S243" s="52">
        <v>0.55586590000000002</v>
      </c>
      <c r="T243" s="52">
        <v>0.55787880000000001</v>
      </c>
      <c r="U243" s="52">
        <v>0.54439760000000004</v>
      </c>
      <c r="V243" s="52">
        <v>0.57519330000000002</v>
      </c>
      <c r="W243" s="52">
        <v>0.59156140000000001</v>
      </c>
      <c r="X243" s="52">
        <v>0.65409439999999996</v>
      </c>
      <c r="Y243" s="52">
        <v>0.74477800000000005</v>
      </c>
      <c r="Z243" s="52">
        <v>0.84585900000000003</v>
      </c>
      <c r="AA243" s="52">
        <v>0.94854439999999995</v>
      </c>
      <c r="AB243" s="52">
        <v>0.91190599999999999</v>
      </c>
      <c r="AC243" s="52">
        <v>0.78549749999999996</v>
      </c>
      <c r="AD243" s="52">
        <v>0.67306250000000001</v>
      </c>
      <c r="AE243" s="52">
        <v>-4.8109699999999998E-2</v>
      </c>
      <c r="AF243" s="52">
        <v>-6.0108099999999998E-2</v>
      </c>
      <c r="AG243" s="52">
        <v>-6.3836799999999999E-2</v>
      </c>
      <c r="AH243" s="52">
        <v>-5.1464099999999999E-2</v>
      </c>
      <c r="AI243" s="52">
        <v>-3.8071000000000001E-2</v>
      </c>
      <c r="AJ243" s="52">
        <v>-2.42542E-2</v>
      </c>
      <c r="AK243" s="52">
        <v>-9.4582999999999993E-3</v>
      </c>
      <c r="AL243" s="52">
        <v>-2.3852000000000001E-3</v>
      </c>
      <c r="AM243" s="52">
        <v>-2.9290099999999999E-2</v>
      </c>
      <c r="AN243" s="52">
        <v>-1.2601299999999999E-2</v>
      </c>
      <c r="AO243" s="52">
        <v>-1.64621E-2</v>
      </c>
      <c r="AP243" s="52">
        <v>4.3566999999999998E-3</v>
      </c>
      <c r="AQ243" s="52">
        <v>1.2598E-2</v>
      </c>
      <c r="AR243" s="52">
        <v>1.8179500000000001E-2</v>
      </c>
      <c r="AS243" s="52">
        <v>1.38876E-2</v>
      </c>
      <c r="AT243" s="52">
        <v>2.9139999999999999E-2</v>
      </c>
      <c r="AU243" s="52">
        <v>6.7533000000000003E-3</v>
      </c>
      <c r="AV243" s="52">
        <v>2.6411E-3</v>
      </c>
      <c r="AW243" s="52">
        <v>-6.3355E-3</v>
      </c>
      <c r="AX243" s="52">
        <v>6.8399999999999996E-5</v>
      </c>
      <c r="AY243" s="52">
        <v>6.9848999999999996E-3</v>
      </c>
      <c r="AZ243" s="52">
        <v>3.0928000000000001E-3</v>
      </c>
      <c r="BA243" s="52">
        <v>-1.8803500000000001E-2</v>
      </c>
      <c r="BB243" s="52">
        <v>-1.9391499999999999E-2</v>
      </c>
      <c r="BC243" s="52">
        <v>-3.4836499999999999E-2</v>
      </c>
      <c r="BD243" s="52">
        <v>-4.6895800000000001E-2</v>
      </c>
      <c r="BE243" s="52">
        <v>-5.17689E-2</v>
      </c>
      <c r="BF243" s="52">
        <v>-4.0109699999999998E-2</v>
      </c>
      <c r="BG243" s="52">
        <v>-2.78442E-2</v>
      </c>
      <c r="BH243" s="52">
        <v>-1.3876100000000001E-2</v>
      </c>
      <c r="BI243" s="52">
        <v>8.1579999999999999E-4</v>
      </c>
      <c r="BJ243" s="52">
        <v>7.8098000000000004E-3</v>
      </c>
      <c r="BK243" s="52">
        <v>-1.9828800000000001E-2</v>
      </c>
      <c r="BL243" s="52">
        <v>-2.6473E-3</v>
      </c>
      <c r="BM243" s="52">
        <v>-6.6297999999999999E-3</v>
      </c>
      <c r="BN243" s="52">
        <v>1.3809800000000001E-2</v>
      </c>
      <c r="BO243" s="52">
        <v>2.20722E-2</v>
      </c>
      <c r="BP243" s="52">
        <v>2.8120300000000001E-2</v>
      </c>
      <c r="BQ243" s="52">
        <v>2.35467E-2</v>
      </c>
      <c r="BR243" s="52">
        <v>3.8862800000000003E-2</v>
      </c>
      <c r="BS243" s="52">
        <v>1.67046E-2</v>
      </c>
      <c r="BT243" s="52">
        <v>1.29785E-2</v>
      </c>
      <c r="BU243" s="52">
        <v>4.1513000000000001E-3</v>
      </c>
      <c r="BV243" s="52">
        <v>1.13008E-2</v>
      </c>
      <c r="BW243" s="52">
        <v>2.0594899999999999E-2</v>
      </c>
      <c r="BX243" s="52">
        <v>1.63746E-2</v>
      </c>
      <c r="BY243" s="52">
        <v>-5.9227999999999998E-3</v>
      </c>
      <c r="BZ243" s="52">
        <v>-6.8297999999999996E-3</v>
      </c>
      <c r="CA243" s="52">
        <v>-2.56435E-2</v>
      </c>
      <c r="CB243" s="52">
        <v>-3.7745000000000001E-2</v>
      </c>
      <c r="CC243" s="52">
        <v>-4.3410700000000003E-2</v>
      </c>
      <c r="CD243" s="52">
        <v>-3.2245700000000002E-2</v>
      </c>
      <c r="CE243" s="52">
        <v>-2.0761100000000001E-2</v>
      </c>
      <c r="CF243" s="52">
        <v>-6.6883000000000003E-3</v>
      </c>
      <c r="CG243" s="52">
        <v>7.9316999999999999E-3</v>
      </c>
      <c r="CH243" s="52">
        <v>1.4870899999999999E-2</v>
      </c>
      <c r="CI243" s="52">
        <v>-1.32759E-2</v>
      </c>
      <c r="CJ243" s="52">
        <v>4.2468999999999996E-3</v>
      </c>
      <c r="CK243" s="52">
        <v>1.7990000000000001E-4</v>
      </c>
      <c r="CL243" s="52">
        <v>2.03571E-2</v>
      </c>
      <c r="CM243" s="52">
        <v>2.8634E-2</v>
      </c>
      <c r="CN243" s="52">
        <v>3.5005300000000003E-2</v>
      </c>
      <c r="CO243" s="52">
        <v>3.0236699999999998E-2</v>
      </c>
      <c r="CP243" s="52">
        <v>4.55968E-2</v>
      </c>
      <c r="CQ243" s="52">
        <v>2.3596800000000001E-2</v>
      </c>
      <c r="CR243" s="52">
        <v>2.0138199999999998E-2</v>
      </c>
      <c r="CS243" s="52">
        <v>1.1414499999999999E-2</v>
      </c>
      <c r="CT243" s="52">
        <v>1.9080300000000001E-2</v>
      </c>
      <c r="CU243" s="52">
        <v>3.0021099999999998E-2</v>
      </c>
      <c r="CV243" s="52">
        <v>2.5573599999999998E-2</v>
      </c>
      <c r="CW243" s="52">
        <v>2.9983000000000002E-3</v>
      </c>
      <c r="CX243" s="52">
        <v>1.8703999999999999E-3</v>
      </c>
      <c r="CY243" s="52">
        <v>-1.64505E-2</v>
      </c>
      <c r="CZ243" s="52">
        <v>-2.85942E-2</v>
      </c>
      <c r="DA243" s="52">
        <v>-3.50525E-2</v>
      </c>
      <c r="DB243" s="52">
        <v>-2.43816E-2</v>
      </c>
      <c r="DC243" s="52">
        <v>-1.3677999999999999E-2</v>
      </c>
      <c r="DD243" s="52">
        <v>4.9950000000000005E-4</v>
      </c>
      <c r="DE243" s="52">
        <v>1.50475E-2</v>
      </c>
      <c r="DF243" s="52">
        <v>2.1931900000000001E-2</v>
      </c>
      <c r="DG243" s="52">
        <v>-6.7229999999999998E-3</v>
      </c>
      <c r="DH243" s="52">
        <v>1.1141E-2</v>
      </c>
      <c r="DI243" s="52">
        <v>6.9896999999999997E-3</v>
      </c>
      <c r="DJ243" s="52">
        <v>2.6904299999999999E-2</v>
      </c>
      <c r="DK243" s="52">
        <v>3.5195799999999999E-2</v>
      </c>
      <c r="DL243" s="52">
        <v>4.1890299999999998E-2</v>
      </c>
      <c r="DM243" s="52">
        <v>3.6926599999999997E-2</v>
      </c>
      <c r="DN243" s="52">
        <v>5.2330799999999997E-2</v>
      </c>
      <c r="DO243" s="52">
        <v>3.0489100000000002E-2</v>
      </c>
      <c r="DP243" s="52">
        <v>2.7297800000000001E-2</v>
      </c>
      <c r="DQ243" s="52">
        <v>1.8677699999999998E-2</v>
      </c>
      <c r="DR243" s="52">
        <v>2.6859899999999999E-2</v>
      </c>
      <c r="DS243" s="52">
        <v>3.9447400000000001E-2</v>
      </c>
      <c r="DT243" s="52">
        <v>3.4772499999999998E-2</v>
      </c>
      <c r="DU243" s="52">
        <v>1.19194E-2</v>
      </c>
      <c r="DV243" s="52">
        <v>1.0570599999999999E-2</v>
      </c>
      <c r="DW243" s="52">
        <v>-3.1771999999999998E-3</v>
      </c>
      <c r="DX243" s="52">
        <v>-1.53819E-2</v>
      </c>
      <c r="DY243" s="52">
        <v>-2.2984500000000001E-2</v>
      </c>
      <c r="DZ243" s="52">
        <v>-1.3027199999999999E-2</v>
      </c>
      <c r="EA243" s="52">
        <v>-3.4512000000000002E-3</v>
      </c>
      <c r="EB243" s="52">
        <v>1.0877599999999999E-2</v>
      </c>
      <c r="EC243" s="52">
        <v>2.5321699999999999E-2</v>
      </c>
      <c r="ED243" s="52">
        <v>3.2127000000000003E-2</v>
      </c>
      <c r="EE243" s="52">
        <v>2.7382999999999999E-3</v>
      </c>
      <c r="EF243" s="52">
        <v>2.1095099999999999E-2</v>
      </c>
      <c r="EG243" s="52">
        <v>1.6822E-2</v>
      </c>
      <c r="EH243" s="52">
        <v>3.6357500000000001E-2</v>
      </c>
      <c r="EI243" s="52">
        <v>4.4670000000000001E-2</v>
      </c>
      <c r="EJ243" s="52">
        <v>5.1831000000000002E-2</v>
      </c>
      <c r="EK243" s="52">
        <v>4.6585700000000001E-2</v>
      </c>
      <c r="EL243" s="52">
        <v>6.20536E-2</v>
      </c>
      <c r="EM243" s="52">
        <v>4.0440400000000001E-2</v>
      </c>
      <c r="EN243" s="52">
        <v>3.7635200000000001E-2</v>
      </c>
      <c r="EO243" s="52">
        <v>2.9164599999999999E-2</v>
      </c>
      <c r="EP243" s="52">
        <v>3.8092300000000003E-2</v>
      </c>
      <c r="EQ243" s="52">
        <v>5.3057399999999998E-2</v>
      </c>
      <c r="ER243" s="52">
        <v>4.8054399999999997E-2</v>
      </c>
      <c r="ES243" s="52">
        <v>2.4799999999999999E-2</v>
      </c>
      <c r="ET243" s="52">
        <v>2.3132300000000001E-2</v>
      </c>
      <c r="EU243" s="52">
        <v>62.877087000000003</v>
      </c>
      <c r="EV243" s="52">
        <v>62.826842999999997</v>
      </c>
      <c r="EW243" s="52">
        <v>62.732970999999999</v>
      </c>
      <c r="EX243" s="52">
        <v>62.542622000000001</v>
      </c>
      <c r="EY243" s="52">
        <v>62.071938000000003</v>
      </c>
      <c r="EZ243" s="52">
        <v>61.926788000000002</v>
      </c>
      <c r="FA243" s="52">
        <v>62.308342000000003</v>
      </c>
      <c r="FB243" s="52">
        <v>62.873688000000001</v>
      </c>
      <c r="FC243" s="52">
        <v>63.766326999999997</v>
      </c>
      <c r="FD243" s="52">
        <v>64.668143999999998</v>
      </c>
      <c r="FE243" s="52">
        <v>65.853271000000007</v>
      </c>
      <c r="FF243" s="52">
        <v>66.710494999999995</v>
      </c>
      <c r="FG243" s="52">
        <v>67.367339999999999</v>
      </c>
      <c r="FH243" s="52">
        <v>67.757819999999995</v>
      </c>
      <c r="FI243" s="52">
        <v>67.805458000000002</v>
      </c>
      <c r="FJ243" s="52">
        <v>67.331490000000002</v>
      </c>
      <c r="FK243" s="52">
        <v>66.567169000000007</v>
      </c>
      <c r="FL243" s="52">
        <v>65.804908999999995</v>
      </c>
      <c r="FM243" s="52">
        <v>64.902602999999999</v>
      </c>
      <c r="FN243" s="52">
        <v>64.006682999999995</v>
      </c>
      <c r="FO243" s="52">
        <v>63.717297000000002</v>
      </c>
      <c r="FP243" s="52">
        <v>63.573669000000002</v>
      </c>
      <c r="FQ243" s="52">
        <v>63.343704000000002</v>
      </c>
      <c r="FR243" s="52">
        <v>63.150677000000002</v>
      </c>
      <c r="FS243" s="52">
        <v>9.2855000000000004E-3</v>
      </c>
      <c r="FT243" s="52">
        <v>9.8802999999999998E-3</v>
      </c>
      <c r="FU243" s="52">
        <v>1.07099E-2</v>
      </c>
    </row>
    <row r="244" spans="1:177" x14ac:dyDescent="0.2">
      <c r="A244" s="31" t="s">
        <v>204</v>
      </c>
      <c r="B244" s="31" t="s">
        <v>236</v>
      </c>
      <c r="C244" s="31" t="s">
        <v>208</v>
      </c>
      <c r="D244" s="31" t="s">
        <v>217</v>
      </c>
      <c r="E244" s="53" t="s">
        <v>231</v>
      </c>
      <c r="F244" s="53">
        <v>925</v>
      </c>
      <c r="G244" s="52">
        <v>0.57280419999999999</v>
      </c>
      <c r="H244" s="52">
        <v>0.51741479999999995</v>
      </c>
      <c r="I244" s="52">
        <v>0.48517519999999997</v>
      </c>
      <c r="J244" s="52">
        <v>0.45844819999999997</v>
      </c>
      <c r="K244" s="52">
        <v>0.4661961</v>
      </c>
      <c r="L244" s="52">
        <v>0.54973819999999995</v>
      </c>
      <c r="M244" s="52">
        <v>0.64015999999999995</v>
      </c>
      <c r="N244" s="52">
        <v>0.67288700000000001</v>
      </c>
      <c r="O244" s="52">
        <v>0.61527299999999996</v>
      </c>
      <c r="P244" s="52">
        <v>0.58635230000000005</v>
      </c>
      <c r="Q244" s="52">
        <v>0.56824410000000003</v>
      </c>
      <c r="R244" s="52">
        <v>0.56098029999999999</v>
      </c>
      <c r="S244" s="52">
        <v>0.57312969999999996</v>
      </c>
      <c r="T244" s="52">
        <v>0.56659669999999995</v>
      </c>
      <c r="U244" s="52">
        <v>0.57913389999999998</v>
      </c>
      <c r="V244" s="52">
        <v>0.60647770000000001</v>
      </c>
      <c r="W244" s="52">
        <v>0.65635580000000004</v>
      </c>
      <c r="X244" s="52">
        <v>0.72667499999999996</v>
      </c>
      <c r="Y244" s="52">
        <v>0.80040069999999996</v>
      </c>
      <c r="Z244" s="52">
        <v>0.88057600000000003</v>
      </c>
      <c r="AA244" s="52">
        <v>0.95393280000000003</v>
      </c>
      <c r="AB244" s="52">
        <v>0.90703739999999999</v>
      </c>
      <c r="AC244" s="52">
        <v>0.78384310000000001</v>
      </c>
      <c r="AD244" s="52">
        <v>0.6583852</v>
      </c>
      <c r="AE244" s="52">
        <v>-2.1503899999999999E-2</v>
      </c>
      <c r="AF244" s="52">
        <v>-2.7438000000000001E-2</v>
      </c>
      <c r="AG244" s="52">
        <v>-2.12813E-2</v>
      </c>
      <c r="AH244" s="52">
        <v>-2.01905E-2</v>
      </c>
      <c r="AI244" s="52">
        <v>-2.1512300000000002E-2</v>
      </c>
      <c r="AJ244" s="52">
        <v>-1.4017399999999999E-2</v>
      </c>
      <c r="AK244" s="52">
        <v>-2.3086200000000001E-2</v>
      </c>
      <c r="AL244" s="52">
        <v>2.1414699999999998E-2</v>
      </c>
      <c r="AM244" s="52">
        <v>1.572E-3</v>
      </c>
      <c r="AN244" s="52">
        <v>6.3210999999999996E-3</v>
      </c>
      <c r="AO244" s="52">
        <v>-2.0644000000000001E-3</v>
      </c>
      <c r="AP244" s="52">
        <v>1.3803999999999999E-3</v>
      </c>
      <c r="AQ244" s="52">
        <v>1.56443E-2</v>
      </c>
      <c r="AR244" s="52">
        <v>3.4071000000000001E-3</v>
      </c>
      <c r="AS244" s="52">
        <v>1.2307800000000001E-2</v>
      </c>
      <c r="AT244" s="52">
        <v>1.2155600000000001E-2</v>
      </c>
      <c r="AU244" s="52">
        <v>1.43302E-2</v>
      </c>
      <c r="AV244" s="52">
        <v>-1.4999E-3</v>
      </c>
      <c r="AW244" s="52">
        <v>-6.3159000000000002E-3</v>
      </c>
      <c r="AX244" s="52">
        <v>-2.14E-4</v>
      </c>
      <c r="AY244" s="52">
        <v>-6.1095000000000003E-3</v>
      </c>
      <c r="AZ244" s="52">
        <v>-8.0987000000000003E-3</v>
      </c>
      <c r="BA244" s="52">
        <v>-2.9041600000000001E-2</v>
      </c>
      <c r="BB244" s="52">
        <v>-3.1382500000000001E-2</v>
      </c>
      <c r="BC244" s="52">
        <v>-1.12687E-2</v>
      </c>
      <c r="BD244" s="52">
        <v>-1.7553800000000001E-2</v>
      </c>
      <c r="BE244" s="52">
        <v>-1.2245199999999999E-2</v>
      </c>
      <c r="BF244" s="52">
        <v>-1.1383300000000001E-2</v>
      </c>
      <c r="BG244" s="52">
        <v>-1.1926600000000001E-2</v>
      </c>
      <c r="BH244" s="52">
        <v>-3.9328999999999996E-3</v>
      </c>
      <c r="BI244" s="52">
        <v>-1.0764299999999999E-2</v>
      </c>
      <c r="BJ244" s="52">
        <v>3.2872499999999999E-2</v>
      </c>
      <c r="BK244" s="52">
        <v>1.3146700000000001E-2</v>
      </c>
      <c r="BL244" s="52">
        <v>1.7777899999999999E-2</v>
      </c>
      <c r="BM244" s="52">
        <v>9.7199999999999995E-3</v>
      </c>
      <c r="BN244" s="52">
        <v>1.28024E-2</v>
      </c>
      <c r="BO244" s="52">
        <v>2.6548499999999999E-2</v>
      </c>
      <c r="BP244" s="52">
        <v>1.4167799999999999E-2</v>
      </c>
      <c r="BQ244" s="52">
        <v>2.3356600000000002E-2</v>
      </c>
      <c r="BR244" s="52">
        <v>2.2411E-2</v>
      </c>
      <c r="BS244" s="52">
        <v>2.4745699999999999E-2</v>
      </c>
      <c r="BT244" s="52">
        <v>9.4044000000000003E-3</v>
      </c>
      <c r="BU244" s="52">
        <v>5.3692999999999996E-3</v>
      </c>
      <c r="BV244" s="52">
        <v>1.21461E-2</v>
      </c>
      <c r="BW244" s="52">
        <v>7.5697999999999998E-3</v>
      </c>
      <c r="BX244" s="52">
        <v>4.0114E-3</v>
      </c>
      <c r="BY244" s="52">
        <v>-1.70037E-2</v>
      </c>
      <c r="BZ244" s="52">
        <v>-2.0555199999999999E-2</v>
      </c>
      <c r="CA244" s="52">
        <v>-4.1796999999999997E-3</v>
      </c>
      <c r="CB244" s="52">
        <v>-1.0708000000000001E-2</v>
      </c>
      <c r="CC244" s="52">
        <v>-5.9867999999999996E-3</v>
      </c>
      <c r="CD244" s="52">
        <v>-5.2833999999999997E-3</v>
      </c>
      <c r="CE244" s="52">
        <v>-5.2875999999999999E-3</v>
      </c>
      <c r="CF244" s="52">
        <v>3.0515999999999998E-3</v>
      </c>
      <c r="CG244" s="52">
        <v>-2.2301999999999999E-3</v>
      </c>
      <c r="CH244" s="52">
        <v>4.0808200000000003E-2</v>
      </c>
      <c r="CI244" s="52">
        <v>2.1163299999999999E-2</v>
      </c>
      <c r="CJ244" s="52">
        <v>2.5712800000000001E-2</v>
      </c>
      <c r="CK244" s="52">
        <v>1.78818E-2</v>
      </c>
      <c r="CL244" s="52">
        <v>2.07133E-2</v>
      </c>
      <c r="CM244" s="52">
        <v>3.4100800000000001E-2</v>
      </c>
      <c r="CN244" s="52">
        <v>2.16206E-2</v>
      </c>
      <c r="CO244" s="52">
        <v>3.1008899999999999E-2</v>
      </c>
      <c r="CP244" s="52">
        <v>2.95138E-2</v>
      </c>
      <c r="CQ244" s="52">
        <v>3.1959399999999999E-2</v>
      </c>
      <c r="CR244" s="52">
        <v>1.6956599999999999E-2</v>
      </c>
      <c r="CS244" s="52">
        <v>1.3462500000000001E-2</v>
      </c>
      <c r="CT244" s="52">
        <v>2.0706700000000001E-2</v>
      </c>
      <c r="CU244" s="52">
        <v>1.70441E-2</v>
      </c>
      <c r="CV244" s="52">
        <v>1.2398899999999999E-2</v>
      </c>
      <c r="CW244" s="52">
        <v>-8.6663E-3</v>
      </c>
      <c r="CX244" s="52">
        <v>-1.30562E-2</v>
      </c>
      <c r="CY244" s="52">
        <v>2.9091999999999998E-3</v>
      </c>
      <c r="CZ244" s="52">
        <v>-3.8622999999999999E-3</v>
      </c>
      <c r="DA244" s="52">
        <v>2.7149999999999999E-4</v>
      </c>
      <c r="DB244" s="52">
        <v>8.164E-4</v>
      </c>
      <c r="DC244" s="52">
        <v>1.3514E-3</v>
      </c>
      <c r="DD244" s="52">
        <v>1.0036099999999999E-2</v>
      </c>
      <c r="DE244" s="52">
        <v>6.3039000000000003E-3</v>
      </c>
      <c r="DF244" s="52">
        <v>4.87439E-2</v>
      </c>
      <c r="DG244" s="52">
        <v>2.9179900000000002E-2</v>
      </c>
      <c r="DH244" s="52">
        <v>3.3647700000000003E-2</v>
      </c>
      <c r="DI244" s="52">
        <v>2.6043699999999999E-2</v>
      </c>
      <c r="DJ244" s="52">
        <v>2.86241E-2</v>
      </c>
      <c r="DK244" s="52">
        <v>4.1653000000000003E-2</v>
      </c>
      <c r="DL244" s="52">
        <v>2.9073399999999999E-2</v>
      </c>
      <c r="DM244" s="52">
        <v>3.8661300000000003E-2</v>
      </c>
      <c r="DN244" s="52">
        <v>3.6616599999999999E-2</v>
      </c>
      <c r="DO244" s="52">
        <v>3.9173100000000002E-2</v>
      </c>
      <c r="DP244" s="52">
        <v>2.4508800000000001E-2</v>
      </c>
      <c r="DQ244" s="52">
        <v>2.1555600000000001E-2</v>
      </c>
      <c r="DR244" s="52">
        <v>2.92672E-2</v>
      </c>
      <c r="DS244" s="52">
        <v>2.6518400000000001E-2</v>
      </c>
      <c r="DT244" s="52">
        <v>2.0786300000000001E-2</v>
      </c>
      <c r="DU244" s="52">
        <v>-3.2890000000000003E-4</v>
      </c>
      <c r="DV244" s="52">
        <v>-5.5572E-3</v>
      </c>
      <c r="DW244" s="52">
        <v>1.31445E-2</v>
      </c>
      <c r="DX244" s="52">
        <v>6.0219000000000002E-3</v>
      </c>
      <c r="DY244" s="52">
        <v>9.3075999999999992E-3</v>
      </c>
      <c r="DZ244" s="52">
        <v>9.6235999999999995E-3</v>
      </c>
      <c r="EA244" s="52">
        <v>1.0937000000000001E-2</v>
      </c>
      <c r="EB244" s="52">
        <v>2.0120599999999999E-2</v>
      </c>
      <c r="EC244" s="52">
        <v>1.8625800000000001E-2</v>
      </c>
      <c r="ED244" s="52">
        <v>6.0201699999999997E-2</v>
      </c>
      <c r="EE244" s="52">
        <v>4.0754600000000002E-2</v>
      </c>
      <c r="EF244" s="52">
        <v>4.5104499999999999E-2</v>
      </c>
      <c r="EG244" s="52">
        <v>3.7828100000000003E-2</v>
      </c>
      <c r="EH244" s="52">
        <v>4.0046100000000001E-2</v>
      </c>
      <c r="EI244" s="52">
        <v>5.2557199999999998E-2</v>
      </c>
      <c r="EJ244" s="52">
        <v>3.9834099999999997E-2</v>
      </c>
      <c r="EK244" s="52">
        <v>4.97101E-2</v>
      </c>
      <c r="EL244" s="52">
        <v>4.6871999999999997E-2</v>
      </c>
      <c r="EM244" s="52">
        <v>4.9588599999999997E-2</v>
      </c>
      <c r="EN244" s="52">
        <v>3.5413E-2</v>
      </c>
      <c r="EO244" s="52">
        <v>3.3240899999999997E-2</v>
      </c>
      <c r="EP244" s="52">
        <v>4.1627400000000002E-2</v>
      </c>
      <c r="EQ244" s="52">
        <v>4.0197799999999999E-2</v>
      </c>
      <c r="ER244" s="52">
        <v>3.2896399999999999E-2</v>
      </c>
      <c r="ES244" s="52">
        <v>1.1709000000000001E-2</v>
      </c>
      <c r="ET244" s="52">
        <v>5.2702000000000001E-3</v>
      </c>
      <c r="EU244" s="52">
        <v>61.587406000000001</v>
      </c>
      <c r="EV244" s="52">
        <v>61.258372999999999</v>
      </c>
      <c r="EW244" s="52">
        <v>61.109451</v>
      </c>
      <c r="EX244" s="52">
        <v>61.213005000000003</v>
      </c>
      <c r="EY244" s="52">
        <v>61.007174999999997</v>
      </c>
      <c r="EZ244" s="52">
        <v>61.014266999999997</v>
      </c>
      <c r="FA244" s="52">
        <v>61.961635999999999</v>
      </c>
      <c r="FB244" s="52">
        <v>63.342616999999997</v>
      </c>
      <c r="FC244" s="52">
        <v>65.097831999999997</v>
      </c>
      <c r="FD244" s="52">
        <v>66.711380000000005</v>
      </c>
      <c r="FE244" s="52">
        <v>68.238808000000006</v>
      </c>
      <c r="FF244" s="52">
        <v>69.748290999999995</v>
      </c>
      <c r="FG244" s="52">
        <v>69.979575999999994</v>
      </c>
      <c r="FH244" s="52">
        <v>70.561599999999999</v>
      </c>
      <c r="FI244" s="52">
        <v>70.707877999999994</v>
      </c>
      <c r="FJ244" s="52">
        <v>70.180710000000005</v>
      </c>
      <c r="FK244" s="52">
        <v>68.996582000000004</v>
      </c>
      <c r="FL244" s="52">
        <v>67.417548999999994</v>
      </c>
      <c r="FM244" s="52">
        <v>65.379356000000001</v>
      </c>
      <c r="FN244" s="52">
        <v>63.915500999999999</v>
      </c>
      <c r="FO244" s="52">
        <v>63.158920000000002</v>
      </c>
      <c r="FP244" s="52">
        <v>62.967872999999997</v>
      </c>
      <c r="FQ244" s="52">
        <v>62.634571000000001</v>
      </c>
      <c r="FR244" s="52">
        <v>62.541266999999998</v>
      </c>
      <c r="FS244" s="52">
        <v>8.8879000000000007E-3</v>
      </c>
      <c r="FT244" s="52">
        <v>1.0310700000000001E-2</v>
      </c>
      <c r="FU244" s="52">
        <v>1.11959E-2</v>
      </c>
    </row>
    <row r="245" spans="1:177" x14ac:dyDescent="0.2">
      <c r="A245" s="31" t="s">
        <v>204</v>
      </c>
      <c r="B245" s="31" t="s">
        <v>236</v>
      </c>
      <c r="C245" s="31" t="s">
        <v>208</v>
      </c>
      <c r="D245" s="31" t="s">
        <v>218</v>
      </c>
      <c r="E245" s="53" t="s">
        <v>229</v>
      </c>
      <c r="F245" s="53">
        <v>1109</v>
      </c>
      <c r="G245" s="52">
        <v>0.62440680000000004</v>
      </c>
      <c r="H245" s="52">
        <v>0.56237760000000003</v>
      </c>
      <c r="I245" s="52">
        <v>0.53523889999999996</v>
      </c>
      <c r="J245" s="52">
        <v>0.52015929999999999</v>
      </c>
      <c r="K245" s="52">
        <v>0.52191980000000004</v>
      </c>
      <c r="L245" s="52">
        <v>0.59099310000000005</v>
      </c>
      <c r="M245" s="52">
        <v>0.6985247</v>
      </c>
      <c r="N245" s="52">
        <v>0.72171459999999998</v>
      </c>
      <c r="O245" s="52">
        <v>0.69149609999999995</v>
      </c>
      <c r="P245" s="52">
        <v>0.68937020000000004</v>
      </c>
      <c r="Q245" s="52">
        <v>0.67901239999999996</v>
      </c>
      <c r="R245" s="52">
        <v>0.67710079999999995</v>
      </c>
      <c r="S245" s="52">
        <v>0.68279350000000005</v>
      </c>
      <c r="T245" s="52">
        <v>0.67233540000000003</v>
      </c>
      <c r="U245" s="52">
        <v>0.65660569999999996</v>
      </c>
      <c r="V245" s="52">
        <v>0.66072390000000003</v>
      </c>
      <c r="W245" s="52">
        <v>0.74355610000000005</v>
      </c>
      <c r="X245" s="52">
        <v>0.96747870000000002</v>
      </c>
      <c r="Y245" s="52">
        <v>1.0739179999999999</v>
      </c>
      <c r="Z245" s="52">
        <v>1.0910489999999999</v>
      </c>
      <c r="AA245" s="52">
        <v>1.0627260000000001</v>
      </c>
      <c r="AB245" s="52">
        <v>0.98451409999999995</v>
      </c>
      <c r="AC245" s="52">
        <v>0.86389490000000002</v>
      </c>
      <c r="AD245" s="52">
        <v>0.73370679999999999</v>
      </c>
      <c r="AE245" s="52">
        <v>-7.36348E-2</v>
      </c>
      <c r="AF245" s="52">
        <v>-7.0941500000000005E-2</v>
      </c>
      <c r="AG245" s="52">
        <v>-5.6828200000000002E-2</v>
      </c>
      <c r="AH245" s="52">
        <v>-5.2084400000000003E-2</v>
      </c>
      <c r="AI245" s="52">
        <v>-6.0036199999999998E-2</v>
      </c>
      <c r="AJ245" s="52">
        <v>-4.76677E-2</v>
      </c>
      <c r="AK245" s="52">
        <v>-4.6891200000000001E-2</v>
      </c>
      <c r="AL245" s="52">
        <v>-1.6396299999999999E-2</v>
      </c>
      <c r="AM245" s="52">
        <v>-1.08974E-2</v>
      </c>
      <c r="AN245" s="52">
        <v>8.6593E-3</v>
      </c>
      <c r="AO245" s="52">
        <v>2.27136E-2</v>
      </c>
      <c r="AP245" s="52">
        <v>4.5652999999999999E-2</v>
      </c>
      <c r="AQ245" s="52">
        <v>6.9941400000000001E-2</v>
      </c>
      <c r="AR245" s="52">
        <v>6.1729699999999998E-2</v>
      </c>
      <c r="AS245" s="52">
        <v>3.9805100000000003E-2</v>
      </c>
      <c r="AT245" s="52">
        <v>3.2382899999999999E-2</v>
      </c>
      <c r="AU245" s="52">
        <v>1.8376199999999999E-2</v>
      </c>
      <c r="AV245" s="52">
        <v>1.5465599999999999E-2</v>
      </c>
      <c r="AW245" s="52">
        <v>-4.5839999999999998E-4</v>
      </c>
      <c r="AX245" s="52">
        <v>-1.86301E-2</v>
      </c>
      <c r="AY245" s="52">
        <v>-2.33504E-2</v>
      </c>
      <c r="AZ245" s="52">
        <v>-2.5904799999999999E-2</v>
      </c>
      <c r="BA245" s="52">
        <v>-3.1576300000000002E-2</v>
      </c>
      <c r="BB245" s="52">
        <v>-4.4499400000000001E-2</v>
      </c>
      <c r="BC245" s="52">
        <v>-6.0399300000000003E-2</v>
      </c>
      <c r="BD245" s="52">
        <v>-5.8754399999999998E-2</v>
      </c>
      <c r="BE245" s="52">
        <v>-4.5868600000000002E-2</v>
      </c>
      <c r="BF245" s="52">
        <v>-4.1171399999999997E-2</v>
      </c>
      <c r="BG245" s="52">
        <v>-4.84476E-2</v>
      </c>
      <c r="BH245" s="52">
        <v>-3.5946100000000002E-2</v>
      </c>
      <c r="BI245" s="52">
        <v>-3.4458200000000001E-2</v>
      </c>
      <c r="BJ245" s="52">
        <v>-4.7844999999999997E-3</v>
      </c>
      <c r="BK245" s="52">
        <v>1.0429E-3</v>
      </c>
      <c r="BL245" s="52">
        <v>2.0741800000000001E-2</v>
      </c>
      <c r="BM245" s="52">
        <v>3.4460499999999998E-2</v>
      </c>
      <c r="BN245" s="52">
        <v>5.7692399999999998E-2</v>
      </c>
      <c r="BO245" s="52">
        <v>8.1432400000000002E-2</v>
      </c>
      <c r="BP245" s="52">
        <v>7.3542499999999997E-2</v>
      </c>
      <c r="BQ245" s="52">
        <v>5.1020500000000003E-2</v>
      </c>
      <c r="BR245" s="52">
        <v>4.2374599999999998E-2</v>
      </c>
      <c r="BS245" s="52">
        <v>2.8957400000000001E-2</v>
      </c>
      <c r="BT245" s="52">
        <v>2.72623E-2</v>
      </c>
      <c r="BU245" s="52">
        <v>1.14737E-2</v>
      </c>
      <c r="BV245" s="52">
        <v>-5.1281E-3</v>
      </c>
      <c r="BW245" s="52">
        <v>-1.01029E-2</v>
      </c>
      <c r="BX245" s="52">
        <v>-1.31425E-2</v>
      </c>
      <c r="BY245" s="52">
        <v>-1.8815700000000001E-2</v>
      </c>
      <c r="BZ245" s="52">
        <v>-3.1781700000000003E-2</v>
      </c>
      <c r="CA245" s="52">
        <v>-5.12325E-2</v>
      </c>
      <c r="CB245" s="52">
        <v>-5.0313700000000003E-2</v>
      </c>
      <c r="CC245" s="52">
        <v>-3.8278100000000002E-2</v>
      </c>
      <c r="CD245" s="52">
        <v>-3.3612999999999997E-2</v>
      </c>
      <c r="CE245" s="52">
        <v>-4.04213E-2</v>
      </c>
      <c r="CF245" s="52">
        <v>-2.78277E-2</v>
      </c>
      <c r="CG245" s="52">
        <v>-2.5847200000000001E-2</v>
      </c>
      <c r="CH245" s="52">
        <v>3.2577999999999999E-3</v>
      </c>
      <c r="CI245" s="52">
        <v>9.3126000000000007E-3</v>
      </c>
      <c r="CJ245" s="52">
        <v>2.91101E-2</v>
      </c>
      <c r="CK245" s="52">
        <v>4.2596299999999997E-2</v>
      </c>
      <c r="CL245" s="52">
        <v>6.6030699999999998E-2</v>
      </c>
      <c r="CM245" s="52">
        <v>8.9391100000000001E-2</v>
      </c>
      <c r="CN245" s="52">
        <v>8.1724099999999994E-2</v>
      </c>
      <c r="CO245" s="52">
        <v>5.8788199999999999E-2</v>
      </c>
      <c r="CP245" s="52">
        <v>4.9294900000000003E-2</v>
      </c>
      <c r="CQ245" s="52">
        <v>3.6285900000000003E-2</v>
      </c>
      <c r="CR245" s="52">
        <v>3.5432600000000002E-2</v>
      </c>
      <c r="CS245" s="52">
        <v>1.97378E-2</v>
      </c>
      <c r="CT245" s="52">
        <v>4.2234000000000004E-3</v>
      </c>
      <c r="CU245" s="52">
        <v>-9.2770000000000005E-4</v>
      </c>
      <c r="CV245" s="52">
        <v>-4.3035E-3</v>
      </c>
      <c r="CW245" s="52">
        <v>-9.9777000000000008E-3</v>
      </c>
      <c r="CX245" s="52">
        <v>-2.2973400000000001E-2</v>
      </c>
      <c r="CY245" s="52">
        <v>-4.2065600000000002E-2</v>
      </c>
      <c r="CZ245" s="52">
        <v>-4.1872899999999998E-2</v>
      </c>
      <c r="DA245" s="52">
        <v>-3.06875E-2</v>
      </c>
      <c r="DB245" s="52">
        <v>-2.60547E-2</v>
      </c>
      <c r="DC245" s="52">
        <v>-3.2395100000000003E-2</v>
      </c>
      <c r="DD245" s="52">
        <v>-1.9709299999999999E-2</v>
      </c>
      <c r="DE245" s="52">
        <v>-1.72362E-2</v>
      </c>
      <c r="DF245" s="52">
        <v>1.13002E-2</v>
      </c>
      <c r="DG245" s="52">
        <v>1.7582400000000001E-2</v>
      </c>
      <c r="DH245" s="52">
        <v>3.7478299999999999E-2</v>
      </c>
      <c r="DI245" s="52">
        <v>5.0732100000000002E-2</v>
      </c>
      <c r="DJ245" s="52">
        <v>7.4369099999999994E-2</v>
      </c>
      <c r="DK245" s="52">
        <v>9.7349699999999997E-2</v>
      </c>
      <c r="DL245" s="52">
        <v>8.9905700000000005E-2</v>
      </c>
      <c r="DM245" s="52">
        <v>6.6555900000000001E-2</v>
      </c>
      <c r="DN245" s="52">
        <v>5.6215099999999997E-2</v>
      </c>
      <c r="DO245" s="52">
        <v>4.3614300000000002E-2</v>
      </c>
      <c r="DP245" s="52">
        <v>4.36029E-2</v>
      </c>
      <c r="DQ245" s="52">
        <v>2.80019E-2</v>
      </c>
      <c r="DR245" s="52">
        <v>1.3574900000000001E-2</v>
      </c>
      <c r="DS245" s="52">
        <v>8.2474999999999996E-3</v>
      </c>
      <c r="DT245" s="52">
        <v>4.5355999999999999E-3</v>
      </c>
      <c r="DU245" s="52">
        <v>-1.1398000000000001E-3</v>
      </c>
      <c r="DV245" s="52">
        <v>-1.4165199999999999E-2</v>
      </c>
      <c r="DW245" s="52">
        <v>-2.8830100000000001E-2</v>
      </c>
      <c r="DX245" s="52">
        <v>-2.9685799999999998E-2</v>
      </c>
      <c r="DY245" s="52">
        <v>-1.9727999999999999E-2</v>
      </c>
      <c r="DZ245" s="52">
        <v>-1.51416E-2</v>
      </c>
      <c r="EA245" s="52">
        <v>-2.0806399999999999E-2</v>
      </c>
      <c r="EB245" s="52">
        <v>-7.9877000000000004E-3</v>
      </c>
      <c r="EC245" s="52">
        <v>-4.8031999999999997E-3</v>
      </c>
      <c r="ED245" s="52">
        <v>2.2911999999999998E-2</v>
      </c>
      <c r="EE245" s="52">
        <v>2.95226E-2</v>
      </c>
      <c r="EF245" s="52">
        <v>4.9560800000000002E-2</v>
      </c>
      <c r="EG245" s="52">
        <v>6.2479E-2</v>
      </c>
      <c r="EH245" s="52">
        <v>8.6408499999999999E-2</v>
      </c>
      <c r="EI245" s="52">
        <v>0.1088408</v>
      </c>
      <c r="EJ245" s="52">
        <v>0.1017185</v>
      </c>
      <c r="EK245" s="52">
        <v>7.7771199999999999E-2</v>
      </c>
      <c r="EL245" s="52">
        <v>6.6206799999999996E-2</v>
      </c>
      <c r="EM245" s="52">
        <v>5.4195500000000001E-2</v>
      </c>
      <c r="EN245" s="52">
        <v>5.5399499999999997E-2</v>
      </c>
      <c r="EO245" s="52">
        <v>3.9933999999999997E-2</v>
      </c>
      <c r="EP245" s="52">
        <v>2.7077E-2</v>
      </c>
      <c r="EQ245" s="52">
        <v>2.1495E-2</v>
      </c>
      <c r="ER245" s="52">
        <v>1.7297799999999999E-2</v>
      </c>
      <c r="ES245" s="52">
        <v>1.16209E-2</v>
      </c>
      <c r="ET245" s="52">
        <v>-1.4475E-3</v>
      </c>
      <c r="EU245" s="52">
        <v>58.092865000000003</v>
      </c>
      <c r="EV245" s="52">
        <v>57.364337999999996</v>
      </c>
      <c r="EW245" s="52">
        <v>56.602234000000003</v>
      </c>
      <c r="EX245" s="52">
        <v>56.346705999999998</v>
      </c>
      <c r="EY245" s="52">
        <v>55.724930000000001</v>
      </c>
      <c r="EZ245" s="52">
        <v>55.026153999999998</v>
      </c>
      <c r="FA245" s="52">
        <v>55.077877000000001</v>
      </c>
      <c r="FB245" s="52">
        <v>56.539561999999997</v>
      </c>
      <c r="FC245" s="52">
        <v>60.803761000000002</v>
      </c>
      <c r="FD245" s="52">
        <v>65.368454</v>
      </c>
      <c r="FE245" s="52">
        <v>67.663437000000002</v>
      </c>
      <c r="FF245" s="52">
        <v>69.887366999999998</v>
      </c>
      <c r="FG245" s="52">
        <v>70.830139000000003</v>
      </c>
      <c r="FH245" s="52">
        <v>70.817352</v>
      </c>
      <c r="FI245" s="52">
        <v>69.831756999999996</v>
      </c>
      <c r="FJ245" s="52">
        <v>69.685989000000006</v>
      </c>
      <c r="FK245" s="52">
        <v>68.540961999999993</v>
      </c>
      <c r="FL245" s="52">
        <v>65.865325999999996</v>
      </c>
      <c r="FM245" s="52">
        <v>64.284035000000003</v>
      </c>
      <c r="FN245" s="52">
        <v>62.763644999999997</v>
      </c>
      <c r="FO245" s="52">
        <v>60.841892000000001</v>
      </c>
      <c r="FP245" s="52">
        <v>59.374915999999999</v>
      </c>
      <c r="FQ245" s="52">
        <v>58.507015000000003</v>
      </c>
      <c r="FR245" s="52">
        <v>57.840716999999998</v>
      </c>
      <c r="FS245" s="52">
        <v>9.0760000000000007E-3</v>
      </c>
      <c r="FT245" s="52">
        <v>9.6743000000000003E-3</v>
      </c>
      <c r="FU245" s="52">
        <v>1.4283799999999999E-2</v>
      </c>
    </row>
    <row r="246" spans="1:177" x14ac:dyDescent="0.2">
      <c r="A246" s="31" t="s">
        <v>204</v>
      </c>
      <c r="B246" s="31" t="s">
        <v>236</v>
      </c>
      <c r="C246" s="31" t="s">
        <v>208</v>
      </c>
      <c r="D246" s="31" t="s">
        <v>218</v>
      </c>
      <c r="E246" s="53" t="s">
        <v>230</v>
      </c>
      <c r="F246" s="53">
        <v>646</v>
      </c>
      <c r="G246" s="52">
        <v>0.59497</v>
      </c>
      <c r="H246" s="52">
        <v>0.52484730000000002</v>
      </c>
      <c r="I246" s="52">
        <v>0.50002219999999997</v>
      </c>
      <c r="J246" s="52">
        <v>0.48927130000000002</v>
      </c>
      <c r="K246" s="52">
        <v>0.4857958</v>
      </c>
      <c r="L246" s="52">
        <v>0.54844899999999996</v>
      </c>
      <c r="M246" s="52">
        <v>0.65152730000000003</v>
      </c>
      <c r="N246" s="52">
        <v>0.71186479999999996</v>
      </c>
      <c r="O246" s="52">
        <v>0.69158699999999995</v>
      </c>
      <c r="P246" s="52">
        <v>0.68936679999999995</v>
      </c>
      <c r="Q246" s="52">
        <v>0.67643880000000001</v>
      </c>
      <c r="R246" s="52">
        <v>0.67690810000000001</v>
      </c>
      <c r="S246" s="52">
        <v>0.67905859999999996</v>
      </c>
      <c r="T246" s="52">
        <v>0.66436030000000001</v>
      </c>
      <c r="U246" s="52">
        <v>0.65163870000000002</v>
      </c>
      <c r="V246" s="52">
        <v>0.65049760000000001</v>
      </c>
      <c r="W246" s="52">
        <v>0.7319658</v>
      </c>
      <c r="X246" s="52">
        <v>0.95415159999999999</v>
      </c>
      <c r="Y246" s="52">
        <v>1.075915</v>
      </c>
      <c r="Z246" s="52">
        <v>1.09012</v>
      </c>
      <c r="AA246" s="52">
        <v>1.0620499999999999</v>
      </c>
      <c r="AB246" s="52">
        <v>0.97705580000000003</v>
      </c>
      <c r="AC246" s="52">
        <v>0.83769919999999998</v>
      </c>
      <c r="AD246" s="52">
        <v>0.70771910000000005</v>
      </c>
      <c r="AE246" s="52">
        <v>-0.1024456</v>
      </c>
      <c r="AF246" s="52">
        <v>-0.1019709</v>
      </c>
      <c r="AG246" s="52">
        <v>-8.0258700000000002E-2</v>
      </c>
      <c r="AH246" s="52">
        <v>-7.5184899999999999E-2</v>
      </c>
      <c r="AI246" s="52">
        <v>-8.9423100000000005E-2</v>
      </c>
      <c r="AJ246" s="52">
        <v>-6.3044900000000001E-2</v>
      </c>
      <c r="AK246" s="52">
        <v>-5.0246199999999998E-2</v>
      </c>
      <c r="AL246" s="52">
        <v>-2.2958599999999999E-2</v>
      </c>
      <c r="AM246" s="52">
        <v>-2.2772799999999999E-2</v>
      </c>
      <c r="AN246" s="52">
        <v>-8.9954000000000006E-3</v>
      </c>
      <c r="AO246" s="52">
        <v>1.6425499999999999E-2</v>
      </c>
      <c r="AP246" s="52">
        <v>4.0685399999999997E-2</v>
      </c>
      <c r="AQ246" s="52">
        <v>7.2283700000000006E-2</v>
      </c>
      <c r="AR246" s="52">
        <v>6.0315100000000003E-2</v>
      </c>
      <c r="AS246" s="52">
        <v>4.5961099999999998E-2</v>
      </c>
      <c r="AT246" s="52">
        <v>3.9364299999999998E-2</v>
      </c>
      <c r="AU246" s="52">
        <v>1.79128E-2</v>
      </c>
      <c r="AV246" s="52">
        <v>-3.6667000000000002E-3</v>
      </c>
      <c r="AW246" s="52">
        <v>-1.70516E-2</v>
      </c>
      <c r="AX246" s="52">
        <v>-4.1202000000000003E-2</v>
      </c>
      <c r="AY246" s="52">
        <v>-4.3492599999999999E-2</v>
      </c>
      <c r="AZ246" s="52">
        <v>-3.08644E-2</v>
      </c>
      <c r="BA246" s="52">
        <v>-5.1227700000000001E-2</v>
      </c>
      <c r="BB246" s="52">
        <v>-6.0661800000000002E-2</v>
      </c>
      <c r="BC246" s="52">
        <v>-8.5484299999999999E-2</v>
      </c>
      <c r="BD246" s="52">
        <v>-8.6608400000000002E-2</v>
      </c>
      <c r="BE246" s="52">
        <v>-6.6469500000000001E-2</v>
      </c>
      <c r="BF246" s="52">
        <v>-6.1430699999999998E-2</v>
      </c>
      <c r="BG246" s="52">
        <v>-7.4301599999999995E-2</v>
      </c>
      <c r="BH246" s="52">
        <v>-4.8544200000000003E-2</v>
      </c>
      <c r="BI246" s="52">
        <v>-3.5680099999999999E-2</v>
      </c>
      <c r="BJ246" s="52">
        <v>-8.1253999999999996E-3</v>
      </c>
      <c r="BK246" s="52">
        <v>-6.1542999999999997E-3</v>
      </c>
      <c r="BL246" s="52">
        <v>9.1401999999999994E-3</v>
      </c>
      <c r="BM246" s="52">
        <v>3.3093999999999998E-2</v>
      </c>
      <c r="BN246" s="52">
        <v>5.7292200000000001E-2</v>
      </c>
      <c r="BO246" s="52">
        <v>8.6906800000000006E-2</v>
      </c>
      <c r="BP246" s="52">
        <v>7.5854099999999994E-2</v>
      </c>
      <c r="BQ246" s="52">
        <v>6.1168500000000001E-2</v>
      </c>
      <c r="BR246" s="52">
        <v>5.2846400000000002E-2</v>
      </c>
      <c r="BS246" s="52">
        <v>3.1601299999999999E-2</v>
      </c>
      <c r="BT246" s="52">
        <v>1.0682499999999999E-2</v>
      </c>
      <c r="BU246" s="52">
        <v>-1.8014000000000001E-3</v>
      </c>
      <c r="BV246" s="52">
        <v>-2.3525500000000001E-2</v>
      </c>
      <c r="BW246" s="52">
        <v>-2.64982E-2</v>
      </c>
      <c r="BX246" s="52">
        <v>-1.49473E-2</v>
      </c>
      <c r="BY246" s="52">
        <v>-3.6307499999999999E-2</v>
      </c>
      <c r="BZ246" s="52">
        <v>-4.5449799999999999E-2</v>
      </c>
      <c r="CA246" s="52">
        <v>-7.3736999999999997E-2</v>
      </c>
      <c r="CB246" s="52">
        <v>-7.5968499999999994E-2</v>
      </c>
      <c r="CC246" s="52">
        <v>-5.69191E-2</v>
      </c>
      <c r="CD246" s="52">
        <v>-5.1904600000000002E-2</v>
      </c>
      <c r="CE246" s="52">
        <v>-6.3828399999999993E-2</v>
      </c>
      <c r="CF246" s="52">
        <v>-3.8501100000000003E-2</v>
      </c>
      <c r="CG246" s="52">
        <v>-2.55915E-2</v>
      </c>
      <c r="CH246" s="52">
        <v>2.1480000000000002E-3</v>
      </c>
      <c r="CI246" s="52">
        <v>5.3556999999999997E-3</v>
      </c>
      <c r="CJ246" s="52">
        <v>2.1700899999999999E-2</v>
      </c>
      <c r="CK246" s="52">
        <v>4.4638499999999998E-2</v>
      </c>
      <c r="CL246" s="52">
        <v>6.8793999999999994E-2</v>
      </c>
      <c r="CM246" s="52">
        <v>9.7034700000000002E-2</v>
      </c>
      <c r="CN246" s="52">
        <v>8.6616399999999996E-2</v>
      </c>
      <c r="CO246" s="52">
        <v>7.1701000000000001E-2</v>
      </c>
      <c r="CP246" s="52">
        <v>6.2184000000000003E-2</v>
      </c>
      <c r="CQ246" s="52">
        <v>4.1082E-2</v>
      </c>
      <c r="CR246" s="52">
        <v>2.0620800000000002E-2</v>
      </c>
      <c r="CS246" s="52">
        <v>8.7607999999999991E-3</v>
      </c>
      <c r="CT246" s="52">
        <v>-1.1282800000000001E-2</v>
      </c>
      <c r="CU246" s="52">
        <v>-1.4727799999999999E-2</v>
      </c>
      <c r="CV246" s="52">
        <v>-3.9230999999999997E-3</v>
      </c>
      <c r="CW246" s="52">
        <v>-2.5973799999999998E-2</v>
      </c>
      <c r="CX246" s="52">
        <v>-3.4914000000000001E-2</v>
      </c>
      <c r="CY246" s="52">
        <v>-6.1989700000000002E-2</v>
      </c>
      <c r="CZ246" s="52">
        <v>-6.5328499999999998E-2</v>
      </c>
      <c r="DA246" s="52">
        <v>-4.7368800000000003E-2</v>
      </c>
      <c r="DB246" s="52">
        <v>-4.2378399999999997E-2</v>
      </c>
      <c r="DC246" s="52">
        <v>-5.3355300000000001E-2</v>
      </c>
      <c r="DD246" s="52">
        <v>-2.8458000000000001E-2</v>
      </c>
      <c r="DE246" s="52">
        <v>-1.5502999999999999E-2</v>
      </c>
      <c r="DF246" s="52">
        <v>1.2421400000000001E-2</v>
      </c>
      <c r="DG246" s="52">
        <v>1.6865600000000001E-2</v>
      </c>
      <c r="DH246" s="52">
        <v>3.4261600000000003E-2</v>
      </c>
      <c r="DI246" s="52">
        <v>5.6182999999999997E-2</v>
      </c>
      <c r="DJ246" s="52">
        <v>8.0295900000000003E-2</v>
      </c>
      <c r="DK246" s="52">
        <v>0.1071627</v>
      </c>
      <c r="DL246" s="52">
        <v>9.7378699999999999E-2</v>
      </c>
      <c r="DM246" s="52">
        <v>8.2233600000000004E-2</v>
      </c>
      <c r="DN246" s="52">
        <v>7.1521600000000005E-2</v>
      </c>
      <c r="DO246" s="52">
        <v>5.0562599999999999E-2</v>
      </c>
      <c r="DP246" s="52">
        <v>3.0559099999999999E-2</v>
      </c>
      <c r="DQ246" s="52">
        <v>1.9323099999999999E-2</v>
      </c>
      <c r="DR246" s="52">
        <v>9.5980000000000002E-4</v>
      </c>
      <c r="DS246" s="52">
        <v>-2.9575000000000001E-3</v>
      </c>
      <c r="DT246" s="52">
        <v>7.1010999999999999E-3</v>
      </c>
      <c r="DU246" s="52">
        <v>-1.5640100000000001E-2</v>
      </c>
      <c r="DV246" s="52">
        <v>-2.4378199999999999E-2</v>
      </c>
      <c r="DW246" s="52">
        <v>-4.5028400000000003E-2</v>
      </c>
      <c r="DX246" s="52">
        <v>-4.9966099999999999E-2</v>
      </c>
      <c r="DY246" s="52">
        <v>-3.3579600000000001E-2</v>
      </c>
      <c r="DZ246" s="52">
        <v>-2.8624199999999999E-2</v>
      </c>
      <c r="EA246" s="52">
        <v>-3.8233799999999998E-2</v>
      </c>
      <c r="EB246" s="52">
        <v>-1.3957300000000001E-2</v>
      </c>
      <c r="EC246" s="52">
        <v>-9.368E-4</v>
      </c>
      <c r="ED246" s="52">
        <v>2.72546E-2</v>
      </c>
      <c r="EE246" s="52">
        <v>3.3484199999999999E-2</v>
      </c>
      <c r="EF246" s="52">
        <v>5.2397199999999998E-2</v>
      </c>
      <c r="EG246" s="52">
        <v>7.28515E-2</v>
      </c>
      <c r="EH246" s="52">
        <v>9.6902699999999994E-2</v>
      </c>
      <c r="EI246" s="52">
        <v>0.1217858</v>
      </c>
      <c r="EJ246" s="52">
        <v>0.1129177</v>
      </c>
      <c r="EK246" s="52">
        <v>9.7440899999999997E-2</v>
      </c>
      <c r="EL246" s="52">
        <v>8.5003599999999999E-2</v>
      </c>
      <c r="EM246" s="52">
        <v>6.4251199999999994E-2</v>
      </c>
      <c r="EN246" s="52">
        <v>4.4908299999999998E-2</v>
      </c>
      <c r="EO246" s="52">
        <v>3.4573300000000001E-2</v>
      </c>
      <c r="EP246" s="52">
        <v>1.8636300000000001E-2</v>
      </c>
      <c r="EQ246" s="52">
        <v>1.40369E-2</v>
      </c>
      <c r="ER246" s="52">
        <v>2.3018199999999999E-2</v>
      </c>
      <c r="ES246" s="52">
        <v>-7.1989999999999999E-4</v>
      </c>
      <c r="ET246" s="52">
        <v>-9.1661999999999993E-3</v>
      </c>
      <c r="EU246" s="52">
        <v>59.436233999999999</v>
      </c>
      <c r="EV246" s="52">
        <v>58.336269000000001</v>
      </c>
      <c r="EW246" s="52">
        <v>57.702128999999999</v>
      </c>
      <c r="EX246" s="52">
        <v>57.238574999999997</v>
      </c>
      <c r="EY246" s="52">
        <v>56.631247999999999</v>
      </c>
      <c r="EZ246" s="52">
        <v>55.938434999999998</v>
      </c>
      <c r="FA246" s="52">
        <v>56.416843</v>
      </c>
      <c r="FB246" s="52">
        <v>57.102356</v>
      </c>
      <c r="FC246" s="52">
        <v>59.885181000000003</v>
      </c>
      <c r="FD246" s="52">
        <v>63.642451999999999</v>
      </c>
      <c r="FE246" s="52">
        <v>66.594611999999998</v>
      </c>
      <c r="FF246" s="52">
        <v>68.288559000000006</v>
      </c>
      <c r="FG246" s="52">
        <v>69.244872999999998</v>
      </c>
      <c r="FH246" s="52">
        <v>69.449073999999996</v>
      </c>
      <c r="FI246" s="52">
        <v>68.423514999999995</v>
      </c>
      <c r="FJ246" s="52">
        <v>68.841369999999998</v>
      </c>
      <c r="FK246" s="52">
        <v>67.971169000000003</v>
      </c>
      <c r="FL246" s="52">
        <v>66.126778000000002</v>
      </c>
      <c r="FM246" s="52">
        <v>65.300392000000002</v>
      </c>
      <c r="FN246" s="52">
        <v>64.229636999999997</v>
      </c>
      <c r="FO246" s="52">
        <v>62.719250000000002</v>
      </c>
      <c r="FP246" s="52">
        <v>61.621051999999999</v>
      </c>
      <c r="FQ246" s="52">
        <v>60.570689999999999</v>
      </c>
      <c r="FR246" s="52">
        <v>59.573585999999999</v>
      </c>
      <c r="FS246" s="52">
        <v>1.0880300000000001E-2</v>
      </c>
      <c r="FT246" s="52">
        <v>1.2306599999999999E-2</v>
      </c>
      <c r="FU246" s="52">
        <v>1.8300299999999999E-2</v>
      </c>
    </row>
    <row r="247" spans="1:177" x14ac:dyDescent="0.2">
      <c r="A247" s="31" t="s">
        <v>204</v>
      </c>
      <c r="B247" s="31" t="s">
        <v>236</v>
      </c>
      <c r="C247" s="31" t="s">
        <v>208</v>
      </c>
      <c r="D247" s="31" t="s">
        <v>218</v>
      </c>
      <c r="E247" s="53" t="s">
        <v>231</v>
      </c>
      <c r="F247" s="53">
        <v>463</v>
      </c>
      <c r="G247" s="52">
        <v>0.66539250000000005</v>
      </c>
      <c r="H247" s="52">
        <v>0.61457810000000002</v>
      </c>
      <c r="I247" s="52">
        <v>0.58426239999999996</v>
      </c>
      <c r="J247" s="52">
        <v>0.5631775</v>
      </c>
      <c r="K247" s="52">
        <v>0.57236160000000003</v>
      </c>
      <c r="L247" s="52">
        <v>0.65055719999999995</v>
      </c>
      <c r="M247" s="52">
        <v>0.76434599999999997</v>
      </c>
      <c r="N247" s="52">
        <v>0.73565139999999996</v>
      </c>
      <c r="O247" s="52">
        <v>0.69118000000000002</v>
      </c>
      <c r="P247" s="52">
        <v>0.68894230000000001</v>
      </c>
      <c r="Q247" s="52">
        <v>0.68246609999999996</v>
      </c>
      <c r="R247" s="52">
        <v>0.67737890000000001</v>
      </c>
      <c r="S247" s="52">
        <v>0.68817790000000001</v>
      </c>
      <c r="T247" s="52">
        <v>0.68378539999999999</v>
      </c>
      <c r="U247" s="52">
        <v>0.66372989999999998</v>
      </c>
      <c r="V247" s="52">
        <v>0.67506129999999998</v>
      </c>
      <c r="W247" s="52">
        <v>0.75979149999999995</v>
      </c>
      <c r="X247" s="52">
        <v>0.98597500000000005</v>
      </c>
      <c r="Y247" s="52">
        <v>1.07056</v>
      </c>
      <c r="Z247" s="52">
        <v>1.0917570000000001</v>
      </c>
      <c r="AA247" s="52">
        <v>1.063075</v>
      </c>
      <c r="AB247" s="52">
        <v>0.99440969999999995</v>
      </c>
      <c r="AC247" s="52">
        <v>0.90023509999999995</v>
      </c>
      <c r="AD247" s="52">
        <v>0.76985499999999996</v>
      </c>
      <c r="AE247" s="52">
        <v>-5.5675599999999999E-2</v>
      </c>
      <c r="AF247" s="52">
        <v>-4.8298099999999997E-2</v>
      </c>
      <c r="AG247" s="52">
        <v>-4.2737799999999999E-2</v>
      </c>
      <c r="AH247" s="52">
        <v>-3.8299199999999999E-2</v>
      </c>
      <c r="AI247" s="52">
        <v>-3.8290400000000002E-2</v>
      </c>
      <c r="AJ247" s="52">
        <v>-4.5912000000000001E-2</v>
      </c>
      <c r="AK247" s="52">
        <v>-6.3144800000000001E-2</v>
      </c>
      <c r="AL247" s="52">
        <v>-2.6550799999999999E-2</v>
      </c>
      <c r="AM247" s="52">
        <v>-1.3689099999999999E-2</v>
      </c>
      <c r="AN247" s="52">
        <v>1.5330699999999999E-2</v>
      </c>
      <c r="AO247" s="52">
        <v>1.2780100000000001E-2</v>
      </c>
      <c r="AP247" s="52">
        <v>3.3096E-2</v>
      </c>
      <c r="AQ247" s="52">
        <v>4.7531700000000003E-2</v>
      </c>
      <c r="AR247" s="52">
        <v>4.4340200000000003E-2</v>
      </c>
      <c r="AS247" s="52">
        <v>1.2978099999999999E-2</v>
      </c>
      <c r="AT247" s="52">
        <v>6.2129000000000004E-3</v>
      </c>
      <c r="AU247" s="52">
        <v>1.3292E-3</v>
      </c>
      <c r="AV247" s="52">
        <v>2.22563E-2</v>
      </c>
      <c r="AW247" s="52">
        <v>2.2399999999999998E-3</v>
      </c>
      <c r="AX247" s="52">
        <v>-1.00623E-2</v>
      </c>
      <c r="AY247" s="52">
        <v>-1.79004E-2</v>
      </c>
      <c r="AZ247" s="52">
        <v>-4.0931500000000003E-2</v>
      </c>
      <c r="BA247" s="52">
        <v>-2.58537E-2</v>
      </c>
      <c r="BB247" s="52">
        <v>-4.35363E-2</v>
      </c>
      <c r="BC247" s="52">
        <v>-3.4575300000000003E-2</v>
      </c>
      <c r="BD247" s="52">
        <v>-2.8480599999999998E-2</v>
      </c>
      <c r="BE247" s="52">
        <v>-2.4863199999999998E-2</v>
      </c>
      <c r="BF247" s="52">
        <v>-2.0544199999999999E-2</v>
      </c>
      <c r="BG247" s="52">
        <v>-2.0276800000000001E-2</v>
      </c>
      <c r="BH247" s="52">
        <v>-2.6423800000000001E-2</v>
      </c>
      <c r="BI247" s="52">
        <v>-4.1344100000000002E-2</v>
      </c>
      <c r="BJ247" s="52">
        <v>-7.9419E-3</v>
      </c>
      <c r="BK247" s="52">
        <v>3.065E-3</v>
      </c>
      <c r="BL247" s="52">
        <v>2.9350399999999999E-2</v>
      </c>
      <c r="BM247" s="52">
        <v>2.86146E-2</v>
      </c>
      <c r="BN247" s="52">
        <v>5.0271000000000003E-2</v>
      </c>
      <c r="BO247" s="52">
        <v>6.6022899999999995E-2</v>
      </c>
      <c r="BP247" s="52">
        <v>6.2538200000000002E-2</v>
      </c>
      <c r="BQ247" s="52">
        <v>2.9448499999999999E-2</v>
      </c>
      <c r="BR247" s="52">
        <v>2.09985E-2</v>
      </c>
      <c r="BS247" s="52">
        <v>1.80068E-2</v>
      </c>
      <c r="BT247" s="52">
        <v>4.2197900000000003E-2</v>
      </c>
      <c r="BU247" s="52">
        <v>2.1336299999999999E-2</v>
      </c>
      <c r="BV247" s="52">
        <v>1.0865400000000001E-2</v>
      </c>
      <c r="BW247" s="52">
        <v>3.1995000000000001E-3</v>
      </c>
      <c r="BX247" s="52">
        <v>-1.9934899999999998E-2</v>
      </c>
      <c r="BY247" s="52">
        <v>-3.4486E-3</v>
      </c>
      <c r="BZ247" s="52">
        <v>-2.1661199999999999E-2</v>
      </c>
      <c r="CA247" s="52">
        <v>-1.9961199999999998E-2</v>
      </c>
      <c r="CB247" s="52">
        <v>-1.4755000000000001E-2</v>
      </c>
      <c r="CC247" s="52">
        <v>-1.24834E-2</v>
      </c>
      <c r="CD247" s="52">
        <v>-8.2471000000000003E-3</v>
      </c>
      <c r="CE247" s="52">
        <v>-7.8006999999999998E-3</v>
      </c>
      <c r="CF247" s="52">
        <v>-1.2926399999999999E-2</v>
      </c>
      <c r="CG247" s="52">
        <v>-2.6245000000000001E-2</v>
      </c>
      <c r="CH247" s="52">
        <v>4.9465999999999998E-3</v>
      </c>
      <c r="CI247" s="52">
        <v>1.46689E-2</v>
      </c>
      <c r="CJ247" s="52">
        <v>3.9060400000000002E-2</v>
      </c>
      <c r="CK247" s="52">
        <v>3.9581499999999999E-2</v>
      </c>
      <c r="CL247" s="52">
        <v>6.2166300000000001E-2</v>
      </c>
      <c r="CM247" s="52">
        <v>7.8829800000000005E-2</v>
      </c>
      <c r="CN247" s="52">
        <v>7.5142100000000003E-2</v>
      </c>
      <c r="CO247" s="52">
        <v>4.0855900000000001E-2</v>
      </c>
      <c r="CP247" s="52">
        <v>3.1238999999999999E-2</v>
      </c>
      <c r="CQ247" s="52">
        <v>2.9557699999999999E-2</v>
      </c>
      <c r="CR247" s="52">
        <v>5.6009299999999998E-2</v>
      </c>
      <c r="CS247" s="52">
        <v>3.45624E-2</v>
      </c>
      <c r="CT247" s="52">
        <v>2.5359900000000001E-2</v>
      </c>
      <c r="CU247" s="52">
        <v>1.7813300000000001E-2</v>
      </c>
      <c r="CV247" s="52">
        <v>-5.3927000000000003E-3</v>
      </c>
      <c r="CW247" s="52">
        <v>1.2069099999999999E-2</v>
      </c>
      <c r="CX247" s="52">
        <v>-6.5106000000000001E-3</v>
      </c>
      <c r="CY247" s="52">
        <v>-5.3471999999999999E-3</v>
      </c>
      <c r="CZ247" s="52">
        <v>-1.0294E-3</v>
      </c>
      <c r="DA247" s="52">
        <v>-1.0349999999999999E-4</v>
      </c>
      <c r="DB247" s="52">
        <v>4.0499000000000004E-3</v>
      </c>
      <c r="DC247" s="52">
        <v>4.6753999999999997E-3</v>
      </c>
      <c r="DD247" s="52">
        <v>5.7109999999999995E-4</v>
      </c>
      <c r="DE247" s="52">
        <v>-1.11459E-2</v>
      </c>
      <c r="DF247" s="52">
        <v>1.7835E-2</v>
      </c>
      <c r="DG247" s="52">
        <v>2.62727E-2</v>
      </c>
      <c r="DH247" s="52">
        <v>4.8770500000000001E-2</v>
      </c>
      <c r="DI247" s="52">
        <v>5.05484E-2</v>
      </c>
      <c r="DJ247" s="52">
        <v>7.4061600000000005E-2</v>
      </c>
      <c r="DK247" s="52">
        <v>9.1636700000000001E-2</v>
      </c>
      <c r="DL247" s="52">
        <v>8.7746000000000005E-2</v>
      </c>
      <c r="DM247" s="52">
        <v>5.2263299999999999E-2</v>
      </c>
      <c r="DN247" s="52">
        <v>4.14794E-2</v>
      </c>
      <c r="DO247" s="52">
        <v>4.1108600000000002E-2</v>
      </c>
      <c r="DP247" s="52">
        <v>6.9820800000000002E-2</v>
      </c>
      <c r="DQ247" s="52">
        <v>4.7788400000000002E-2</v>
      </c>
      <c r="DR247" s="52">
        <v>3.9854399999999998E-2</v>
      </c>
      <c r="DS247" s="52">
        <v>3.24271E-2</v>
      </c>
      <c r="DT247" s="52">
        <v>9.1494999999999996E-3</v>
      </c>
      <c r="DU247" s="52">
        <v>2.7586800000000002E-2</v>
      </c>
      <c r="DV247" s="52">
        <v>8.6400999999999995E-3</v>
      </c>
      <c r="DW247" s="52">
        <v>1.5753199999999998E-2</v>
      </c>
      <c r="DX247" s="52">
        <v>1.8788200000000001E-2</v>
      </c>
      <c r="DY247" s="52">
        <v>1.7770999999999999E-2</v>
      </c>
      <c r="DZ247" s="52">
        <v>2.1804899999999999E-2</v>
      </c>
      <c r="EA247" s="52">
        <v>2.2688900000000001E-2</v>
      </c>
      <c r="EB247" s="52">
        <v>2.0059299999999999E-2</v>
      </c>
      <c r="EC247" s="52">
        <v>1.0654800000000001E-2</v>
      </c>
      <c r="ED247" s="52">
        <v>3.6443900000000001E-2</v>
      </c>
      <c r="EE247" s="52">
        <v>4.3026799999999997E-2</v>
      </c>
      <c r="EF247" s="52">
        <v>6.2790200000000004E-2</v>
      </c>
      <c r="EG247" s="52">
        <v>6.6382899999999995E-2</v>
      </c>
      <c r="EH247" s="52">
        <v>9.1236600000000001E-2</v>
      </c>
      <c r="EI247" s="52">
        <v>0.1101278</v>
      </c>
      <c r="EJ247" s="52">
        <v>0.105944</v>
      </c>
      <c r="EK247" s="52">
        <v>6.8733699999999995E-2</v>
      </c>
      <c r="EL247" s="52">
        <v>5.6265000000000003E-2</v>
      </c>
      <c r="EM247" s="52">
        <v>5.7786299999999999E-2</v>
      </c>
      <c r="EN247" s="52">
        <v>8.9762400000000006E-2</v>
      </c>
      <c r="EO247" s="52">
        <v>6.6884799999999994E-2</v>
      </c>
      <c r="EP247" s="52">
        <v>6.0782099999999999E-2</v>
      </c>
      <c r="EQ247" s="52">
        <v>5.3527100000000001E-2</v>
      </c>
      <c r="ER247" s="52">
        <v>3.0146200000000001E-2</v>
      </c>
      <c r="ES247" s="52">
        <v>4.9991899999999999E-2</v>
      </c>
      <c r="ET247" s="52">
        <v>3.0515199999999999E-2</v>
      </c>
      <c r="EU247" s="52">
        <v>56.210304000000001</v>
      </c>
      <c r="EV247" s="52">
        <v>56.002293000000002</v>
      </c>
      <c r="EW247" s="52">
        <v>55.060867000000002</v>
      </c>
      <c r="EX247" s="52">
        <v>55.096859000000002</v>
      </c>
      <c r="EY247" s="52">
        <v>54.454833999999998</v>
      </c>
      <c r="EZ247" s="52">
        <v>53.747706999999998</v>
      </c>
      <c r="FA247" s="52">
        <v>53.201481000000001</v>
      </c>
      <c r="FB247" s="52">
        <v>55.750881</v>
      </c>
      <c r="FC247" s="52">
        <v>62.091037999999998</v>
      </c>
      <c r="FD247" s="52">
        <v>67.787223999999995</v>
      </c>
      <c r="FE247" s="52">
        <v>69.161254999999997</v>
      </c>
      <c r="FF247" s="52">
        <v>72.127914000000004</v>
      </c>
      <c r="FG247" s="52">
        <v>73.051697000000004</v>
      </c>
      <c r="FH247" s="52">
        <v>72.734825000000001</v>
      </c>
      <c r="FI247" s="52">
        <v>71.805222000000001</v>
      </c>
      <c r="FJ247" s="52">
        <v>70.869620999999995</v>
      </c>
      <c r="FK247" s="52">
        <v>69.339447000000007</v>
      </c>
      <c r="FL247" s="52">
        <v>65.498940000000005</v>
      </c>
      <c r="FM247" s="52">
        <v>62.859737000000003</v>
      </c>
      <c r="FN247" s="52">
        <v>60.709243999999998</v>
      </c>
      <c r="FO247" s="52">
        <v>58.211010000000002</v>
      </c>
      <c r="FP247" s="52">
        <v>56.227241999999997</v>
      </c>
      <c r="FQ247" s="52">
        <v>55.615031999999999</v>
      </c>
      <c r="FR247" s="52">
        <v>55.412315</v>
      </c>
      <c r="FS247" s="52">
        <v>1.55847E-2</v>
      </c>
      <c r="FT247" s="52">
        <v>1.5583899999999999E-2</v>
      </c>
      <c r="FU247" s="52">
        <v>2.2776999999999999E-2</v>
      </c>
    </row>
    <row r="248" spans="1:177" x14ac:dyDescent="0.2">
      <c r="A248" s="31" t="s">
        <v>204</v>
      </c>
      <c r="B248" s="31" t="s">
        <v>236</v>
      </c>
      <c r="C248" s="31" t="s">
        <v>208</v>
      </c>
      <c r="D248" s="31" t="s">
        <v>219</v>
      </c>
      <c r="E248" s="53" t="s">
        <v>229</v>
      </c>
      <c r="F248" s="53">
        <v>940</v>
      </c>
      <c r="G248" s="52">
        <v>0.79079259999999996</v>
      </c>
      <c r="H248" s="52">
        <v>0.69131410000000004</v>
      </c>
      <c r="I248" s="52">
        <v>0.63535050000000004</v>
      </c>
      <c r="J248" s="52">
        <v>0.5905089</v>
      </c>
      <c r="K248" s="52">
        <v>0.57499020000000001</v>
      </c>
      <c r="L248" s="52">
        <v>0.61897610000000003</v>
      </c>
      <c r="M248" s="52">
        <v>0.71528919999999996</v>
      </c>
      <c r="N248" s="52">
        <v>0.72118439999999995</v>
      </c>
      <c r="O248" s="52">
        <v>0.66472359999999997</v>
      </c>
      <c r="P248" s="52">
        <v>0.6407986</v>
      </c>
      <c r="Q248" s="52">
        <v>0.67503659999999999</v>
      </c>
      <c r="R248" s="52">
        <v>0.68886199999999997</v>
      </c>
      <c r="S248" s="52">
        <v>0.69432870000000002</v>
      </c>
      <c r="T248" s="52">
        <v>0.73952180000000001</v>
      </c>
      <c r="U248" s="52">
        <v>0.78073899999999996</v>
      </c>
      <c r="V248" s="52">
        <v>0.82853960000000004</v>
      </c>
      <c r="W248" s="52">
        <v>0.86665210000000004</v>
      </c>
      <c r="X248" s="52">
        <v>0.95795540000000001</v>
      </c>
      <c r="Y248" s="52">
        <v>1.145367</v>
      </c>
      <c r="Z248" s="52">
        <v>1.3114030000000001</v>
      </c>
      <c r="AA248" s="52">
        <v>1.289639</v>
      </c>
      <c r="AB248" s="52">
        <v>1.216351</v>
      </c>
      <c r="AC248" s="52">
        <v>1.067863</v>
      </c>
      <c r="AD248" s="52">
        <v>0.91952509999999998</v>
      </c>
      <c r="AE248" s="52">
        <v>-8.6013000000000006E-2</v>
      </c>
      <c r="AF248" s="52">
        <v>-5.8997000000000001E-2</v>
      </c>
      <c r="AG248" s="52">
        <v>-5.3403199999999998E-2</v>
      </c>
      <c r="AH248" s="52">
        <v>-5.2109099999999998E-2</v>
      </c>
      <c r="AI248" s="52">
        <v>-4.8069599999999997E-2</v>
      </c>
      <c r="AJ248" s="52">
        <v>-4.4620600000000003E-2</v>
      </c>
      <c r="AK248" s="52">
        <v>-6.4161300000000004E-2</v>
      </c>
      <c r="AL248" s="52">
        <v>-0.1069261</v>
      </c>
      <c r="AM248" s="52">
        <v>-4.13858E-2</v>
      </c>
      <c r="AN248" s="52">
        <v>-1.9548599999999999E-2</v>
      </c>
      <c r="AO248" s="52">
        <v>9.2926999999999992E-3</v>
      </c>
      <c r="AP248" s="52">
        <v>2.7327299999999999E-2</v>
      </c>
      <c r="AQ248" s="52">
        <v>1.5910899999999999E-2</v>
      </c>
      <c r="AR248" s="52">
        <v>2.27744E-2</v>
      </c>
      <c r="AS248" s="52">
        <v>3.0094800000000001E-2</v>
      </c>
      <c r="AT248" s="52">
        <v>1.763E-2</v>
      </c>
      <c r="AU248" s="52">
        <v>-2.0653100000000001E-2</v>
      </c>
      <c r="AV248" s="52">
        <v>1.2615E-3</v>
      </c>
      <c r="AW248" s="52">
        <v>-2.3007300000000001E-2</v>
      </c>
      <c r="AX248" s="52">
        <v>3.7555000000000002E-3</v>
      </c>
      <c r="AY248" s="52">
        <v>-4.0455199999999997E-2</v>
      </c>
      <c r="AZ248" s="52">
        <v>-8.3023200000000005E-2</v>
      </c>
      <c r="BA248" s="52">
        <v>-8.6126999999999995E-2</v>
      </c>
      <c r="BB248" s="52">
        <v>-7.6108700000000001E-2</v>
      </c>
      <c r="BC248" s="52">
        <v>-6.4606999999999998E-2</v>
      </c>
      <c r="BD248" s="52">
        <v>-4.2850300000000001E-2</v>
      </c>
      <c r="BE248" s="52">
        <v>-3.93231E-2</v>
      </c>
      <c r="BF248" s="52">
        <v>-4.0487799999999997E-2</v>
      </c>
      <c r="BG248" s="52">
        <v>-3.4944599999999999E-2</v>
      </c>
      <c r="BH248" s="52">
        <v>-3.2708399999999999E-2</v>
      </c>
      <c r="BI248" s="52">
        <v>-5.1652700000000003E-2</v>
      </c>
      <c r="BJ248" s="52">
        <v>-7.9433799999999999E-2</v>
      </c>
      <c r="BK248" s="52">
        <v>-2.6605799999999999E-2</v>
      </c>
      <c r="BL248" s="52">
        <v>-5.0055000000000004E-3</v>
      </c>
      <c r="BM248" s="52">
        <v>2.3339800000000001E-2</v>
      </c>
      <c r="BN248" s="52">
        <v>4.3499500000000003E-2</v>
      </c>
      <c r="BO248" s="52">
        <v>3.27292E-2</v>
      </c>
      <c r="BP248" s="52">
        <v>4.0977399999999997E-2</v>
      </c>
      <c r="BQ248" s="52">
        <v>5.00139E-2</v>
      </c>
      <c r="BR248" s="52">
        <v>3.8227700000000003E-2</v>
      </c>
      <c r="BS248" s="52">
        <v>-1.6992000000000001E-3</v>
      </c>
      <c r="BT248" s="52">
        <v>1.82901E-2</v>
      </c>
      <c r="BU248" s="52">
        <v>-1.6348000000000001E-3</v>
      </c>
      <c r="BV248" s="52">
        <v>3.2539100000000001E-2</v>
      </c>
      <c r="BW248" s="52">
        <v>-1.6706499999999999E-2</v>
      </c>
      <c r="BX248" s="52">
        <v>-5.9817299999999997E-2</v>
      </c>
      <c r="BY248" s="52">
        <v>-6.4494300000000004E-2</v>
      </c>
      <c r="BZ248" s="52">
        <v>-5.5246499999999997E-2</v>
      </c>
      <c r="CA248" s="52">
        <v>-4.9781199999999998E-2</v>
      </c>
      <c r="CB248" s="52">
        <v>-3.1667099999999997E-2</v>
      </c>
      <c r="CC248" s="52">
        <v>-2.9571199999999999E-2</v>
      </c>
      <c r="CD248" s="52">
        <v>-3.2438799999999997E-2</v>
      </c>
      <c r="CE248" s="52">
        <v>-2.58543E-2</v>
      </c>
      <c r="CF248" s="52">
        <v>-2.4458000000000001E-2</v>
      </c>
      <c r="CG248" s="52">
        <v>-4.2989199999999998E-2</v>
      </c>
      <c r="CH248" s="52">
        <v>-6.0392800000000003E-2</v>
      </c>
      <c r="CI248" s="52">
        <v>-1.63692E-2</v>
      </c>
      <c r="CJ248" s="52">
        <v>5.0670000000000003E-3</v>
      </c>
      <c r="CK248" s="52">
        <v>3.3068800000000002E-2</v>
      </c>
      <c r="CL248" s="52">
        <v>5.4700400000000003E-2</v>
      </c>
      <c r="CM248" s="52">
        <v>4.4377600000000003E-2</v>
      </c>
      <c r="CN248" s="52">
        <v>5.3584699999999999E-2</v>
      </c>
      <c r="CO248" s="52">
        <v>6.38098E-2</v>
      </c>
      <c r="CP248" s="52">
        <v>5.2493600000000001E-2</v>
      </c>
      <c r="CQ248" s="52">
        <v>1.1428300000000001E-2</v>
      </c>
      <c r="CR248" s="52">
        <v>3.0084E-2</v>
      </c>
      <c r="CS248" s="52">
        <v>1.3167699999999999E-2</v>
      </c>
      <c r="CT248" s="52">
        <v>5.24745E-2</v>
      </c>
      <c r="CU248" s="52">
        <v>-2.5829999999999999E-4</v>
      </c>
      <c r="CV248" s="52">
        <v>-4.3744999999999999E-2</v>
      </c>
      <c r="CW248" s="52">
        <v>-4.9511600000000003E-2</v>
      </c>
      <c r="CX248" s="52">
        <v>-4.0797399999999998E-2</v>
      </c>
      <c r="CY248" s="52">
        <v>-3.49555E-2</v>
      </c>
      <c r="CZ248" s="52">
        <v>-2.0483999999999999E-2</v>
      </c>
      <c r="DA248" s="52">
        <v>-1.9819300000000001E-2</v>
      </c>
      <c r="DB248" s="52">
        <v>-2.4389899999999999E-2</v>
      </c>
      <c r="DC248" s="52">
        <v>-1.6764000000000001E-2</v>
      </c>
      <c r="DD248" s="52">
        <v>-1.6207699999999998E-2</v>
      </c>
      <c r="DE248" s="52">
        <v>-3.4325799999999997E-2</v>
      </c>
      <c r="DF248" s="52">
        <v>-4.1351699999999998E-2</v>
      </c>
      <c r="DG248" s="52">
        <v>-6.1326000000000002E-3</v>
      </c>
      <c r="DH248" s="52">
        <v>1.5139400000000001E-2</v>
      </c>
      <c r="DI248" s="52">
        <v>4.2797799999999997E-2</v>
      </c>
      <c r="DJ248" s="52">
        <v>6.5901199999999993E-2</v>
      </c>
      <c r="DK248" s="52">
        <v>5.6025899999999997E-2</v>
      </c>
      <c r="DL248" s="52">
        <v>6.6192000000000001E-2</v>
      </c>
      <c r="DM248" s="52">
        <v>7.7605800000000003E-2</v>
      </c>
      <c r="DN248" s="52">
        <v>6.6759499999999999E-2</v>
      </c>
      <c r="DO248" s="52">
        <v>2.45557E-2</v>
      </c>
      <c r="DP248" s="52">
        <v>4.1877900000000003E-2</v>
      </c>
      <c r="DQ248" s="52">
        <v>2.7970200000000001E-2</v>
      </c>
      <c r="DR248" s="52">
        <v>7.2410000000000002E-2</v>
      </c>
      <c r="DS248" s="52">
        <v>1.619E-2</v>
      </c>
      <c r="DT248" s="52">
        <v>-2.7672599999999999E-2</v>
      </c>
      <c r="DU248" s="52">
        <v>-3.4528799999999998E-2</v>
      </c>
      <c r="DV248" s="52">
        <v>-2.6348300000000002E-2</v>
      </c>
      <c r="DW248" s="52">
        <v>-1.3549500000000001E-2</v>
      </c>
      <c r="DX248" s="52">
        <v>-4.3372000000000003E-3</v>
      </c>
      <c r="DY248" s="52">
        <v>-5.7390999999999996E-3</v>
      </c>
      <c r="DZ248" s="52">
        <v>-1.27686E-2</v>
      </c>
      <c r="EA248" s="52">
        <v>-3.6389999999999999E-3</v>
      </c>
      <c r="EB248" s="52">
        <v>-4.2954000000000004E-3</v>
      </c>
      <c r="EC248" s="52">
        <v>-2.1817099999999999E-2</v>
      </c>
      <c r="ED248" s="52">
        <v>-1.3859399999999999E-2</v>
      </c>
      <c r="EE248" s="52">
        <v>8.6475000000000007E-3</v>
      </c>
      <c r="EF248" s="52">
        <v>2.9682500000000001E-2</v>
      </c>
      <c r="EG248" s="52">
        <v>5.6844899999999997E-2</v>
      </c>
      <c r="EH248" s="52">
        <v>8.2073400000000005E-2</v>
      </c>
      <c r="EI248" s="52">
        <v>7.2844300000000001E-2</v>
      </c>
      <c r="EJ248" s="52">
        <v>8.4394999999999998E-2</v>
      </c>
      <c r="EK248" s="52">
        <v>9.7524899999999998E-2</v>
      </c>
      <c r="EL248" s="52">
        <v>8.7357199999999996E-2</v>
      </c>
      <c r="EM248" s="52">
        <v>4.3509600000000002E-2</v>
      </c>
      <c r="EN248" s="52">
        <v>5.8906399999999998E-2</v>
      </c>
      <c r="EO248" s="52">
        <v>4.9342700000000003E-2</v>
      </c>
      <c r="EP248" s="52">
        <v>0.10119359999999999</v>
      </c>
      <c r="EQ248" s="52">
        <v>3.9938599999999998E-2</v>
      </c>
      <c r="ER248" s="52">
        <v>-4.4666999999999997E-3</v>
      </c>
      <c r="ES248" s="52">
        <v>-1.2896100000000001E-2</v>
      </c>
      <c r="ET248" s="52">
        <v>-5.4860999999999998E-3</v>
      </c>
      <c r="EU248" s="52">
        <v>69.537445000000005</v>
      </c>
      <c r="EV248" s="52">
        <v>69.159744000000003</v>
      </c>
      <c r="EW248" s="52">
        <v>68.586692999999997</v>
      </c>
      <c r="EX248" s="52">
        <v>67.711433</v>
      </c>
      <c r="EY248" s="52">
        <v>67.426743000000002</v>
      </c>
      <c r="EZ248" s="52">
        <v>67.060233999999994</v>
      </c>
      <c r="FA248" s="52">
        <v>66.925110000000004</v>
      </c>
      <c r="FB248" s="52">
        <v>68.922058000000007</v>
      </c>
      <c r="FC248" s="52">
        <v>72.528487999999996</v>
      </c>
      <c r="FD248" s="52">
        <v>75.066543999999993</v>
      </c>
      <c r="FE248" s="52">
        <v>77.501221000000001</v>
      </c>
      <c r="FF248" s="52">
        <v>79.169922</v>
      </c>
      <c r="FG248" s="52">
        <v>79.386855999999995</v>
      </c>
      <c r="FH248" s="52">
        <v>79.309524999999994</v>
      </c>
      <c r="FI248" s="52">
        <v>79.398658999999995</v>
      </c>
      <c r="FJ248" s="52">
        <v>79.284492</v>
      </c>
      <c r="FK248" s="52">
        <v>78.144485000000003</v>
      </c>
      <c r="FL248" s="52">
        <v>76.164023999999998</v>
      </c>
      <c r="FM248" s="52">
        <v>74.402321000000001</v>
      </c>
      <c r="FN248" s="52">
        <v>73.433456000000007</v>
      </c>
      <c r="FO248" s="52">
        <v>72.208793999999997</v>
      </c>
      <c r="FP248" s="52">
        <v>71.149162000000004</v>
      </c>
      <c r="FQ248" s="52">
        <v>70.662598000000003</v>
      </c>
      <c r="FR248" s="52">
        <v>70.208793999999997</v>
      </c>
      <c r="FS248" s="52">
        <v>1.3132700000000001E-2</v>
      </c>
      <c r="FT248" s="52">
        <v>1.5806500000000001E-2</v>
      </c>
      <c r="FU248" s="52">
        <v>2.01175E-2</v>
      </c>
    </row>
    <row r="249" spans="1:177" x14ac:dyDescent="0.2">
      <c r="A249" s="31" t="s">
        <v>204</v>
      </c>
      <c r="B249" s="31" t="s">
        <v>236</v>
      </c>
      <c r="C249" s="31" t="s">
        <v>208</v>
      </c>
      <c r="D249" s="31" t="s">
        <v>219</v>
      </c>
      <c r="E249" s="53" t="s">
        <v>230</v>
      </c>
      <c r="F249" s="53">
        <v>544</v>
      </c>
      <c r="G249" s="52">
        <v>0.8295169</v>
      </c>
      <c r="H249" s="52">
        <v>0.72501179999999998</v>
      </c>
      <c r="I249" s="52">
        <v>0.67025880000000004</v>
      </c>
      <c r="J249" s="52">
        <v>0.63359120000000002</v>
      </c>
      <c r="K249" s="52">
        <v>0.60707520000000004</v>
      </c>
      <c r="L249" s="52">
        <v>0.63647189999999998</v>
      </c>
      <c r="M249" s="52">
        <v>0.73328890000000002</v>
      </c>
      <c r="N249" s="52">
        <v>0.7469981</v>
      </c>
      <c r="O249" s="52">
        <v>0.68568629999999997</v>
      </c>
      <c r="P249" s="52">
        <v>0.65539590000000003</v>
      </c>
      <c r="Q249" s="52">
        <v>0.68325449999999999</v>
      </c>
      <c r="R249" s="52">
        <v>0.68903599999999998</v>
      </c>
      <c r="S249" s="52">
        <v>0.67644610000000005</v>
      </c>
      <c r="T249" s="52">
        <v>0.72757559999999999</v>
      </c>
      <c r="U249" s="52">
        <v>0.75662479999999999</v>
      </c>
      <c r="V249" s="52">
        <v>0.78539309999999996</v>
      </c>
      <c r="W249" s="52">
        <v>0.82883130000000005</v>
      </c>
      <c r="X249" s="52">
        <v>0.92760900000000002</v>
      </c>
      <c r="Y249" s="52">
        <v>1.143092</v>
      </c>
      <c r="Z249" s="52">
        <v>1.358263</v>
      </c>
      <c r="AA249" s="52">
        <v>1.3503860000000001</v>
      </c>
      <c r="AB249" s="52">
        <v>1.2840780000000001</v>
      </c>
      <c r="AC249" s="52">
        <v>1.124263</v>
      </c>
      <c r="AD249" s="52">
        <v>0.96472469999999999</v>
      </c>
      <c r="AE249" s="52">
        <v>-0.1222027</v>
      </c>
      <c r="AF249" s="52">
        <v>-9.5224100000000006E-2</v>
      </c>
      <c r="AG249" s="52">
        <v>-7.0654700000000001E-2</v>
      </c>
      <c r="AH249" s="52">
        <v>-7.2694700000000001E-2</v>
      </c>
      <c r="AI249" s="52">
        <v>-7.7041799999999994E-2</v>
      </c>
      <c r="AJ249" s="52">
        <v>-7.1553800000000001E-2</v>
      </c>
      <c r="AK249" s="52">
        <v>-6.6329700000000005E-2</v>
      </c>
      <c r="AL249" s="52">
        <v>-0.14361350000000001</v>
      </c>
      <c r="AM249" s="52">
        <v>-4.5110299999999999E-2</v>
      </c>
      <c r="AN249" s="52">
        <v>-2.44266E-2</v>
      </c>
      <c r="AO249" s="52">
        <v>-8.2480999999999995E-3</v>
      </c>
      <c r="AP249" s="52">
        <v>9.5747000000000002E-3</v>
      </c>
      <c r="AQ249" s="52">
        <v>-1.73647E-2</v>
      </c>
      <c r="AR249" s="52">
        <v>-4.3376999999999999E-3</v>
      </c>
      <c r="AS249" s="52">
        <v>2.8663E-3</v>
      </c>
      <c r="AT249" s="52">
        <v>-2.3106100000000001E-2</v>
      </c>
      <c r="AU249" s="52">
        <v>-4.7256899999999998E-2</v>
      </c>
      <c r="AV249" s="52">
        <v>-8.4125999999999992E-3</v>
      </c>
      <c r="AW249" s="52">
        <v>-3.1726299999999999E-2</v>
      </c>
      <c r="AX249" s="52">
        <v>2.3822000000000001E-3</v>
      </c>
      <c r="AY249" s="52">
        <v>-2.95797E-2</v>
      </c>
      <c r="AZ249" s="52">
        <v>-5.4422199999999997E-2</v>
      </c>
      <c r="BA249" s="52">
        <v>-8.2593700000000006E-2</v>
      </c>
      <c r="BB249" s="52">
        <v>-8.82989E-2</v>
      </c>
      <c r="BC249" s="52">
        <v>-9.4227699999999998E-2</v>
      </c>
      <c r="BD249" s="52">
        <v>-7.4205499999999994E-2</v>
      </c>
      <c r="BE249" s="52">
        <v>-5.23372E-2</v>
      </c>
      <c r="BF249" s="52">
        <v>-5.5361100000000003E-2</v>
      </c>
      <c r="BG249" s="52">
        <v>-5.6954900000000003E-2</v>
      </c>
      <c r="BH249" s="52">
        <v>-5.5166699999999999E-2</v>
      </c>
      <c r="BI249" s="52">
        <v>-4.8873199999999999E-2</v>
      </c>
      <c r="BJ249" s="52">
        <v>-9.8511299999999996E-2</v>
      </c>
      <c r="BK249" s="52">
        <v>-2.3959299999999999E-2</v>
      </c>
      <c r="BL249" s="52">
        <v>-3.7158E-3</v>
      </c>
      <c r="BM249" s="52">
        <v>1.1274899999999999E-2</v>
      </c>
      <c r="BN249" s="52">
        <v>2.9183299999999999E-2</v>
      </c>
      <c r="BO249" s="52">
        <v>2.942E-4</v>
      </c>
      <c r="BP249" s="52">
        <v>1.6835699999999999E-2</v>
      </c>
      <c r="BQ249" s="52">
        <v>2.6960899999999999E-2</v>
      </c>
      <c r="BR249" s="52">
        <v>2.0311000000000001E-3</v>
      </c>
      <c r="BS249" s="52">
        <v>-1.95338E-2</v>
      </c>
      <c r="BT249" s="52">
        <v>1.51789E-2</v>
      </c>
      <c r="BU249" s="52">
        <v>-2.3662000000000002E-3</v>
      </c>
      <c r="BV249" s="52">
        <v>4.7144499999999999E-2</v>
      </c>
      <c r="BW249" s="52">
        <v>4.0466E-3</v>
      </c>
      <c r="BX249" s="52">
        <v>-2.2706899999999999E-2</v>
      </c>
      <c r="BY249" s="52">
        <v>-5.1700999999999997E-2</v>
      </c>
      <c r="BZ249" s="52">
        <v>-6.1642000000000002E-2</v>
      </c>
      <c r="CA249" s="52">
        <v>-7.4852299999999997E-2</v>
      </c>
      <c r="CB249" s="52">
        <v>-5.9648E-2</v>
      </c>
      <c r="CC249" s="52">
        <v>-3.9650600000000001E-2</v>
      </c>
      <c r="CD249" s="52">
        <v>-4.33558E-2</v>
      </c>
      <c r="CE249" s="52">
        <v>-4.3042799999999999E-2</v>
      </c>
      <c r="CF249" s="52">
        <v>-4.3817000000000002E-2</v>
      </c>
      <c r="CG249" s="52">
        <v>-3.67829E-2</v>
      </c>
      <c r="CH249" s="52">
        <v>-6.7273700000000006E-2</v>
      </c>
      <c r="CI249" s="52">
        <v>-9.3101999999999994E-3</v>
      </c>
      <c r="CJ249" s="52">
        <v>1.06284E-2</v>
      </c>
      <c r="CK249" s="52">
        <v>2.47964E-2</v>
      </c>
      <c r="CL249" s="52">
        <v>4.2764200000000002E-2</v>
      </c>
      <c r="CM249" s="52">
        <v>1.25247E-2</v>
      </c>
      <c r="CN249" s="52">
        <v>3.1500399999999998E-2</v>
      </c>
      <c r="CO249" s="52">
        <v>4.3648699999999999E-2</v>
      </c>
      <c r="CP249" s="52">
        <v>1.9441E-2</v>
      </c>
      <c r="CQ249" s="52">
        <v>-3.3280000000000001E-4</v>
      </c>
      <c r="CR249" s="52">
        <v>3.1518299999999999E-2</v>
      </c>
      <c r="CS249" s="52">
        <v>1.7968600000000001E-2</v>
      </c>
      <c r="CT249" s="52">
        <v>7.8146699999999999E-2</v>
      </c>
      <c r="CU249" s="52">
        <v>2.7335999999999999E-2</v>
      </c>
      <c r="CV249" s="52">
        <v>-7.4100000000000001E-4</v>
      </c>
      <c r="CW249" s="52">
        <v>-3.03048E-2</v>
      </c>
      <c r="CX249" s="52">
        <v>-4.3179599999999999E-2</v>
      </c>
      <c r="CY249" s="52">
        <v>-5.5476900000000003E-2</v>
      </c>
      <c r="CZ249" s="52">
        <v>-4.5090600000000002E-2</v>
      </c>
      <c r="DA249" s="52">
        <v>-2.6963899999999999E-2</v>
      </c>
      <c r="DB249" s="52">
        <v>-3.1350599999999999E-2</v>
      </c>
      <c r="DC249" s="52">
        <v>-2.9130699999999999E-2</v>
      </c>
      <c r="DD249" s="52">
        <v>-3.2467299999999998E-2</v>
      </c>
      <c r="DE249" s="52">
        <v>-2.4692599999999999E-2</v>
      </c>
      <c r="DF249" s="52">
        <v>-3.6036100000000001E-2</v>
      </c>
      <c r="DG249" s="52">
        <v>5.3388999999999997E-3</v>
      </c>
      <c r="DH249" s="52">
        <v>2.4972600000000001E-2</v>
      </c>
      <c r="DI249" s="52">
        <v>3.8317999999999998E-2</v>
      </c>
      <c r="DJ249" s="52">
        <v>5.6345100000000002E-2</v>
      </c>
      <c r="DK249" s="52">
        <v>2.4755200000000002E-2</v>
      </c>
      <c r="DL249" s="52">
        <v>4.6164999999999998E-2</v>
      </c>
      <c r="DM249" s="52">
        <v>6.0336500000000001E-2</v>
      </c>
      <c r="DN249" s="52">
        <v>3.6850899999999999E-2</v>
      </c>
      <c r="DO249" s="52">
        <v>1.8868200000000002E-2</v>
      </c>
      <c r="DP249" s="52">
        <v>4.7857700000000003E-2</v>
      </c>
      <c r="DQ249" s="52">
        <v>3.8303299999999998E-2</v>
      </c>
      <c r="DR249" s="52">
        <v>0.10914889999999999</v>
      </c>
      <c r="DS249" s="52">
        <v>5.0625499999999997E-2</v>
      </c>
      <c r="DT249" s="52">
        <v>2.1224900000000001E-2</v>
      </c>
      <c r="DU249" s="52">
        <v>-8.9085999999999992E-3</v>
      </c>
      <c r="DV249" s="52">
        <v>-2.4717099999999999E-2</v>
      </c>
      <c r="DW249" s="52">
        <v>-2.7501999999999999E-2</v>
      </c>
      <c r="DX249" s="52">
        <v>-2.4072E-2</v>
      </c>
      <c r="DY249" s="52">
        <v>-8.6464000000000003E-3</v>
      </c>
      <c r="DZ249" s="52">
        <v>-1.4017E-2</v>
      </c>
      <c r="EA249" s="52">
        <v>-9.0437999999999994E-3</v>
      </c>
      <c r="EB249" s="52">
        <v>-1.6080199999999999E-2</v>
      </c>
      <c r="EC249" s="52">
        <v>-7.2361999999999999E-3</v>
      </c>
      <c r="ED249" s="52">
        <v>9.0661000000000005E-3</v>
      </c>
      <c r="EE249" s="52">
        <v>2.64899E-2</v>
      </c>
      <c r="EF249" s="52">
        <v>4.5683399999999999E-2</v>
      </c>
      <c r="EG249" s="52">
        <v>5.7840999999999997E-2</v>
      </c>
      <c r="EH249" s="52">
        <v>7.5953699999999999E-2</v>
      </c>
      <c r="EI249" s="52">
        <v>4.2414100000000003E-2</v>
      </c>
      <c r="EJ249" s="52">
        <v>6.7338400000000007E-2</v>
      </c>
      <c r="EK249" s="52">
        <v>8.4431099999999995E-2</v>
      </c>
      <c r="EL249" s="52">
        <v>6.1988000000000001E-2</v>
      </c>
      <c r="EM249" s="52">
        <v>4.6591300000000002E-2</v>
      </c>
      <c r="EN249" s="52">
        <v>7.1449200000000004E-2</v>
      </c>
      <c r="EO249" s="52">
        <v>6.7663399999999999E-2</v>
      </c>
      <c r="EP249" s="52">
        <v>0.1539112</v>
      </c>
      <c r="EQ249" s="52">
        <v>8.4251699999999999E-2</v>
      </c>
      <c r="ER249" s="52">
        <v>5.29402E-2</v>
      </c>
      <c r="ES249" s="52">
        <v>2.1984099999999999E-2</v>
      </c>
      <c r="ET249" s="52">
        <v>1.9398E-3</v>
      </c>
      <c r="EU249" s="52">
        <v>70.638633999999996</v>
      </c>
      <c r="EV249" s="52">
        <v>70.184616000000005</v>
      </c>
      <c r="EW249" s="52">
        <v>69.571967999999998</v>
      </c>
      <c r="EX249" s="52">
        <v>68.820853999999997</v>
      </c>
      <c r="EY249" s="52">
        <v>68.581199999999995</v>
      </c>
      <c r="EZ249" s="52">
        <v>68.112137000000004</v>
      </c>
      <c r="FA249" s="52">
        <v>68.086151000000001</v>
      </c>
      <c r="FB249" s="52">
        <v>68.976753000000002</v>
      </c>
      <c r="FC249" s="52">
        <v>71.342903000000007</v>
      </c>
      <c r="FD249" s="52">
        <v>73.25573</v>
      </c>
      <c r="FE249" s="52">
        <v>75.607521000000006</v>
      </c>
      <c r="FF249" s="52">
        <v>77.302222999999998</v>
      </c>
      <c r="FG249" s="52">
        <v>77.596924000000001</v>
      </c>
      <c r="FH249" s="52">
        <v>77.566840999999997</v>
      </c>
      <c r="FI249" s="52">
        <v>78.068375000000003</v>
      </c>
      <c r="FJ249" s="52">
        <v>78.226326</v>
      </c>
      <c r="FK249" s="52">
        <v>77.216071999999997</v>
      </c>
      <c r="FL249" s="52">
        <v>75.632476999999994</v>
      </c>
      <c r="FM249" s="52">
        <v>74.522048999999996</v>
      </c>
      <c r="FN249" s="52">
        <v>74.073502000000005</v>
      </c>
      <c r="FO249" s="52">
        <v>73.248549999999994</v>
      </c>
      <c r="FP249" s="52">
        <v>72.523421999999997</v>
      </c>
      <c r="FQ249" s="52">
        <v>72.044441000000006</v>
      </c>
      <c r="FR249" s="52">
        <v>71.328888000000006</v>
      </c>
      <c r="FS249" s="52">
        <v>1.8960100000000001E-2</v>
      </c>
      <c r="FT249" s="52">
        <v>2.2681900000000001E-2</v>
      </c>
      <c r="FU249" s="52">
        <v>2.5362800000000001E-2</v>
      </c>
    </row>
    <row r="250" spans="1:177" x14ac:dyDescent="0.2">
      <c r="A250" s="31" t="s">
        <v>204</v>
      </c>
      <c r="B250" s="31" t="s">
        <v>236</v>
      </c>
      <c r="C250" s="31" t="s">
        <v>208</v>
      </c>
      <c r="D250" s="31" t="s">
        <v>219</v>
      </c>
      <c r="E250" s="53" t="s">
        <v>231</v>
      </c>
      <c r="F250" s="53">
        <v>396</v>
      </c>
      <c r="G250" s="52">
        <v>0.73116519999999996</v>
      </c>
      <c r="H250" s="52">
        <v>0.63915690000000003</v>
      </c>
      <c r="I250" s="52">
        <v>0.58279899999999996</v>
      </c>
      <c r="J250" s="52">
        <v>0.52605299999999999</v>
      </c>
      <c r="K250" s="52">
        <v>0.5260338</v>
      </c>
      <c r="L250" s="52">
        <v>0.59167910000000001</v>
      </c>
      <c r="M250" s="52">
        <v>0.68953679999999995</v>
      </c>
      <c r="N250" s="52">
        <v>0.68271079999999995</v>
      </c>
      <c r="O250" s="52">
        <v>0.63410650000000002</v>
      </c>
      <c r="P250" s="52">
        <v>0.61871330000000002</v>
      </c>
      <c r="Q250" s="52">
        <v>0.6610357</v>
      </c>
      <c r="R250" s="52">
        <v>0.68628440000000002</v>
      </c>
      <c r="S250" s="52">
        <v>0.71710149999999995</v>
      </c>
      <c r="T250" s="52">
        <v>0.75432969999999999</v>
      </c>
      <c r="U250" s="52">
        <v>0.81296020000000002</v>
      </c>
      <c r="V250" s="52">
        <v>0.88733640000000003</v>
      </c>
      <c r="W250" s="52">
        <v>0.91869800000000001</v>
      </c>
      <c r="X250" s="52">
        <v>1.000067</v>
      </c>
      <c r="Y250" s="52">
        <v>1.146126</v>
      </c>
      <c r="Z250" s="52">
        <v>1.241158</v>
      </c>
      <c r="AA250" s="52">
        <v>1.200067</v>
      </c>
      <c r="AB250" s="52">
        <v>1.1178680000000001</v>
      </c>
      <c r="AC250" s="52">
        <v>0.98521510000000001</v>
      </c>
      <c r="AD250" s="52">
        <v>0.85236330000000005</v>
      </c>
      <c r="AE250" s="52">
        <v>-7.1545999999999998E-2</v>
      </c>
      <c r="AF250" s="52">
        <v>-3.5245600000000002E-2</v>
      </c>
      <c r="AG250" s="52">
        <v>-5.3154699999999999E-2</v>
      </c>
      <c r="AH250" s="52">
        <v>-4.0728599999999997E-2</v>
      </c>
      <c r="AI250" s="52">
        <v>-2.62194E-2</v>
      </c>
      <c r="AJ250" s="52">
        <v>-2.5938800000000001E-2</v>
      </c>
      <c r="AK250" s="52">
        <v>-8.0969799999999995E-2</v>
      </c>
      <c r="AL250" s="52">
        <v>-8.3610500000000004E-2</v>
      </c>
      <c r="AM250" s="52">
        <v>-5.9632299999999999E-2</v>
      </c>
      <c r="AN250" s="52">
        <v>-3.65539E-2</v>
      </c>
      <c r="AO250" s="52">
        <v>9.8892000000000008E-3</v>
      </c>
      <c r="AP250" s="52">
        <v>2.34907E-2</v>
      </c>
      <c r="AQ250" s="52">
        <v>3.4085299999999999E-2</v>
      </c>
      <c r="AR250" s="52">
        <v>2.9196900000000001E-2</v>
      </c>
      <c r="AS250" s="52">
        <v>3.2958000000000001E-2</v>
      </c>
      <c r="AT250" s="52">
        <v>3.8138400000000003E-2</v>
      </c>
      <c r="AU250" s="52">
        <v>-1.49701E-2</v>
      </c>
      <c r="AV250" s="52">
        <v>-1.50895E-2</v>
      </c>
      <c r="AW250" s="52">
        <v>-4.8654299999999998E-2</v>
      </c>
      <c r="AX250" s="52">
        <v>-3.5213399999999999E-2</v>
      </c>
      <c r="AY250" s="52">
        <v>-9.4654699999999994E-2</v>
      </c>
      <c r="AZ250" s="52">
        <v>-0.1616802</v>
      </c>
      <c r="BA250" s="52">
        <v>-0.1259374</v>
      </c>
      <c r="BB250" s="52">
        <v>-9.4484899999999997E-2</v>
      </c>
      <c r="BC250" s="52">
        <v>-3.8487899999999999E-2</v>
      </c>
      <c r="BD250" s="52">
        <v>-1.03579E-2</v>
      </c>
      <c r="BE250" s="52">
        <v>-3.11823E-2</v>
      </c>
      <c r="BF250" s="52">
        <v>-2.6995399999999999E-2</v>
      </c>
      <c r="BG250" s="52">
        <v>-1.2116999999999999E-2</v>
      </c>
      <c r="BH250" s="52">
        <v>-9.1704000000000004E-3</v>
      </c>
      <c r="BI250" s="52">
        <v>-6.3498700000000005E-2</v>
      </c>
      <c r="BJ250" s="52">
        <v>-6.4217499999999997E-2</v>
      </c>
      <c r="BK250" s="52">
        <v>-4.0080900000000003E-2</v>
      </c>
      <c r="BL250" s="52">
        <v>-1.71614E-2</v>
      </c>
      <c r="BM250" s="52">
        <v>2.96393E-2</v>
      </c>
      <c r="BN250" s="52">
        <v>5.0928599999999997E-2</v>
      </c>
      <c r="BO250" s="52">
        <v>6.5758200000000003E-2</v>
      </c>
      <c r="BP250" s="52">
        <v>6.1162399999999999E-2</v>
      </c>
      <c r="BQ250" s="52">
        <v>6.6787399999999997E-2</v>
      </c>
      <c r="BR250" s="52">
        <v>7.2587299999999993E-2</v>
      </c>
      <c r="BS250" s="52">
        <v>8.7337999999999999E-3</v>
      </c>
      <c r="BT250" s="52">
        <v>8.8669999999999999E-3</v>
      </c>
      <c r="BU250" s="52">
        <v>-1.7828500000000001E-2</v>
      </c>
      <c r="BV250" s="52">
        <v>-6.4993999999999998E-3</v>
      </c>
      <c r="BW250" s="52">
        <v>-6.3000399999999998E-2</v>
      </c>
      <c r="BX250" s="52">
        <v>-0.1287074</v>
      </c>
      <c r="BY250" s="52">
        <v>-9.7299300000000005E-2</v>
      </c>
      <c r="BZ250" s="52">
        <v>-6.1105E-2</v>
      </c>
      <c r="CA250" s="52">
        <v>-1.5592E-2</v>
      </c>
      <c r="CB250" s="52">
        <v>6.8792999999999997E-3</v>
      </c>
      <c r="CC250" s="52">
        <v>-1.5964200000000001E-2</v>
      </c>
      <c r="CD250" s="52">
        <v>-1.74839E-2</v>
      </c>
      <c r="CE250" s="52">
        <v>-2.3498E-3</v>
      </c>
      <c r="CF250" s="52">
        <v>2.4432999999999998E-3</v>
      </c>
      <c r="CG250" s="52">
        <v>-5.1398300000000001E-2</v>
      </c>
      <c r="CH250" s="52">
        <v>-5.0785900000000002E-2</v>
      </c>
      <c r="CI250" s="52">
        <v>-2.65396E-2</v>
      </c>
      <c r="CJ250" s="52">
        <v>-3.7301999999999999E-3</v>
      </c>
      <c r="CK250" s="52">
        <v>4.3318200000000001E-2</v>
      </c>
      <c r="CL250" s="52">
        <v>6.9931999999999994E-2</v>
      </c>
      <c r="CM250" s="52">
        <v>8.76947E-2</v>
      </c>
      <c r="CN250" s="52">
        <v>8.3301600000000003E-2</v>
      </c>
      <c r="CO250" s="52">
        <v>9.0217599999999995E-2</v>
      </c>
      <c r="CP250" s="52">
        <v>9.6446500000000004E-2</v>
      </c>
      <c r="CQ250" s="52">
        <v>2.5151E-2</v>
      </c>
      <c r="CR250" s="52">
        <v>2.5459300000000001E-2</v>
      </c>
      <c r="CS250" s="52">
        <v>3.5213000000000002E-3</v>
      </c>
      <c r="CT250" s="52">
        <v>1.33878E-2</v>
      </c>
      <c r="CU250" s="52">
        <v>-4.1076799999999997E-2</v>
      </c>
      <c r="CV250" s="52">
        <v>-0.10587050000000001</v>
      </c>
      <c r="CW250" s="52">
        <v>-7.7464599999999995E-2</v>
      </c>
      <c r="CX250" s="52">
        <v>-3.7986100000000002E-2</v>
      </c>
      <c r="CY250" s="52">
        <v>7.3039000000000003E-3</v>
      </c>
      <c r="CZ250" s="52">
        <v>2.4116499999999999E-2</v>
      </c>
      <c r="DA250" s="52">
        <v>-7.4620000000000003E-4</v>
      </c>
      <c r="DB250" s="52">
        <v>-7.9723999999999993E-3</v>
      </c>
      <c r="DC250" s="52">
        <v>7.4174000000000002E-3</v>
      </c>
      <c r="DD250" s="52">
        <v>1.4057E-2</v>
      </c>
      <c r="DE250" s="52">
        <v>-3.9297899999999997E-2</v>
      </c>
      <c r="DF250" s="52">
        <v>-3.7354400000000003E-2</v>
      </c>
      <c r="DG250" s="52">
        <v>-1.2998300000000001E-2</v>
      </c>
      <c r="DH250" s="52">
        <v>9.7009999999999996E-3</v>
      </c>
      <c r="DI250" s="52">
        <v>5.6997100000000002E-2</v>
      </c>
      <c r="DJ250" s="52">
        <v>8.8935399999999998E-2</v>
      </c>
      <c r="DK250" s="52">
        <v>0.1096313</v>
      </c>
      <c r="DL250" s="52">
        <v>0.1054408</v>
      </c>
      <c r="DM250" s="52">
        <v>0.11364779999999999</v>
      </c>
      <c r="DN250" s="52">
        <v>0.1203058</v>
      </c>
      <c r="DO250" s="52">
        <v>4.1568099999999997E-2</v>
      </c>
      <c r="DP250" s="52">
        <v>4.2051499999999999E-2</v>
      </c>
      <c r="DQ250" s="52">
        <v>2.48711E-2</v>
      </c>
      <c r="DR250" s="52">
        <v>3.3274999999999999E-2</v>
      </c>
      <c r="DS250" s="52">
        <v>-1.9153199999999999E-2</v>
      </c>
      <c r="DT250" s="52">
        <v>-8.3033599999999999E-2</v>
      </c>
      <c r="DU250" s="52">
        <v>-5.7630000000000001E-2</v>
      </c>
      <c r="DV250" s="52">
        <v>-1.48673E-2</v>
      </c>
      <c r="DW250" s="52">
        <v>4.0362000000000002E-2</v>
      </c>
      <c r="DX250" s="52">
        <v>4.9004300000000001E-2</v>
      </c>
      <c r="DY250" s="52">
        <v>2.1226200000000001E-2</v>
      </c>
      <c r="DZ250" s="52">
        <v>5.7606999999999997E-3</v>
      </c>
      <c r="EA250" s="52">
        <v>2.1519799999999999E-2</v>
      </c>
      <c r="EB250" s="52">
        <v>3.0825399999999999E-2</v>
      </c>
      <c r="EC250" s="52">
        <v>-2.18269E-2</v>
      </c>
      <c r="ED250" s="52">
        <v>-1.7961399999999999E-2</v>
      </c>
      <c r="EE250" s="52">
        <v>6.5531000000000001E-3</v>
      </c>
      <c r="EF250" s="52">
        <v>2.9093500000000001E-2</v>
      </c>
      <c r="EG250" s="52">
        <v>7.6747300000000004E-2</v>
      </c>
      <c r="EH250" s="52">
        <v>0.1163732</v>
      </c>
      <c r="EI250" s="52">
        <v>0.14130419999999999</v>
      </c>
      <c r="EJ250" s="52">
        <v>0.13740630000000001</v>
      </c>
      <c r="EK250" s="52">
        <v>0.1474772</v>
      </c>
      <c r="EL250" s="52">
        <v>0.1547547</v>
      </c>
      <c r="EM250" s="52">
        <v>6.5271999999999997E-2</v>
      </c>
      <c r="EN250" s="52">
        <v>6.6007999999999997E-2</v>
      </c>
      <c r="EO250" s="52">
        <v>5.5696900000000001E-2</v>
      </c>
      <c r="EP250" s="52">
        <v>6.1989000000000002E-2</v>
      </c>
      <c r="EQ250" s="52">
        <v>1.2501E-2</v>
      </c>
      <c r="ER250" s="52">
        <v>-5.00607E-2</v>
      </c>
      <c r="ES250" s="52">
        <v>-2.8991900000000001E-2</v>
      </c>
      <c r="ET250" s="52">
        <v>1.85127E-2</v>
      </c>
      <c r="EU250" s="52">
        <v>67.918053</v>
      </c>
      <c r="EV250" s="52">
        <v>67.652587999999994</v>
      </c>
      <c r="EW250" s="52">
        <v>67.137755999999996</v>
      </c>
      <c r="EX250" s="52">
        <v>66.079941000000005</v>
      </c>
      <c r="EY250" s="52">
        <v>65.729011999999997</v>
      </c>
      <c r="EZ250" s="52">
        <v>65.513321000000005</v>
      </c>
      <c r="FA250" s="52">
        <v>65.217697000000001</v>
      </c>
      <c r="FB250" s="52">
        <v>68.841628999999998</v>
      </c>
      <c r="FC250" s="52">
        <v>74.271996000000001</v>
      </c>
      <c r="FD250" s="52">
        <v>77.729515000000006</v>
      </c>
      <c r="FE250" s="52">
        <v>80.286072000000004</v>
      </c>
      <c r="FF250" s="52">
        <v>81.916542000000007</v>
      </c>
      <c r="FG250" s="52">
        <v>82.019103999999999</v>
      </c>
      <c r="FH250" s="52">
        <v>81.872298999999998</v>
      </c>
      <c r="FI250" s="52">
        <v>81.354950000000002</v>
      </c>
      <c r="FJ250" s="52">
        <v>80.840621999999996</v>
      </c>
      <c r="FK250" s="52">
        <v>79.509804000000003</v>
      </c>
      <c r="FL250" s="52">
        <v>76.945701999999997</v>
      </c>
      <c r="FM250" s="52">
        <v>74.226241999999999</v>
      </c>
      <c r="FN250" s="52">
        <v>72.49221</v>
      </c>
      <c r="FO250" s="52">
        <v>70.679741000000007</v>
      </c>
      <c r="FP250" s="52">
        <v>69.128203999999997</v>
      </c>
      <c r="FQ250" s="52">
        <v>68.630470000000003</v>
      </c>
      <c r="FR250" s="52">
        <v>68.561592000000005</v>
      </c>
      <c r="FS250" s="52">
        <v>1.7093299999999999E-2</v>
      </c>
      <c r="FT250" s="52">
        <v>2.0643100000000001E-2</v>
      </c>
      <c r="FU250" s="52">
        <v>3.2642200000000003E-2</v>
      </c>
    </row>
    <row r="251" spans="1:177" x14ac:dyDescent="0.2">
      <c r="A251" s="31" t="s">
        <v>204</v>
      </c>
      <c r="B251" s="31" t="s">
        <v>236</v>
      </c>
      <c r="C251" s="31" t="s">
        <v>208</v>
      </c>
      <c r="D251" s="31" t="s">
        <v>220</v>
      </c>
      <c r="E251" s="53" t="s">
        <v>229</v>
      </c>
      <c r="F251" s="53">
        <v>3108</v>
      </c>
      <c r="G251" s="52">
        <v>0.75224150000000001</v>
      </c>
      <c r="H251" s="52">
        <v>0.67342250000000003</v>
      </c>
      <c r="I251" s="52">
        <v>0.62005670000000002</v>
      </c>
      <c r="J251" s="52">
        <v>0.58933429999999998</v>
      </c>
      <c r="K251" s="52">
        <v>0.57907019999999998</v>
      </c>
      <c r="L251" s="52">
        <v>0.61609919999999996</v>
      </c>
      <c r="M251" s="52">
        <v>0.68272379999999999</v>
      </c>
      <c r="N251" s="52">
        <v>0.67402510000000004</v>
      </c>
      <c r="O251" s="52">
        <v>0.64669480000000001</v>
      </c>
      <c r="P251" s="52">
        <v>0.62269960000000002</v>
      </c>
      <c r="Q251" s="52">
        <v>0.62373659999999997</v>
      </c>
      <c r="R251" s="52">
        <v>0.64385769999999998</v>
      </c>
      <c r="S251" s="52">
        <v>0.66548790000000002</v>
      </c>
      <c r="T251" s="52">
        <v>0.69861010000000001</v>
      </c>
      <c r="U251" s="52">
        <v>0.71339750000000002</v>
      </c>
      <c r="V251" s="52">
        <v>0.77412000000000003</v>
      </c>
      <c r="W251" s="52">
        <v>0.83801950000000003</v>
      </c>
      <c r="X251" s="52">
        <v>0.91556009999999999</v>
      </c>
      <c r="Y251" s="52">
        <v>1.0147470000000001</v>
      </c>
      <c r="Z251" s="52">
        <v>1.1315729999999999</v>
      </c>
      <c r="AA251" s="52">
        <v>1.166221</v>
      </c>
      <c r="AB251" s="52">
        <v>1.1147050000000001</v>
      </c>
      <c r="AC251" s="52">
        <v>0.99494479999999996</v>
      </c>
      <c r="AD251" s="52">
        <v>0.8614773</v>
      </c>
      <c r="AE251" s="52">
        <v>-3.8070800000000002E-2</v>
      </c>
      <c r="AF251" s="52">
        <v>-5.5084099999999997E-2</v>
      </c>
      <c r="AG251" s="52">
        <v>-5.60516E-2</v>
      </c>
      <c r="AH251" s="52">
        <v>-4.5467E-2</v>
      </c>
      <c r="AI251" s="52">
        <v>-3.6960199999999999E-2</v>
      </c>
      <c r="AJ251" s="52">
        <v>-2.5449599999999999E-2</v>
      </c>
      <c r="AK251" s="52">
        <v>-1.8679899999999999E-2</v>
      </c>
      <c r="AL251" s="52">
        <v>-3.3903700000000002E-2</v>
      </c>
      <c r="AM251" s="52">
        <v>-9.6339000000000008E-3</v>
      </c>
      <c r="AN251" s="52">
        <v>-2.47099E-2</v>
      </c>
      <c r="AO251" s="52">
        <v>-3.0698300000000001E-2</v>
      </c>
      <c r="AP251" s="52">
        <v>-1.4648700000000001E-2</v>
      </c>
      <c r="AQ251" s="52">
        <v>-1.92014E-2</v>
      </c>
      <c r="AR251" s="52">
        <v>-1.3597700000000001E-2</v>
      </c>
      <c r="AS251" s="52">
        <v>-2.6252399999999999E-2</v>
      </c>
      <c r="AT251" s="52">
        <v>-1.70761E-2</v>
      </c>
      <c r="AU251" s="52">
        <v>-1.5980299999999999E-2</v>
      </c>
      <c r="AV251" s="52">
        <v>-2.1806099999999998E-2</v>
      </c>
      <c r="AW251" s="52">
        <v>-2.93899E-2</v>
      </c>
      <c r="AX251" s="52">
        <v>-3.1414200000000003E-2</v>
      </c>
      <c r="AY251" s="52">
        <v>-2.5383599999999999E-2</v>
      </c>
      <c r="AZ251" s="52">
        <v>-1.81248E-2</v>
      </c>
      <c r="BA251" s="52">
        <v>-2.9012099999999999E-2</v>
      </c>
      <c r="BB251" s="52">
        <v>-2.55581E-2</v>
      </c>
      <c r="BC251" s="52">
        <v>-2.71325E-2</v>
      </c>
      <c r="BD251" s="52">
        <v>-4.3159900000000001E-2</v>
      </c>
      <c r="BE251" s="52">
        <v>-4.5351500000000003E-2</v>
      </c>
      <c r="BF251" s="52">
        <v>-3.5786600000000002E-2</v>
      </c>
      <c r="BG251" s="52">
        <v>-2.7764400000000002E-2</v>
      </c>
      <c r="BH251" s="52">
        <v>-1.60748E-2</v>
      </c>
      <c r="BI251" s="52">
        <v>-8.8994999999999994E-3</v>
      </c>
      <c r="BJ251" s="52">
        <v>-2.4297300000000001E-2</v>
      </c>
      <c r="BK251" s="52">
        <v>-1.2164000000000001E-3</v>
      </c>
      <c r="BL251" s="52">
        <v>-1.5836300000000001E-2</v>
      </c>
      <c r="BM251" s="52">
        <v>-2.17988E-2</v>
      </c>
      <c r="BN251" s="52">
        <v>-4.9414999999999997E-3</v>
      </c>
      <c r="BO251" s="52">
        <v>-8.7081999999999993E-3</v>
      </c>
      <c r="BP251" s="52">
        <v>-2.2185999999999998E-3</v>
      </c>
      <c r="BQ251" s="52">
        <v>-1.43465E-2</v>
      </c>
      <c r="BR251" s="52">
        <v>-4.7827E-3</v>
      </c>
      <c r="BS251" s="52">
        <v>-3.0902999999999998E-3</v>
      </c>
      <c r="BT251" s="52">
        <v>-8.8690999999999996E-3</v>
      </c>
      <c r="BU251" s="52">
        <v>-1.6803100000000001E-2</v>
      </c>
      <c r="BV251" s="52">
        <v>-1.88551E-2</v>
      </c>
      <c r="BW251" s="52">
        <v>-1.20406E-2</v>
      </c>
      <c r="BX251" s="52">
        <v>-5.2395000000000002E-3</v>
      </c>
      <c r="BY251" s="52">
        <v>-1.6904200000000001E-2</v>
      </c>
      <c r="BZ251" s="52">
        <v>-1.42089E-2</v>
      </c>
      <c r="CA251" s="52">
        <v>-1.95567E-2</v>
      </c>
      <c r="CB251" s="52">
        <v>-3.49012E-2</v>
      </c>
      <c r="CC251" s="52">
        <v>-3.7940700000000001E-2</v>
      </c>
      <c r="CD251" s="52">
        <v>-2.9082E-2</v>
      </c>
      <c r="CE251" s="52">
        <v>-2.1395500000000001E-2</v>
      </c>
      <c r="CF251" s="52">
        <v>-9.5819000000000008E-3</v>
      </c>
      <c r="CG251" s="52">
        <v>-2.1256000000000001E-3</v>
      </c>
      <c r="CH251" s="52">
        <v>-1.7643900000000001E-2</v>
      </c>
      <c r="CI251" s="52">
        <v>4.6135000000000004E-3</v>
      </c>
      <c r="CJ251" s="52">
        <v>-9.6904999999999995E-3</v>
      </c>
      <c r="CK251" s="52">
        <v>-1.5635099999999999E-2</v>
      </c>
      <c r="CL251" s="52">
        <v>1.7817E-3</v>
      </c>
      <c r="CM251" s="52">
        <v>-1.4404999999999999E-3</v>
      </c>
      <c r="CN251" s="52">
        <v>5.6625E-3</v>
      </c>
      <c r="CO251" s="52">
        <v>-6.1003999999999997E-3</v>
      </c>
      <c r="CP251" s="52">
        <v>3.7317000000000001E-3</v>
      </c>
      <c r="CQ251" s="52">
        <v>5.8371999999999999E-3</v>
      </c>
      <c r="CR251" s="52">
        <v>9.1100000000000005E-5</v>
      </c>
      <c r="CS251" s="52">
        <v>-8.0855000000000007E-3</v>
      </c>
      <c r="CT251" s="52">
        <v>-1.0156699999999999E-2</v>
      </c>
      <c r="CU251" s="52">
        <v>-2.7992999999999998E-3</v>
      </c>
      <c r="CV251" s="52">
        <v>3.6847E-3</v>
      </c>
      <c r="CW251" s="52">
        <v>-8.5182999999999995E-3</v>
      </c>
      <c r="CX251" s="52">
        <v>-6.3483999999999997E-3</v>
      </c>
      <c r="CY251" s="52">
        <v>-1.1980899999999999E-2</v>
      </c>
      <c r="CZ251" s="52">
        <v>-2.6642599999999999E-2</v>
      </c>
      <c r="DA251" s="52">
        <v>-3.0530000000000002E-2</v>
      </c>
      <c r="DB251" s="52">
        <v>-2.2377299999999999E-2</v>
      </c>
      <c r="DC251" s="52">
        <v>-1.50265E-2</v>
      </c>
      <c r="DD251" s="52">
        <v>-3.0888999999999999E-3</v>
      </c>
      <c r="DE251" s="52">
        <v>4.6483000000000002E-3</v>
      </c>
      <c r="DF251" s="52">
        <v>-1.09906E-2</v>
      </c>
      <c r="DG251" s="52">
        <v>1.04435E-2</v>
      </c>
      <c r="DH251" s="52">
        <v>-3.5447E-3</v>
      </c>
      <c r="DI251" s="52">
        <v>-9.4713000000000002E-3</v>
      </c>
      <c r="DJ251" s="52">
        <v>8.5048999999999993E-3</v>
      </c>
      <c r="DK251" s="52">
        <v>5.8271E-3</v>
      </c>
      <c r="DL251" s="52">
        <v>1.3543700000000001E-2</v>
      </c>
      <c r="DM251" s="52">
        <v>2.1456000000000001E-3</v>
      </c>
      <c r="DN251" s="52">
        <v>1.2246099999999999E-2</v>
      </c>
      <c r="DO251" s="52">
        <v>1.47648E-2</v>
      </c>
      <c r="DP251" s="52">
        <v>9.0512000000000006E-3</v>
      </c>
      <c r="DQ251" s="52">
        <v>6.3210000000000002E-4</v>
      </c>
      <c r="DR251" s="52">
        <v>-1.4583E-3</v>
      </c>
      <c r="DS251" s="52">
        <v>6.4419999999999998E-3</v>
      </c>
      <c r="DT251" s="52">
        <v>1.2609E-2</v>
      </c>
      <c r="DU251" s="52">
        <v>-1.3239999999999999E-4</v>
      </c>
      <c r="DV251" s="52">
        <v>1.5120999999999999E-3</v>
      </c>
      <c r="DW251" s="52">
        <v>-1.0426000000000001E-3</v>
      </c>
      <c r="DX251" s="52">
        <v>-1.47183E-2</v>
      </c>
      <c r="DY251" s="52">
        <v>-1.9829900000000001E-2</v>
      </c>
      <c r="DZ251" s="52">
        <v>-1.2696900000000001E-2</v>
      </c>
      <c r="EA251" s="52">
        <v>-5.8307999999999997E-3</v>
      </c>
      <c r="EB251" s="52">
        <v>6.2858000000000002E-3</v>
      </c>
      <c r="EC251" s="52">
        <v>1.44288E-2</v>
      </c>
      <c r="ED251" s="52">
        <v>-1.3841999999999999E-3</v>
      </c>
      <c r="EE251" s="52">
        <v>1.8860999999999999E-2</v>
      </c>
      <c r="EF251" s="52">
        <v>5.3287999999999999E-3</v>
      </c>
      <c r="EG251" s="52">
        <v>-5.7180000000000002E-4</v>
      </c>
      <c r="EH251" s="52">
        <v>1.8212099999999998E-2</v>
      </c>
      <c r="EI251" s="52">
        <v>1.6320399999999999E-2</v>
      </c>
      <c r="EJ251" s="52">
        <v>2.4922699999999999E-2</v>
      </c>
      <c r="EK251" s="52">
        <v>1.4051599999999999E-2</v>
      </c>
      <c r="EL251" s="52">
        <v>2.4539499999999999E-2</v>
      </c>
      <c r="EM251" s="52">
        <v>2.7654700000000001E-2</v>
      </c>
      <c r="EN251" s="52">
        <v>2.1988199999999999E-2</v>
      </c>
      <c r="EO251" s="52">
        <v>1.32189E-2</v>
      </c>
      <c r="EP251" s="52">
        <v>1.1100799999999999E-2</v>
      </c>
      <c r="EQ251" s="52">
        <v>1.9785000000000001E-2</v>
      </c>
      <c r="ER251" s="52">
        <v>2.5494200000000002E-2</v>
      </c>
      <c r="ES251" s="52">
        <v>1.19755E-2</v>
      </c>
      <c r="ET251" s="52">
        <v>1.2861300000000001E-2</v>
      </c>
      <c r="EU251" s="52">
        <v>68.833824000000007</v>
      </c>
      <c r="EV251" s="52">
        <v>68.542793000000003</v>
      </c>
      <c r="EW251" s="52">
        <v>68.370041000000001</v>
      </c>
      <c r="EX251" s="52">
        <v>67.985718000000006</v>
      </c>
      <c r="EY251" s="52">
        <v>68.314734999999999</v>
      </c>
      <c r="EZ251" s="52">
        <v>68.046013000000002</v>
      </c>
      <c r="FA251" s="52">
        <v>68.180115000000001</v>
      </c>
      <c r="FB251" s="52">
        <v>70.103431999999998</v>
      </c>
      <c r="FC251" s="52">
        <v>72.366828999999996</v>
      </c>
      <c r="FD251" s="52">
        <v>74.992615000000001</v>
      </c>
      <c r="FE251" s="52">
        <v>77.485007999999993</v>
      </c>
      <c r="FF251" s="52">
        <v>78.278419</v>
      </c>
      <c r="FG251" s="52">
        <v>78.834686000000005</v>
      </c>
      <c r="FH251" s="52">
        <v>78.693755999999993</v>
      </c>
      <c r="FI251" s="52">
        <v>78.310683999999995</v>
      </c>
      <c r="FJ251" s="52">
        <v>77.554671999999997</v>
      </c>
      <c r="FK251" s="52">
        <v>76.500709999999998</v>
      </c>
      <c r="FL251" s="52">
        <v>75.109343999999993</v>
      </c>
      <c r="FM251" s="52">
        <v>72.410774000000004</v>
      </c>
      <c r="FN251" s="52">
        <v>71.095405999999997</v>
      </c>
      <c r="FO251" s="52">
        <v>70.558036999999999</v>
      </c>
      <c r="FP251" s="52">
        <v>69.837333999999998</v>
      </c>
      <c r="FQ251" s="52">
        <v>69.646324000000007</v>
      </c>
      <c r="FR251" s="52">
        <v>69.264847000000003</v>
      </c>
      <c r="FS251" s="52">
        <v>1.0459400000000001E-2</v>
      </c>
      <c r="FT251" s="52">
        <v>1.07619E-2</v>
      </c>
      <c r="FU251" s="52">
        <v>1.3774399999999999E-2</v>
      </c>
    </row>
    <row r="252" spans="1:177" x14ac:dyDescent="0.2">
      <c r="A252" s="31" t="s">
        <v>204</v>
      </c>
      <c r="B252" s="31" t="s">
        <v>236</v>
      </c>
      <c r="C252" s="31" t="s">
        <v>208</v>
      </c>
      <c r="D252" s="31" t="s">
        <v>220</v>
      </c>
      <c r="E252" s="53" t="s">
        <v>230</v>
      </c>
      <c r="F252" s="53">
        <v>1803</v>
      </c>
      <c r="G252" s="52">
        <v>0.74265329999999996</v>
      </c>
      <c r="H252" s="52">
        <v>0.6599391</v>
      </c>
      <c r="I252" s="52">
        <v>0.60560539999999996</v>
      </c>
      <c r="J252" s="52">
        <v>0.57442780000000004</v>
      </c>
      <c r="K252" s="52">
        <v>0.55765469999999995</v>
      </c>
      <c r="L252" s="52">
        <v>0.58517830000000004</v>
      </c>
      <c r="M252" s="52">
        <v>0.64743629999999996</v>
      </c>
      <c r="N252" s="52">
        <v>0.65636810000000001</v>
      </c>
      <c r="O252" s="52">
        <v>0.62762960000000001</v>
      </c>
      <c r="P252" s="52">
        <v>0.59903689999999998</v>
      </c>
      <c r="Q252" s="52">
        <v>0.59864790000000001</v>
      </c>
      <c r="R252" s="52">
        <v>0.62121320000000002</v>
      </c>
      <c r="S252" s="52">
        <v>0.63513699999999995</v>
      </c>
      <c r="T252" s="52">
        <v>0.65800170000000002</v>
      </c>
      <c r="U252" s="52">
        <v>0.65715489999999999</v>
      </c>
      <c r="V252" s="52">
        <v>0.69743900000000003</v>
      </c>
      <c r="W252" s="52">
        <v>0.7437452</v>
      </c>
      <c r="X252" s="52">
        <v>0.82096290000000005</v>
      </c>
      <c r="Y252" s="52">
        <v>0.93424580000000002</v>
      </c>
      <c r="Z252" s="52">
        <v>1.0629059999999999</v>
      </c>
      <c r="AA252" s="52">
        <v>1.1113299999999999</v>
      </c>
      <c r="AB252" s="52">
        <v>1.0708200000000001</v>
      </c>
      <c r="AC252" s="52">
        <v>0.96904769999999996</v>
      </c>
      <c r="AD252" s="52">
        <v>0.85140349999999998</v>
      </c>
      <c r="AE252" s="52">
        <v>-4.3375299999999999E-2</v>
      </c>
      <c r="AF252" s="52">
        <v>-7.0838899999999996E-2</v>
      </c>
      <c r="AG252" s="52">
        <v>-6.9112699999999999E-2</v>
      </c>
      <c r="AH252" s="52">
        <v>-5.1003600000000003E-2</v>
      </c>
      <c r="AI252" s="52">
        <v>-3.8089499999999998E-2</v>
      </c>
      <c r="AJ252" s="52">
        <v>-2.62001E-2</v>
      </c>
      <c r="AK252" s="52">
        <v>-8.6090000000000003E-3</v>
      </c>
      <c r="AL252" s="52">
        <v>-1.5503400000000001E-2</v>
      </c>
      <c r="AM252" s="52">
        <v>-4.8129999999999996E-3</v>
      </c>
      <c r="AN252" s="52">
        <v>-3.0724499999999998E-2</v>
      </c>
      <c r="AO252" s="52">
        <v>-3.1804800000000001E-2</v>
      </c>
      <c r="AP252" s="52">
        <v>-5.5300999999999996E-3</v>
      </c>
      <c r="AQ252" s="52">
        <v>-1.6212799999999999E-2</v>
      </c>
      <c r="AR252" s="52">
        <v>-9.2899000000000002E-3</v>
      </c>
      <c r="AS252" s="52">
        <v>-2.28527E-2</v>
      </c>
      <c r="AT252" s="52">
        <v>-2.6566099999999999E-2</v>
      </c>
      <c r="AU252" s="52">
        <v>-3.3493500000000002E-2</v>
      </c>
      <c r="AV252" s="52">
        <v>-3.2620400000000001E-2</v>
      </c>
      <c r="AW252" s="52">
        <v>-4.1307999999999997E-2</v>
      </c>
      <c r="AX252" s="52">
        <v>-5.1546099999999997E-2</v>
      </c>
      <c r="AY252" s="52">
        <v>-3.93202E-2</v>
      </c>
      <c r="AZ252" s="52">
        <v>-3.5475600000000003E-2</v>
      </c>
      <c r="BA252" s="52">
        <v>-3.4093499999999999E-2</v>
      </c>
      <c r="BB252" s="52">
        <v>-2.5596899999999999E-2</v>
      </c>
      <c r="BC252" s="52">
        <v>-2.7928100000000001E-2</v>
      </c>
      <c r="BD252" s="52">
        <v>-5.3025900000000001E-2</v>
      </c>
      <c r="BE252" s="52">
        <v>-5.35758E-2</v>
      </c>
      <c r="BF252" s="52">
        <v>-3.7478499999999998E-2</v>
      </c>
      <c r="BG252" s="52">
        <v>-2.5695900000000001E-2</v>
      </c>
      <c r="BH252" s="52">
        <v>-1.2966699999999999E-2</v>
      </c>
      <c r="BI252" s="52">
        <v>4.5796999999999999E-3</v>
      </c>
      <c r="BJ252" s="52">
        <v>-2.6457999999999998E-3</v>
      </c>
      <c r="BK252" s="52">
        <v>5.6902999999999997E-3</v>
      </c>
      <c r="BL252" s="52">
        <v>-1.9308599999999999E-2</v>
      </c>
      <c r="BM252" s="52">
        <v>-2.0411100000000001E-2</v>
      </c>
      <c r="BN252" s="52">
        <v>6.5910999999999999E-3</v>
      </c>
      <c r="BO252" s="52">
        <v>-2.9496000000000001E-3</v>
      </c>
      <c r="BP252" s="52">
        <v>4.9906000000000004E-3</v>
      </c>
      <c r="BQ252" s="52">
        <v>-8.3318999999999997E-3</v>
      </c>
      <c r="BR252" s="52">
        <v>-1.14416E-2</v>
      </c>
      <c r="BS252" s="52">
        <v>-1.7634500000000001E-2</v>
      </c>
      <c r="BT252" s="52">
        <v>-1.6480999999999999E-2</v>
      </c>
      <c r="BU252" s="52">
        <v>-2.5298299999999999E-2</v>
      </c>
      <c r="BV252" s="52">
        <v>-3.54335E-2</v>
      </c>
      <c r="BW252" s="52">
        <v>-2.1075400000000001E-2</v>
      </c>
      <c r="BX252" s="52">
        <v>-1.75376E-2</v>
      </c>
      <c r="BY252" s="52">
        <v>-1.74717E-2</v>
      </c>
      <c r="BZ252" s="52">
        <v>-1.0076099999999999E-2</v>
      </c>
      <c r="CA252" s="52">
        <v>-1.7229499999999998E-2</v>
      </c>
      <c r="CB252" s="52">
        <v>-4.0688700000000001E-2</v>
      </c>
      <c r="CC252" s="52">
        <v>-4.2814900000000003E-2</v>
      </c>
      <c r="CD252" s="52">
        <v>-2.8110900000000001E-2</v>
      </c>
      <c r="CE252" s="52">
        <v>-1.7112100000000002E-2</v>
      </c>
      <c r="CF252" s="52">
        <v>-3.8013000000000001E-3</v>
      </c>
      <c r="CG252" s="52">
        <v>1.3714199999999999E-2</v>
      </c>
      <c r="CH252" s="52">
        <v>6.2592000000000004E-3</v>
      </c>
      <c r="CI252" s="52">
        <v>1.29649E-2</v>
      </c>
      <c r="CJ252" s="52">
        <v>-1.14019E-2</v>
      </c>
      <c r="CK252" s="52">
        <v>-1.25199E-2</v>
      </c>
      <c r="CL252" s="52">
        <v>1.49862E-2</v>
      </c>
      <c r="CM252" s="52">
        <v>6.2364999999999999E-3</v>
      </c>
      <c r="CN252" s="52">
        <v>1.4881200000000001E-2</v>
      </c>
      <c r="CO252" s="52">
        <v>1.7252000000000001E-3</v>
      </c>
      <c r="CP252" s="52">
        <v>-9.6639999999999996E-4</v>
      </c>
      <c r="CQ252" s="52">
        <v>-6.6505999999999996E-3</v>
      </c>
      <c r="CR252" s="52">
        <v>-5.3029000000000001E-3</v>
      </c>
      <c r="CS252" s="52">
        <v>-1.421E-2</v>
      </c>
      <c r="CT252" s="52">
        <v>-2.4274E-2</v>
      </c>
      <c r="CU252" s="52">
        <v>-8.4390999999999997E-3</v>
      </c>
      <c r="CV252" s="52">
        <v>-5.1137999999999999E-3</v>
      </c>
      <c r="CW252" s="52">
        <v>-5.9595000000000004E-3</v>
      </c>
      <c r="CX252" s="52">
        <v>6.7350000000000005E-4</v>
      </c>
      <c r="CY252" s="52">
        <v>-6.5307999999999998E-3</v>
      </c>
      <c r="CZ252" s="52">
        <v>-2.8351500000000002E-2</v>
      </c>
      <c r="DA252" s="52">
        <v>-3.2054100000000002E-2</v>
      </c>
      <c r="DB252" s="52">
        <v>-1.87434E-2</v>
      </c>
      <c r="DC252" s="52">
        <v>-8.5284000000000002E-3</v>
      </c>
      <c r="DD252" s="52">
        <v>5.3641000000000001E-3</v>
      </c>
      <c r="DE252" s="52">
        <v>2.28487E-2</v>
      </c>
      <c r="DF252" s="52">
        <v>1.51643E-2</v>
      </c>
      <c r="DG252" s="52">
        <v>2.0239500000000001E-2</v>
      </c>
      <c r="DH252" s="52">
        <v>-3.4952999999999998E-3</v>
      </c>
      <c r="DI252" s="52">
        <v>-4.6286000000000001E-3</v>
      </c>
      <c r="DJ252" s="52">
        <v>2.3381300000000001E-2</v>
      </c>
      <c r="DK252" s="52">
        <v>1.54225E-2</v>
      </c>
      <c r="DL252" s="52">
        <v>2.4771899999999999E-2</v>
      </c>
      <c r="DM252" s="52">
        <v>1.1782300000000001E-2</v>
      </c>
      <c r="DN252" s="52">
        <v>9.5087000000000001E-3</v>
      </c>
      <c r="DO252" s="52">
        <v>4.3333E-3</v>
      </c>
      <c r="DP252" s="52">
        <v>5.8751999999999997E-3</v>
      </c>
      <c r="DQ252" s="52">
        <v>-3.1216999999999998E-3</v>
      </c>
      <c r="DR252" s="52">
        <v>-1.31144E-2</v>
      </c>
      <c r="DS252" s="52">
        <v>4.1971999999999999E-3</v>
      </c>
      <c r="DT252" s="52">
        <v>7.3100999999999999E-3</v>
      </c>
      <c r="DU252" s="52">
        <v>5.5526999999999998E-3</v>
      </c>
      <c r="DV252" s="52">
        <v>1.14232E-2</v>
      </c>
      <c r="DW252" s="52">
        <v>8.9163000000000003E-3</v>
      </c>
      <c r="DX252" s="52">
        <v>-1.05386E-2</v>
      </c>
      <c r="DY252" s="52">
        <v>-1.65171E-2</v>
      </c>
      <c r="DZ252" s="52">
        <v>-5.2183000000000004E-3</v>
      </c>
      <c r="EA252" s="52">
        <v>3.8652000000000001E-3</v>
      </c>
      <c r="EB252" s="52">
        <v>1.8597499999999999E-2</v>
      </c>
      <c r="EC252" s="52">
        <v>3.60375E-2</v>
      </c>
      <c r="ED252" s="52">
        <v>2.8021799999999999E-2</v>
      </c>
      <c r="EE252" s="52">
        <v>3.0742800000000001E-2</v>
      </c>
      <c r="EF252" s="52">
        <v>7.9205999999999999E-3</v>
      </c>
      <c r="EG252" s="52">
        <v>6.7650000000000002E-3</v>
      </c>
      <c r="EH252" s="52">
        <v>3.5502499999999999E-2</v>
      </c>
      <c r="EI252" s="52">
        <v>2.8685700000000001E-2</v>
      </c>
      <c r="EJ252" s="52">
        <v>3.9052400000000001E-2</v>
      </c>
      <c r="EK252" s="52">
        <v>2.6303099999999999E-2</v>
      </c>
      <c r="EL252" s="52">
        <v>2.4633200000000001E-2</v>
      </c>
      <c r="EM252" s="52">
        <v>2.01923E-2</v>
      </c>
      <c r="EN252" s="52">
        <v>2.2014599999999999E-2</v>
      </c>
      <c r="EO252" s="52">
        <v>1.28881E-2</v>
      </c>
      <c r="EP252" s="52">
        <v>2.9981999999999999E-3</v>
      </c>
      <c r="EQ252" s="52">
        <v>2.2441900000000001E-2</v>
      </c>
      <c r="ER252" s="52">
        <v>2.5248099999999999E-2</v>
      </c>
      <c r="ES252" s="52">
        <v>2.21745E-2</v>
      </c>
      <c r="ET252" s="52">
        <v>2.6943999999999999E-2</v>
      </c>
      <c r="EU252" s="52">
        <v>69.887848000000005</v>
      </c>
      <c r="EV252" s="52">
        <v>69.451317000000003</v>
      </c>
      <c r="EW252" s="52">
        <v>68.832649000000004</v>
      </c>
      <c r="EX252" s="52">
        <v>68.490082000000001</v>
      </c>
      <c r="EY252" s="52">
        <v>68.394835999999998</v>
      </c>
      <c r="EZ252" s="52">
        <v>68.252960000000002</v>
      </c>
      <c r="FA252" s="52">
        <v>68.350464000000002</v>
      </c>
      <c r="FB252" s="52">
        <v>69.215675000000005</v>
      </c>
      <c r="FC252" s="52">
        <v>70.850571000000002</v>
      </c>
      <c r="FD252" s="52">
        <v>73.205910000000003</v>
      </c>
      <c r="FE252" s="52">
        <v>75.216399999999993</v>
      </c>
      <c r="FF252" s="52">
        <v>75.627205000000004</v>
      </c>
      <c r="FG252" s="52">
        <v>76.389144999999999</v>
      </c>
      <c r="FH252" s="52">
        <v>76.244468999999995</v>
      </c>
      <c r="FI252" s="52">
        <v>76.385323</v>
      </c>
      <c r="FJ252" s="52">
        <v>75.952606000000003</v>
      </c>
      <c r="FK252" s="52">
        <v>75.001953</v>
      </c>
      <c r="FL252" s="52">
        <v>74.089561000000003</v>
      </c>
      <c r="FM252" s="52">
        <v>72.032059000000004</v>
      </c>
      <c r="FN252" s="52">
        <v>71.075417000000002</v>
      </c>
      <c r="FO252" s="52">
        <v>70.740584999999996</v>
      </c>
      <c r="FP252" s="52">
        <v>70.406043999999994</v>
      </c>
      <c r="FQ252" s="52">
        <v>70.503417999999996</v>
      </c>
      <c r="FR252" s="52">
        <v>70.171729999999997</v>
      </c>
      <c r="FS252" s="52">
        <v>1.36478E-2</v>
      </c>
      <c r="FT252" s="52">
        <v>1.4218099999999999E-2</v>
      </c>
      <c r="FU252" s="52">
        <v>1.71206E-2</v>
      </c>
    </row>
    <row r="253" spans="1:177" x14ac:dyDescent="0.2">
      <c r="A253" s="31" t="s">
        <v>204</v>
      </c>
      <c r="B253" s="31" t="s">
        <v>236</v>
      </c>
      <c r="C253" s="31" t="s">
        <v>208</v>
      </c>
      <c r="D253" s="31" t="s">
        <v>220</v>
      </c>
      <c r="E253" s="53" t="s">
        <v>231</v>
      </c>
      <c r="F253" s="53">
        <v>1305</v>
      </c>
      <c r="G253" s="52">
        <v>0.76533269999999998</v>
      </c>
      <c r="H253" s="52">
        <v>0.69209069999999995</v>
      </c>
      <c r="I253" s="52">
        <v>0.63991989999999999</v>
      </c>
      <c r="J253" s="52">
        <v>0.60992449999999998</v>
      </c>
      <c r="K253" s="52">
        <v>0.60869899999999999</v>
      </c>
      <c r="L253" s="52">
        <v>0.65862489999999996</v>
      </c>
      <c r="M253" s="52">
        <v>0.73097489999999998</v>
      </c>
      <c r="N253" s="52">
        <v>0.69795529999999995</v>
      </c>
      <c r="O253" s="52">
        <v>0.67284359999999999</v>
      </c>
      <c r="P253" s="52">
        <v>0.65514050000000001</v>
      </c>
      <c r="Q253" s="52">
        <v>0.65806039999999999</v>
      </c>
      <c r="R253" s="52">
        <v>0.67433909999999997</v>
      </c>
      <c r="S253" s="52">
        <v>0.70608369999999998</v>
      </c>
      <c r="T253" s="52">
        <v>0.7525288</v>
      </c>
      <c r="U253" s="52">
        <v>0.78851740000000003</v>
      </c>
      <c r="V253" s="52">
        <v>0.87704660000000001</v>
      </c>
      <c r="W253" s="52">
        <v>0.96443330000000005</v>
      </c>
      <c r="X253" s="52">
        <v>1.0422910000000001</v>
      </c>
      <c r="Y253" s="52">
        <v>1.1230990000000001</v>
      </c>
      <c r="Z253" s="52">
        <v>1.22512</v>
      </c>
      <c r="AA253" s="52">
        <v>1.24095</v>
      </c>
      <c r="AB253" s="52">
        <v>1.1748270000000001</v>
      </c>
      <c r="AC253" s="52">
        <v>1.030054</v>
      </c>
      <c r="AD253" s="52">
        <v>0.87480119999999995</v>
      </c>
      <c r="AE253" s="52">
        <v>-4.79763E-2</v>
      </c>
      <c r="AF253" s="52">
        <v>-5.0732399999999997E-2</v>
      </c>
      <c r="AG253" s="52">
        <v>-5.4390399999999998E-2</v>
      </c>
      <c r="AH253" s="52">
        <v>-5.3078500000000001E-2</v>
      </c>
      <c r="AI253" s="52">
        <v>-5.0070000000000003E-2</v>
      </c>
      <c r="AJ253" s="52">
        <v>-3.9024000000000003E-2</v>
      </c>
      <c r="AK253" s="52">
        <v>-4.8462900000000003E-2</v>
      </c>
      <c r="AL253" s="52">
        <v>-7.5041700000000003E-2</v>
      </c>
      <c r="AM253" s="52">
        <v>-3.0172500000000001E-2</v>
      </c>
      <c r="AN253" s="52">
        <v>-3.1010599999999999E-2</v>
      </c>
      <c r="AO253" s="52">
        <v>-4.3823800000000003E-2</v>
      </c>
      <c r="AP253" s="52">
        <v>-4.3653600000000001E-2</v>
      </c>
      <c r="AQ253" s="52">
        <v>-4.1509699999999997E-2</v>
      </c>
      <c r="AR253" s="52">
        <v>-3.9924500000000002E-2</v>
      </c>
      <c r="AS253" s="52">
        <v>-5.2422099999999999E-2</v>
      </c>
      <c r="AT253" s="52">
        <v>-2.6323800000000001E-2</v>
      </c>
      <c r="AU253" s="52">
        <v>-1.5716299999999999E-2</v>
      </c>
      <c r="AV253" s="52">
        <v>-3.0922100000000001E-2</v>
      </c>
      <c r="AW253" s="52">
        <v>-3.5453400000000003E-2</v>
      </c>
      <c r="AX253" s="52">
        <v>-2.4712100000000001E-2</v>
      </c>
      <c r="AY253" s="52">
        <v>-2.7948899999999999E-2</v>
      </c>
      <c r="AZ253" s="52">
        <v>-1.4534200000000001E-2</v>
      </c>
      <c r="BA253" s="52">
        <v>-4.1622100000000002E-2</v>
      </c>
      <c r="BB253" s="52">
        <v>-4.4039000000000002E-2</v>
      </c>
      <c r="BC253" s="52">
        <v>-3.3087999999999999E-2</v>
      </c>
      <c r="BD253" s="52">
        <v>-3.6574000000000002E-2</v>
      </c>
      <c r="BE253" s="52">
        <v>-4.0682099999999999E-2</v>
      </c>
      <c r="BF253" s="52">
        <v>-3.9577300000000003E-2</v>
      </c>
      <c r="BG253" s="52">
        <v>-3.6407799999999997E-2</v>
      </c>
      <c r="BH253" s="52">
        <v>-2.6187200000000001E-2</v>
      </c>
      <c r="BI253" s="52">
        <v>-3.3928600000000003E-2</v>
      </c>
      <c r="BJ253" s="52">
        <v>-6.0604199999999997E-2</v>
      </c>
      <c r="BK253" s="52">
        <v>-1.63448E-2</v>
      </c>
      <c r="BL253" s="52">
        <v>-1.7001200000000001E-2</v>
      </c>
      <c r="BM253" s="52">
        <v>-2.9700899999999999E-2</v>
      </c>
      <c r="BN253" s="52">
        <v>-2.7794300000000001E-2</v>
      </c>
      <c r="BO253" s="52">
        <v>-2.4607400000000001E-2</v>
      </c>
      <c r="BP253" s="52">
        <v>-2.1433399999999998E-2</v>
      </c>
      <c r="BQ253" s="52">
        <v>-3.2488700000000002E-2</v>
      </c>
      <c r="BR253" s="52">
        <v>-5.9731000000000003E-3</v>
      </c>
      <c r="BS253" s="52">
        <v>5.5592000000000003E-3</v>
      </c>
      <c r="BT253" s="52">
        <v>-9.8686999999999993E-3</v>
      </c>
      <c r="BU253" s="52">
        <v>-1.5420400000000001E-2</v>
      </c>
      <c r="BV253" s="52">
        <v>-4.9604000000000002E-3</v>
      </c>
      <c r="BW253" s="52">
        <v>-8.7711999999999998E-3</v>
      </c>
      <c r="BX253" s="52">
        <v>3.3741000000000001E-3</v>
      </c>
      <c r="BY253" s="52">
        <v>-2.4334999999999999E-2</v>
      </c>
      <c r="BZ253" s="52">
        <v>-2.7725300000000001E-2</v>
      </c>
      <c r="CA253" s="52">
        <v>-2.2776299999999999E-2</v>
      </c>
      <c r="CB253" s="52">
        <v>-2.6767900000000001E-2</v>
      </c>
      <c r="CC253" s="52">
        <v>-3.1187800000000002E-2</v>
      </c>
      <c r="CD253" s="52">
        <v>-3.02264E-2</v>
      </c>
      <c r="CE253" s="52">
        <v>-2.6945400000000001E-2</v>
      </c>
      <c r="CF253" s="52">
        <v>-1.72964E-2</v>
      </c>
      <c r="CG253" s="52">
        <v>-2.3862100000000001E-2</v>
      </c>
      <c r="CH253" s="52">
        <v>-5.0604900000000001E-2</v>
      </c>
      <c r="CI253" s="52">
        <v>-6.7678E-3</v>
      </c>
      <c r="CJ253" s="52">
        <v>-7.2982999999999998E-3</v>
      </c>
      <c r="CK253" s="52">
        <v>-1.9919300000000001E-2</v>
      </c>
      <c r="CL253" s="52">
        <v>-1.6810200000000001E-2</v>
      </c>
      <c r="CM253" s="52">
        <v>-1.29008E-2</v>
      </c>
      <c r="CN253" s="52">
        <v>-8.6265000000000005E-3</v>
      </c>
      <c r="CO253" s="52">
        <v>-1.8682799999999999E-2</v>
      </c>
      <c r="CP253" s="52">
        <v>8.1217000000000008E-3</v>
      </c>
      <c r="CQ253" s="52">
        <v>2.02945E-2</v>
      </c>
      <c r="CR253" s="52">
        <v>4.7127999999999996E-3</v>
      </c>
      <c r="CS253" s="52">
        <v>-1.5456999999999999E-3</v>
      </c>
      <c r="CT253" s="52">
        <v>8.7194999999999998E-3</v>
      </c>
      <c r="CU253" s="52">
        <v>4.5111999999999999E-3</v>
      </c>
      <c r="CV253" s="52">
        <v>1.57774E-2</v>
      </c>
      <c r="CW253" s="52">
        <v>-1.2362100000000001E-2</v>
      </c>
      <c r="CX253" s="52">
        <v>-1.64265E-2</v>
      </c>
      <c r="CY253" s="52">
        <v>-1.24647E-2</v>
      </c>
      <c r="CZ253" s="52">
        <v>-1.6961799999999999E-2</v>
      </c>
      <c r="DA253" s="52">
        <v>-2.1693400000000002E-2</v>
      </c>
      <c r="DB253" s="52">
        <v>-2.0875500000000002E-2</v>
      </c>
      <c r="DC253" s="52">
        <v>-1.7482999999999999E-2</v>
      </c>
      <c r="DD253" s="52">
        <v>-8.4057000000000003E-3</v>
      </c>
      <c r="DE253" s="52">
        <v>-1.37956E-2</v>
      </c>
      <c r="DF253" s="52">
        <v>-4.0605599999999999E-2</v>
      </c>
      <c r="DG253" s="52">
        <v>2.8092E-3</v>
      </c>
      <c r="DH253" s="52">
        <v>2.4045999999999998E-3</v>
      </c>
      <c r="DI253" s="52">
        <v>-1.0137800000000001E-2</v>
      </c>
      <c r="DJ253" s="52">
        <v>-5.8259999999999996E-3</v>
      </c>
      <c r="DK253" s="52">
        <v>-1.1942999999999999E-3</v>
      </c>
      <c r="DL253" s="52">
        <v>4.1802999999999996E-3</v>
      </c>
      <c r="DM253" s="52">
        <v>-4.8770000000000003E-3</v>
      </c>
      <c r="DN253" s="52">
        <v>2.22165E-2</v>
      </c>
      <c r="DO253" s="52">
        <v>3.50298E-2</v>
      </c>
      <c r="DP253" s="52">
        <v>1.92943E-2</v>
      </c>
      <c r="DQ253" s="52">
        <v>1.2329100000000001E-2</v>
      </c>
      <c r="DR253" s="52">
        <v>2.2399499999999999E-2</v>
      </c>
      <c r="DS253" s="52">
        <v>1.77936E-2</v>
      </c>
      <c r="DT253" s="52">
        <v>2.81806E-2</v>
      </c>
      <c r="DU253" s="52">
        <v>-3.8910000000000003E-4</v>
      </c>
      <c r="DV253" s="52">
        <v>-5.1276999999999998E-3</v>
      </c>
      <c r="DW253" s="52">
        <v>2.4237E-3</v>
      </c>
      <c r="DX253" s="52">
        <v>-2.8032999999999999E-3</v>
      </c>
      <c r="DY253" s="52">
        <v>-7.9851000000000002E-3</v>
      </c>
      <c r="DZ253" s="52">
        <v>-7.3743000000000003E-3</v>
      </c>
      <c r="EA253" s="52">
        <v>-3.8208000000000001E-3</v>
      </c>
      <c r="EB253" s="52">
        <v>4.4311999999999997E-3</v>
      </c>
      <c r="EC253" s="52">
        <v>7.3879999999999996E-4</v>
      </c>
      <c r="ED253" s="52">
        <v>-2.61681E-2</v>
      </c>
      <c r="EE253" s="52">
        <v>1.66368E-2</v>
      </c>
      <c r="EF253" s="52">
        <v>1.6414000000000002E-2</v>
      </c>
      <c r="EG253" s="52">
        <v>3.9851000000000001E-3</v>
      </c>
      <c r="EH253" s="52">
        <v>1.00333E-2</v>
      </c>
      <c r="EI253" s="52">
        <v>1.5708E-2</v>
      </c>
      <c r="EJ253" s="52">
        <v>2.2671400000000001E-2</v>
      </c>
      <c r="EK253" s="52">
        <v>1.50565E-2</v>
      </c>
      <c r="EL253" s="52">
        <v>4.2567199999999999E-2</v>
      </c>
      <c r="EM253" s="52">
        <v>5.6305300000000003E-2</v>
      </c>
      <c r="EN253" s="52">
        <v>4.03477E-2</v>
      </c>
      <c r="EO253" s="52">
        <v>3.2362099999999998E-2</v>
      </c>
      <c r="EP253" s="52">
        <v>4.2151099999999997E-2</v>
      </c>
      <c r="EQ253" s="52">
        <v>3.6971299999999999E-2</v>
      </c>
      <c r="ER253" s="52">
        <v>4.6088900000000002E-2</v>
      </c>
      <c r="ES253" s="52">
        <v>1.68979E-2</v>
      </c>
      <c r="ET253" s="52">
        <v>1.1186099999999999E-2</v>
      </c>
      <c r="EU253" s="52">
        <v>67.390975999999995</v>
      </c>
      <c r="EV253" s="52">
        <v>67.299132999999998</v>
      </c>
      <c r="EW253" s="52">
        <v>67.736794000000003</v>
      </c>
      <c r="EX253" s="52">
        <v>67.295295999999993</v>
      </c>
      <c r="EY253" s="52">
        <v>68.205078</v>
      </c>
      <c r="EZ253" s="52">
        <v>67.762718000000007</v>
      </c>
      <c r="FA253" s="52">
        <v>67.946929999999995</v>
      </c>
      <c r="FB253" s="52">
        <v>71.318664999999996</v>
      </c>
      <c r="FC253" s="52">
        <v>74.442420999999996</v>
      </c>
      <c r="FD253" s="52">
        <v>77.438416000000004</v>
      </c>
      <c r="FE253" s="52">
        <v>80.590477000000007</v>
      </c>
      <c r="FF253" s="52">
        <v>81.907630999999995</v>
      </c>
      <c r="FG253" s="52">
        <v>82.18235</v>
      </c>
      <c r="FH253" s="52">
        <v>82.046561999999994</v>
      </c>
      <c r="FI253" s="52">
        <v>80.946288999999993</v>
      </c>
      <c r="FJ253" s="52">
        <v>79.747719000000004</v>
      </c>
      <c r="FK253" s="52">
        <v>78.552345000000003</v>
      </c>
      <c r="FL253" s="52">
        <v>76.505318000000003</v>
      </c>
      <c r="FM253" s="52">
        <v>72.929198999999997</v>
      </c>
      <c r="FN253" s="52">
        <v>71.122771999999998</v>
      </c>
      <c r="FO253" s="52">
        <v>70.308143999999999</v>
      </c>
      <c r="FP253" s="52">
        <v>69.05883</v>
      </c>
      <c r="FQ253" s="52">
        <v>68.473061000000001</v>
      </c>
      <c r="FR253" s="52">
        <v>68.023430000000005</v>
      </c>
      <c r="FS253" s="52">
        <v>1.6113800000000001E-2</v>
      </c>
      <c r="FT253" s="52">
        <v>1.6318699999999998E-2</v>
      </c>
      <c r="FU253" s="52">
        <v>2.2531599999999999E-2</v>
      </c>
    </row>
    <row r="254" spans="1:177" x14ac:dyDescent="0.2">
      <c r="A254" s="31" t="s">
        <v>204</v>
      </c>
      <c r="B254" s="31" t="s">
        <v>236</v>
      </c>
      <c r="C254" s="31" t="s">
        <v>221</v>
      </c>
      <c r="D254" s="31" t="s">
        <v>209</v>
      </c>
      <c r="E254" s="53" t="s">
        <v>229</v>
      </c>
      <c r="F254" s="53">
        <v>2047</v>
      </c>
      <c r="G254" s="52">
        <v>0.66505709999999996</v>
      </c>
      <c r="H254" s="52">
        <v>0.58726599999999995</v>
      </c>
      <c r="I254" s="52">
        <v>0.54361499999999996</v>
      </c>
      <c r="J254" s="52">
        <v>0.50795610000000002</v>
      </c>
      <c r="K254" s="52">
        <v>0.50203790000000004</v>
      </c>
      <c r="L254" s="52">
        <v>0.54463229999999996</v>
      </c>
      <c r="M254" s="52">
        <v>0.63947010000000004</v>
      </c>
      <c r="N254" s="52">
        <v>0.66877129999999996</v>
      </c>
      <c r="O254" s="52">
        <v>0.64174830000000005</v>
      </c>
      <c r="P254" s="52">
        <v>0.63235350000000001</v>
      </c>
      <c r="Q254" s="52">
        <v>0.64085769999999997</v>
      </c>
      <c r="R254" s="52">
        <v>0.66131240000000002</v>
      </c>
      <c r="S254" s="52">
        <v>0.67014949999999995</v>
      </c>
      <c r="T254" s="52">
        <v>0.68731520000000002</v>
      </c>
      <c r="U254" s="52">
        <v>0.73362539999999998</v>
      </c>
      <c r="V254" s="52">
        <v>0.76619470000000001</v>
      </c>
      <c r="W254" s="52">
        <v>0.83033440000000003</v>
      </c>
      <c r="X254" s="52">
        <v>0.89612230000000004</v>
      </c>
      <c r="Y254" s="52">
        <v>0.96922390000000003</v>
      </c>
      <c r="Z254" s="52">
        <v>1.0771299999999999</v>
      </c>
      <c r="AA254" s="52">
        <v>1.1583349999999999</v>
      </c>
      <c r="AB254" s="52">
        <v>1.0935250000000001</v>
      </c>
      <c r="AC254" s="52">
        <v>0.94222660000000003</v>
      </c>
      <c r="AD254" s="52">
        <v>0.77875130000000004</v>
      </c>
      <c r="AE254" s="52">
        <v>-4.3785200000000003E-2</v>
      </c>
      <c r="AF254" s="52">
        <v>-4.4757100000000001E-2</v>
      </c>
      <c r="AG254" s="52">
        <v>-4.1407300000000001E-2</v>
      </c>
      <c r="AH254" s="52">
        <v>-4.0658E-2</v>
      </c>
      <c r="AI254" s="52">
        <v>-3.4826700000000002E-2</v>
      </c>
      <c r="AJ254" s="52">
        <v>-2.3063400000000001E-2</v>
      </c>
      <c r="AK254" s="52">
        <v>-1.1414199999999999E-2</v>
      </c>
      <c r="AL254" s="52">
        <v>7.8364000000000003E-3</v>
      </c>
      <c r="AM254" s="52">
        <v>1.4662E-2</v>
      </c>
      <c r="AN254" s="52">
        <v>1.34751E-2</v>
      </c>
      <c r="AO254" s="52">
        <v>2.2984600000000001E-2</v>
      </c>
      <c r="AP254" s="52">
        <v>3.9835700000000002E-2</v>
      </c>
      <c r="AQ254" s="52">
        <v>4.1578700000000003E-2</v>
      </c>
      <c r="AR254" s="52">
        <v>3.6906799999999997E-2</v>
      </c>
      <c r="AS254" s="52">
        <v>5.3784400000000003E-2</v>
      </c>
      <c r="AT254" s="52">
        <v>4.0760999999999999E-2</v>
      </c>
      <c r="AU254" s="52">
        <v>3.1511699999999997E-2</v>
      </c>
      <c r="AV254" s="52">
        <v>1.8941300000000001E-2</v>
      </c>
      <c r="AW254" s="52">
        <v>-3.4071000000000001E-3</v>
      </c>
      <c r="AX254" s="52">
        <v>-5.7384999999999997E-3</v>
      </c>
      <c r="AY254" s="52">
        <v>-3.2395000000000002E-3</v>
      </c>
      <c r="AZ254" s="52">
        <v>-4.5586999999999997E-3</v>
      </c>
      <c r="BA254" s="52">
        <v>-1.00537E-2</v>
      </c>
      <c r="BB254" s="52">
        <v>-1.8706199999999999E-2</v>
      </c>
      <c r="BC254" s="52">
        <v>-3.2776300000000001E-2</v>
      </c>
      <c r="BD254" s="52">
        <v>-3.4681499999999997E-2</v>
      </c>
      <c r="BE254" s="52">
        <v>-3.1345100000000001E-2</v>
      </c>
      <c r="BF254" s="52">
        <v>-3.12155E-2</v>
      </c>
      <c r="BG254" s="52">
        <v>-2.5918400000000001E-2</v>
      </c>
      <c r="BH254" s="52">
        <v>-1.39007E-2</v>
      </c>
      <c r="BI254" s="52">
        <v>-1.4635E-3</v>
      </c>
      <c r="BJ254" s="52">
        <v>1.7665299999999998E-2</v>
      </c>
      <c r="BK254" s="52">
        <v>2.44272E-2</v>
      </c>
      <c r="BL254" s="52">
        <v>2.3910799999999999E-2</v>
      </c>
      <c r="BM254" s="52">
        <v>3.30043E-2</v>
      </c>
      <c r="BN254" s="52">
        <v>5.0150599999999997E-2</v>
      </c>
      <c r="BO254" s="52">
        <v>5.2427099999999997E-2</v>
      </c>
      <c r="BP254" s="52">
        <v>4.7290100000000002E-2</v>
      </c>
      <c r="BQ254" s="52">
        <v>6.5136600000000003E-2</v>
      </c>
      <c r="BR254" s="52">
        <v>5.1565699999999999E-2</v>
      </c>
      <c r="BS254" s="52">
        <v>4.2874900000000001E-2</v>
      </c>
      <c r="BT254" s="52">
        <v>3.1150299999999999E-2</v>
      </c>
      <c r="BU254" s="52">
        <v>9.2639000000000003E-3</v>
      </c>
      <c r="BV254" s="52">
        <v>7.1114000000000004E-3</v>
      </c>
      <c r="BW254" s="52">
        <v>9.2966000000000003E-3</v>
      </c>
      <c r="BX254" s="52">
        <v>7.6601999999999998E-3</v>
      </c>
      <c r="BY254" s="52">
        <v>1.9572000000000001E-3</v>
      </c>
      <c r="BZ254" s="52">
        <v>-7.5671999999999996E-3</v>
      </c>
      <c r="CA254" s="52">
        <v>-2.51516E-2</v>
      </c>
      <c r="CB254" s="52">
        <v>-2.7703200000000001E-2</v>
      </c>
      <c r="CC254" s="52">
        <v>-2.4375999999999998E-2</v>
      </c>
      <c r="CD254" s="52">
        <v>-2.4675599999999999E-2</v>
      </c>
      <c r="CE254" s="52">
        <v>-1.9748499999999999E-2</v>
      </c>
      <c r="CF254" s="52">
        <v>-7.5545999999999999E-3</v>
      </c>
      <c r="CG254" s="52">
        <v>5.4283999999999999E-3</v>
      </c>
      <c r="CH254" s="52">
        <v>2.4472799999999999E-2</v>
      </c>
      <c r="CI254" s="52">
        <v>3.1190499999999999E-2</v>
      </c>
      <c r="CJ254" s="52">
        <v>3.1138599999999999E-2</v>
      </c>
      <c r="CK254" s="52">
        <v>3.9943899999999997E-2</v>
      </c>
      <c r="CL254" s="52">
        <v>5.7294600000000001E-2</v>
      </c>
      <c r="CM254" s="52">
        <v>5.9940800000000002E-2</v>
      </c>
      <c r="CN254" s="52">
        <v>5.4481500000000002E-2</v>
      </c>
      <c r="CO254" s="52">
        <v>7.2999099999999997E-2</v>
      </c>
      <c r="CP254" s="52">
        <v>5.9048900000000001E-2</v>
      </c>
      <c r="CQ254" s="52">
        <v>5.0745100000000001E-2</v>
      </c>
      <c r="CR254" s="52">
        <v>3.9606200000000001E-2</v>
      </c>
      <c r="CS254" s="52">
        <v>1.8039800000000002E-2</v>
      </c>
      <c r="CT254" s="52">
        <v>1.60112E-2</v>
      </c>
      <c r="CU254" s="52">
        <v>1.7979100000000001E-2</v>
      </c>
      <c r="CV254" s="52">
        <v>1.6122899999999999E-2</v>
      </c>
      <c r="CW254" s="52">
        <v>1.0276E-2</v>
      </c>
      <c r="CX254" s="52">
        <v>1.4760000000000001E-4</v>
      </c>
      <c r="CY254" s="52">
        <v>-1.7526900000000002E-2</v>
      </c>
      <c r="CZ254" s="52">
        <v>-2.0724900000000001E-2</v>
      </c>
      <c r="DA254" s="52">
        <v>-1.7406999999999999E-2</v>
      </c>
      <c r="DB254" s="52">
        <v>-1.8135700000000001E-2</v>
      </c>
      <c r="DC254" s="52">
        <v>-1.35786E-2</v>
      </c>
      <c r="DD254" s="52">
        <v>-1.2084999999999999E-3</v>
      </c>
      <c r="DE254" s="52">
        <v>1.23202E-2</v>
      </c>
      <c r="DF254" s="52">
        <v>3.1280299999999997E-2</v>
      </c>
      <c r="DG254" s="52">
        <v>3.7953800000000003E-2</v>
      </c>
      <c r="DH254" s="52">
        <v>3.8366400000000002E-2</v>
      </c>
      <c r="DI254" s="52">
        <v>4.6883599999999997E-2</v>
      </c>
      <c r="DJ254" s="52">
        <v>6.4438700000000002E-2</v>
      </c>
      <c r="DK254" s="52">
        <v>6.7454399999999998E-2</v>
      </c>
      <c r="DL254" s="52">
        <v>6.1672900000000003E-2</v>
      </c>
      <c r="DM254" s="52">
        <v>8.0861600000000006E-2</v>
      </c>
      <c r="DN254" s="52">
        <v>6.6532099999999997E-2</v>
      </c>
      <c r="DO254" s="52">
        <v>5.8615199999999999E-2</v>
      </c>
      <c r="DP254" s="52">
        <v>4.8062100000000003E-2</v>
      </c>
      <c r="DQ254" s="52">
        <v>2.6815599999999998E-2</v>
      </c>
      <c r="DR254" s="52">
        <v>2.4911099999999999E-2</v>
      </c>
      <c r="DS254" s="52">
        <v>2.66617E-2</v>
      </c>
      <c r="DT254" s="52">
        <v>2.4585699999999999E-2</v>
      </c>
      <c r="DU254" s="52">
        <v>1.8594699999999999E-2</v>
      </c>
      <c r="DV254" s="52">
        <v>7.8624999999999997E-3</v>
      </c>
      <c r="DW254" s="52">
        <v>-6.5180000000000004E-3</v>
      </c>
      <c r="DX254" s="52">
        <v>-1.06493E-2</v>
      </c>
      <c r="DY254" s="52">
        <v>-7.3447E-3</v>
      </c>
      <c r="DZ254" s="52">
        <v>-8.6931999999999999E-3</v>
      </c>
      <c r="EA254" s="52">
        <v>-4.6702999999999996E-3</v>
      </c>
      <c r="EB254" s="52">
        <v>7.9541999999999998E-3</v>
      </c>
      <c r="EC254" s="52">
        <v>2.22709E-2</v>
      </c>
      <c r="ED254" s="52">
        <v>4.1109300000000001E-2</v>
      </c>
      <c r="EE254" s="52">
        <v>4.7718900000000002E-2</v>
      </c>
      <c r="EF254" s="52">
        <v>4.8802100000000001E-2</v>
      </c>
      <c r="EG254" s="52">
        <v>5.6903299999999997E-2</v>
      </c>
      <c r="EH254" s="52">
        <v>7.4753500000000001E-2</v>
      </c>
      <c r="EI254" s="52">
        <v>7.8302800000000006E-2</v>
      </c>
      <c r="EJ254" s="52">
        <v>7.2056200000000001E-2</v>
      </c>
      <c r="EK254" s="52">
        <v>9.2213900000000001E-2</v>
      </c>
      <c r="EL254" s="52">
        <v>7.7336699999999994E-2</v>
      </c>
      <c r="EM254" s="52">
        <v>6.9978499999999999E-2</v>
      </c>
      <c r="EN254" s="52">
        <v>6.0271100000000001E-2</v>
      </c>
      <c r="EO254" s="52">
        <v>3.9486599999999997E-2</v>
      </c>
      <c r="EP254" s="52">
        <v>3.7761000000000003E-2</v>
      </c>
      <c r="EQ254" s="52">
        <v>3.9197799999999998E-2</v>
      </c>
      <c r="ER254" s="52">
        <v>3.6804499999999997E-2</v>
      </c>
      <c r="ES254" s="52">
        <v>3.06056E-2</v>
      </c>
      <c r="ET254" s="52">
        <v>1.9001400000000002E-2</v>
      </c>
      <c r="EU254" s="52">
        <v>66.062973</v>
      </c>
      <c r="EV254" s="52">
        <v>65.741271999999995</v>
      </c>
      <c r="EW254" s="52">
        <v>64.321701000000004</v>
      </c>
      <c r="EX254" s="52">
        <v>64.160850999999994</v>
      </c>
      <c r="EY254" s="52">
        <v>63.321697</v>
      </c>
      <c r="EZ254" s="52">
        <v>63.321697</v>
      </c>
      <c r="FA254" s="52">
        <v>64.419578999999999</v>
      </c>
      <c r="FB254" s="52">
        <v>71.097877999999994</v>
      </c>
      <c r="FC254" s="52">
        <v>76.356605999999999</v>
      </c>
      <c r="FD254" s="52">
        <v>80.937027</v>
      </c>
      <c r="FE254" s="52">
        <v>83.356605999999999</v>
      </c>
      <c r="FF254" s="52">
        <v>83.356605999999999</v>
      </c>
      <c r="FG254" s="52">
        <v>85.517455999999996</v>
      </c>
      <c r="FH254" s="52">
        <v>86.097877999999994</v>
      </c>
      <c r="FI254" s="52">
        <v>86.517455999999996</v>
      </c>
      <c r="FJ254" s="52">
        <v>85.517455999999996</v>
      </c>
      <c r="FK254" s="52">
        <v>84.678298999999996</v>
      </c>
      <c r="FL254" s="52">
        <v>81.839149000000006</v>
      </c>
      <c r="FM254" s="52">
        <v>81</v>
      </c>
      <c r="FN254" s="52">
        <v>77.741271999999995</v>
      </c>
      <c r="FO254" s="52">
        <v>73.643394000000001</v>
      </c>
      <c r="FP254" s="52">
        <v>70.643394000000001</v>
      </c>
      <c r="FQ254" s="52">
        <v>67.804244999999995</v>
      </c>
      <c r="FR254" s="52">
        <v>65.062973</v>
      </c>
      <c r="FS254" s="52">
        <v>8.2533999999999993E-3</v>
      </c>
      <c r="FT254" s="52">
        <v>8.9236999999999997E-3</v>
      </c>
      <c r="FU254" s="52">
        <v>1.41215E-2</v>
      </c>
    </row>
    <row r="255" spans="1:177" x14ac:dyDescent="0.2">
      <c r="A255" s="31" t="s">
        <v>204</v>
      </c>
      <c r="B255" s="31" t="s">
        <v>236</v>
      </c>
      <c r="C255" s="31" t="s">
        <v>221</v>
      </c>
      <c r="D255" s="31" t="s">
        <v>209</v>
      </c>
      <c r="E255" s="53" t="s">
        <v>230</v>
      </c>
      <c r="F255" s="53">
        <v>1188</v>
      </c>
      <c r="G255" s="52">
        <v>0.64845399999999997</v>
      </c>
      <c r="H255" s="52">
        <v>0.57958220000000005</v>
      </c>
      <c r="I255" s="52">
        <v>0.53922579999999998</v>
      </c>
      <c r="J255" s="52">
        <v>0.50742529999999997</v>
      </c>
      <c r="K255" s="52">
        <v>0.49241190000000001</v>
      </c>
      <c r="L255" s="52">
        <v>0.52927040000000003</v>
      </c>
      <c r="M255" s="52">
        <v>0.6013442</v>
      </c>
      <c r="N255" s="52">
        <v>0.63816669999999998</v>
      </c>
      <c r="O255" s="52">
        <v>0.61217290000000002</v>
      </c>
      <c r="P255" s="52">
        <v>0.60046560000000004</v>
      </c>
      <c r="Q255" s="52">
        <v>0.61741889999999999</v>
      </c>
      <c r="R255" s="52">
        <v>0.64015599999999995</v>
      </c>
      <c r="S255" s="52">
        <v>0.64011580000000001</v>
      </c>
      <c r="T255" s="52">
        <v>0.64576489999999998</v>
      </c>
      <c r="U255" s="52">
        <v>0.69774440000000004</v>
      </c>
      <c r="V255" s="52">
        <v>0.73206970000000005</v>
      </c>
      <c r="W255" s="52">
        <v>0.76162839999999998</v>
      </c>
      <c r="X255" s="52">
        <v>0.79961850000000001</v>
      </c>
      <c r="Y255" s="52">
        <v>0.90184660000000005</v>
      </c>
      <c r="Z255" s="52">
        <v>1.0282260000000001</v>
      </c>
      <c r="AA255" s="52">
        <v>1.1366890000000001</v>
      </c>
      <c r="AB255" s="52">
        <v>1.065186</v>
      </c>
      <c r="AC255" s="52">
        <v>0.91737930000000001</v>
      </c>
      <c r="AD255" s="52">
        <v>0.77282519999999999</v>
      </c>
      <c r="AE255" s="52">
        <v>-5.8610200000000001E-2</v>
      </c>
      <c r="AF255" s="52">
        <v>-5.7726800000000002E-2</v>
      </c>
      <c r="AG255" s="52">
        <v>-5.7376400000000001E-2</v>
      </c>
      <c r="AH255" s="52">
        <v>-5.6230500000000003E-2</v>
      </c>
      <c r="AI255" s="52">
        <v>-5.5231099999999998E-2</v>
      </c>
      <c r="AJ255" s="52">
        <v>-2.6210500000000001E-2</v>
      </c>
      <c r="AK255" s="52">
        <v>-1.24034E-2</v>
      </c>
      <c r="AL255" s="52">
        <v>-7.3287999999999999E-3</v>
      </c>
      <c r="AM255" s="52">
        <v>-3.9360000000000003E-4</v>
      </c>
      <c r="AN255" s="52">
        <v>-1.35888E-2</v>
      </c>
      <c r="AO255" s="52">
        <v>6.1818999999999997E-3</v>
      </c>
      <c r="AP255" s="52">
        <v>2.7593699999999999E-2</v>
      </c>
      <c r="AQ255" s="52">
        <v>3.7420099999999998E-2</v>
      </c>
      <c r="AR255" s="52">
        <v>3.23313E-2</v>
      </c>
      <c r="AS255" s="52">
        <v>6.1237100000000003E-2</v>
      </c>
      <c r="AT255" s="52">
        <v>4.8131399999999998E-2</v>
      </c>
      <c r="AU255" s="52">
        <v>3.3185199999999998E-2</v>
      </c>
      <c r="AV255" s="52">
        <v>1.85151E-2</v>
      </c>
      <c r="AW255" s="52">
        <v>1.7504E-3</v>
      </c>
      <c r="AX255" s="52">
        <v>-1.62151E-2</v>
      </c>
      <c r="AY255" s="52">
        <v>-1.0610899999999999E-2</v>
      </c>
      <c r="AZ255" s="52">
        <v>-1.15251E-2</v>
      </c>
      <c r="BA255" s="52">
        <v>-2.67061E-2</v>
      </c>
      <c r="BB255" s="52">
        <v>-3.0064799999999999E-2</v>
      </c>
      <c r="BC255" s="52">
        <v>-4.4017399999999998E-2</v>
      </c>
      <c r="BD255" s="52">
        <v>-4.4208600000000001E-2</v>
      </c>
      <c r="BE255" s="52">
        <v>-4.3962300000000003E-2</v>
      </c>
      <c r="BF255" s="52">
        <v>-4.3414500000000002E-2</v>
      </c>
      <c r="BG255" s="52">
        <v>-4.3532500000000002E-2</v>
      </c>
      <c r="BH255" s="52">
        <v>-1.4699E-2</v>
      </c>
      <c r="BI255" s="52">
        <v>-2.4300000000000001E-5</v>
      </c>
      <c r="BJ255" s="52">
        <v>4.8183999999999996E-3</v>
      </c>
      <c r="BK255" s="52">
        <v>1.24546E-2</v>
      </c>
      <c r="BL255" s="52">
        <v>-3.4220000000000002E-4</v>
      </c>
      <c r="BM255" s="52">
        <v>1.9094699999999999E-2</v>
      </c>
      <c r="BN255" s="52">
        <v>4.0745999999999997E-2</v>
      </c>
      <c r="BO255" s="52">
        <v>5.1340999999999998E-2</v>
      </c>
      <c r="BP255" s="52">
        <v>4.5834600000000003E-2</v>
      </c>
      <c r="BQ255" s="52">
        <v>7.6849100000000004E-2</v>
      </c>
      <c r="BR255" s="52">
        <v>6.2002599999999998E-2</v>
      </c>
      <c r="BS255" s="52">
        <v>4.7467599999999999E-2</v>
      </c>
      <c r="BT255" s="52">
        <v>3.3843100000000001E-2</v>
      </c>
      <c r="BU255" s="52">
        <v>1.7713099999999999E-2</v>
      </c>
      <c r="BV255" s="52">
        <v>3.2919999999999998E-4</v>
      </c>
      <c r="BW255" s="52">
        <v>4.9849999999999998E-3</v>
      </c>
      <c r="BX255" s="52">
        <v>3.9044000000000001E-3</v>
      </c>
      <c r="BY255" s="52">
        <v>-1.0954E-2</v>
      </c>
      <c r="BZ255" s="52">
        <v>-1.52035E-2</v>
      </c>
      <c r="CA255" s="52">
        <v>-3.3910500000000003E-2</v>
      </c>
      <c r="CB255" s="52">
        <v>-3.4845800000000003E-2</v>
      </c>
      <c r="CC255" s="52">
        <v>-3.46717E-2</v>
      </c>
      <c r="CD255" s="52">
        <v>-3.4538100000000002E-2</v>
      </c>
      <c r="CE255" s="52">
        <v>-3.5430099999999999E-2</v>
      </c>
      <c r="CF255" s="52">
        <v>-6.7260999999999996E-3</v>
      </c>
      <c r="CG255" s="52">
        <v>8.5494000000000004E-3</v>
      </c>
      <c r="CH255" s="52">
        <v>1.32315E-2</v>
      </c>
      <c r="CI255" s="52">
        <v>2.1353299999999999E-2</v>
      </c>
      <c r="CJ255" s="52">
        <v>8.8322999999999995E-3</v>
      </c>
      <c r="CK255" s="52">
        <v>2.8038E-2</v>
      </c>
      <c r="CL255" s="52">
        <v>4.9855299999999998E-2</v>
      </c>
      <c r="CM255" s="52">
        <v>6.0982500000000002E-2</v>
      </c>
      <c r="CN255" s="52">
        <v>5.5187E-2</v>
      </c>
      <c r="CO255" s="52">
        <v>8.7661900000000001E-2</v>
      </c>
      <c r="CP255" s="52">
        <v>7.1609800000000001E-2</v>
      </c>
      <c r="CQ255" s="52">
        <v>5.7359599999999997E-2</v>
      </c>
      <c r="CR255" s="52">
        <v>4.44593E-2</v>
      </c>
      <c r="CS255" s="52">
        <v>2.8768800000000001E-2</v>
      </c>
      <c r="CT255" s="52">
        <v>1.1787799999999999E-2</v>
      </c>
      <c r="CU255" s="52">
        <v>1.5786600000000001E-2</v>
      </c>
      <c r="CV255" s="52">
        <v>1.45909E-2</v>
      </c>
      <c r="CW255" s="52">
        <v>-4.4100000000000001E-5</v>
      </c>
      <c r="CX255" s="52">
        <v>-4.9106000000000002E-3</v>
      </c>
      <c r="CY255" s="52">
        <v>-2.3803499999999998E-2</v>
      </c>
      <c r="CZ255" s="52">
        <v>-2.5483100000000002E-2</v>
      </c>
      <c r="DA255" s="52">
        <v>-2.53811E-2</v>
      </c>
      <c r="DB255" s="52">
        <v>-2.5661799999999999E-2</v>
      </c>
      <c r="DC255" s="52">
        <v>-2.73277E-2</v>
      </c>
      <c r="DD255" s="52">
        <v>1.2467999999999999E-3</v>
      </c>
      <c r="DE255" s="52">
        <v>1.7123099999999999E-2</v>
      </c>
      <c r="DF255" s="52">
        <v>2.16446E-2</v>
      </c>
      <c r="DG255" s="52">
        <v>3.0252000000000001E-2</v>
      </c>
      <c r="DH255" s="52">
        <v>1.8006899999999999E-2</v>
      </c>
      <c r="DI255" s="52">
        <v>3.6981399999999998E-2</v>
      </c>
      <c r="DJ255" s="52">
        <v>5.8964500000000003E-2</v>
      </c>
      <c r="DK255" s="52">
        <v>7.0624099999999995E-2</v>
      </c>
      <c r="DL255" s="52">
        <v>6.4539399999999997E-2</v>
      </c>
      <c r="DM255" s="52">
        <v>9.8474699999999998E-2</v>
      </c>
      <c r="DN255" s="52">
        <v>8.1216999999999998E-2</v>
      </c>
      <c r="DO255" s="52">
        <v>6.7251500000000006E-2</v>
      </c>
      <c r="DP255" s="52">
        <v>5.5075399999999997E-2</v>
      </c>
      <c r="DQ255" s="52">
        <v>3.9824499999999999E-2</v>
      </c>
      <c r="DR255" s="52">
        <v>2.3246300000000001E-2</v>
      </c>
      <c r="DS255" s="52">
        <v>2.6588299999999999E-2</v>
      </c>
      <c r="DT255" s="52">
        <v>2.5277299999999999E-2</v>
      </c>
      <c r="DU255" s="52">
        <v>1.08658E-2</v>
      </c>
      <c r="DV255" s="52">
        <v>5.3822999999999996E-3</v>
      </c>
      <c r="DW255" s="52">
        <v>-9.2107000000000005E-3</v>
      </c>
      <c r="DX255" s="52">
        <v>-1.1964799999999999E-2</v>
      </c>
      <c r="DY255" s="52">
        <v>-1.1966900000000001E-2</v>
      </c>
      <c r="DZ255" s="52">
        <v>-1.2845799999999999E-2</v>
      </c>
      <c r="EA255" s="52">
        <v>-1.56291E-2</v>
      </c>
      <c r="EB255" s="52">
        <v>1.27583E-2</v>
      </c>
      <c r="EC255" s="52">
        <v>2.9502199999999999E-2</v>
      </c>
      <c r="ED255" s="52">
        <v>3.3791799999999997E-2</v>
      </c>
      <c r="EE255" s="52">
        <v>4.3100199999999998E-2</v>
      </c>
      <c r="EF255" s="52">
        <v>3.1253499999999997E-2</v>
      </c>
      <c r="EG255" s="52">
        <v>4.9894099999999997E-2</v>
      </c>
      <c r="EH255" s="52">
        <v>7.2116899999999998E-2</v>
      </c>
      <c r="EI255" s="52">
        <v>8.4544999999999995E-2</v>
      </c>
      <c r="EJ255" s="52">
        <v>7.8042799999999996E-2</v>
      </c>
      <c r="EK255" s="52">
        <v>0.1140866</v>
      </c>
      <c r="EL255" s="52">
        <v>9.5088199999999998E-2</v>
      </c>
      <c r="EM255" s="52">
        <v>8.1533900000000006E-2</v>
      </c>
      <c r="EN255" s="52">
        <v>7.0403499999999994E-2</v>
      </c>
      <c r="EO255" s="52">
        <v>5.5787200000000002E-2</v>
      </c>
      <c r="EP255" s="52">
        <v>3.9790699999999998E-2</v>
      </c>
      <c r="EQ255" s="52">
        <v>4.2184199999999998E-2</v>
      </c>
      <c r="ER255" s="52">
        <v>4.0706800000000001E-2</v>
      </c>
      <c r="ES255" s="52">
        <v>2.66179E-2</v>
      </c>
      <c r="ET255" s="52">
        <v>2.02436E-2</v>
      </c>
      <c r="EU255" s="52">
        <v>69</v>
      </c>
      <c r="EV255" s="52">
        <v>67</v>
      </c>
      <c r="EW255" s="52">
        <v>66</v>
      </c>
      <c r="EX255" s="52">
        <v>65</v>
      </c>
      <c r="EY255" s="52">
        <v>65</v>
      </c>
      <c r="EZ255" s="52">
        <v>65</v>
      </c>
      <c r="FA255" s="52">
        <v>64</v>
      </c>
      <c r="FB255" s="52">
        <v>69</v>
      </c>
      <c r="FC255" s="52">
        <v>73</v>
      </c>
      <c r="FD255" s="52">
        <v>78</v>
      </c>
      <c r="FE255" s="52">
        <v>80</v>
      </c>
      <c r="FF255" s="52">
        <v>80</v>
      </c>
      <c r="FG255" s="52">
        <v>83</v>
      </c>
      <c r="FH255" s="52">
        <v>84</v>
      </c>
      <c r="FI255" s="52">
        <v>84</v>
      </c>
      <c r="FJ255" s="52">
        <v>83</v>
      </c>
      <c r="FK255" s="52">
        <v>83</v>
      </c>
      <c r="FL255" s="52">
        <v>81</v>
      </c>
      <c r="FM255" s="52">
        <v>81</v>
      </c>
      <c r="FN255" s="52">
        <v>79</v>
      </c>
      <c r="FO255" s="52">
        <v>77</v>
      </c>
      <c r="FP255" s="52">
        <v>74</v>
      </c>
      <c r="FQ255" s="52">
        <v>72</v>
      </c>
      <c r="FR255" s="52">
        <v>68</v>
      </c>
      <c r="FS255" s="52">
        <v>1.00628E-2</v>
      </c>
      <c r="FT255" s="52">
        <v>1.1213300000000001E-2</v>
      </c>
      <c r="FU255" s="52">
        <v>1.7881899999999999E-2</v>
      </c>
    </row>
    <row r="256" spans="1:177" x14ac:dyDescent="0.2">
      <c r="A256" s="31" t="s">
        <v>204</v>
      </c>
      <c r="B256" s="31" t="s">
        <v>236</v>
      </c>
      <c r="C256" s="31" t="s">
        <v>221</v>
      </c>
      <c r="D256" s="31" t="s">
        <v>209</v>
      </c>
      <c r="E256" s="53" t="s">
        <v>231</v>
      </c>
      <c r="F256" s="53">
        <v>859</v>
      </c>
      <c r="G256" s="52">
        <v>0.68800119999999998</v>
      </c>
      <c r="H256" s="52">
        <v>0.59736920000000004</v>
      </c>
      <c r="I256" s="52">
        <v>0.54858600000000002</v>
      </c>
      <c r="J256" s="52">
        <v>0.50767099999999998</v>
      </c>
      <c r="K256" s="52">
        <v>0.51408129999999996</v>
      </c>
      <c r="L256" s="52">
        <v>0.56559559999999998</v>
      </c>
      <c r="M256" s="52">
        <v>0.69210590000000005</v>
      </c>
      <c r="N256" s="52">
        <v>0.71140990000000004</v>
      </c>
      <c r="O256" s="52">
        <v>0.68323210000000001</v>
      </c>
      <c r="P256" s="52">
        <v>0.67747089999999999</v>
      </c>
      <c r="Q256" s="52">
        <v>0.67390249999999996</v>
      </c>
      <c r="R256" s="52">
        <v>0.69115629999999995</v>
      </c>
      <c r="S256" s="52">
        <v>0.71172020000000003</v>
      </c>
      <c r="T256" s="52">
        <v>0.74468869999999998</v>
      </c>
      <c r="U256" s="52">
        <v>0.78103160000000005</v>
      </c>
      <c r="V256" s="52">
        <v>0.8129615</v>
      </c>
      <c r="W256" s="52">
        <v>0.9242513</v>
      </c>
      <c r="X256" s="52">
        <v>1.0272749999999999</v>
      </c>
      <c r="Y256" s="52">
        <v>1.059801</v>
      </c>
      <c r="Z256" s="52">
        <v>1.1449750000000001</v>
      </c>
      <c r="AA256" s="52">
        <v>1.1883189999999999</v>
      </c>
      <c r="AB256" s="52">
        <v>1.1324920000000001</v>
      </c>
      <c r="AC256" s="52">
        <v>0.97653959999999995</v>
      </c>
      <c r="AD256" s="52">
        <v>0.78649959999999997</v>
      </c>
      <c r="AE256" s="52">
        <v>-4.1397299999999998E-2</v>
      </c>
      <c r="AF256" s="52">
        <v>-4.3833900000000002E-2</v>
      </c>
      <c r="AG256" s="52">
        <v>-3.6917600000000002E-2</v>
      </c>
      <c r="AH256" s="52">
        <v>-3.5468699999999999E-2</v>
      </c>
      <c r="AI256" s="52">
        <v>-2.2496499999999999E-2</v>
      </c>
      <c r="AJ256" s="52">
        <v>-3.4258799999999999E-2</v>
      </c>
      <c r="AK256" s="52">
        <v>-2.6730899999999998E-2</v>
      </c>
      <c r="AL256" s="52">
        <v>1.28342E-2</v>
      </c>
      <c r="AM256" s="52">
        <v>2.0032500000000002E-2</v>
      </c>
      <c r="AN256" s="52">
        <v>3.4689299999999999E-2</v>
      </c>
      <c r="AO256" s="52">
        <v>3.0282199999999999E-2</v>
      </c>
      <c r="AP256" s="52">
        <v>4.0228199999999999E-2</v>
      </c>
      <c r="AQ256" s="52">
        <v>2.93584E-2</v>
      </c>
      <c r="AR256" s="52">
        <v>2.5948800000000001E-2</v>
      </c>
      <c r="AS256" s="52">
        <v>2.2909499999999999E-2</v>
      </c>
      <c r="AT256" s="52">
        <v>1.22116E-2</v>
      </c>
      <c r="AU256" s="52">
        <v>9.2253000000000005E-3</v>
      </c>
      <c r="AV256" s="52">
        <v>-3.1513000000000001E-3</v>
      </c>
      <c r="AW256" s="52">
        <v>-3.4279799999999999E-2</v>
      </c>
      <c r="AX256" s="52">
        <v>-1.2371099999999999E-2</v>
      </c>
      <c r="AY256" s="52">
        <v>-1.3920699999999999E-2</v>
      </c>
      <c r="AZ256" s="52">
        <v>-1.5453700000000001E-2</v>
      </c>
      <c r="BA256" s="52">
        <v>-6.8804000000000001E-3</v>
      </c>
      <c r="BB256" s="52">
        <v>-2.1698700000000001E-2</v>
      </c>
      <c r="BC256" s="52">
        <v>-2.46549E-2</v>
      </c>
      <c r="BD256" s="52">
        <v>-2.8777E-2</v>
      </c>
      <c r="BE256" s="52">
        <v>-2.1743800000000001E-2</v>
      </c>
      <c r="BF256" s="52">
        <v>-2.1633800000000002E-2</v>
      </c>
      <c r="BG256" s="52">
        <v>-8.8083999999999992E-3</v>
      </c>
      <c r="BH256" s="52">
        <v>-1.93288E-2</v>
      </c>
      <c r="BI256" s="52">
        <v>-1.03444E-2</v>
      </c>
      <c r="BJ256" s="52">
        <v>2.9076000000000001E-2</v>
      </c>
      <c r="BK256" s="52">
        <v>3.5001600000000001E-2</v>
      </c>
      <c r="BL256" s="52">
        <v>5.1416099999999999E-2</v>
      </c>
      <c r="BM256" s="52">
        <v>4.6087799999999998E-2</v>
      </c>
      <c r="BN256" s="52">
        <v>5.6732200000000003E-2</v>
      </c>
      <c r="BO256" s="52">
        <v>4.6588999999999998E-2</v>
      </c>
      <c r="BP256" s="52">
        <v>4.2167099999999999E-2</v>
      </c>
      <c r="BQ256" s="52">
        <v>3.9201399999999997E-2</v>
      </c>
      <c r="BR256" s="52">
        <v>2.9357299999999999E-2</v>
      </c>
      <c r="BS256" s="52">
        <v>2.76829E-2</v>
      </c>
      <c r="BT256" s="52">
        <v>1.6757299999999999E-2</v>
      </c>
      <c r="BU256" s="52">
        <v>-1.3691500000000001E-2</v>
      </c>
      <c r="BV256" s="52">
        <v>7.9632999999999995E-3</v>
      </c>
      <c r="BW256" s="52">
        <v>6.7412000000000001E-3</v>
      </c>
      <c r="BX256" s="52">
        <v>4.3144000000000004E-3</v>
      </c>
      <c r="BY256" s="52">
        <v>1.16548E-2</v>
      </c>
      <c r="BZ256" s="52">
        <v>-4.9233000000000002E-3</v>
      </c>
      <c r="CA256" s="52">
        <v>-1.30592E-2</v>
      </c>
      <c r="CB256" s="52">
        <v>-1.83486E-2</v>
      </c>
      <c r="CC256" s="52">
        <v>-1.12345E-2</v>
      </c>
      <c r="CD256" s="52">
        <v>-1.20517E-2</v>
      </c>
      <c r="CE256" s="52">
        <v>6.7190000000000001E-4</v>
      </c>
      <c r="CF256" s="52">
        <v>-8.9884000000000006E-3</v>
      </c>
      <c r="CG256" s="52">
        <v>1.0047999999999999E-3</v>
      </c>
      <c r="CH256" s="52">
        <v>4.0325E-2</v>
      </c>
      <c r="CI256" s="52">
        <v>4.5369100000000002E-2</v>
      </c>
      <c r="CJ256" s="52">
        <v>6.3001000000000001E-2</v>
      </c>
      <c r="CK256" s="52">
        <v>5.7034700000000001E-2</v>
      </c>
      <c r="CL256" s="52">
        <v>6.8162799999999996E-2</v>
      </c>
      <c r="CM256" s="52">
        <v>5.85228E-2</v>
      </c>
      <c r="CN256" s="52">
        <v>5.33999E-2</v>
      </c>
      <c r="CO256" s="52">
        <v>5.0485099999999998E-2</v>
      </c>
      <c r="CP256" s="52">
        <v>4.12323E-2</v>
      </c>
      <c r="CQ256" s="52">
        <v>4.0466700000000001E-2</v>
      </c>
      <c r="CR256" s="52">
        <v>3.0545900000000001E-2</v>
      </c>
      <c r="CS256" s="52">
        <v>5.6789999999999998E-4</v>
      </c>
      <c r="CT256" s="52">
        <v>2.2046900000000001E-2</v>
      </c>
      <c r="CU256" s="52">
        <v>2.1051500000000001E-2</v>
      </c>
      <c r="CV256" s="52">
        <v>1.8005699999999999E-2</v>
      </c>
      <c r="CW256" s="52">
        <v>2.4492300000000002E-2</v>
      </c>
      <c r="CX256" s="52">
        <v>6.6953000000000004E-3</v>
      </c>
      <c r="CY256" s="52">
        <v>-1.4635E-3</v>
      </c>
      <c r="CZ256" s="52">
        <v>-7.9202000000000005E-3</v>
      </c>
      <c r="DA256" s="52">
        <v>-7.2519999999999995E-4</v>
      </c>
      <c r="DB256" s="52">
        <v>-2.4696000000000002E-3</v>
      </c>
      <c r="DC256" s="52">
        <v>1.01522E-2</v>
      </c>
      <c r="DD256" s="52">
        <v>1.3521E-3</v>
      </c>
      <c r="DE256" s="52">
        <v>1.2354E-2</v>
      </c>
      <c r="DF256" s="52">
        <v>5.1574099999999998E-2</v>
      </c>
      <c r="DG256" s="52">
        <v>5.57367E-2</v>
      </c>
      <c r="DH256" s="52">
        <v>7.4586E-2</v>
      </c>
      <c r="DI256" s="52">
        <v>6.7981600000000003E-2</v>
      </c>
      <c r="DJ256" s="52">
        <v>7.9593399999999995E-2</v>
      </c>
      <c r="DK256" s="52">
        <v>7.0456699999999997E-2</v>
      </c>
      <c r="DL256" s="52">
        <v>6.4632700000000001E-2</v>
      </c>
      <c r="DM256" s="52">
        <v>6.1768900000000002E-2</v>
      </c>
      <c r="DN256" s="52">
        <v>5.3107300000000003E-2</v>
      </c>
      <c r="DO256" s="52">
        <v>5.3250400000000003E-2</v>
      </c>
      <c r="DP256" s="52">
        <v>4.4334499999999999E-2</v>
      </c>
      <c r="DQ256" s="52">
        <v>1.48273E-2</v>
      </c>
      <c r="DR256" s="52">
        <v>3.6130500000000003E-2</v>
      </c>
      <c r="DS256" s="52">
        <v>3.5361900000000002E-2</v>
      </c>
      <c r="DT256" s="52">
        <v>3.1697000000000003E-2</v>
      </c>
      <c r="DU256" s="52">
        <v>3.73297E-2</v>
      </c>
      <c r="DV256" s="52">
        <v>1.8313900000000001E-2</v>
      </c>
      <c r="DW256" s="52">
        <v>1.52789E-2</v>
      </c>
      <c r="DX256" s="52">
        <v>7.1367000000000002E-3</v>
      </c>
      <c r="DY256" s="52">
        <v>1.44485E-2</v>
      </c>
      <c r="DZ256" s="52">
        <v>1.13653E-2</v>
      </c>
      <c r="EA256" s="52">
        <v>2.3840199999999999E-2</v>
      </c>
      <c r="EB256" s="52">
        <v>1.6282000000000001E-2</v>
      </c>
      <c r="EC256" s="52">
        <v>2.8740399999999999E-2</v>
      </c>
      <c r="ED256" s="52">
        <v>6.7815899999999998E-2</v>
      </c>
      <c r="EE256" s="52">
        <v>7.0705799999999999E-2</v>
      </c>
      <c r="EF256" s="52">
        <v>9.13128E-2</v>
      </c>
      <c r="EG256" s="52">
        <v>8.3787200000000006E-2</v>
      </c>
      <c r="EH256" s="52">
        <v>9.6097399999999999E-2</v>
      </c>
      <c r="EI256" s="52">
        <v>8.7687200000000007E-2</v>
      </c>
      <c r="EJ256" s="52">
        <v>8.0851099999999995E-2</v>
      </c>
      <c r="EK256" s="52">
        <v>7.80608E-2</v>
      </c>
      <c r="EL256" s="52">
        <v>7.0252899999999993E-2</v>
      </c>
      <c r="EM256" s="52">
        <v>7.1708099999999997E-2</v>
      </c>
      <c r="EN256" s="52">
        <v>6.4242999999999995E-2</v>
      </c>
      <c r="EO256" s="52">
        <v>3.5415599999999998E-2</v>
      </c>
      <c r="EP256" s="52">
        <v>5.6465000000000001E-2</v>
      </c>
      <c r="EQ256" s="52">
        <v>5.6023700000000003E-2</v>
      </c>
      <c r="ER256" s="52">
        <v>5.14651E-2</v>
      </c>
      <c r="ES256" s="52">
        <v>5.5864999999999998E-2</v>
      </c>
      <c r="ET256" s="52">
        <v>3.50894E-2</v>
      </c>
      <c r="EU256" s="52">
        <v>62</v>
      </c>
      <c r="EV256" s="52">
        <v>64</v>
      </c>
      <c r="EW256" s="52">
        <v>62</v>
      </c>
      <c r="EX256" s="52">
        <v>63</v>
      </c>
      <c r="EY256" s="52">
        <v>61</v>
      </c>
      <c r="EZ256" s="52">
        <v>61</v>
      </c>
      <c r="FA256" s="52">
        <v>65</v>
      </c>
      <c r="FB256" s="52">
        <v>74</v>
      </c>
      <c r="FC256" s="52">
        <v>81</v>
      </c>
      <c r="FD256" s="52">
        <v>85</v>
      </c>
      <c r="FE256" s="52">
        <v>88</v>
      </c>
      <c r="FF256" s="52">
        <v>88</v>
      </c>
      <c r="FG256" s="52">
        <v>89</v>
      </c>
      <c r="FH256" s="52">
        <v>89</v>
      </c>
      <c r="FI256" s="52">
        <v>90</v>
      </c>
      <c r="FJ256" s="52">
        <v>89</v>
      </c>
      <c r="FK256" s="52">
        <v>87</v>
      </c>
      <c r="FL256" s="52">
        <v>83</v>
      </c>
      <c r="FM256" s="52">
        <v>81</v>
      </c>
      <c r="FN256" s="52">
        <v>76</v>
      </c>
      <c r="FO256" s="52">
        <v>69</v>
      </c>
      <c r="FP256" s="52">
        <v>66</v>
      </c>
      <c r="FQ256" s="52">
        <v>62</v>
      </c>
      <c r="FR256" s="52">
        <v>61</v>
      </c>
      <c r="FS256" s="52">
        <v>1.3859399999999999E-2</v>
      </c>
      <c r="FT256" s="52">
        <v>1.45036E-2</v>
      </c>
      <c r="FU256" s="52">
        <v>2.28007E-2</v>
      </c>
    </row>
    <row r="257" spans="1:177" x14ac:dyDescent="0.2">
      <c r="A257" s="31" t="s">
        <v>204</v>
      </c>
      <c r="B257" s="31" t="s">
        <v>236</v>
      </c>
      <c r="C257" s="31" t="s">
        <v>221</v>
      </c>
      <c r="D257" s="31" t="s">
        <v>210</v>
      </c>
      <c r="E257" s="53" t="s">
        <v>229</v>
      </c>
      <c r="F257" s="53">
        <v>2851</v>
      </c>
      <c r="G257" s="52">
        <v>1.0365819999999999</v>
      </c>
      <c r="H257" s="52">
        <v>0.91328330000000002</v>
      </c>
      <c r="I257" s="52">
        <v>0.81620899999999996</v>
      </c>
      <c r="J257" s="52">
        <v>0.75205560000000005</v>
      </c>
      <c r="K257" s="52">
        <v>0.72875140000000005</v>
      </c>
      <c r="L257" s="52">
        <v>0.72074199999999999</v>
      </c>
      <c r="M257" s="52">
        <v>0.75979350000000001</v>
      </c>
      <c r="N257" s="52">
        <v>0.7908269</v>
      </c>
      <c r="O257" s="52">
        <v>0.81118100000000004</v>
      </c>
      <c r="P257" s="52">
        <v>0.8393872</v>
      </c>
      <c r="Q257" s="52">
        <v>0.91531770000000001</v>
      </c>
      <c r="R257" s="52">
        <v>1.0290090000000001</v>
      </c>
      <c r="S257" s="52">
        <v>1.1333819999999999</v>
      </c>
      <c r="T257" s="52">
        <v>1.2301770000000001</v>
      </c>
      <c r="U257" s="52">
        <v>1.2916000000000001</v>
      </c>
      <c r="V257" s="52">
        <v>1.368736</v>
      </c>
      <c r="W257" s="52">
        <v>1.432728</v>
      </c>
      <c r="X257" s="52">
        <v>1.530265</v>
      </c>
      <c r="Y257" s="52">
        <v>1.6450070000000001</v>
      </c>
      <c r="Z257" s="52">
        <v>1.713587</v>
      </c>
      <c r="AA257" s="52">
        <v>1.766756</v>
      </c>
      <c r="AB257" s="52">
        <v>1.657929</v>
      </c>
      <c r="AC257" s="52">
        <v>1.452251</v>
      </c>
      <c r="AD257" s="52">
        <v>1.2459819999999999</v>
      </c>
      <c r="AE257" s="52">
        <v>-3.8240999999999997E-2</v>
      </c>
      <c r="AF257" s="52">
        <v>-4.7871200000000003E-2</v>
      </c>
      <c r="AG257" s="52">
        <v>-4.6212999999999997E-2</v>
      </c>
      <c r="AH257" s="52">
        <v>-3.4979499999999997E-2</v>
      </c>
      <c r="AI257" s="52">
        <v>-1.4163500000000001E-2</v>
      </c>
      <c r="AJ257" s="52">
        <v>-1.61671E-2</v>
      </c>
      <c r="AK257" s="52">
        <v>-6.5853999999999999E-3</v>
      </c>
      <c r="AL257" s="52">
        <v>3.0698000000000001E-3</v>
      </c>
      <c r="AM257" s="52">
        <v>9.8499999999999995E-5</v>
      </c>
      <c r="AN257" s="52">
        <v>-8.2380000000000005E-3</v>
      </c>
      <c r="AO257" s="52">
        <v>2.3709999999999999E-4</v>
      </c>
      <c r="AP257" s="52">
        <v>4.0466299999999997E-2</v>
      </c>
      <c r="AQ257" s="52">
        <v>3.5000700000000003E-2</v>
      </c>
      <c r="AR257" s="52">
        <v>3.5824399999999999E-2</v>
      </c>
      <c r="AS257" s="52">
        <v>2.6237799999999999E-2</v>
      </c>
      <c r="AT257" s="52">
        <v>2.1944399999999999E-2</v>
      </c>
      <c r="AU257" s="52">
        <v>9.3954999999999993E-3</v>
      </c>
      <c r="AV257" s="52">
        <v>-1.3259000000000001E-3</v>
      </c>
      <c r="AW257" s="52">
        <v>-6.0260000000000001E-3</v>
      </c>
      <c r="AX257" s="52">
        <v>6.2313999999999998E-3</v>
      </c>
      <c r="AY257" s="52">
        <v>8.5912000000000002E-3</v>
      </c>
      <c r="AZ257" s="52">
        <v>1.8859E-3</v>
      </c>
      <c r="BA257" s="52">
        <v>-9.2771999999999993E-3</v>
      </c>
      <c r="BB257" s="52">
        <v>-4.3337999999999996E-3</v>
      </c>
      <c r="BC257" s="52">
        <v>-2.6199099999999999E-2</v>
      </c>
      <c r="BD257" s="52">
        <v>-3.63384E-2</v>
      </c>
      <c r="BE257" s="52">
        <v>-3.6326499999999998E-2</v>
      </c>
      <c r="BF257" s="52">
        <v>-2.5911E-2</v>
      </c>
      <c r="BG257" s="52">
        <v>-5.8659000000000003E-3</v>
      </c>
      <c r="BH257" s="52">
        <v>-7.92E-3</v>
      </c>
      <c r="BI257" s="52">
        <v>2.0175000000000002E-3</v>
      </c>
      <c r="BJ257" s="52">
        <v>1.20296E-2</v>
      </c>
      <c r="BK257" s="52">
        <v>9.8321999999999993E-3</v>
      </c>
      <c r="BL257" s="52">
        <v>2.0937999999999998E-3</v>
      </c>
      <c r="BM257" s="52">
        <v>1.1818E-2</v>
      </c>
      <c r="BN257" s="52">
        <v>5.3831700000000003E-2</v>
      </c>
      <c r="BO257" s="52">
        <v>4.98223E-2</v>
      </c>
      <c r="BP257" s="52">
        <v>5.1199700000000001E-2</v>
      </c>
      <c r="BQ257" s="52">
        <v>4.2231299999999999E-2</v>
      </c>
      <c r="BR257" s="52">
        <v>3.83253E-2</v>
      </c>
      <c r="BS257" s="52">
        <v>2.6356299999999999E-2</v>
      </c>
      <c r="BT257" s="52">
        <v>1.62256E-2</v>
      </c>
      <c r="BU257" s="52">
        <v>1.1783699999999999E-2</v>
      </c>
      <c r="BV257" s="52">
        <v>2.41228E-2</v>
      </c>
      <c r="BW257" s="52">
        <v>2.55581E-2</v>
      </c>
      <c r="BX257" s="52">
        <v>1.7890300000000001E-2</v>
      </c>
      <c r="BY257" s="52">
        <v>5.7793999999999996E-3</v>
      </c>
      <c r="BZ257" s="52">
        <v>9.1441999999999999E-3</v>
      </c>
      <c r="CA257" s="52">
        <v>-1.7859E-2</v>
      </c>
      <c r="CB257" s="52">
        <v>-2.8350799999999999E-2</v>
      </c>
      <c r="CC257" s="52">
        <v>-2.9479100000000001E-2</v>
      </c>
      <c r="CD257" s="52">
        <v>-1.9630100000000001E-2</v>
      </c>
      <c r="CE257" s="52">
        <v>-1.1900000000000001E-4</v>
      </c>
      <c r="CF257" s="52">
        <v>-2.2081000000000002E-3</v>
      </c>
      <c r="CG257" s="52">
        <v>7.9758999999999993E-3</v>
      </c>
      <c r="CH257" s="52">
        <v>1.8235100000000001E-2</v>
      </c>
      <c r="CI257" s="52">
        <v>1.65738E-2</v>
      </c>
      <c r="CJ257" s="52">
        <v>9.2496000000000002E-3</v>
      </c>
      <c r="CK257" s="52">
        <v>1.98389E-2</v>
      </c>
      <c r="CL257" s="52">
        <v>6.3088500000000006E-2</v>
      </c>
      <c r="CM257" s="52">
        <v>6.0087700000000001E-2</v>
      </c>
      <c r="CN257" s="52">
        <v>6.1848500000000001E-2</v>
      </c>
      <c r="CO257" s="52">
        <v>5.33082E-2</v>
      </c>
      <c r="CP257" s="52">
        <v>4.9670699999999998E-2</v>
      </c>
      <c r="CQ257" s="52">
        <v>3.8103199999999997E-2</v>
      </c>
      <c r="CR257" s="52">
        <v>2.8381699999999999E-2</v>
      </c>
      <c r="CS257" s="52">
        <v>2.41187E-2</v>
      </c>
      <c r="CT257" s="52">
        <v>3.65143E-2</v>
      </c>
      <c r="CU257" s="52">
        <v>3.73094E-2</v>
      </c>
      <c r="CV257" s="52">
        <v>2.8975000000000001E-2</v>
      </c>
      <c r="CW257" s="52">
        <v>1.6207599999999999E-2</v>
      </c>
      <c r="CX257" s="52">
        <v>1.8478999999999999E-2</v>
      </c>
      <c r="CY257" s="52">
        <v>-9.5187999999999991E-3</v>
      </c>
      <c r="CZ257" s="52">
        <v>-2.0363300000000001E-2</v>
      </c>
      <c r="DA257" s="52">
        <v>-2.2631700000000001E-2</v>
      </c>
      <c r="DB257" s="52">
        <v>-1.33493E-2</v>
      </c>
      <c r="DC257" s="52">
        <v>5.6278999999999999E-3</v>
      </c>
      <c r="DD257" s="52">
        <v>3.5038000000000001E-3</v>
      </c>
      <c r="DE257" s="52">
        <v>1.3934200000000001E-2</v>
      </c>
      <c r="DF257" s="52">
        <v>2.44406E-2</v>
      </c>
      <c r="DG257" s="52">
        <v>2.3315300000000001E-2</v>
      </c>
      <c r="DH257" s="52">
        <v>1.6405300000000001E-2</v>
      </c>
      <c r="DI257" s="52">
        <v>2.7859700000000001E-2</v>
      </c>
      <c r="DJ257" s="52">
        <v>7.2345300000000001E-2</v>
      </c>
      <c r="DK257" s="52">
        <v>7.0352999999999999E-2</v>
      </c>
      <c r="DL257" s="52">
        <v>7.2497400000000004E-2</v>
      </c>
      <c r="DM257" s="52">
        <v>6.4385200000000004E-2</v>
      </c>
      <c r="DN257" s="52">
        <v>6.1016099999999997E-2</v>
      </c>
      <c r="DO257" s="52">
        <v>4.9850199999999997E-2</v>
      </c>
      <c r="DP257" s="52">
        <v>4.0537799999999999E-2</v>
      </c>
      <c r="DQ257" s="52">
        <v>3.6453600000000003E-2</v>
      </c>
      <c r="DR257" s="52">
        <v>4.8905799999999999E-2</v>
      </c>
      <c r="DS257" s="52">
        <v>4.9060699999999999E-2</v>
      </c>
      <c r="DT257" s="52">
        <v>4.0059699999999997E-2</v>
      </c>
      <c r="DU257" s="52">
        <v>2.6635800000000001E-2</v>
      </c>
      <c r="DV257" s="52">
        <v>2.78138E-2</v>
      </c>
      <c r="DW257" s="52">
        <v>2.5230000000000001E-3</v>
      </c>
      <c r="DX257" s="52">
        <v>-8.8304999999999998E-3</v>
      </c>
      <c r="DY257" s="52">
        <v>-1.2745100000000001E-2</v>
      </c>
      <c r="DZ257" s="52">
        <v>-4.2808000000000004E-3</v>
      </c>
      <c r="EA257" s="52">
        <v>1.39255E-2</v>
      </c>
      <c r="EB257" s="52">
        <v>1.17509E-2</v>
      </c>
      <c r="EC257" s="52">
        <v>2.2537100000000001E-2</v>
      </c>
      <c r="ED257" s="52">
        <v>3.3400300000000001E-2</v>
      </c>
      <c r="EE257" s="52">
        <v>3.3049099999999998E-2</v>
      </c>
      <c r="EF257" s="52">
        <v>2.6737199999999999E-2</v>
      </c>
      <c r="EG257" s="52">
        <v>3.9440599999999999E-2</v>
      </c>
      <c r="EH257" s="52">
        <v>8.5710599999999998E-2</v>
      </c>
      <c r="EI257" s="52">
        <v>8.5174600000000003E-2</v>
      </c>
      <c r="EJ257" s="52">
        <v>8.7872599999999995E-2</v>
      </c>
      <c r="EK257" s="52">
        <v>8.0378699999999997E-2</v>
      </c>
      <c r="EL257" s="52">
        <v>7.7396999999999994E-2</v>
      </c>
      <c r="EM257" s="52">
        <v>6.6810999999999995E-2</v>
      </c>
      <c r="EN257" s="52">
        <v>5.8089300000000003E-2</v>
      </c>
      <c r="EO257" s="52">
        <v>5.42633E-2</v>
      </c>
      <c r="EP257" s="52">
        <v>6.6797099999999998E-2</v>
      </c>
      <c r="EQ257" s="52">
        <v>6.6027699999999995E-2</v>
      </c>
      <c r="ER257" s="52">
        <v>5.6064200000000002E-2</v>
      </c>
      <c r="ES257" s="52">
        <v>4.1692399999999998E-2</v>
      </c>
      <c r="ET257" s="52">
        <v>4.1291700000000001E-2</v>
      </c>
      <c r="EU257" s="52">
        <v>72</v>
      </c>
      <c r="EV257" s="52">
        <v>72</v>
      </c>
      <c r="EW257" s="52">
        <v>72</v>
      </c>
      <c r="EX257" s="52">
        <v>72</v>
      </c>
      <c r="EY257" s="52">
        <v>71</v>
      </c>
      <c r="EZ257" s="52">
        <v>71</v>
      </c>
      <c r="FA257" s="52">
        <v>71.418007000000003</v>
      </c>
      <c r="FB257" s="52">
        <v>73.836005999999998</v>
      </c>
      <c r="FC257" s="52">
        <v>78.254013</v>
      </c>
      <c r="FD257" s="52">
        <v>81.836005999999998</v>
      </c>
      <c r="FE257" s="52">
        <v>85.180046000000004</v>
      </c>
      <c r="FF257" s="52">
        <v>85.180046000000004</v>
      </c>
      <c r="FG257" s="52">
        <v>84.598052999999993</v>
      </c>
      <c r="FH257" s="52">
        <v>85.926033000000004</v>
      </c>
      <c r="FI257" s="52">
        <v>84.762039000000001</v>
      </c>
      <c r="FJ257" s="52">
        <v>84.762039000000001</v>
      </c>
      <c r="FK257" s="52">
        <v>83.926033000000004</v>
      </c>
      <c r="FL257" s="52">
        <v>81.090018999999998</v>
      </c>
      <c r="FM257" s="52">
        <v>79.836005999999998</v>
      </c>
      <c r="FN257" s="52">
        <v>77.836005999999998</v>
      </c>
      <c r="FO257" s="52">
        <v>76.418007000000003</v>
      </c>
      <c r="FP257" s="52">
        <v>75</v>
      </c>
      <c r="FQ257" s="52">
        <v>73.581992999999997</v>
      </c>
      <c r="FR257" s="52">
        <v>72.581992999999997</v>
      </c>
      <c r="FS257" s="52">
        <v>1.0757900000000001E-2</v>
      </c>
      <c r="FT257" s="52">
        <v>1.17716E-2</v>
      </c>
      <c r="FU257" s="52">
        <v>1.7008200000000001E-2</v>
      </c>
    </row>
    <row r="258" spans="1:177" x14ac:dyDescent="0.2">
      <c r="A258" s="31" t="s">
        <v>204</v>
      </c>
      <c r="B258" s="31" t="s">
        <v>236</v>
      </c>
      <c r="C258" s="31" t="s">
        <v>221</v>
      </c>
      <c r="D258" s="31" t="s">
        <v>210</v>
      </c>
      <c r="E258" s="53" t="s">
        <v>230</v>
      </c>
      <c r="F258" s="53">
        <v>1666</v>
      </c>
      <c r="G258" s="52">
        <v>0.97256410000000004</v>
      </c>
      <c r="H258" s="52">
        <v>0.86282000000000003</v>
      </c>
      <c r="I258" s="52">
        <v>0.76727769999999995</v>
      </c>
      <c r="J258" s="52">
        <v>0.70701420000000004</v>
      </c>
      <c r="K258" s="52">
        <v>0.68409339999999996</v>
      </c>
      <c r="L258" s="52">
        <v>0.65989589999999998</v>
      </c>
      <c r="M258" s="52">
        <v>0.68001849999999997</v>
      </c>
      <c r="N258" s="52">
        <v>0.72506780000000004</v>
      </c>
      <c r="O258" s="52">
        <v>0.75465450000000001</v>
      </c>
      <c r="P258" s="52">
        <v>0.77639469999999999</v>
      </c>
      <c r="Q258" s="52">
        <v>0.80594410000000005</v>
      </c>
      <c r="R258" s="52">
        <v>0.88497420000000004</v>
      </c>
      <c r="S258" s="52">
        <v>0.91951360000000004</v>
      </c>
      <c r="T258" s="52">
        <v>0.99575639999999999</v>
      </c>
      <c r="U258" s="52">
        <v>1.0610980000000001</v>
      </c>
      <c r="V258" s="52">
        <v>1.105313</v>
      </c>
      <c r="W258" s="52">
        <v>1.141556</v>
      </c>
      <c r="X258" s="52">
        <v>1.240497</v>
      </c>
      <c r="Y258" s="52">
        <v>1.335275</v>
      </c>
      <c r="Z258" s="52">
        <v>1.4180839999999999</v>
      </c>
      <c r="AA258" s="52">
        <v>1.4823489999999999</v>
      </c>
      <c r="AB258" s="52">
        <v>1.4366410000000001</v>
      </c>
      <c r="AC258" s="52">
        <v>1.2985249999999999</v>
      </c>
      <c r="AD258" s="52">
        <v>1.110914</v>
      </c>
      <c r="AE258" s="52">
        <v>-3.9531999999999998E-2</v>
      </c>
      <c r="AF258" s="52">
        <v>-4.8801999999999998E-2</v>
      </c>
      <c r="AG258" s="52">
        <v>-5.3331400000000001E-2</v>
      </c>
      <c r="AH258" s="52">
        <v>-3.9435600000000001E-2</v>
      </c>
      <c r="AI258" s="52">
        <v>-1.9195500000000001E-2</v>
      </c>
      <c r="AJ258" s="52">
        <v>-2.2789899999999998E-2</v>
      </c>
      <c r="AK258" s="52">
        <v>-1.10504E-2</v>
      </c>
      <c r="AL258" s="52">
        <v>-1.25407E-2</v>
      </c>
      <c r="AM258" s="52">
        <v>-3.5999999999999999E-3</v>
      </c>
      <c r="AN258" s="52">
        <v>-7.3785999999999999E-3</v>
      </c>
      <c r="AO258" s="52">
        <v>-2.2500800000000001E-2</v>
      </c>
      <c r="AP258" s="52">
        <v>1.3305000000000001E-2</v>
      </c>
      <c r="AQ258" s="52">
        <v>-7.1713000000000002E-3</v>
      </c>
      <c r="AR258" s="52">
        <v>2.38423E-2</v>
      </c>
      <c r="AS258" s="52">
        <v>3.6685200000000001E-2</v>
      </c>
      <c r="AT258" s="52">
        <v>2.6687499999999999E-2</v>
      </c>
      <c r="AU258" s="52">
        <v>-1.8565600000000002E-2</v>
      </c>
      <c r="AV258" s="52">
        <v>-9.5206000000000006E-3</v>
      </c>
      <c r="AW258" s="52">
        <v>-4.43565E-2</v>
      </c>
      <c r="AX258" s="52">
        <v>-2.7584299999999999E-2</v>
      </c>
      <c r="AY258" s="52">
        <v>-1.61262E-2</v>
      </c>
      <c r="AZ258" s="52">
        <v>5.6166000000000002E-3</v>
      </c>
      <c r="BA258" s="52">
        <v>-1.7053700000000001E-2</v>
      </c>
      <c r="BB258" s="52">
        <v>-9.2812999999999993E-3</v>
      </c>
      <c r="BC258" s="52">
        <v>-2.40211E-2</v>
      </c>
      <c r="BD258" s="52">
        <v>-3.3303399999999997E-2</v>
      </c>
      <c r="BE258" s="52">
        <v>-3.9883500000000002E-2</v>
      </c>
      <c r="BF258" s="52">
        <v>-2.74264E-2</v>
      </c>
      <c r="BG258" s="52">
        <v>-8.3611999999999992E-3</v>
      </c>
      <c r="BH258" s="52">
        <v>-1.1776399999999999E-2</v>
      </c>
      <c r="BI258" s="52">
        <v>3.3490000000000001E-4</v>
      </c>
      <c r="BJ258" s="52">
        <v>-6.9970000000000004E-4</v>
      </c>
      <c r="BK258" s="52">
        <v>9.4316999999999995E-3</v>
      </c>
      <c r="BL258" s="52">
        <v>6.3350000000000004E-3</v>
      </c>
      <c r="BM258" s="52">
        <v>-7.7238999999999997E-3</v>
      </c>
      <c r="BN258" s="52">
        <v>2.99461E-2</v>
      </c>
      <c r="BO258" s="52">
        <v>1.03552E-2</v>
      </c>
      <c r="BP258" s="52">
        <v>4.1675900000000002E-2</v>
      </c>
      <c r="BQ258" s="52">
        <v>5.5712600000000001E-2</v>
      </c>
      <c r="BR258" s="52">
        <v>4.6082199999999997E-2</v>
      </c>
      <c r="BS258" s="52">
        <v>1.9922999999999998E-3</v>
      </c>
      <c r="BT258" s="52">
        <v>1.1313800000000001E-2</v>
      </c>
      <c r="BU258" s="52">
        <v>-2.2213900000000002E-2</v>
      </c>
      <c r="BV258" s="52">
        <v>-6.1767000000000002E-3</v>
      </c>
      <c r="BW258" s="52">
        <v>4.9873000000000001E-3</v>
      </c>
      <c r="BX258" s="52">
        <v>2.5572899999999999E-2</v>
      </c>
      <c r="BY258" s="52">
        <v>1.5624E-3</v>
      </c>
      <c r="BZ258" s="52">
        <v>7.5078999999999996E-3</v>
      </c>
      <c r="CA258" s="52">
        <v>-1.32782E-2</v>
      </c>
      <c r="CB258" s="52">
        <v>-2.2569100000000002E-2</v>
      </c>
      <c r="CC258" s="52">
        <v>-3.0569599999999999E-2</v>
      </c>
      <c r="CD258" s="52">
        <v>-1.9109000000000001E-2</v>
      </c>
      <c r="CE258" s="52">
        <v>-8.5740000000000002E-4</v>
      </c>
      <c r="CF258" s="52">
        <v>-4.1484E-3</v>
      </c>
      <c r="CG258" s="52">
        <v>8.2203999999999992E-3</v>
      </c>
      <c r="CH258" s="52">
        <v>7.5012999999999998E-3</v>
      </c>
      <c r="CI258" s="52">
        <v>1.8457500000000002E-2</v>
      </c>
      <c r="CJ258" s="52">
        <v>1.5833099999999999E-2</v>
      </c>
      <c r="CK258" s="52">
        <v>2.5106E-3</v>
      </c>
      <c r="CL258" s="52">
        <v>4.14717E-2</v>
      </c>
      <c r="CM258" s="52">
        <v>2.2494E-2</v>
      </c>
      <c r="CN258" s="52">
        <v>5.40273E-2</v>
      </c>
      <c r="CO258" s="52">
        <v>6.8890900000000005E-2</v>
      </c>
      <c r="CP258" s="52">
        <v>5.9514900000000003E-2</v>
      </c>
      <c r="CQ258" s="52">
        <v>1.6230700000000001E-2</v>
      </c>
      <c r="CR258" s="52">
        <v>2.5743599999999998E-2</v>
      </c>
      <c r="CS258" s="52">
        <v>-6.8780000000000004E-3</v>
      </c>
      <c r="CT258" s="52">
        <v>8.6501000000000008E-3</v>
      </c>
      <c r="CU258" s="52">
        <v>1.96104E-2</v>
      </c>
      <c r="CV258" s="52">
        <v>3.9394499999999999E-2</v>
      </c>
      <c r="CW258" s="52">
        <v>1.4455900000000001E-2</v>
      </c>
      <c r="CX258" s="52">
        <v>1.91361E-2</v>
      </c>
      <c r="CY258" s="52">
        <v>-2.5354000000000002E-3</v>
      </c>
      <c r="CZ258" s="52">
        <v>-1.1834799999999999E-2</v>
      </c>
      <c r="DA258" s="52">
        <v>-2.1255599999999999E-2</v>
      </c>
      <c r="DB258" s="52">
        <v>-1.0791500000000001E-2</v>
      </c>
      <c r="DC258" s="52">
        <v>6.6464999999999996E-3</v>
      </c>
      <c r="DD258" s="52">
        <v>3.4795E-3</v>
      </c>
      <c r="DE258" s="52">
        <v>1.6105899999999999E-2</v>
      </c>
      <c r="DF258" s="52">
        <v>1.5702299999999999E-2</v>
      </c>
      <c r="DG258" s="52">
        <v>2.7483199999999999E-2</v>
      </c>
      <c r="DH258" s="52">
        <v>2.5331099999999999E-2</v>
      </c>
      <c r="DI258" s="52">
        <v>1.2745100000000001E-2</v>
      </c>
      <c r="DJ258" s="52">
        <v>5.2997299999999997E-2</v>
      </c>
      <c r="DK258" s="52">
        <v>3.4632700000000002E-2</v>
      </c>
      <c r="DL258" s="52">
        <v>6.6378800000000002E-2</v>
      </c>
      <c r="DM258" s="52">
        <v>8.2069199999999995E-2</v>
      </c>
      <c r="DN258" s="52">
        <v>7.2947600000000001E-2</v>
      </c>
      <c r="DO258" s="52">
        <v>3.0469099999999999E-2</v>
      </c>
      <c r="DP258" s="52">
        <v>4.0173399999999998E-2</v>
      </c>
      <c r="DQ258" s="52">
        <v>8.4579000000000008E-3</v>
      </c>
      <c r="DR258" s="52">
        <v>2.3476899999999998E-2</v>
      </c>
      <c r="DS258" s="52">
        <v>3.42335E-2</v>
      </c>
      <c r="DT258" s="52">
        <v>5.3216100000000002E-2</v>
      </c>
      <c r="DU258" s="52">
        <v>2.7349399999999999E-2</v>
      </c>
      <c r="DV258" s="52">
        <v>3.0764199999999998E-2</v>
      </c>
      <c r="DW258" s="52">
        <v>1.2975499999999999E-2</v>
      </c>
      <c r="DX258" s="52">
        <v>3.6637000000000002E-3</v>
      </c>
      <c r="DY258" s="52">
        <v>-7.8076999999999999E-3</v>
      </c>
      <c r="DZ258" s="52">
        <v>1.2176999999999999E-3</v>
      </c>
      <c r="EA258" s="52">
        <v>1.7480800000000001E-2</v>
      </c>
      <c r="EB258" s="52">
        <v>1.44931E-2</v>
      </c>
      <c r="EC258" s="52">
        <v>2.74913E-2</v>
      </c>
      <c r="ED258" s="52">
        <v>2.75433E-2</v>
      </c>
      <c r="EE258" s="52">
        <v>4.0515000000000002E-2</v>
      </c>
      <c r="EF258" s="52">
        <v>3.9044799999999998E-2</v>
      </c>
      <c r="EG258" s="52">
        <v>2.7522000000000001E-2</v>
      </c>
      <c r="EH258" s="52">
        <v>6.9638500000000006E-2</v>
      </c>
      <c r="EI258" s="52">
        <v>5.2159200000000003E-2</v>
      </c>
      <c r="EJ258" s="52">
        <v>8.4212300000000004E-2</v>
      </c>
      <c r="EK258" s="52">
        <v>0.10109650000000001</v>
      </c>
      <c r="EL258" s="52">
        <v>9.2342300000000002E-2</v>
      </c>
      <c r="EM258" s="52">
        <v>5.1027000000000003E-2</v>
      </c>
      <c r="EN258" s="52">
        <v>6.1007800000000001E-2</v>
      </c>
      <c r="EO258" s="52">
        <v>3.06004E-2</v>
      </c>
      <c r="EP258" s="52">
        <v>4.4884399999999998E-2</v>
      </c>
      <c r="EQ258" s="52">
        <v>5.5347E-2</v>
      </c>
      <c r="ER258" s="52">
        <v>7.3172399999999999E-2</v>
      </c>
      <c r="ES258" s="52">
        <v>4.5965600000000002E-2</v>
      </c>
      <c r="ET258" s="52">
        <v>4.7553400000000003E-2</v>
      </c>
      <c r="EU258" s="52">
        <v>72</v>
      </c>
      <c r="EV258" s="52">
        <v>72</v>
      </c>
      <c r="EW258" s="52">
        <v>72</v>
      </c>
      <c r="EX258" s="52">
        <v>72</v>
      </c>
      <c r="EY258" s="52">
        <v>71</v>
      </c>
      <c r="EZ258" s="52">
        <v>71</v>
      </c>
      <c r="FA258" s="52">
        <v>71</v>
      </c>
      <c r="FB258" s="52">
        <v>73</v>
      </c>
      <c r="FC258" s="52">
        <v>77</v>
      </c>
      <c r="FD258" s="52">
        <v>81</v>
      </c>
      <c r="FE258" s="52">
        <v>81</v>
      </c>
      <c r="FF258" s="52">
        <v>81</v>
      </c>
      <c r="FG258" s="52">
        <v>80</v>
      </c>
      <c r="FH258" s="52">
        <v>83</v>
      </c>
      <c r="FI258" s="52">
        <v>81</v>
      </c>
      <c r="FJ258" s="52">
        <v>81</v>
      </c>
      <c r="FK258" s="52">
        <v>81</v>
      </c>
      <c r="FL258" s="52">
        <v>79</v>
      </c>
      <c r="FM258" s="52">
        <v>79</v>
      </c>
      <c r="FN258" s="52">
        <v>77</v>
      </c>
      <c r="FO258" s="52">
        <v>76</v>
      </c>
      <c r="FP258" s="52">
        <v>75</v>
      </c>
      <c r="FQ258" s="52">
        <v>74</v>
      </c>
      <c r="FR258" s="52">
        <v>73</v>
      </c>
      <c r="FS258" s="52">
        <v>1.38359E-2</v>
      </c>
      <c r="FT258" s="52">
        <v>1.51307E-2</v>
      </c>
      <c r="FU258" s="52">
        <v>2.0420799999999999E-2</v>
      </c>
    </row>
    <row r="259" spans="1:177" x14ac:dyDescent="0.2">
      <c r="A259" s="31" t="s">
        <v>204</v>
      </c>
      <c r="B259" s="31" t="s">
        <v>236</v>
      </c>
      <c r="C259" s="31" t="s">
        <v>221</v>
      </c>
      <c r="D259" s="31" t="s">
        <v>210</v>
      </c>
      <c r="E259" s="53" t="s">
        <v>231</v>
      </c>
      <c r="F259" s="53">
        <v>1185</v>
      </c>
      <c r="G259" s="52">
        <v>1.125297</v>
      </c>
      <c r="H259" s="52">
        <v>0.98318589999999995</v>
      </c>
      <c r="I259" s="52">
        <v>0.88443360000000004</v>
      </c>
      <c r="J259" s="52">
        <v>0.81488190000000005</v>
      </c>
      <c r="K259" s="52">
        <v>0.79126339999999995</v>
      </c>
      <c r="L259" s="52">
        <v>0.80587830000000005</v>
      </c>
      <c r="M259" s="52">
        <v>0.87097009999999997</v>
      </c>
      <c r="N259" s="52">
        <v>0.88325609999999999</v>
      </c>
      <c r="O259" s="52">
        <v>0.8899146</v>
      </c>
      <c r="P259" s="52">
        <v>0.92675969999999996</v>
      </c>
      <c r="Q259" s="52">
        <v>1.0693490000000001</v>
      </c>
      <c r="R259" s="52">
        <v>1.231104</v>
      </c>
      <c r="S259" s="52">
        <v>1.435316</v>
      </c>
      <c r="T259" s="52">
        <v>1.5561179999999999</v>
      </c>
      <c r="U259" s="52">
        <v>1.6094409999999999</v>
      </c>
      <c r="V259" s="52">
        <v>1.733619</v>
      </c>
      <c r="W259" s="52">
        <v>1.84137</v>
      </c>
      <c r="X259" s="52">
        <v>1.93452</v>
      </c>
      <c r="Y259" s="52">
        <v>2.0819130000000001</v>
      </c>
      <c r="Z259" s="52">
        <v>2.1280420000000002</v>
      </c>
      <c r="AA259" s="52">
        <v>2.1636540000000002</v>
      </c>
      <c r="AB259" s="52">
        <v>1.9631069999999999</v>
      </c>
      <c r="AC259" s="52">
        <v>1.6659360000000001</v>
      </c>
      <c r="AD259" s="52">
        <v>1.4334370000000001</v>
      </c>
      <c r="AE259" s="52">
        <v>-5.6889299999999997E-2</v>
      </c>
      <c r="AF259" s="52">
        <v>-6.5892800000000001E-2</v>
      </c>
      <c r="AG259" s="52">
        <v>-5.2371399999999999E-2</v>
      </c>
      <c r="AH259" s="52">
        <v>-4.3692399999999999E-2</v>
      </c>
      <c r="AI259" s="52">
        <v>-2.06503E-2</v>
      </c>
      <c r="AJ259" s="52">
        <v>-2.0136500000000002E-2</v>
      </c>
      <c r="AK259" s="52">
        <v>-1.45144E-2</v>
      </c>
      <c r="AL259" s="52">
        <v>1.08319E-2</v>
      </c>
      <c r="AM259" s="52">
        <v>-1.07254E-2</v>
      </c>
      <c r="AN259" s="52">
        <v>-2.67598E-2</v>
      </c>
      <c r="AO259" s="52">
        <v>1.4395E-2</v>
      </c>
      <c r="AP259" s="52">
        <v>5.7717299999999999E-2</v>
      </c>
      <c r="AQ259" s="52">
        <v>7.3349600000000001E-2</v>
      </c>
      <c r="AR259" s="52">
        <v>2.6814500000000002E-2</v>
      </c>
      <c r="AS259" s="52">
        <v>-1.7505E-2</v>
      </c>
      <c r="AT259" s="52">
        <v>-1.3293299999999999E-2</v>
      </c>
      <c r="AU259" s="52">
        <v>2.3568599999999999E-2</v>
      </c>
      <c r="AV259" s="52">
        <v>-1.8142800000000001E-2</v>
      </c>
      <c r="AW259" s="52">
        <v>2.3454800000000001E-2</v>
      </c>
      <c r="AX259" s="52">
        <v>2.65636E-2</v>
      </c>
      <c r="AY259" s="52">
        <v>1.5691900000000002E-2</v>
      </c>
      <c r="AZ259" s="52">
        <v>-3.2796400000000003E-2</v>
      </c>
      <c r="BA259" s="52">
        <v>-2.3814499999999999E-2</v>
      </c>
      <c r="BB259" s="52">
        <v>-2.0508599999999998E-2</v>
      </c>
      <c r="BC259" s="52">
        <v>-3.7844799999999998E-2</v>
      </c>
      <c r="BD259" s="52">
        <v>-4.8680399999999999E-2</v>
      </c>
      <c r="BE259" s="52">
        <v>-3.7892299999999997E-2</v>
      </c>
      <c r="BF259" s="52">
        <v>-2.9837499999999999E-2</v>
      </c>
      <c r="BG259" s="52">
        <v>-7.7156999999999998E-3</v>
      </c>
      <c r="BH259" s="52">
        <v>-7.7004999999999999E-3</v>
      </c>
      <c r="BI259" s="52">
        <v>-1.3665999999999999E-3</v>
      </c>
      <c r="BJ259" s="52">
        <v>2.45504E-2</v>
      </c>
      <c r="BK259" s="52">
        <v>3.8717999999999999E-3</v>
      </c>
      <c r="BL259" s="52">
        <v>-1.10975E-2</v>
      </c>
      <c r="BM259" s="52">
        <v>3.2898700000000003E-2</v>
      </c>
      <c r="BN259" s="52">
        <v>7.9589900000000005E-2</v>
      </c>
      <c r="BO259" s="52">
        <v>9.8897200000000005E-2</v>
      </c>
      <c r="BP259" s="52">
        <v>5.3682199999999999E-2</v>
      </c>
      <c r="BQ259" s="52">
        <v>9.6877999999999999E-3</v>
      </c>
      <c r="BR259" s="52">
        <v>1.46943E-2</v>
      </c>
      <c r="BS259" s="52">
        <v>5.2061200000000002E-2</v>
      </c>
      <c r="BT259" s="52">
        <v>1.1990199999999999E-2</v>
      </c>
      <c r="BU259" s="52">
        <v>5.26883E-2</v>
      </c>
      <c r="BV259" s="52">
        <v>5.7147499999999997E-2</v>
      </c>
      <c r="BW259" s="52">
        <v>4.3561999999999997E-2</v>
      </c>
      <c r="BX259" s="52">
        <v>-6.6001000000000002E-3</v>
      </c>
      <c r="BY259" s="52">
        <v>1.0640999999999999E-3</v>
      </c>
      <c r="BZ259" s="52">
        <v>1.6294E-3</v>
      </c>
      <c r="CA259" s="52">
        <v>-2.4654599999999999E-2</v>
      </c>
      <c r="CB259" s="52">
        <v>-3.6759199999999999E-2</v>
      </c>
      <c r="CC259" s="52">
        <v>-2.7864E-2</v>
      </c>
      <c r="CD259" s="52">
        <v>-2.0241599999999998E-2</v>
      </c>
      <c r="CE259" s="52">
        <v>1.2428000000000001E-3</v>
      </c>
      <c r="CF259" s="52">
        <v>9.1270000000000001E-4</v>
      </c>
      <c r="CG259" s="52">
        <v>7.7396000000000001E-3</v>
      </c>
      <c r="CH259" s="52">
        <v>3.4051699999999997E-2</v>
      </c>
      <c r="CI259" s="52">
        <v>1.3981800000000001E-2</v>
      </c>
      <c r="CJ259" s="52">
        <v>-2.499E-4</v>
      </c>
      <c r="CK259" s="52">
        <v>4.5714299999999999E-2</v>
      </c>
      <c r="CL259" s="52">
        <v>9.4738699999999995E-2</v>
      </c>
      <c r="CM259" s="52">
        <v>0.1165915</v>
      </c>
      <c r="CN259" s="52">
        <v>7.2290699999999999E-2</v>
      </c>
      <c r="CO259" s="52">
        <v>2.8521500000000002E-2</v>
      </c>
      <c r="CP259" s="52">
        <v>3.4078499999999998E-2</v>
      </c>
      <c r="CQ259" s="52">
        <v>7.1795100000000001E-2</v>
      </c>
      <c r="CR259" s="52">
        <v>3.2860300000000002E-2</v>
      </c>
      <c r="CS259" s="52">
        <v>7.2935299999999995E-2</v>
      </c>
      <c r="CT259" s="52">
        <v>7.8329800000000005E-2</v>
      </c>
      <c r="CU259" s="52">
        <v>6.2864799999999998E-2</v>
      </c>
      <c r="CV259" s="52">
        <v>1.1543400000000001E-2</v>
      </c>
      <c r="CW259" s="52">
        <v>1.8294899999999999E-2</v>
      </c>
      <c r="CX259" s="52">
        <v>1.6962100000000001E-2</v>
      </c>
      <c r="CY259" s="52">
        <v>-1.1464500000000001E-2</v>
      </c>
      <c r="CZ259" s="52">
        <v>-2.4837999999999999E-2</v>
      </c>
      <c r="DA259" s="52">
        <v>-1.7835799999999999E-2</v>
      </c>
      <c r="DB259" s="52">
        <v>-1.0645699999999999E-2</v>
      </c>
      <c r="DC259" s="52">
        <v>1.02013E-2</v>
      </c>
      <c r="DD259" s="52">
        <v>9.5257999999999992E-3</v>
      </c>
      <c r="DE259" s="52">
        <v>1.6845800000000001E-2</v>
      </c>
      <c r="DF259" s="52">
        <v>4.3553099999999997E-2</v>
      </c>
      <c r="DG259" s="52">
        <v>2.40918E-2</v>
      </c>
      <c r="DH259" s="52">
        <v>1.05977E-2</v>
      </c>
      <c r="DI259" s="52">
        <v>5.8529900000000003E-2</v>
      </c>
      <c r="DJ259" s="52">
        <v>0.1098876</v>
      </c>
      <c r="DK259" s="52">
        <v>0.13428570000000001</v>
      </c>
      <c r="DL259" s="52">
        <v>9.0899099999999997E-2</v>
      </c>
      <c r="DM259" s="52">
        <v>4.73552E-2</v>
      </c>
      <c r="DN259" s="52">
        <v>5.3462599999999999E-2</v>
      </c>
      <c r="DO259" s="52">
        <v>9.1528999999999999E-2</v>
      </c>
      <c r="DP259" s="52">
        <v>5.3730300000000002E-2</v>
      </c>
      <c r="DQ259" s="52">
        <v>9.3182399999999999E-2</v>
      </c>
      <c r="DR259" s="52">
        <v>9.9512100000000006E-2</v>
      </c>
      <c r="DS259" s="52">
        <v>8.2167599999999993E-2</v>
      </c>
      <c r="DT259" s="52">
        <v>2.9686899999999999E-2</v>
      </c>
      <c r="DU259" s="52">
        <v>3.5525800000000003E-2</v>
      </c>
      <c r="DV259" s="52">
        <v>3.2294700000000003E-2</v>
      </c>
      <c r="DW259" s="52">
        <v>7.5799999999999999E-3</v>
      </c>
      <c r="DX259" s="52">
        <v>-7.6255999999999997E-3</v>
      </c>
      <c r="DY259" s="52">
        <v>-3.3566999999999998E-3</v>
      </c>
      <c r="DZ259" s="52">
        <v>3.2092000000000002E-3</v>
      </c>
      <c r="EA259" s="52">
        <v>2.3135900000000001E-2</v>
      </c>
      <c r="EB259" s="52">
        <v>2.19618E-2</v>
      </c>
      <c r="EC259" s="52">
        <v>2.9993599999999999E-2</v>
      </c>
      <c r="ED259" s="52">
        <v>5.7271500000000003E-2</v>
      </c>
      <c r="EE259" s="52">
        <v>3.8689000000000001E-2</v>
      </c>
      <c r="EF259" s="52">
        <v>2.6259899999999999E-2</v>
      </c>
      <c r="EG259" s="52">
        <v>7.7033599999999994E-2</v>
      </c>
      <c r="EH259" s="52">
        <v>0.13176009999999999</v>
      </c>
      <c r="EI259" s="52">
        <v>0.15983330000000001</v>
      </c>
      <c r="EJ259" s="52">
        <v>0.1177668</v>
      </c>
      <c r="EK259" s="52">
        <v>7.4548100000000006E-2</v>
      </c>
      <c r="EL259" s="52">
        <v>8.1450300000000003E-2</v>
      </c>
      <c r="EM259" s="52">
        <v>0.12002160000000001</v>
      </c>
      <c r="EN259" s="52">
        <v>8.3863400000000005E-2</v>
      </c>
      <c r="EO259" s="52">
        <v>0.12241589999999999</v>
      </c>
      <c r="EP259" s="52">
        <v>0.13009599999999999</v>
      </c>
      <c r="EQ259" s="52">
        <v>0.1100377</v>
      </c>
      <c r="ER259" s="52">
        <v>5.5883200000000001E-2</v>
      </c>
      <c r="ES259" s="52">
        <v>6.0404300000000001E-2</v>
      </c>
      <c r="ET259" s="52">
        <v>5.4432700000000001E-2</v>
      </c>
      <c r="EU259" s="52">
        <v>72</v>
      </c>
      <c r="EV259" s="52">
        <v>72</v>
      </c>
      <c r="EW259" s="52">
        <v>72</v>
      </c>
      <c r="EX259" s="52">
        <v>72</v>
      </c>
      <c r="EY259" s="52">
        <v>71</v>
      </c>
      <c r="EZ259" s="52">
        <v>71</v>
      </c>
      <c r="FA259" s="52">
        <v>72</v>
      </c>
      <c r="FB259" s="52">
        <v>75</v>
      </c>
      <c r="FC259" s="52">
        <v>80</v>
      </c>
      <c r="FD259" s="52">
        <v>83</v>
      </c>
      <c r="FE259" s="52">
        <v>91</v>
      </c>
      <c r="FF259" s="52">
        <v>91</v>
      </c>
      <c r="FG259" s="52">
        <v>91</v>
      </c>
      <c r="FH259" s="52">
        <v>90</v>
      </c>
      <c r="FI259" s="52">
        <v>90</v>
      </c>
      <c r="FJ259" s="52">
        <v>90</v>
      </c>
      <c r="FK259" s="52">
        <v>88</v>
      </c>
      <c r="FL259" s="52">
        <v>84</v>
      </c>
      <c r="FM259" s="52">
        <v>81</v>
      </c>
      <c r="FN259" s="52">
        <v>79</v>
      </c>
      <c r="FO259" s="52">
        <v>77</v>
      </c>
      <c r="FP259" s="52">
        <v>75</v>
      </c>
      <c r="FQ259" s="52">
        <v>73</v>
      </c>
      <c r="FR259" s="52">
        <v>72</v>
      </c>
      <c r="FS259" s="52">
        <v>1.6929699999999999E-2</v>
      </c>
      <c r="FT259" s="52">
        <v>1.8599299999999999E-2</v>
      </c>
      <c r="FU259" s="52">
        <v>2.86889E-2</v>
      </c>
    </row>
    <row r="260" spans="1:177" x14ac:dyDescent="0.2">
      <c r="A260" s="31" t="s">
        <v>204</v>
      </c>
      <c r="B260" s="31" t="s">
        <v>236</v>
      </c>
      <c r="C260" s="31" t="s">
        <v>221</v>
      </c>
      <c r="D260" s="31" t="s">
        <v>211</v>
      </c>
      <c r="E260" s="53" t="s">
        <v>229</v>
      </c>
      <c r="F260" s="53">
        <v>1282</v>
      </c>
      <c r="G260" s="52">
        <v>0.80904940000000003</v>
      </c>
      <c r="H260" s="52">
        <v>0.73797420000000002</v>
      </c>
      <c r="I260" s="52">
        <v>0.70330130000000002</v>
      </c>
      <c r="J260" s="52">
        <v>0.71148040000000001</v>
      </c>
      <c r="K260" s="52">
        <v>0.73354339999999996</v>
      </c>
      <c r="L260" s="52">
        <v>0.7824662</v>
      </c>
      <c r="M260" s="52">
        <v>0.90959860000000003</v>
      </c>
      <c r="N260" s="52">
        <v>0.93564060000000004</v>
      </c>
      <c r="O260" s="52">
        <v>0.87260780000000004</v>
      </c>
      <c r="P260" s="52">
        <v>0.80055089999999995</v>
      </c>
      <c r="Q260" s="52">
        <v>0.76529559999999996</v>
      </c>
      <c r="R260" s="52">
        <v>0.74157139999999999</v>
      </c>
      <c r="S260" s="52">
        <v>0.71602549999999998</v>
      </c>
      <c r="T260" s="52">
        <v>0.66018120000000002</v>
      </c>
      <c r="U260" s="52">
        <v>0.66256179999999998</v>
      </c>
      <c r="V260" s="52">
        <v>0.67735270000000003</v>
      </c>
      <c r="W260" s="52">
        <v>0.84745780000000004</v>
      </c>
      <c r="X260" s="52">
        <v>1.189508</v>
      </c>
      <c r="Y260" s="52">
        <v>1.35</v>
      </c>
      <c r="Z260" s="52">
        <v>1.3802449999999999</v>
      </c>
      <c r="AA260" s="52">
        <v>1.377399</v>
      </c>
      <c r="AB260" s="52">
        <v>1.2702990000000001</v>
      </c>
      <c r="AC260" s="52">
        <v>1.084252</v>
      </c>
      <c r="AD260" s="52">
        <v>0.92084080000000001</v>
      </c>
      <c r="AE260" s="52">
        <v>-4.9230799999999998E-2</v>
      </c>
      <c r="AF260" s="52">
        <v>-5.1866500000000003E-2</v>
      </c>
      <c r="AG260" s="52">
        <v>-4.8567800000000001E-2</v>
      </c>
      <c r="AH260" s="52">
        <v>-5.0544899999999997E-2</v>
      </c>
      <c r="AI260" s="52">
        <v>-4.3933399999999997E-2</v>
      </c>
      <c r="AJ260" s="52">
        <v>-2.6362400000000001E-2</v>
      </c>
      <c r="AK260" s="52">
        <v>-9.1211E-3</v>
      </c>
      <c r="AL260" s="52">
        <v>1.7602099999999999E-2</v>
      </c>
      <c r="AM260" s="52">
        <v>2.58824E-2</v>
      </c>
      <c r="AN260" s="52">
        <v>2.1757599999999998E-2</v>
      </c>
      <c r="AO260" s="52">
        <v>3.0740699999999999E-2</v>
      </c>
      <c r="AP260" s="52">
        <v>4.6789200000000003E-2</v>
      </c>
      <c r="AQ260" s="52">
        <v>4.5682E-2</v>
      </c>
      <c r="AR260" s="52">
        <v>3.4755899999999999E-2</v>
      </c>
      <c r="AS260" s="52">
        <v>4.6713200000000003E-2</v>
      </c>
      <c r="AT260" s="52">
        <v>3.3914300000000001E-2</v>
      </c>
      <c r="AU260" s="52">
        <v>3.25581E-2</v>
      </c>
      <c r="AV260" s="52">
        <v>3.1908199999999998E-2</v>
      </c>
      <c r="AW260" s="52">
        <v>3.6801999999999998E-3</v>
      </c>
      <c r="AX260" s="52">
        <v>-1.2329000000000001E-3</v>
      </c>
      <c r="AY260" s="52">
        <v>1.607E-4</v>
      </c>
      <c r="AZ260" s="52">
        <v>-1.9522999999999999E-3</v>
      </c>
      <c r="BA260" s="52">
        <v>-8.5047999999999999E-3</v>
      </c>
      <c r="BB260" s="52">
        <v>-1.8679299999999999E-2</v>
      </c>
      <c r="BC260" s="52">
        <v>-3.8221900000000003E-2</v>
      </c>
      <c r="BD260" s="52">
        <v>-4.1791000000000002E-2</v>
      </c>
      <c r="BE260" s="52">
        <v>-3.8505499999999998E-2</v>
      </c>
      <c r="BF260" s="52">
        <v>-4.1102300000000001E-2</v>
      </c>
      <c r="BG260" s="52">
        <v>-3.5025100000000003E-2</v>
      </c>
      <c r="BH260" s="52">
        <v>-1.7199699999999998E-2</v>
      </c>
      <c r="BI260" s="52">
        <v>8.296E-4</v>
      </c>
      <c r="BJ260" s="52">
        <v>2.7431000000000001E-2</v>
      </c>
      <c r="BK260" s="52">
        <v>3.5647499999999999E-2</v>
      </c>
      <c r="BL260" s="52">
        <v>3.2193300000000001E-2</v>
      </c>
      <c r="BM260" s="52">
        <v>4.0760400000000002E-2</v>
      </c>
      <c r="BN260" s="52">
        <v>5.7104000000000002E-2</v>
      </c>
      <c r="BO260" s="52">
        <v>5.6530400000000001E-2</v>
      </c>
      <c r="BP260" s="52">
        <v>4.5139199999999997E-2</v>
      </c>
      <c r="BQ260" s="52">
        <v>5.8065499999999999E-2</v>
      </c>
      <c r="BR260" s="52">
        <v>4.4718899999999999E-2</v>
      </c>
      <c r="BS260" s="52">
        <v>4.3921399999999999E-2</v>
      </c>
      <c r="BT260" s="52">
        <v>4.4117200000000002E-2</v>
      </c>
      <c r="BU260" s="52">
        <v>1.63512E-2</v>
      </c>
      <c r="BV260" s="52">
        <v>1.1617000000000001E-2</v>
      </c>
      <c r="BW260" s="52">
        <v>1.2696799999999999E-2</v>
      </c>
      <c r="BX260" s="52">
        <v>1.0266600000000001E-2</v>
      </c>
      <c r="BY260" s="52">
        <v>3.5060999999999998E-3</v>
      </c>
      <c r="BZ260" s="52">
        <v>-7.5402999999999998E-3</v>
      </c>
      <c r="CA260" s="52">
        <v>-3.0597200000000001E-2</v>
      </c>
      <c r="CB260" s="52">
        <v>-3.4812599999999999E-2</v>
      </c>
      <c r="CC260" s="52">
        <v>-3.1536500000000002E-2</v>
      </c>
      <c r="CD260" s="52">
        <v>-3.4562500000000003E-2</v>
      </c>
      <c r="CE260" s="52">
        <v>-2.8855200000000001E-2</v>
      </c>
      <c r="CF260" s="52">
        <v>-1.08536E-2</v>
      </c>
      <c r="CG260" s="52">
        <v>7.7213999999999998E-3</v>
      </c>
      <c r="CH260" s="52">
        <v>3.4238499999999998E-2</v>
      </c>
      <c r="CI260" s="52">
        <v>4.2410900000000001E-2</v>
      </c>
      <c r="CJ260" s="52">
        <v>3.9421100000000001E-2</v>
      </c>
      <c r="CK260" s="52">
        <v>4.7699999999999999E-2</v>
      </c>
      <c r="CL260" s="52">
        <v>6.4248100000000002E-2</v>
      </c>
      <c r="CM260" s="52">
        <v>6.4044100000000007E-2</v>
      </c>
      <c r="CN260" s="52">
        <v>5.2330700000000001E-2</v>
      </c>
      <c r="CO260" s="52">
        <v>6.5928E-2</v>
      </c>
      <c r="CP260" s="52">
        <v>5.2202100000000001E-2</v>
      </c>
      <c r="CQ260" s="52">
        <v>5.1791499999999997E-2</v>
      </c>
      <c r="CR260" s="52">
        <v>5.2573099999999998E-2</v>
      </c>
      <c r="CS260" s="52">
        <v>2.5127099999999999E-2</v>
      </c>
      <c r="CT260" s="52">
        <v>2.0516900000000001E-2</v>
      </c>
      <c r="CU260" s="52">
        <v>2.13794E-2</v>
      </c>
      <c r="CV260" s="52">
        <v>1.8729300000000001E-2</v>
      </c>
      <c r="CW260" s="52">
        <v>1.18248E-2</v>
      </c>
      <c r="CX260" s="52">
        <v>1.7450000000000001E-4</v>
      </c>
      <c r="CY260" s="52">
        <v>-2.29725E-2</v>
      </c>
      <c r="CZ260" s="52">
        <v>-2.7834299999999999E-2</v>
      </c>
      <c r="DA260" s="52">
        <v>-2.45674E-2</v>
      </c>
      <c r="DB260" s="52">
        <v>-2.8022600000000002E-2</v>
      </c>
      <c r="DC260" s="52">
        <v>-2.2685299999999999E-2</v>
      </c>
      <c r="DD260" s="52">
        <v>-4.5075000000000002E-3</v>
      </c>
      <c r="DE260" s="52">
        <v>1.4613299999999999E-2</v>
      </c>
      <c r="DF260" s="52">
        <v>4.1045999999999999E-2</v>
      </c>
      <c r="DG260" s="52">
        <v>4.9174200000000001E-2</v>
      </c>
      <c r="DH260" s="52">
        <v>4.66489E-2</v>
      </c>
      <c r="DI260" s="52">
        <v>5.4639699999999999E-2</v>
      </c>
      <c r="DJ260" s="52">
        <v>7.13921E-2</v>
      </c>
      <c r="DK260" s="52">
        <v>7.1557700000000002E-2</v>
      </c>
      <c r="DL260" s="52">
        <v>5.9522100000000001E-2</v>
      </c>
      <c r="DM260" s="52">
        <v>7.3790499999999995E-2</v>
      </c>
      <c r="DN260" s="52">
        <v>5.9685299999999997E-2</v>
      </c>
      <c r="DO260" s="52">
        <v>5.9661699999999998E-2</v>
      </c>
      <c r="DP260" s="52">
        <v>6.1029E-2</v>
      </c>
      <c r="DQ260" s="52">
        <v>3.39029E-2</v>
      </c>
      <c r="DR260" s="52">
        <v>2.94167E-2</v>
      </c>
      <c r="DS260" s="52">
        <v>3.0061899999999999E-2</v>
      </c>
      <c r="DT260" s="52">
        <v>2.71921E-2</v>
      </c>
      <c r="DU260" s="52">
        <v>2.0143600000000001E-2</v>
      </c>
      <c r="DV260" s="52">
        <v>7.8893000000000001E-3</v>
      </c>
      <c r="DW260" s="52">
        <v>-1.19636E-2</v>
      </c>
      <c r="DX260" s="52">
        <v>-1.7758699999999999E-2</v>
      </c>
      <c r="DY260" s="52">
        <v>-1.4505199999999999E-2</v>
      </c>
      <c r="DZ260" s="52">
        <v>-1.8580099999999999E-2</v>
      </c>
      <c r="EA260" s="52">
        <v>-1.3776999999999999E-2</v>
      </c>
      <c r="EB260" s="52">
        <v>4.6552E-3</v>
      </c>
      <c r="EC260" s="52">
        <v>2.4563999999999999E-2</v>
      </c>
      <c r="ED260" s="52">
        <v>5.0874999999999997E-2</v>
      </c>
      <c r="EE260" s="52">
        <v>5.89393E-2</v>
      </c>
      <c r="EF260" s="52">
        <v>5.7084599999999999E-2</v>
      </c>
      <c r="EG260" s="52">
        <v>6.4659400000000006E-2</v>
      </c>
      <c r="EH260" s="52">
        <v>8.1707000000000002E-2</v>
      </c>
      <c r="EI260" s="52">
        <v>8.2406099999999996E-2</v>
      </c>
      <c r="EJ260" s="52">
        <v>6.9905400000000006E-2</v>
      </c>
      <c r="EK260" s="52">
        <v>8.5142700000000002E-2</v>
      </c>
      <c r="EL260" s="52">
        <v>7.0489999999999997E-2</v>
      </c>
      <c r="EM260" s="52">
        <v>7.1025000000000005E-2</v>
      </c>
      <c r="EN260" s="52">
        <v>7.3237999999999998E-2</v>
      </c>
      <c r="EO260" s="52">
        <v>4.6573900000000001E-2</v>
      </c>
      <c r="EP260" s="52">
        <v>4.2266600000000001E-2</v>
      </c>
      <c r="EQ260" s="52">
        <v>4.2597999999999997E-2</v>
      </c>
      <c r="ER260" s="52">
        <v>3.9410899999999999E-2</v>
      </c>
      <c r="ES260" s="52">
        <v>3.2154500000000003E-2</v>
      </c>
      <c r="ET260" s="52">
        <v>1.9028300000000001E-2</v>
      </c>
      <c r="EU260" s="52">
        <v>48.734645999999998</v>
      </c>
      <c r="EV260" s="52">
        <v>47.734645999999998</v>
      </c>
      <c r="EW260" s="52">
        <v>47.312862000000003</v>
      </c>
      <c r="EX260" s="52">
        <v>46.312862000000003</v>
      </c>
      <c r="EY260" s="52">
        <v>46.312862000000003</v>
      </c>
      <c r="EZ260" s="52">
        <v>45.734645999999998</v>
      </c>
      <c r="FA260" s="52">
        <v>45.734645999999998</v>
      </c>
      <c r="FB260" s="52">
        <v>44.734645999999998</v>
      </c>
      <c r="FC260" s="52">
        <v>48.421782999999998</v>
      </c>
      <c r="FD260" s="52">
        <v>53.108921000000002</v>
      </c>
      <c r="FE260" s="52">
        <v>55.687137999999997</v>
      </c>
      <c r="FF260" s="52">
        <v>58.421782999999998</v>
      </c>
      <c r="FG260" s="52">
        <v>59.843570999999997</v>
      </c>
      <c r="FH260" s="52">
        <v>60.843570999999997</v>
      </c>
      <c r="FI260" s="52">
        <v>61.421782999999998</v>
      </c>
      <c r="FJ260" s="52">
        <v>61</v>
      </c>
      <c r="FK260" s="52">
        <v>60</v>
      </c>
      <c r="FL260" s="52">
        <v>57.578217000000002</v>
      </c>
      <c r="FM260" s="52">
        <v>56.156429000000003</v>
      </c>
      <c r="FN260" s="52">
        <v>53.047508000000001</v>
      </c>
      <c r="FO260" s="52">
        <v>52.625725000000003</v>
      </c>
      <c r="FP260" s="52">
        <v>50.047508000000001</v>
      </c>
      <c r="FQ260" s="52">
        <v>48.891078999999998</v>
      </c>
      <c r="FR260" s="52">
        <v>49.047508000000001</v>
      </c>
      <c r="FS260" s="52">
        <v>8.2533999999999993E-3</v>
      </c>
      <c r="FT260" s="52">
        <v>8.9236999999999997E-3</v>
      </c>
      <c r="FU260" s="52">
        <v>1.41215E-2</v>
      </c>
    </row>
    <row r="261" spans="1:177" x14ac:dyDescent="0.2">
      <c r="A261" s="31" t="s">
        <v>204</v>
      </c>
      <c r="B261" s="31" t="s">
        <v>236</v>
      </c>
      <c r="C261" s="31" t="s">
        <v>221</v>
      </c>
      <c r="D261" s="31" t="s">
        <v>211</v>
      </c>
      <c r="E261" s="53" t="s">
        <v>230</v>
      </c>
      <c r="F261" s="53">
        <v>742</v>
      </c>
      <c r="G261" s="52">
        <v>0.78893360000000001</v>
      </c>
      <c r="H261" s="52">
        <v>0.70321219999999995</v>
      </c>
      <c r="I261" s="52">
        <v>0.67317830000000001</v>
      </c>
      <c r="J261" s="52">
        <v>0.68348810000000004</v>
      </c>
      <c r="K261" s="52">
        <v>0.70756609999999998</v>
      </c>
      <c r="L261" s="52">
        <v>0.74069719999999994</v>
      </c>
      <c r="M261" s="52">
        <v>0.87212869999999998</v>
      </c>
      <c r="N261" s="52">
        <v>0.89047679999999996</v>
      </c>
      <c r="O261" s="52">
        <v>0.8512248</v>
      </c>
      <c r="P261" s="52">
        <v>0.79351559999999999</v>
      </c>
      <c r="Q261" s="52">
        <v>0.79242840000000003</v>
      </c>
      <c r="R261" s="52">
        <v>0.76176069999999996</v>
      </c>
      <c r="S261" s="52">
        <v>0.72020569999999995</v>
      </c>
      <c r="T261" s="52">
        <v>0.67036560000000001</v>
      </c>
      <c r="U261" s="52">
        <v>0.67328639999999995</v>
      </c>
      <c r="V261" s="52">
        <v>0.67831560000000002</v>
      </c>
      <c r="W261" s="52">
        <v>0.86521060000000005</v>
      </c>
      <c r="X261" s="52">
        <v>1.2010259999999999</v>
      </c>
      <c r="Y261" s="52">
        <v>1.3754500000000001</v>
      </c>
      <c r="Z261" s="52">
        <v>1.373613</v>
      </c>
      <c r="AA261" s="52">
        <v>1.3788800000000001</v>
      </c>
      <c r="AB261" s="52">
        <v>1.258888</v>
      </c>
      <c r="AC261" s="52">
        <v>1.040772</v>
      </c>
      <c r="AD261" s="52">
        <v>0.86059379999999996</v>
      </c>
      <c r="AE261" s="52">
        <v>-6.5956500000000001E-2</v>
      </c>
      <c r="AF261" s="52">
        <v>-6.5159800000000004E-2</v>
      </c>
      <c r="AG261" s="52">
        <v>-6.5989400000000004E-2</v>
      </c>
      <c r="AH261" s="52">
        <v>-6.8214300000000005E-2</v>
      </c>
      <c r="AI261" s="52">
        <v>-7.0711899999999994E-2</v>
      </c>
      <c r="AJ261" s="52">
        <v>-2.88974E-2</v>
      </c>
      <c r="AK261" s="52">
        <v>-8.5535999999999997E-3</v>
      </c>
      <c r="AL261" s="52">
        <v>-2.0975E-3</v>
      </c>
      <c r="AM261" s="52">
        <v>7.9448000000000001E-3</v>
      </c>
      <c r="AN261" s="52">
        <v>-1.07492E-2</v>
      </c>
      <c r="AO261" s="52">
        <v>1.41294E-2</v>
      </c>
      <c r="AP261" s="52">
        <v>3.7064300000000001E-2</v>
      </c>
      <c r="AQ261" s="52">
        <v>4.5050100000000003E-2</v>
      </c>
      <c r="AR261" s="52">
        <v>3.4433600000000002E-2</v>
      </c>
      <c r="AS261" s="52">
        <v>5.8164300000000002E-2</v>
      </c>
      <c r="AT261" s="52">
        <v>4.28732E-2</v>
      </c>
      <c r="AU261" s="52">
        <v>4.09862E-2</v>
      </c>
      <c r="AV261" s="52">
        <v>4.0833599999999998E-2</v>
      </c>
      <c r="AW261" s="52">
        <v>1.68583E-2</v>
      </c>
      <c r="AX261" s="52">
        <v>-1.2255500000000001E-2</v>
      </c>
      <c r="AY261" s="52">
        <v>-7.2471999999999996E-3</v>
      </c>
      <c r="AZ261" s="52">
        <v>-8.8716999999999997E-3</v>
      </c>
      <c r="BA261" s="52">
        <v>-2.6712099999999999E-2</v>
      </c>
      <c r="BB261" s="52">
        <v>-3.06225E-2</v>
      </c>
      <c r="BC261" s="52">
        <v>-5.1363699999999998E-2</v>
      </c>
      <c r="BD261" s="52">
        <v>-5.16415E-2</v>
      </c>
      <c r="BE261" s="52">
        <v>-5.2575200000000002E-2</v>
      </c>
      <c r="BF261" s="52">
        <v>-5.5398299999999998E-2</v>
      </c>
      <c r="BG261" s="52">
        <v>-5.9013299999999998E-2</v>
      </c>
      <c r="BH261" s="52">
        <v>-1.7385899999999999E-2</v>
      </c>
      <c r="BI261" s="52">
        <v>3.8254999999999999E-3</v>
      </c>
      <c r="BJ261" s="52">
        <v>1.00497E-2</v>
      </c>
      <c r="BK261" s="52">
        <v>2.0792999999999999E-2</v>
      </c>
      <c r="BL261" s="52">
        <v>2.4973999999999999E-3</v>
      </c>
      <c r="BM261" s="52">
        <v>2.7042199999999999E-2</v>
      </c>
      <c r="BN261" s="52">
        <v>5.02166E-2</v>
      </c>
      <c r="BO261" s="52">
        <v>5.8971000000000003E-2</v>
      </c>
      <c r="BP261" s="52">
        <v>4.7937E-2</v>
      </c>
      <c r="BQ261" s="52">
        <v>7.3776300000000003E-2</v>
      </c>
      <c r="BR261" s="52">
        <v>5.6744500000000003E-2</v>
      </c>
      <c r="BS261" s="52">
        <v>5.5268600000000001E-2</v>
      </c>
      <c r="BT261" s="52">
        <v>5.6161700000000002E-2</v>
      </c>
      <c r="BU261" s="52">
        <v>3.28209E-2</v>
      </c>
      <c r="BV261" s="52">
        <v>4.2889E-3</v>
      </c>
      <c r="BW261" s="52">
        <v>8.3487000000000006E-3</v>
      </c>
      <c r="BX261" s="52">
        <v>6.5577999999999999E-3</v>
      </c>
      <c r="BY261" s="52">
        <v>-1.09599E-2</v>
      </c>
      <c r="BZ261" s="52">
        <v>-1.57612E-2</v>
      </c>
      <c r="CA261" s="52">
        <v>-4.12567E-2</v>
      </c>
      <c r="CB261" s="52">
        <v>-4.2278799999999998E-2</v>
      </c>
      <c r="CC261" s="52">
        <v>-4.3284700000000002E-2</v>
      </c>
      <c r="CD261" s="52">
        <v>-4.6522000000000001E-2</v>
      </c>
      <c r="CE261" s="52">
        <v>-5.0910900000000002E-2</v>
      </c>
      <c r="CF261" s="52">
        <v>-9.4129999999999995E-3</v>
      </c>
      <c r="CG261" s="52">
        <v>1.2399200000000001E-2</v>
      </c>
      <c r="CH261" s="52">
        <v>1.8462800000000001E-2</v>
      </c>
      <c r="CI261" s="52">
        <v>2.9691700000000001E-2</v>
      </c>
      <c r="CJ261" s="52">
        <v>1.1672E-2</v>
      </c>
      <c r="CK261" s="52">
        <v>3.5985499999999997E-2</v>
      </c>
      <c r="CL261" s="52">
        <v>5.9325900000000001E-2</v>
      </c>
      <c r="CM261" s="52">
        <v>6.8612500000000007E-2</v>
      </c>
      <c r="CN261" s="52">
        <v>5.7289399999999997E-2</v>
      </c>
      <c r="CO261" s="52">
        <v>8.45891E-2</v>
      </c>
      <c r="CP261" s="52">
        <v>6.63517E-2</v>
      </c>
      <c r="CQ261" s="52">
        <v>6.5160499999999996E-2</v>
      </c>
      <c r="CR261" s="52">
        <v>6.6777799999999998E-2</v>
      </c>
      <c r="CS261" s="52">
        <v>4.3876600000000002E-2</v>
      </c>
      <c r="CT261" s="52">
        <v>1.5747400000000002E-2</v>
      </c>
      <c r="CU261" s="52">
        <v>1.9150400000000001E-2</v>
      </c>
      <c r="CV261" s="52">
        <v>1.7244200000000001E-2</v>
      </c>
      <c r="CW261" s="52">
        <v>-5.0099999999999998E-5</v>
      </c>
      <c r="CX261" s="52">
        <v>-5.4682999999999997E-3</v>
      </c>
      <c r="CY261" s="52">
        <v>-3.1149799999999998E-2</v>
      </c>
      <c r="CZ261" s="52">
        <v>-3.2916000000000001E-2</v>
      </c>
      <c r="DA261" s="52">
        <v>-3.3994099999999999E-2</v>
      </c>
      <c r="DB261" s="52">
        <v>-3.7645600000000001E-2</v>
      </c>
      <c r="DC261" s="52">
        <v>-4.2808499999999999E-2</v>
      </c>
      <c r="DD261" s="52">
        <v>-1.4400999999999999E-3</v>
      </c>
      <c r="DE261" s="52">
        <v>2.0972899999999999E-2</v>
      </c>
      <c r="DF261" s="52">
        <v>2.6875900000000001E-2</v>
      </c>
      <c r="DG261" s="52">
        <v>3.8590399999999997E-2</v>
      </c>
      <c r="DH261" s="52">
        <v>2.08465E-2</v>
      </c>
      <c r="DI261" s="52">
        <v>4.4928900000000001E-2</v>
      </c>
      <c r="DJ261" s="52">
        <v>6.8435099999999999E-2</v>
      </c>
      <c r="DK261" s="52">
        <v>7.8254099999999993E-2</v>
      </c>
      <c r="DL261" s="52">
        <v>6.6641800000000001E-2</v>
      </c>
      <c r="DM261" s="52">
        <v>9.5401899999999998E-2</v>
      </c>
      <c r="DN261" s="52">
        <v>7.5958800000000007E-2</v>
      </c>
      <c r="DO261" s="52">
        <v>7.5052499999999994E-2</v>
      </c>
      <c r="DP261" s="52">
        <v>7.7394000000000004E-2</v>
      </c>
      <c r="DQ261" s="52">
        <v>5.4932300000000003E-2</v>
      </c>
      <c r="DR261" s="52">
        <v>2.7206000000000001E-2</v>
      </c>
      <c r="DS261" s="52">
        <v>2.9952099999999999E-2</v>
      </c>
      <c r="DT261" s="52">
        <v>2.7930699999999999E-2</v>
      </c>
      <c r="DU261" s="52">
        <v>1.0859799999999999E-2</v>
      </c>
      <c r="DV261" s="52">
        <v>4.8246000000000001E-3</v>
      </c>
      <c r="DW261" s="52">
        <v>-1.6556999999999999E-2</v>
      </c>
      <c r="DX261" s="52">
        <v>-1.93977E-2</v>
      </c>
      <c r="DY261" s="52">
        <v>-2.0579900000000002E-2</v>
      </c>
      <c r="DZ261" s="52">
        <v>-2.48296E-2</v>
      </c>
      <c r="EA261" s="52">
        <v>-3.1109899999999999E-2</v>
      </c>
      <c r="EB261" s="52">
        <v>1.0071399999999999E-2</v>
      </c>
      <c r="EC261" s="52">
        <v>3.3352E-2</v>
      </c>
      <c r="ED261" s="52">
        <v>3.9023099999999998E-2</v>
      </c>
      <c r="EE261" s="52">
        <v>5.1438600000000001E-2</v>
      </c>
      <c r="EF261" s="52">
        <v>3.4093100000000001E-2</v>
      </c>
      <c r="EG261" s="52">
        <v>5.78416E-2</v>
      </c>
      <c r="EH261" s="52">
        <v>8.1587400000000004E-2</v>
      </c>
      <c r="EI261" s="52">
        <v>9.2175000000000007E-2</v>
      </c>
      <c r="EJ261" s="52">
        <v>8.01452E-2</v>
      </c>
      <c r="EK261" s="52">
        <v>0.1110138</v>
      </c>
      <c r="EL261" s="52">
        <v>8.9830099999999996E-2</v>
      </c>
      <c r="EM261" s="52">
        <v>8.9334899999999995E-2</v>
      </c>
      <c r="EN261" s="52">
        <v>9.2721999999999999E-2</v>
      </c>
      <c r="EO261" s="52">
        <v>7.0895E-2</v>
      </c>
      <c r="EP261" s="52">
        <v>4.3750299999999999E-2</v>
      </c>
      <c r="EQ261" s="52">
        <v>4.5547999999999998E-2</v>
      </c>
      <c r="ER261" s="52">
        <v>4.3360200000000002E-2</v>
      </c>
      <c r="ES261" s="52">
        <v>2.6611900000000001E-2</v>
      </c>
      <c r="ET261" s="52">
        <v>1.9685899999999999E-2</v>
      </c>
      <c r="EU261" s="52">
        <v>50</v>
      </c>
      <c r="EV261" s="52">
        <v>49</v>
      </c>
      <c r="EW261" s="52">
        <v>49</v>
      </c>
      <c r="EX261" s="52">
        <v>48</v>
      </c>
      <c r="EY261" s="52">
        <v>48</v>
      </c>
      <c r="EZ261" s="52">
        <v>47</v>
      </c>
      <c r="FA261" s="52">
        <v>47</v>
      </c>
      <c r="FB261" s="52">
        <v>46</v>
      </c>
      <c r="FC261" s="52">
        <v>48</v>
      </c>
      <c r="FD261" s="52">
        <v>51</v>
      </c>
      <c r="FE261" s="52">
        <v>54</v>
      </c>
      <c r="FF261" s="52">
        <v>58</v>
      </c>
      <c r="FG261" s="52">
        <v>59</v>
      </c>
      <c r="FH261" s="52">
        <v>60</v>
      </c>
      <c r="FI261" s="52">
        <v>61</v>
      </c>
      <c r="FJ261" s="52">
        <v>61</v>
      </c>
      <c r="FK261" s="52">
        <v>60</v>
      </c>
      <c r="FL261" s="52">
        <v>58</v>
      </c>
      <c r="FM261" s="52">
        <v>57</v>
      </c>
      <c r="FN261" s="52">
        <v>56</v>
      </c>
      <c r="FO261" s="52">
        <v>56</v>
      </c>
      <c r="FP261" s="52">
        <v>53</v>
      </c>
      <c r="FQ261" s="52">
        <v>51</v>
      </c>
      <c r="FR261" s="52">
        <v>52</v>
      </c>
      <c r="FS261" s="52">
        <v>1.00628E-2</v>
      </c>
      <c r="FT261" s="52">
        <v>1.1213300000000001E-2</v>
      </c>
      <c r="FU261" s="52">
        <v>1.7881899999999999E-2</v>
      </c>
    </row>
    <row r="262" spans="1:177" x14ac:dyDescent="0.2">
      <c r="A262" s="31" t="s">
        <v>204</v>
      </c>
      <c r="B262" s="31" t="s">
        <v>236</v>
      </c>
      <c r="C262" s="31" t="s">
        <v>221</v>
      </c>
      <c r="D262" s="31" t="s">
        <v>211</v>
      </c>
      <c r="E262" s="53" t="s">
        <v>231</v>
      </c>
      <c r="F262" s="53">
        <v>540</v>
      </c>
      <c r="G262" s="52">
        <v>0.83672769999999996</v>
      </c>
      <c r="H262" s="52">
        <v>0.78606160000000003</v>
      </c>
      <c r="I262" s="52">
        <v>0.74477510000000002</v>
      </c>
      <c r="J262" s="52">
        <v>0.75021260000000001</v>
      </c>
      <c r="K262" s="52">
        <v>0.7687794</v>
      </c>
      <c r="L262" s="52">
        <v>0.83921809999999997</v>
      </c>
      <c r="M262" s="52">
        <v>0.96105180000000001</v>
      </c>
      <c r="N262" s="52">
        <v>0.99827509999999997</v>
      </c>
      <c r="O262" s="52">
        <v>0.9019682</v>
      </c>
      <c r="P262" s="52">
        <v>0.80786000000000002</v>
      </c>
      <c r="Q262" s="52">
        <v>0.72576459999999998</v>
      </c>
      <c r="R262" s="52">
        <v>0.71323899999999996</v>
      </c>
      <c r="S262" s="52">
        <v>0.71097529999999998</v>
      </c>
      <c r="T262" s="52">
        <v>0.64708810000000005</v>
      </c>
      <c r="U262" s="52">
        <v>0.64949659999999998</v>
      </c>
      <c r="V262" s="52">
        <v>0.67759469999999999</v>
      </c>
      <c r="W262" s="52">
        <v>0.82581340000000003</v>
      </c>
      <c r="X262" s="52">
        <v>1.1755739999999999</v>
      </c>
      <c r="Y262" s="52">
        <v>1.316392</v>
      </c>
      <c r="Z262" s="52">
        <v>1.389027</v>
      </c>
      <c r="AA262" s="52">
        <v>1.3752979999999999</v>
      </c>
      <c r="AB262" s="52">
        <v>1.2856190000000001</v>
      </c>
      <c r="AC262" s="52">
        <v>1.1444589999999999</v>
      </c>
      <c r="AD262" s="52">
        <v>1.0040690000000001</v>
      </c>
      <c r="AE262" s="52">
        <v>-4.4220299999999997E-2</v>
      </c>
      <c r="AF262" s="52">
        <v>-4.9629699999999999E-2</v>
      </c>
      <c r="AG262" s="52">
        <v>-4.0935399999999997E-2</v>
      </c>
      <c r="AH262" s="52">
        <v>-4.1226499999999999E-2</v>
      </c>
      <c r="AI262" s="52">
        <v>-2.2163599999999999E-2</v>
      </c>
      <c r="AJ262" s="52">
        <v>-3.8607200000000001E-2</v>
      </c>
      <c r="AK262" s="52">
        <v>-2.6340499999999999E-2</v>
      </c>
      <c r="AL262" s="52">
        <v>2.9094700000000001E-2</v>
      </c>
      <c r="AM262" s="52">
        <v>3.4557499999999998E-2</v>
      </c>
      <c r="AN262" s="52">
        <v>4.6814799999999997E-2</v>
      </c>
      <c r="AO262" s="52">
        <v>3.4671399999999998E-2</v>
      </c>
      <c r="AP262" s="52">
        <v>4.2406100000000002E-2</v>
      </c>
      <c r="AQ262" s="52">
        <v>2.9297199999999999E-2</v>
      </c>
      <c r="AR262" s="52">
        <v>1.8950100000000001E-2</v>
      </c>
      <c r="AS262" s="52">
        <v>1.44072E-2</v>
      </c>
      <c r="AT262" s="52">
        <v>5.3460000000000001E-3</v>
      </c>
      <c r="AU262" s="52">
        <v>4.9154000000000003E-3</v>
      </c>
      <c r="AV262" s="52">
        <v>1.2584E-3</v>
      </c>
      <c r="AW262" s="52">
        <v>-3.41423E-2</v>
      </c>
      <c r="AX262" s="52">
        <v>-7.6718000000000003E-3</v>
      </c>
      <c r="AY262" s="52">
        <v>-1.06082E-2</v>
      </c>
      <c r="AZ262" s="52">
        <v>-1.30192E-2</v>
      </c>
      <c r="BA262" s="52">
        <v>-2.6689000000000001E-3</v>
      </c>
      <c r="BB262" s="52">
        <v>-1.98465E-2</v>
      </c>
      <c r="BC262" s="52">
        <v>-2.74779E-2</v>
      </c>
      <c r="BD262" s="52">
        <v>-3.4572800000000001E-2</v>
      </c>
      <c r="BE262" s="52">
        <v>-2.5761699999999998E-2</v>
      </c>
      <c r="BF262" s="52">
        <v>-2.7391499999999999E-2</v>
      </c>
      <c r="BG262" s="52">
        <v>-8.4755999999999998E-3</v>
      </c>
      <c r="BH262" s="52">
        <v>-2.3677299999999998E-2</v>
      </c>
      <c r="BI262" s="52">
        <v>-9.9539999999999993E-3</v>
      </c>
      <c r="BJ262" s="52">
        <v>4.5336500000000002E-2</v>
      </c>
      <c r="BK262" s="52">
        <v>4.9526500000000001E-2</v>
      </c>
      <c r="BL262" s="52">
        <v>6.3541600000000004E-2</v>
      </c>
      <c r="BM262" s="52">
        <v>5.0477000000000001E-2</v>
      </c>
      <c r="BN262" s="52">
        <v>5.8909999999999997E-2</v>
      </c>
      <c r="BO262" s="52">
        <v>4.6527800000000001E-2</v>
      </c>
      <c r="BP262" s="52">
        <v>3.5168499999999998E-2</v>
      </c>
      <c r="BQ262" s="52">
        <v>3.06991E-2</v>
      </c>
      <c r="BR262" s="52">
        <v>2.24917E-2</v>
      </c>
      <c r="BS262" s="52">
        <v>2.3373100000000001E-2</v>
      </c>
      <c r="BT262" s="52">
        <v>2.1166899999999999E-2</v>
      </c>
      <c r="BU262" s="52">
        <v>-1.3553900000000001E-2</v>
      </c>
      <c r="BV262" s="52">
        <v>1.2662700000000001E-2</v>
      </c>
      <c r="BW262" s="52">
        <v>1.00537E-2</v>
      </c>
      <c r="BX262" s="52">
        <v>6.7489000000000004E-3</v>
      </c>
      <c r="BY262" s="52">
        <v>1.58663E-2</v>
      </c>
      <c r="BZ262" s="52">
        <v>-3.0710999999999998E-3</v>
      </c>
      <c r="CA262" s="52">
        <v>-1.5882199999999999E-2</v>
      </c>
      <c r="CB262" s="52">
        <v>-2.41444E-2</v>
      </c>
      <c r="CC262" s="52">
        <v>-1.5252399999999999E-2</v>
      </c>
      <c r="CD262" s="52">
        <v>-1.7809499999999999E-2</v>
      </c>
      <c r="CE262" s="52">
        <v>1.0047000000000001E-3</v>
      </c>
      <c r="CF262" s="52">
        <v>-1.3336799999999999E-2</v>
      </c>
      <c r="CG262" s="52">
        <v>1.3952000000000001E-3</v>
      </c>
      <c r="CH262" s="52">
        <v>5.65856E-2</v>
      </c>
      <c r="CI262" s="52">
        <v>5.9894099999999999E-2</v>
      </c>
      <c r="CJ262" s="52">
        <v>7.5126499999999999E-2</v>
      </c>
      <c r="CK262" s="52">
        <v>6.1423899999999997E-2</v>
      </c>
      <c r="CL262" s="52">
        <v>7.0340600000000003E-2</v>
      </c>
      <c r="CM262" s="52">
        <v>5.8461600000000002E-2</v>
      </c>
      <c r="CN262" s="52">
        <v>4.6401299999999999E-2</v>
      </c>
      <c r="CO262" s="52">
        <v>4.1982800000000001E-2</v>
      </c>
      <c r="CP262" s="52">
        <v>3.43667E-2</v>
      </c>
      <c r="CQ262" s="52">
        <v>3.6156800000000003E-2</v>
      </c>
      <c r="CR262" s="52">
        <v>3.49555E-2</v>
      </c>
      <c r="CS262" s="52">
        <v>7.0549999999999996E-4</v>
      </c>
      <c r="CT262" s="52">
        <v>2.6746300000000001E-2</v>
      </c>
      <c r="CU262" s="52">
        <v>2.4364E-2</v>
      </c>
      <c r="CV262" s="52">
        <v>2.0440199999999999E-2</v>
      </c>
      <c r="CW262" s="52">
        <v>2.8703800000000002E-2</v>
      </c>
      <c r="CX262" s="52">
        <v>8.5474999999999995E-3</v>
      </c>
      <c r="CY262" s="52">
        <v>-4.2865000000000004E-3</v>
      </c>
      <c r="CZ262" s="52">
        <v>-1.3716000000000001E-2</v>
      </c>
      <c r="DA262" s="52">
        <v>-4.7431000000000001E-3</v>
      </c>
      <c r="DB262" s="52">
        <v>-8.2273999999999993E-3</v>
      </c>
      <c r="DC262" s="52">
        <v>1.0485E-2</v>
      </c>
      <c r="DD262" s="52">
        <v>-2.9964000000000002E-3</v>
      </c>
      <c r="DE262" s="52">
        <v>1.2744399999999999E-2</v>
      </c>
      <c r="DF262" s="52">
        <v>6.7834599999999995E-2</v>
      </c>
      <c r="DG262" s="52">
        <v>7.0261599999999994E-2</v>
      </c>
      <c r="DH262" s="52">
        <v>8.6711499999999997E-2</v>
      </c>
      <c r="DI262" s="52">
        <v>7.2370799999999999E-2</v>
      </c>
      <c r="DJ262" s="52">
        <v>8.1771200000000002E-2</v>
      </c>
      <c r="DK262" s="52">
        <v>7.03955E-2</v>
      </c>
      <c r="DL262" s="52">
        <v>5.7633999999999998E-2</v>
      </c>
      <c r="DM262" s="52">
        <v>5.3266599999999997E-2</v>
      </c>
      <c r="DN262" s="52">
        <v>4.6241699999999997E-2</v>
      </c>
      <c r="DO262" s="52">
        <v>4.8940499999999998E-2</v>
      </c>
      <c r="DP262" s="52">
        <v>4.8744099999999999E-2</v>
      </c>
      <c r="DQ262" s="52">
        <v>1.49649E-2</v>
      </c>
      <c r="DR262" s="52">
        <v>4.0829900000000002E-2</v>
      </c>
      <c r="DS262" s="52">
        <v>3.8674300000000002E-2</v>
      </c>
      <c r="DT262" s="52">
        <v>3.4131500000000002E-2</v>
      </c>
      <c r="DU262" s="52">
        <v>4.1541300000000003E-2</v>
      </c>
      <c r="DV262" s="52">
        <v>2.0166099999999999E-2</v>
      </c>
      <c r="DW262" s="52">
        <v>1.2455900000000001E-2</v>
      </c>
      <c r="DX262" s="52">
        <v>1.3408999999999999E-3</v>
      </c>
      <c r="DY262" s="52">
        <v>1.0430699999999999E-2</v>
      </c>
      <c r="DZ262" s="52">
        <v>5.6075999999999999E-3</v>
      </c>
      <c r="EA262" s="52">
        <v>2.4173E-2</v>
      </c>
      <c r="EB262" s="52">
        <v>1.19335E-2</v>
      </c>
      <c r="EC262" s="52">
        <v>2.9130799999999998E-2</v>
      </c>
      <c r="ED262" s="52">
        <v>8.4076399999999996E-2</v>
      </c>
      <c r="EE262" s="52">
        <v>8.5230700000000006E-2</v>
      </c>
      <c r="EF262" s="52">
        <v>0.1034383</v>
      </c>
      <c r="EG262" s="52">
        <v>8.8176400000000002E-2</v>
      </c>
      <c r="EH262" s="52">
        <v>9.8275199999999993E-2</v>
      </c>
      <c r="EI262" s="52">
        <v>8.7625999999999996E-2</v>
      </c>
      <c r="EJ262" s="52">
        <v>7.3852399999999999E-2</v>
      </c>
      <c r="EK262" s="52">
        <v>6.9558499999999995E-2</v>
      </c>
      <c r="EL262" s="52">
        <v>6.3387299999999994E-2</v>
      </c>
      <c r="EM262" s="52">
        <v>6.7398200000000005E-2</v>
      </c>
      <c r="EN262" s="52">
        <v>6.8652599999999994E-2</v>
      </c>
      <c r="EO262" s="52">
        <v>3.55532E-2</v>
      </c>
      <c r="EP262" s="52">
        <v>6.1164299999999998E-2</v>
      </c>
      <c r="EQ262" s="52">
        <v>5.9336199999999999E-2</v>
      </c>
      <c r="ER262" s="52">
        <v>5.3899599999999999E-2</v>
      </c>
      <c r="ES262" s="52">
        <v>6.0076499999999998E-2</v>
      </c>
      <c r="ET262" s="52">
        <v>3.6941500000000002E-2</v>
      </c>
      <c r="EU262" s="52">
        <v>47</v>
      </c>
      <c r="EV262" s="52">
        <v>46</v>
      </c>
      <c r="EW262" s="52">
        <v>45</v>
      </c>
      <c r="EX262" s="52">
        <v>44</v>
      </c>
      <c r="EY262" s="52">
        <v>44</v>
      </c>
      <c r="EZ262" s="52">
        <v>44</v>
      </c>
      <c r="FA262" s="52">
        <v>44</v>
      </c>
      <c r="FB262" s="52">
        <v>43</v>
      </c>
      <c r="FC262" s="52">
        <v>49</v>
      </c>
      <c r="FD262" s="52">
        <v>56</v>
      </c>
      <c r="FE262" s="52">
        <v>58</v>
      </c>
      <c r="FF262" s="52">
        <v>59</v>
      </c>
      <c r="FG262" s="52">
        <v>61</v>
      </c>
      <c r="FH262" s="52">
        <v>62</v>
      </c>
      <c r="FI262" s="52">
        <v>62</v>
      </c>
      <c r="FJ262" s="52">
        <v>61</v>
      </c>
      <c r="FK262" s="52">
        <v>60</v>
      </c>
      <c r="FL262" s="52">
        <v>57</v>
      </c>
      <c r="FM262" s="52">
        <v>55</v>
      </c>
      <c r="FN262" s="52">
        <v>49</v>
      </c>
      <c r="FO262" s="52">
        <v>48</v>
      </c>
      <c r="FP262" s="52">
        <v>46</v>
      </c>
      <c r="FQ262" s="52">
        <v>46</v>
      </c>
      <c r="FR262" s="52">
        <v>45</v>
      </c>
      <c r="FS262" s="52">
        <v>1.3859399999999999E-2</v>
      </c>
      <c r="FT262" s="52">
        <v>1.45036E-2</v>
      </c>
      <c r="FU262" s="52">
        <v>2.28007E-2</v>
      </c>
    </row>
    <row r="263" spans="1:177" x14ac:dyDescent="0.2">
      <c r="A263" s="31" t="s">
        <v>204</v>
      </c>
      <c r="B263" s="31" t="s">
        <v>236</v>
      </c>
      <c r="C263" s="31" t="s">
        <v>221</v>
      </c>
      <c r="D263" s="31" t="s">
        <v>212</v>
      </c>
      <c r="E263" s="53" t="s">
        <v>229</v>
      </c>
      <c r="F263" s="53">
        <v>1689</v>
      </c>
      <c r="G263" s="52">
        <v>0.61007650000000002</v>
      </c>
      <c r="H263" s="52">
        <v>0.55685790000000002</v>
      </c>
      <c r="I263" s="52">
        <v>0.50716110000000003</v>
      </c>
      <c r="J263" s="52">
        <v>0.48734430000000001</v>
      </c>
      <c r="K263" s="52">
        <v>0.4993476</v>
      </c>
      <c r="L263" s="52">
        <v>0.55225990000000003</v>
      </c>
      <c r="M263" s="52">
        <v>0.67283740000000003</v>
      </c>
      <c r="N263" s="52">
        <v>0.69216690000000003</v>
      </c>
      <c r="O263" s="52">
        <v>0.6481304</v>
      </c>
      <c r="P263" s="52">
        <v>0.6369821</v>
      </c>
      <c r="Q263" s="52">
        <v>0.62636099999999995</v>
      </c>
      <c r="R263" s="52">
        <v>0.64270170000000004</v>
      </c>
      <c r="S263" s="52">
        <v>0.67876740000000002</v>
      </c>
      <c r="T263" s="52">
        <v>0.68566609999999995</v>
      </c>
      <c r="U263" s="52">
        <v>0.71170350000000004</v>
      </c>
      <c r="V263" s="52">
        <v>0.75786200000000004</v>
      </c>
      <c r="W263" s="52">
        <v>0.7869275</v>
      </c>
      <c r="X263" s="52">
        <v>0.89814099999999997</v>
      </c>
      <c r="Y263" s="52">
        <v>1.0769310000000001</v>
      </c>
      <c r="Z263" s="52">
        <v>1.089413</v>
      </c>
      <c r="AA263" s="52">
        <v>1.0977380000000001</v>
      </c>
      <c r="AB263" s="52">
        <v>1.0007870000000001</v>
      </c>
      <c r="AC263" s="52">
        <v>0.87830779999999997</v>
      </c>
      <c r="AD263" s="52">
        <v>0.73891770000000001</v>
      </c>
      <c r="AE263" s="52">
        <v>-4.1705899999999997E-2</v>
      </c>
      <c r="AF263" s="52">
        <v>-4.3322699999999999E-2</v>
      </c>
      <c r="AG263" s="52">
        <v>-3.9772700000000001E-2</v>
      </c>
      <c r="AH263" s="52">
        <v>-3.9656700000000003E-2</v>
      </c>
      <c r="AI263" s="52">
        <v>-3.4720899999999999E-2</v>
      </c>
      <c r="AJ263" s="52">
        <v>-2.31693E-2</v>
      </c>
      <c r="AK263" s="52">
        <v>-1.1130900000000001E-2</v>
      </c>
      <c r="AL263" s="52">
        <v>8.6925000000000006E-3</v>
      </c>
      <c r="AM263" s="52">
        <v>1.49722E-2</v>
      </c>
      <c r="AN263" s="52">
        <v>1.3703E-2</v>
      </c>
      <c r="AO263" s="52">
        <v>2.2081099999999999E-2</v>
      </c>
      <c r="AP263" s="52">
        <v>3.8223300000000002E-2</v>
      </c>
      <c r="AQ263" s="52">
        <v>4.2349499999999998E-2</v>
      </c>
      <c r="AR263" s="52">
        <v>3.6776000000000003E-2</v>
      </c>
      <c r="AS263" s="52">
        <v>5.1603099999999999E-2</v>
      </c>
      <c r="AT263" s="52">
        <v>4.0118899999999999E-2</v>
      </c>
      <c r="AU263" s="52">
        <v>2.88588E-2</v>
      </c>
      <c r="AV263" s="52">
        <v>1.9030600000000002E-2</v>
      </c>
      <c r="AW263" s="52">
        <v>-1.4024E-3</v>
      </c>
      <c r="AX263" s="52">
        <v>-5.5560000000000002E-3</v>
      </c>
      <c r="AY263" s="52">
        <v>-4.1799999999999997E-3</v>
      </c>
      <c r="AZ263" s="52">
        <v>-5.9259999999999998E-3</v>
      </c>
      <c r="BA263" s="52">
        <v>-1.07508E-2</v>
      </c>
      <c r="BB263" s="52">
        <v>-1.8713799999999999E-2</v>
      </c>
      <c r="BC263" s="52">
        <v>-3.0696999999999999E-2</v>
      </c>
      <c r="BD263" s="52">
        <v>-3.3247100000000002E-2</v>
      </c>
      <c r="BE263" s="52">
        <v>-2.9710500000000001E-2</v>
      </c>
      <c r="BF263" s="52">
        <v>-3.02142E-2</v>
      </c>
      <c r="BG263" s="52">
        <v>-2.5812600000000002E-2</v>
      </c>
      <c r="BH263" s="52">
        <v>-1.40065E-2</v>
      </c>
      <c r="BI263" s="52">
        <v>-1.1802E-3</v>
      </c>
      <c r="BJ263" s="52">
        <v>1.85214E-2</v>
      </c>
      <c r="BK263" s="52">
        <v>2.47373E-2</v>
      </c>
      <c r="BL263" s="52">
        <v>2.4138799999999998E-2</v>
      </c>
      <c r="BM263" s="52">
        <v>3.2100799999999999E-2</v>
      </c>
      <c r="BN263" s="52">
        <v>4.8538100000000001E-2</v>
      </c>
      <c r="BO263" s="52">
        <v>5.3198000000000002E-2</v>
      </c>
      <c r="BP263" s="52">
        <v>4.7159300000000001E-2</v>
      </c>
      <c r="BQ263" s="52">
        <v>6.2955300000000006E-2</v>
      </c>
      <c r="BR263" s="52">
        <v>5.0923499999999997E-2</v>
      </c>
      <c r="BS263" s="52">
        <v>4.0222099999999997E-2</v>
      </c>
      <c r="BT263" s="52">
        <v>3.12395E-2</v>
      </c>
      <c r="BU263" s="52">
        <v>1.12686E-2</v>
      </c>
      <c r="BV263" s="52">
        <v>7.2938999999999999E-3</v>
      </c>
      <c r="BW263" s="52">
        <v>8.3561999999999994E-3</v>
      </c>
      <c r="BX263" s="52">
        <v>6.2928999999999997E-3</v>
      </c>
      <c r="BY263" s="52">
        <v>1.2600999999999999E-3</v>
      </c>
      <c r="BZ263" s="52">
        <v>-7.5747999999999996E-3</v>
      </c>
      <c r="CA263" s="52">
        <v>-2.30723E-2</v>
      </c>
      <c r="CB263" s="52">
        <v>-2.6268799999999998E-2</v>
      </c>
      <c r="CC263" s="52">
        <v>-2.2741399999999998E-2</v>
      </c>
      <c r="CD263" s="52">
        <v>-2.3674299999999999E-2</v>
      </c>
      <c r="CE263" s="52">
        <v>-1.9642699999999999E-2</v>
      </c>
      <c r="CF263" s="52">
        <v>-7.6604000000000004E-3</v>
      </c>
      <c r="CG263" s="52">
        <v>5.7115999999999998E-3</v>
      </c>
      <c r="CH263" s="52">
        <v>2.5328900000000001E-2</v>
      </c>
      <c r="CI263" s="52">
        <v>3.1500599999999997E-2</v>
      </c>
      <c r="CJ263" s="52">
        <v>3.1366499999999999E-2</v>
      </c>
      <c r="CK263" s="52">
        <v>3.9040400000000003E-2</v>
      </c>
      <c r="CL263" s="52">
        <v>5.5682200000000001E-2</v>
      </c>
      <c r="CM263" s="52">
        <v>6.0711599999999998E-2</v>
      </c>
      <c r="CN263" s="52">
        <v>5.4350700000000002E-2</v>
      </c>
      <c r="CO263" s="52">
        <v>7.08178E-2</v>
      </c>
      <c r="CP263" s="52">
        <v>5.8406800000000002E-2</v>
      </c>
      <c r="CQ263" s="52">
        <v>4.8092200000000002E-2</v>
      </c>
      <c r="CR263" s="52">
        <v>3.9695399999999999E-2</v>
      </c>
      <c r="CS263" s="52">
        <v>2.00444E-2</v>
      </c>
      <c r="CT263" s="52">
        <v>1.6193699999999998E-2</v>
      </c>
      <c r="CU263" s="52">
        <v>1.70387E-2</v>
      </c>
      <c r="CV263" s="52">
        <v>1.4755600000000001E-2</v>
      </c>
      <c r="CW263" s="52">
        <v>9.5788000000000002E-3</v>
      </c>
      <c r="CX263" s="52">
        <v>1.3999999999999999E-4</v>
      </c>
      <c r="CY263" s="52">
        <v>-1.5447600000000001E-2</v>
      </c>
      <c r="CZ263" s="52">
        <v>-1.9290499999999999E-2</v>
      </c>
      <c r="DA263" s="52">
        <v>-1.5772399999999999E-2</v>
      </c>
      <c r="DB263" s="52">
        <v>-1.7134400000000001E-2</v>
      </c>
      <c r="DC263" s="52">
        <v>-1.34728E-2</v>
      </c>
      <c r="DD263" s="52">
        <v>-1.3144000000000001E-3</v>
      </c>
      <c r="DE263" s="52">
        <v>1.2603400000000001E-2</v>
      </c>
      <c r="DF263" s="52">
        <v>3.2136400000000002E-2</v>
      </c>
      <c r="DG263" s="52">
        <v>3.8263900000000003E-2</v>
      </c>
      <c r="DH263" s="52">
        <v>3.8594299999999998E-2</v>
      </c>
      <c r="DI263" s="52">
        <v>4.598E-2</v>
      </c>
      <c r="DJ263" s="52">
        <v>6.2826199999999999E-2</v>
      </c>
      <c r="DK263" s="52">
        <v>6.82252E-2</v>
      </c>
      <c r="DL263" s="52">
        <v>6.1542199999999998E-2</v>
      </c>
      <c r="DM263" s="52">
        <v>7.8680399999999998E-2</v>
      </c>
      <c r="DN263" s="52">
        <v>6.5890000000000004E-2</v>
      </c>
      <c r="DO263" s="52">
        <v>5.5962400000000002E-2</v>
      </c>
      <c r="DP263" s="52">
        <v>4.8151300000000001E-2</v>
      </c>
      <c r="DQ263" s="52">
        <v>2.88203E-2</v>
      </c>
      <c r="DR263" s="52">
        <v>2.5093600000000001E-2</v>
      </c>
      <c r="DS263" s="52">
        <v>2.57212E-2</v>
      </c>
      <c r="DT263" s="52">
        <v>2.3218300000000001E-2</v>
      </c>
      <c r="DU263" s="52">
        <v>1.78975E-2</v>
      </c>
      <c r="DV263" s="52">
        <v>7.8548000000000003E-3</v>
      </c>
      <c r="DW263" s="52">
        <v>-4.4387000000000003E-3</v>
      </c>
      <c r="DX263" s="52">
        <v>-9.2148999999999998E-3</v>
      </c>
      <c r="DY263" s="52">
        <v>-5.7101000000000001E-3</v>
      </c>
      <c r="DZ263" s="52">
        <v>-7.6918999999999998E-3</v>
      </c>
      <c r="EA263" s="52">
        <v>-4.5645E-3</v>
      </c>
      <c r="EB263" s="52">
        <v>7.8484000000000002E-3</v>
      </c>
      <c r="EC263" s="52">
        <v>2.25542E-2</v>
      </c>
      <c r="ED263" s="52">
        <v>4.19654E-2</v>
      </c>
      <c r="EE263" s="52">
        <v>4.8029099999999998E-2</v>
      </c>
      <c r="EF263" s="52">
        <v>4.90301E-2</v>
      </c>
      <c r="EG263" s="52">
        <v>5.5999699999999999E-2</v>
      </c>
      <c r="EH263" s="52">
        <v>7.3141100000000001E-2</v>
      </c>
      <c r="EI263" s="52">
        <v>7.9073599999999994E-2</v>
      </c>
      <c r="EJ263" s="52">
        <v>7.1925500000000003E-2</v>
      </c>
      <c r="EK263" s="52">
        <v>9.0032600000000004E-2</v>
      </c>
      <c r="EL263" s="52">
        <v>7.6694600000000002E-2</v>
      </c>
      <c r="EM263" s="52">
        <v>6.7325700000000002E-2</v>
      </c>
      <c r="EN263" s="52">
        <v>6.0360299999999999E-2</v>
      </c>
      <c r="EO263" s="52">
        <v>4.1491300000000002E-2</v>
      </c>
      <c r="EP263" s="52">
        <v>3.7943499999999998E-2</v>
      </c>
      <c r="EQ263" s="52">
        <v>3.8257399999999997E-2</v>
      </c>
      <c r="ER263" s="52">
        <v>3.5437200000000002E-2</v>
      </c>
      <c r="ES263" s="52">
        <v>2.9908400000000002E-2</v>
      </c>
      <c r="ET263" s="52">
        <v>1.8993800000000002E-2</v>
      </c>
      <c r="EU263" s="52">
        <v>65.151459000000003</v>
      </c>
      <c r="EV263" s="52">
        <v>64</v>
      </c>
      <c r="EW263" s="52">
        <v>62.575729000000003</v>
      </c>
      <c r="EX263" s="52">
        <v>63.151463</v>
      </c>
      <c r="EY263" s="52">
        <v>64.151459000000003</v>
      </c>
      <c r="EZ263" s="52">
        <v>62</v>
      </c>
      <c r="FA263" s="52">
        <v>62.575729000000003</v>
      </c>
      <c r="FB263" s="52">
        <v>61.575729000000003</v>
      </c>
      <c r="FC263" s="52">
        <v>67.121346000000003</v>
      </c>
      <c r="FD263" s="52">
        <v>74.818420000000003</v>
      </c>
      <c r="FE263" s="52">
        <v>81.697074999999998</v>
      </c>
      <c r="FF263" s="52">
        <v>86.697074999999998</v>
      </c>
      <c r="FG263" s="52">
        <v>88.697074999999998</v>
      </c>
      <c r="FH263" s="52">
        <v>87.242690999999994</v>
      </c>
      <c r="FI263" s="52">
        <v>87.848540999999997</v>
      </c>
      <c r="FJ263" s="52">
        <v>84.242690999999994</v>
      </c>
      <c r="FK263" s="52">
        <v>79.545615999999995</v>
      </c>
      <c r="FL263" s="52">
        <v>76.424271000000005</v>
      </c>
      <c r="FM263" s="52">
        <v>71</v>
      </c>
      <c r="FN263" s="52">
        <v>66.878653999999997</v>
      </c>
      <c r="FO263" s="52">
        <v>65.605842999999993</v>
      </c>
      <c r="FP263" s="52">
        <v>65.454384000000005</v>
      </c>
      <c r="FQ263" s="52">
        <v>64.727196000000006</v>
      </c>
      <c r="FR263" s="52">
        <v>64.151459000000003</v>
      </c>
      <c r="FS263" s="52">
        <v>8.2533999999999993E-3</v>
      </c>
      <c r="FT263" s="52">
        <v>8.9236999999999997E-3</v>
      </c>
      <c r="FU263" s="52">
        <v>1.41215E-2</v>
      </c>
    </row>
    <row r="264" spans="1:177" x14ac:dyDescent="0.2">
      <c r="A264" s="31" t="s">
        <v>204</v>
      </c>
      <c r="B264" s="31" t="s">
        <v>236</v>
      </c>
      <c r="C264" s="31" t="s">
        <v>221</v>
      </c>
      <c r="D264" s="31" t="s">
        <v>212</v>
      </c>
      <c r="E264" s="53" t="s">
        <v>230</v>
      </c>
      <c r="F264" s="53">
        <v>983</v>
      </c>
      <c r="G264" s="52">
        <v>0.60697409999999996</v>
      </c>
      <c r="H264" s="52">
        <v>0.55031379999999996</v>
      </c>
      <c r="I264" s="52">
        <v>0.48248439999999998</v>
      </c>
      <c r="J264" s="52">
        <v>0.46750950000000002</v>
      </c>
      <c r="K264" s="52">
        <v>0.46415679999999998</v>
      </c>
      <c r="L264" s="52">
        <v>0.52176160000000005</v>
      </c>
      <c r="M264" s="52">
        <v>0.64510230000000002</v>
      </c>
      <c r="N264" s="52">
        <v>0.65561639999999999</v>
      </c>
      <c r="O264" s="52">
        <v>0.63347319999999996</v>
      </c>
      <c r="P264" s="52">
        <v>0.61660040000000005</v>
      </c>
      <c r="Q264" s="52">
        <v>0.62569870000000005</v>
      </c>
      <c r="R264" s="52">
        <v>0.63879549999999996</v>
      </c>
      <c r="S264" s="52">
        <v>0.67507450000000002</v>
      </c>
      <c r="T264" s="52">
        <v>0.66103009999999995</v>
      </c>
      <c r="U264" s="52">
        <v>0.70707229999999999</v>
      </c>
      <c r="V264" s="52">
        <v>0.73130410000000001</v>
      </c>
      <c r="W264" s="52">
        <v>0.7442259</v>
      </c>
      <c r="X264" s="52">
        <v>0.86921340000000002</v>
      </c>
      <c r="Y264" s="52">
        <v>1.100617</v>
      </c>
      <c r="Z264" s="52">
        <v>1.1037300000000001</v>
      </c>
      <c r="AA264" s="52">
        <v>1.1024890000000001</v>
      </c>
      <c r="AB264" s="52">
        <v>1.014918</v>
      </c>
      <c r="AC264" s="52">
        <v>0.88020390000000004</v>
      </c>
      <c r="AD264" s="52">
        <v>0.73680290000000004</v>
      </c>
      <c r="AE264" s="52">
        <v>-5.6440999999999998E-2</v>
      </c>
      <c r="AF264" s="52">
        <v>-5.5967200000000002E-2</v>
      </c>
      <c r="AG264" s="52">
        <v>-5.3727999999999998E-2</v>
      </c>
      <c r="AH264" s="52">
        <v>-5.3513600000000001E-2</v>
      </c>
      <c r="AI264" s="52">
        <v>-5.3198099999999998E-2</v>
      </c>
      <c r="AJ264" s="52">
        <v>-2.6115099999999999E-2</v>
      </c>
      <c r="AK264" s="52">
        <v>-1.17812E-2</v>
      </c>
      <c r="AL264" s="52">
        <v>-6.9670000000000001E-3</v>
      </c>
      <c r="AM264" s="52">
        <v>3.4939999999999998E-4</v>
      </c>
      <c r="AN264" s="52">
        <v>-1.3351500000000001E-2</v>
      </c>
      <c r="AO264" s="52">
        <v>6.5579999999999996E-3</v>
      </c>
      <c r="AP264" s="52">
        <v>2.74878E-2</v>
      </c>
      <c r="AQ264" s="52">
        <v>4.0750500000000002E-2</v>
      </c>
      <c r="AR264" s="52">
        <v>3.36358E-2</v>
      </c>
      <c r="AS264" s="52">
        <v>6.2409100000000002E-2</v>
      </c>
      <c r="AT264" s="52">
        <v>4.8056399999999999E-2</v>
      </c>
      <c r="AU264" s="52">
        <v>3.1874600000000003E-2</v>
      </c>
      <c r="AV264" s="52">
        <v>2.2384600000000001E-2</v>
      </c>
      <c r="AW264" s="52">
        <v>8.0911000000000004E-3</v>
      </c>
      <c r="AX264" s="52">
        <v>-1.53496E-2</v>
      </c>
      <c r="AY264" s="52">
        <v>-1.1085899999999999E-2</v>
      </c>
      <c r="AZ264" s="52">
        <v>-1.22136E-2</v>
      </c>
      <c r="BA264" s="52">
        <v>-2.67043E-2</v>
      </c>
      <c r="BB264" s="52">
        <v>-2.9836000000000001E-2</v>
      </c>
      <c r="BC264" s="52">
        <v>-4.1848200000000002E-2</v>
      </c>
      <c r="BD264" s="52">
        <v>-4.2448899999999998E-2</v>
      </c>
      <c r="BE264" s="52">
        <v>-4.0313799999999997E-2</v>
      </c>
      <c r="BF264" s="52">
        <v>-4.06976E-2</v>
      </c>
      <c r="BG264" s="52">
        <v>-4.1499500000000002E-2</v>
      </c>
      <c r="BH264" s="52">
        <v>-1.46036E-2</v>
      </c>
      <c r="BI264" s="52">
        <v>5.978E-4</v>
      </c>
      <c r="BJ264" s="52">
        <v>5.1802000000000003E-3</v>
      </c>
      <c r="BK264" s="52">
        <v>1.31976E-2</v>
      </c>
      <c r="BL264" s="52">
        <v>-1.049E-4</v>
      </c>
      <c r="BM264" s="52">
        <v>1.9470700000000001E-2</v>
      </c>
      <c r="BN264" s="52">
        <v>4.0640099999999998E-2</v>
      </c>
      <c r="BO264" s="52">
        <v>5.4671400000000002E-2</v>
      </c>
      <c r="BP264" s="52">
        <v>4.7139199999999999E-2</v>
      </c>
      <c r="BQ264" s="52">
        <v>7.8020999999999993E-2</v>
      </c>
      <c r="BR264" s="52">
        <v>6.1927700000000002E-2</v>
      </c>
      <c r="BS264" s="52">
        <v>4.6156999999999997E-2</v>
      </c>
      <c r="BT264" s="52">
        <v>3.7712599999999999E-2</v>
      </c>
      <c r="BU264" s="52">
        <v>2.40538E-2</v>
      </c>
      <c r="BV264" s="52">
        <v>1.1948E-3</v>
      </c>
      <c r="BW264" s="52">
        <v>4.5100000000000001E-3</v>
      </c>
      <c r="BX264" s="52">
        <v>3.2158999999999998E-3</v>
      </c>
      <c r="BY264" s="52">
        <v>-1.0952099999999999E-2</v>
      </c>
      <c r="BZ264" s="52">
        <v>-1.4974700000000001E-2</v>
      </c>
      <c r="CA264" s="52">
        <v>-3.17413E-2</v>
      </c>
      <c r="CB264" s="52">
        <v>-3.3086200000000003E-2</v>
      </c>
      <c r="CC264" s="52">
        <v>-3.1023200000000001E-2</v>
      </c>
      <c r="CD264" s="52">
        <v>-3.1821299999999997E-2</v>
      </c>
      <c r="CE264" s="52">
        <v>-3.3397099999999999E-2</v>
      </c>
      <c r="CF264" s="52">
        <v>-6.6306999999999998E-3</v>
      </c>
      <c r="CG264" s="52">
        <v>9.1715000000000008E-3</v>
      </c>
      <c r="CH264" s="52">
        <v>1.3593299999999999E-2</v>
      </c>
      <c r="CI264" s="52">
        <v>2.2096299999999999E-2</v>
      </c>
      <c r="CJ264" s="52">
        <v>9.0696000000000006E-3</v>
      </c>
      <c r="CK264" s="52">
        <v>2.8414100000000001E-2</v>
      </c>
      <c r="CL264" s="52">
        <v>4.9749300000000003E-2</v>
      </c>
      <c r="CM264" s="52">
        <v>6.4312999999999995E-2</v>
      </c>
      <c r="CN264" s="52">
        <v>5.6491600000000003E-2</v>
      </c>
      <c r="CO264" s="52">
        <v>8.8833800000000004E-2</v>
      </c>
      <c r="CP264" s="52">
        <v>7.1534899999999998E-2</v>
      </c>
      <c r="CQ264" s="52">
        <v>5.6048899999999999E-2</v>
      </c>
      <c r="CR264" s="52">
        <v>4.8328799999999998E-2</v>
      </c>
      <c r="CS264" s="52">
        <v>3.5109500000000002E-2</v>
      </c>
      <c r="CT264" s="52">
        <v>1.26534E-2</v>
      </c>
      <c r="CU264" s="52">
        <v>1.5311699999999999E-2</v>
      </c>
      <c r="CV264" s="52">
        <v>1.3902299999999999E-2</v>
      </c>
      <c r="CW264" s="52">
        <v>-4.2299999999999998E-5</v>
      </c>
      <c r="CX264" s="52">
        <v>-4.6817999999999999E-3</v>
      </c>
      <c r="CY264" s="52">
        <v>-2.1634299999999999E-2</v>
      </c>
      <c r="CZ264" s="52">
        <v>-2.3723500000000002E-2</v>
      </c>
      <c r="DA264" s="52">
        <v>-2.1732600000000001E-2</v>
      </c>
      <c r="DB264" s="52">
        <v>-2.2944900000000001E-2</v>
      </c>
      <c r="DC264" s="52">
        <v>-2.52947E-2</v>
      </c>
      <c r="DD264" s="52">
        <v>1.3422E-3</v>
      </c>
      <c r="DE264" s="52">
        <v>1.7745199999999999E-2</v>
      </c>
      <c r="DF264" s="52">
        <v>2.2006399999999999E-2</v>
      </c>
      <c r="DG264" s="52">
        <v>3.0994899999999999E-2</v>
      </c>
      <c r="DH264" s="52">
        <v>1.8244199999999999E-2</v>
      </c>
      <c r="DI264" s="52">
        <v>3.7357399999999999E-2</v>
      </c>
      <c r="DJ264" s="52">
        <v>5.8858599999999997E-2</v>
      </c>
      <c r="DK264" s="52">
        <v>7.3954599999999995E-2</v>
      </c>
      <c r="DL264" s="52">
        <v>6.5844E-2</v>
      </c>
      <c r="DM264" s="52">
        <v>9.9646600000000002E-2</v>
      </c>
      <c r="DN264" s="52">
        <v>8.1142099999999995E-2</v>
      </c>
      <c r="DO264" s="52">
        <v>6.5940899999999997E-2</v>
      </c>
      <c r="DP264" s="52">
        <v>5.8944900000000001E-2</v>
      </c>
      <c r="DQ264" s="52">
        <v>4.6165200000000003E-2</v>
      </c>
      <c r="DR264" s="52">
        <v>2.4111899999999999E-2</v>
      </c>
      <c r="DS264" s="52">
        <v>2.6113399999999998E-2</v>
      </c>
      <c r="DT264" s="52">
        <v>2.4588700000000002E-2</v>
      </c>
      <c r="DU264" s="52">
        <v>1.08676E-2</v>
      </c>
      <c r="DV264" s="52">
        <v>5.6110999999999999E-3</v>
      </c>
      <c r="DW264" s="52">
        <v>-7.0415E-3</v>
      </c>
      <c r="DX264" s="52">
        <v>-1.0205199999999999E-2</v>
      </c>
      <c r="DY264" s="52">
        <v>-8.3184999999999995E-3</v>
      </c>
      <c r="DZ264" s="52">
        <v>-1.01289E-2</v>
      </c>
      <c r="EA264" s="52">
        <v>-1.35961E-2</v>
      </c>
      <c r="EB264" s="52">
        <v>1.2853699999999999E-2</v>
      </c>
      <c r="EC264" s="52">
        <v>3.01243E-2</v>
      </c>
      <c r="ED264" s="52">
        <v>3.4153599999999999E-2</v>
      </c>
      <c r="EE264" s="52">
        <v>4.3843199999999999E-2</v>
      </c>
      <c r="EF264" s="52">
        <v>3.1490799999999999E-2</v>
      </c>
      <c r="EG264" s="52">
        <v>5.0270200000000001E-2</v>
      </c>
      <c r="EH264" s="52">
        <v>7.2010900000000003E-2</v>
      </c>
      <c r="EI264" s="52">
        <v>8.7875400000000006E-2</v>
      </c>
      <c r="EJ264" s="52">
        <v>7.9347399999999998E-2</v>
      </c>
      <c r="EK264" s="52">
        <v>0.1152586</v>
      </c>
      <c r="EL264" s="52">
        <v>9.5013299999999995E-2</v>
      </c>
      <c r="EM264" s="52">
        <v>8.0223299999999997E-2</v>
      </c>
      <c r="EN264" s="52">
        <v>7.4272900000000003E-2</v>
      </c>
      <c r="EO264" s="52">
        <v>6.21279E-2</v>
      </c>
      <c r="EP264" s="52">
        <v>4.0656299999999999E-2</v>
      </c>
      <c r="EQ264" s="52">
        <v>4.1709299999999998E-2</v>
      </c>
      <c r="ER264" s="52">
        <v>4.00183E-2</v>
      </c>
      <c r="ES264" s="52">
        <v>2.6619799999999999E-2</v>
      </c>
      <c r="ET264" s="52">
        <v>2.0472500000000001E-2</v>
      </c>
      <c r="EU264" s="52">
        <v>66</v>
      </c>
      <c r="EV264" s="52">
        <v>64</v>
      </c>
      <c r="EW264" s="52">
        <v>63</v>
      </c>
      <c r="EX264" s="52">
        <v>64</v>
      </c>
      <c r="EY264" s="52">
        <v>65</v>
      </c>
      <c r="EZ264" s="52">
        <v>62</v>
      </c>
      <c r="FA264" s="52">
        <v>63</v>
      </c>
      <c r="FB264" s="52">
        <v>62</v>
      </c>
      <c r="FC264" s="52">
        <v>65</v>
      </c>
      <c r="FD264" s="52">
        <v>71</v>
      </c>
      <c r="FE264" s="52">
        <v>80</v>
      </c>
      <c r="FF264" s="52">
        <v>85</v>
      </c>
      <c r="FG264" s="52">
        <v>87</v>
      </c>
      <c r="FH264" s="52">
        <v>83</v>
      </c>
      <c r="FI264" s="52">
        <v>87</v>
      </c>
      <c r="FJ264" s="52">
        <v>80</v>
      </c>
      <c r="FK264" s="52">
        <v>77</v>
      </c>
      <c r="FL264" s="52">
        <v>76</v>
      </c>
      <c r="FM264" s="52">
        <v>71</v>
      </c>
      <c r="FN264" s="52">
        <v>69</v>
      </c>
      <c r="FO264" s="52">
        <v>69</v>
      </c>
      <c r="FP264" s="52">
        <v>68</v>
      </c>
      <c r="FQ264" s="52">
        <v>66</v>
      </c>
      <c r="FR264" s="52">
        <v>65</v>
      </c>
      <c r="FS264" s="52">
        <v>1.00628E-2</v>
      </c>
      <c r="FT264" s="52">
        <v>1.1213300000000001E-2</v>
      </c>
      <c r="FU264" s="52">
        <v>1.7881899999999999E-2</v>
      </c>
    </row>
    <row r="265" spans="1:177" x14ac:dyDescent="0.2">
      <c r="A265" s="31" t="s">
        <v>204</v>
      </c>
      <c r="B265" s="31" t="s">
        <v>236</v>
      </c>
      <c r="C265" s="31" t="s">
        <v>221</v>
      </c>
      <c r="D265" s="31" t="s">
        <v>212</v>
      </c>
      <c r="E265" s="53" t="s">
        <v>231</v>
      </c>
      <c r="F265" s="53">
        <v>706</v>
      </c>
      <c r="G265" s="52">
        <v>0.61394159999999998</v>
      </c>
      <c r="H265" s="52">
        <v>0.56538949999999999</v>
      </c>
      <c r="I265" s="52">
        <v>0.54106969999999999</v>
      </c>
      <c r="J265" s="52">
        <v>0.51466129999999999</v>
      </c>
      <c r="K265" s="52">
        <v>0.54879650000000002</v>
      </c>
      <c r="L265" s="52">
        <v>0.5932752</v>
      </c>
      <c r="M265" s="52">
        <v>0.71048860000000003</v>
      </c>
      <c r="N265" s="52">
        <v>0.74260479999999995</v>
      </c>
      <c r="O265" s="52">
        <v>0.66812369999999999</v>
      </c>
      <c r="P265" s="52">
        <v>0.66484339999999997</v>
      </c>
      <c r="Q265" s="52">
        <v>0.62685219999999997</v>
      </c>
      <c r="R265" s="52">
        <v>0.64819530000000003</v>
      </c>
      <c r="S265" s="52">
        <v>0.68421520000000002</v>
      </c>
      <c r="T265" s="52">
        <v>0.71922529999999996</v>
      </c>
      <c r="U265" s="52">
        <v>0.71803079999999997</v>
      </c>
      <c r="V265" s="52">
        <v>0.79355699999999996</v>
      </c>
      <c r="W265" s="52">
        <v>0.84455559999999996</v>
      </c>
      <c r="X265" s="52">
        <v>0.93728549999999999</v>
      </c>
      <c r="Y265" s="52">
        <v>1.0457479999999999</v>
      </c>
      <c r="Z265" s="52">
        <v>1.069583</v>
      </c>
      <c r="AA265" s="52">
        <v>1.091242</v>
      </c>
      <c r="AB265" s="52">
        <v>0.98130119999999998</v>
      </c>
      <c r="AC265" s="52">
        <v>0.87504689999999996</v>
      </c>
      <c r="AD265" s="52">
        <v>0.74141590000000002</v>
      </c>
      <c r="AE265" s="52">
        <v>-3.9991499999999999E-2</v>
      </c>
      <c r="AF265" s="52">
        <v>-4.2851599999999997E-2</v>
      </c>
      <c r="AG265" s="52">
        <v>-3.6763700000000003E-2</v>
      </c>
      <c r="AH265" s="52">
        <v>-3.5634600000000002E-2</v>
      </c>
      <c r="AI265" s="52">
        <v>-2.2451100000000002E-2</v>
      </c>
      <c r="AJ265" s="52">
        <v>-3.4698699999999999E-2</v>
      </c>
      <c r="AK265" s="52">
        <v>-2.6704200000000001E-2</v>
      </c>
      <c r="AL265" s="52">
        <v>1.4602499999999999E-2</v>
      </c>
      <c r="AM265" s="52">
        <v>1.9029299999999999E-2</v>
      </c>
      <c r="AN265" s="52">
        <v>3.3515000000000003E-2</v>
      </c>
      <c r="AO265" s="52">
        <v>2.63001E-2</v>
      </c>
      <c r="AP265" s="52">
        <v>3.59914E-2</v>
      </c>
      <c r="AQ265" s="52">
        <v>2.7096800000000001E-2</v>
      </c>
      <c r="AR265" s="52">
        <v>2.41228E-2</v>
      </c>
      <c r="AS265" s="52">
        <v>1.8837099999999999E-2</v>
      </c>
      <c r="AT265" s="52">
        <v>1.12275E-2</v>
      </c>
      <c r="AU265" s="52">
        <v>5.7359999999999998E-3</v>
      </c>
      <c r="AV265" s="52">
        <v>-5.8271E-3</v>
      </c>
      <c r="AW265" s="52">
        <v>-3.4287199999999997E-2</v>
      </c>
      <c r="AX265" s="52">
        <v>-1.3822900000000001E-2</v>
      </c>
      <c r="AY265" s="52">
        <v>-1.5640500000000002E-2</v>
      </c>
      <c r="AZ265" s="52">
        <v>-1.7857499999999998E-2</v>
      </c>
      <c r="BA265" s="52">
        <v>-9.4260000000000004E-3</v>
      </c>
      <c r="BB265" s="52">
        <v>-2.2082500000000001E-2</v>
      </c>
      <c r="BC265" s="52">
        <v>-2.3249100000000002E-2</v>
      </c>
      <c r="BD265" s="52">
        <v>-2.7794699999999999E-2</v>
      </c>
      <c r="BE265" s="52">
        <v>-2.1589899999999999E-2</v>
      </c>
      <c r="BF265" s="52">
        <v>-2.1799599999999999E-2</v>
      </c>
      <c r="BG265" s="52">
        <v>-8.7630999999999994E-3</v>
      </c>
      <c r="BH265" s="52">
        <v>-1.97688E-2</v>
      </c>
      <c r="BI265" s="52">
        <v>-1.03178E-2</v>
      </c>
      <c r="BJ265" s="52">
        <v>3.0844300000000002E-2</v>
      </c>
      <c r="BK265" s="52">
        <v>3.3998300000000002E-2</v>
      </c>
      <c r="BL265" s="52">
        <v>5.0241800000000003E-2</v>
      </c>
      <c r="BM265" s="52">
        <v>4.2105700000000003E-2</v>
      </c>
      <c r="BN265" s="52">
        <v>5.2495399999999998E-2</v>
      </c>
      <c r="BO265" s="52">
        <v>4.43273E-2</v>
      </c>
      <c r="BP265" s="52">
        <v>4.0341200000000001E-2</v>
      </c>
      <c r="BQ265" s="52">
        <v>3.5129000000000001E-2</v>
      </c>
      <c r="BR265" s="52">
        <v>2.8373099999999998E-2</v>
      </c>
      <c r="BS265" s="52">
        <v>2.4193599999999999E-2</v>
      </c>
      <c r="BT265" s="52">
        <v>1.40815E-2</v>
      </c>
      <c r="BU265" s="52">
        <v>-1.36989E-2</v>
      </c>
      <c r="BV265" s="52">
        <v>6.5116000000000002E-3</v>
      </c>
      <c r="BW265" s="52">
        <v>5.0213999999999996E-3</v>
      </c>
      <c r="BX265" s="52">
        <v>1.9105999999999999E-3</v>
      </c>
      <c r="BY265" s="52">
        <v>9.1093000000000007E-3</v>
      </c>
      <c r="BZ265" s="52">
        <v>-5.3071000000000004E-3</v>
      </c>
      <c r="CA265" s="52">
        <v>-1.16534E-2</v>
      </c>
      <c r="CB265" s="52">
        <v>-1.7366300000000001E-2</v>
      </c>
      <c r="CC265" s="52">
        <v>-1.1080599999999999E-2</v>
      </c>
      <c r="CD265" s="52">
        <v>-1.22176E-2</v>
      </c>
      <c r="CE265" s="52">
        <v>7.1719999999999998E-4</v>
      </c>
      <c r="CF265" s="52">
        <v>-9.4283000000000006E-3</v>
      </c>
      <c r="CG265" s="52">
        <v>1.0314E-3</v>
      </c>
      <c r="CH265" s="52">
        <v>4.20933E-2</v>
      </c>
      <c r="CI265" s="52">
        <v>4.43659E-2</v>
      </c>
      <c r="CJ265" s="52">
        <v>6.1826800000000001E-2</v>
      </c>
      <c r="CK265" s="52">
        <v>5.3052599999999998E-2</v>
      </c>
      <c r="CL265" s="52">
        <v>6.3925999999999997E-2</v>
      </c>
      <c r="CM265" s="52">
        <v>5.6261199999999997E-2</v>
      </c>
      <c r="CN265" s="52">
        <v>5.1574000000000002E-2</v>
      </c>
      <c r="CO265" s="52">
        <v>4.6412799999999997E-2</v>
      </c>
      <c r="CP265" s="52">
        <v>4.0248100000000002E-2</v>
      </c>
      <c r="CQ265" s="52">
        <v>3.6977400000000001E-2</v>
      </c>
      <c r="CR265" s="52">
        <v>2.7870099999999998E-2</v>
      </c>
      <c r="CS265" s="52">
        <v>5.6050000000000002E-4</v>
      </c>
      <c r="CT265" s="52">
        <v>2.0595200000000001E-2</v>
      </c>
      <c r="CU265" s="52">
        <v>1.93317E-2</v>
      </c>
      <c r="CV265" s="52">
        <v>1.56019E-2</v>
      </c>
      <c r="CW265" s="52">
        <v>2.19467E-2</v>
      </c>
      <c r="CX265" s="52">
        <v>6.3115000000000003E-3</v>
      </c>
      <c r="CY265" s="52">
        <v>-5.77E-5</v>
      </c>
      <c r="CZ265" s="52">
        <v>-6.9379000000000003E-3</v>
      </c>
      <c r="DA265" s="52">
        <v>-5.7129999999999995E-4</v>
      </c>
      <c r="DB265" s="52">
        <v>-2.6354999999999998E-3</v>
      </c>
      <c r="DC265" s="52">
        <v>1.01975E-2</v>
      </c>
      <c r="DD265" s="52">
        <v>9.121E-4</v>
      </c>
      <c r="DE265" s="52">
        <v>1.23806E-2</v>
      </c>
      <c r="DF265" s="52">
        <v>5.3342399999999998E-2</v>
      </c>
      <c r="DG265" s="52">
        <v>5.4733400000000001E-2</v>
      </c>
      <c r="DH265" s="52">
        <v>7.3411699999999996E-2</v>
      </c>
      <c r="DI265" s="52">
        <v>6.3999500000000001E-2</v>
      </c>
      <c r="DJ265" s="52">
        <v>7.5356599999999996E-2</v>
      </c>
      <c r="DK265" s="52">
        <v>6.8195000000000006E-2</v>
      </c>
      <c r="DL265" s="52">
        <v>6.2806799999999996E-2</v>
      </c>
      <c r="DM265" s="52">
        <v>5.7696499999999998E-2</v>
      </c>
      <c r="DN265" s="52">
        <v>5.2123099999999999E-2</v>
      </c>
      <c r="DO265" s="52">
        <v>4.9761100000000003E-2</v>
      </c>
      <c r="DP265" s="52">
        <v>4.16587E-2</v>
      </c>
      <c r="DQ265" s="52">
        <v>1.48199E-2</v>
      </c>
      <c r="DR265" s="52">
        <v>3.4678800000000003E-2</v>
      </c>
      <c r="DS265" s="52">
        <v>3.3641999999999998E-2</v>
      </c>
      <c r="DT265" s="52">
        <v>2.9293199999999998E-2</v>
      </c>
      <c r="DU265" s="52">
        <v>3.4784200000000001E-2</v>
      </c>
      <c r="DV265" s="52">
        <v>1.7930100000000001E-2</v>
      </c>
      <c r="DW265" s="52">
        <v>1.66847E-2</v>
      </c>
      <c r="DX265" s="52">
        <v>8.1189999999999995E-3</v>
      </c>
      <c r="DY265" s="52">
        <v>1.46024E-2</v>
      </c>
      <c r="DZ265" s="52">
        <v>1.11994E-2</v>
      </c>
      <c r="EA265" s="52">
        <v>2.38856E-2</v>
      </c>
      <c r="EB265" s="52">
        <v>1.5842100000000001E-2</v>
      </c>
      <c r="EC265" s="52">
        <v>2.8767000000000001E-2</v>
      </c>
      <c r="ED265" s="52">
        <v>6.9584199999999999E-2</v>
      </c>
      <c r="EE265" s="52">
        <v>6.9702500000000001E-2</v>
      </c>
      <c r="EF265" s="52">
        <v>9.0138499999999996E-2</v>
      </c>
      <c r="EG265" s="52">
        <v>7.9805100000000004E-2</v>
      </c>
      <c r="EH265" s="52">
        <v>9.1860600000000001E-2</v>
      </c>
      <c r="EI265" s="52">
        <v>8.5425600000000004E-2</v>
      </c>
      <c r="EJ265" s="52">
        <v>7.9025100000000001E-2</v>
      </c>
      <c r="EK265" s="52">
        <v>7.3988399999999996E-2</v>
      </c>
      <c r="EL265" s="52">
        <v>6.9268700000000002E-2</v>
      </c>
      <c r="EM265" s="52">
        <v>6.8218699999999993E-2</v>
      </c>
      <c r="EN265" s="52">
        <v>6.1567200000000002E-2</v>
      </c>
      <c r="EO265" s="52">
        <v>3.5408299999999997E-2</v>
      </c>
      <c r="EP265" s="52">
        <v>5.5013199999999998E-2</v>
      </c>
      <c r="EQ265" s="52">
        <v>5.4303900000000002E-2</v>
      </c>
      <c r="ER265" s="52">
        <v>4.9061300000000002E-2</v>
      </c>
      <c r="ES265" s="52">
        <v>5.3319400000000003E-2</v>
      </c>
      <c r="ET265" s="52">
        <v>3.4705600000000003E-2</v>
      </c>
      <c r="EU265" s="52">
        <v>64</v>
      </c>
      <c r="EV265" s="52">
        <v>64</v>
      </c>
      <c r="EW265" s="52">
        <v>62</v>
      </c>
      <c r="EX265" s="52">
        <v>62</v>
      </c>
      <c r="EY265" s="52">
        <v>63</v>
      </c>
      <c r="EZ265" s="52">
        <v>62</v>
      </c>
      <c r="FA265" s="52">
        <v>62</v>
      </c>
      <c r="FB265" s="52">
        <v>61</v>
      </c>
      <c r="FC265" s="52">
        <v>70</v>
      </c>
      <c r="FD265" s="52">
        <v>80</v>
      </c>
      <c r="FE265" s="52">
        <v>84</v>
      </c>
      <c r="FF265" s="52">
        <v>89</v>
      </c>
      <c r="FG265" s="52">
        <v>91</v>
      </c>
      <c r="FH265" s="52">
        <v>93</v>
      </c>
      <c r="FI265" s="52">
        <v>89</v>
      </c>
      <c r="FJ265" s="52">
        <v>90</v>
      </c>
      <c r="FK265" s="52">
        <v>83</v>
      </c>
      <c r="FL265" s="52">
        <v>77</v>
      </c>
      <c r="FM265" s="52">
        <v>71</v>
      </c>
      <c r="FN265" s="52">
        <v>64</v>
      </c>
      <c r="FO265" s="52">
        <v>61</v>
      </c>
      <c r="FP265" s="52">
        <v>62</v>
      </c>
      <c r="FQ265" s="52">
        <v>63</v>
      </c>
      <c r="FR265" s="52">
        <v>63</v>
      </c>
      <c r="FS265" s="52">
        <v>1.3859399999999999E-2</v>
      </c>
      <c r="FT265" s="52">
        <v>1.45036E-2</v>
      </c>
      <c r="FU265" s="52">
        <v>2.28007E-2</v>
      </c>
    </row>
    <row r="266" spans="1:177" x14ac:dyDescent="0.2">
      <c r="A266" s="31" t="s">
        <v>204</v>
      </c>
      <c r="B266" s="31" t="s">
        <v>236</v>
      </c>
      <c r="C266" s="31" t="s">
        <v>221</v>
      </c>
      <c r="D266" s="31" t="s">
        <v>213</v>
      </c>
      <c r="E266" s="53" t="s">
        <v>229</v>
      </c>
      <c r="F266" s="53">
        <v>1428</v>
      </c>
      <c r="G266" s="52">
        <v>0.72056399999999998</v>
      </c>
      <c r="H266" s="52">
        <v>0.66338839999999999</v>
      </c>
      <c r="I266" s="52">
        <v>0.62978639999999997</v>
      </c>
      <c r="J266" s="52">
        <v>0.59596439999999995</v>
      </c>
      <c r="K266" s="52">
        <v>0.61612860000000003</v>
      </c>
      <c r="L266" s="52">
        <v>0.68285609999999997</v>
      </c>
      <c r="M266" s="52">
        <v>0.82438959999999994</v>
      </c>
      <c r="N266" s="52">
        <v>0.87749160000000004</v>
      </c>
      <c r="O266" s="52">
        <v>0.83440599999999998</v>
      </c>
      <c r="P266" s="52">
        <v>0.78563360000000004</v>
      </c>
      <c r="Q266" s="52">
        <v>0.74417169999999999</v>
      </c>
      <c r="R266" s="52">
        <v>0.77712170000000003</v>
      </c>
      <c r="S266" s="52">
        <v>0.76014939999999998</v>
      </c>
      <c r="T266" s="52">
        <v>0.72380809999999995</v>
      </c>
      <c r="U266" s="52">
        <v>0.7499517</v>
      </c>
      <c r="V266" s="52">
        <v>0.80557029999999996</v>
      </c>
      <c r="W266" s="52">
        <v>0.87781050000000005</v>
      </c>
      <c r="X266" s="52">
        <v>1.104222</v>
      </c>
      <c r="Y266" s="52">
        <v>1.223061</v>
      </c>
      <c r="Z266" s="52">
        <v>1.245627</v>
      </c>
      <c r="AA266" s="52">
        <v>1.2355</v>
      </c>
      <c r="AB266" s="52">
        <v>1.1732130000000001</v>
      </c>
      <c r="AC266" s="52">
        <v>1.042427</v>
      </c>
      <c r="AD266" s="52">
        <v>0.85596640000000002</v>
      </c>
      <c r="AE266" s="52">
        <v>-4.5884500000000002E-2</v>
      </c>
      <c r="AF266" s="52">
        <v>-4.8348099999999998E-2</v>
      </c>
      <c r="AG266" s="52">
        <v>-4.52713E-2</v>
      </c>
      <c r="AH266" s="52">
        <v>-4.4933300000000002E-2</v>
      </c>
      <c r="AI266" s="52">
        <v>-3.9314700000000001E-2</v>
      </c>
      <c r="AJ266" s="52">
        <v>-2.4980700000000002E-2</v>
      </c>
      <c r="AK266" s="52">
        <v>-9.8445000000000008E-3</v>
      </c>
      <c r="AL266" s="52">
        <v>1.54742E-2</v>
      </c>
      <c r="AM266" s="52">
        <v>2.4025700000000001E-2</v>
      </c>
      <c r="AN266" s="52">
        <v>2.1023E-2</v>
      </c>
      <c r="AO266" s="52">
        <v>2.9423999999999999E-2</v>
      </c>
      <c r="AP266" s="52">
        <v>4.9869200000000002E-2</v>
      </c>
      <c r="AQ266" s="52">
        <v>4.9628600000000002E-2</v>
      </c>
      <c r="AR266" s="52">
        <v>3.9799399999999999E-2</v>
      </c>
      <c r="AS266" s="52">
        <v>5.5409E-2</v>
      </c>
      <c r="AT266" s="52">
        <v>4.37957E-2</v>
      </c>
      <c r="AU266" s="52">
        <v>3.4413100000000002E-2</v>
      </c>
      <c r="AV266" s="52">
        <v>2.8138699999999999E-2</v>
      </c>
      <c r="AW266" s="52">
        <v>1.3175000000000001E-3</v>
      </c>
      <c r="AX266" s="52">
        <v>-3.2339000000000001E-3</v>
      </c>
      <c r="AY266" s="52">
        <v>-2.0417999999999999E-3</v>
      </c>
      <c r="AZ266" s="52">
        <v>-3.3836999999999999E-3</v>
      </c>
      <c r="BA266" s="52">
        <v>-8.9609000000000008E-3</v>
      </c>
      <c r="BB266" s="52">
        <v>-1.8691599999999999E-2</v>
      </c>
      <c r="BC266" s="52">
        <v>-3.48756E-2</v>
      </c>
      <c r="BD266" s="52">
        <v>-3.8272500000000001E-2</v>
      </c>
      <c r="BE266" s="52">
        <v>-3.52091E-2</v>
      </c>
      <c r="BF266" s="52">
        <v>-3.5490800000000003E-2</v>
      </c>
      <c r="BG266" s="52">
        <v>-3.0406300000000001E-2</v>
      </c>
      <c r="BH266" s="52">
        <v>-1.5817999999999999E-2</v>
      </c>
      <c r="BI266" s="52">
        <v>1.0620000000000001E-4</v>
      </c>
      <c r="BJ266" s="52">
        <v>2.5303099999999999E-2</v>
      </c>
      <c r="BK266" s="52">
        <v>3.3790800000000003E-2</v>
      </c>
      <c r="BL266" s="52">
        <v>3.1458699999999999E-2</v>
      </c>
      <c r="BM266" s="52">
        <v>3.9443800000000001E-2</v>
      </c>
      <c r="BN266" s="52">
        <v>6.0184000000000001E-2</v>
      </c>
      <c r="BO266" s="52">
        <v>6.0477099999999999E-2</v>
      </c>
      <c r="BP266" s="52">
        <v>5.0182699999999997E-2</v>
      </c>
      <c r="BQ266" s="52">
        <v>6.6761200000000007E-2</v>
      </c>
      <c r="BR266" s="52">
        <v>5.4600299999999997E-2</v>
      </c>
      <c r="BS266" s="52">
        <v>4.5776400000000002E-2</v>
      </c>
      <c r="BT266" s="52">
        <v>4.03477E-2</v>
      </c>
      <c r="BU266" s="52">
        <v>1.39884E-2</v>
      </c>
      <c r="BV266" s="52">
        <v>9.6159999999999995E-3</v>
      </c>
      <c r="BW266" s="52">
        <v>1.04943E-2</v>
      </c>
      <c r="BX266" s="52">
        <v>8.8351000000000002E-3</v>
      </c>
      <c r="BY266" s="52">
        <v>3.0500000000000002E-3</v>
      </c>
      <c r="BZ266" s="52">
        <v>-7.5525999999999996E-3</v>
      </c>
      <c r="CA266" s="52">
        <v>-2.7250799999999999E-2</v>
      </c>
      <c r="CB266" s="52">
        <v>-3.1294200000000001E-2</v>
      </c>
      <c r="CC266" s="52">
        <v>-2.8240000000000001E-2</v>
      </c>
      <c r="CD266" s="52">
        <v>-2.8950900000000002E-2</v>
      </c>
      <c r="CE266" s="52">
        <v>-2.4236400000000002E-2</v>
      </c>
      <c r="CF266" s="52">
        <v>-9.4719000000000001E-3</v>
      </c>
      <c r="CG266" s="52">
        <v>6.9981000000000002E-3</v>
      </c>
      <c r="CH266" s="52">
        <v>3.2110600000000003E-2</v>
      </c>
      <c r="CI266" s="52">
        <v>4.0554100000000003E-2</v>
      </c>
      <c r="CJ266" s="52">
        <v>3.8686499999999999E-2</v>
      </c>
      <c r="CK266" s="52">
        <v>4.6383399999999998E-2</v>
      </c>
      <c r="CL266" s="52">
        <v>6.7328100000000002E-2</v>
      </c>
      <c r="CM266" s="52">
        <v>6.7990700000000001E-2</v>
      </c>
      <c r="CN266" s="52">
        <v>5.73742E-2</v>
      </c>
      <c r="CO266" s="52">
        <v>7.4623700000000001E-2</v>
      </c>
      <c r="CP266" s="52">
        <v>6.20835E-2</v>
      </c>
      <c r="CQ266" s="52">
        <v>5.36465E-2</v>
      </c>
      <c r="CR266" s="52">
        <v>4.8803600000000003E-2</v>
      </c>
      <c r="CS266" s="52">
        <v>2.2764300000000001E-2</v>
      </c>
      <c r="CT266" s="52">
        <v>1.8515799999999999E-2</v>
      </c>
      <c r="CU266" s="52">
        <v>1.9176800000000001E-2</v>
      </c>
      <c r="CV266" s="52">
        <v>1.7297900000000001E-2</v>
      </c>
      <c r="CW266" s="52">
        <v>1.13688E-2</v>
      </c>
      <c r="CX266" s="52">
        <v>1.6220000000000001E-4</v>
      </c>
      <c r="CY266" s="52">
        <v>-1.96261E-2</v>
      </c>
      <c r="CZ266" s="52">
        <v>-2.4315799999999999E-2</v>
      </c>
      <c r="DA266" s="52">
        <v>-2.1271000000000002E-2</v>
      </c>
      <c r="DB266" s="52">
        <v>-2.24111E-2</v>
      </c>
      <c r="DC266" s="52">
        <v>-1.8066599999999999E-2</v>
      </c>
      <c r="DD266" s="52">
        <v>-3.1258000000000002E-3</v>
      </c>
      <c r="DE266" s="52">
        <v>1.38899E-2</v>
      </c>
      <c r="DF266" s="52">
        <v>3.8918099999999997E-2</v>
      </c>
      <c r="DG266" s="52">
        <v>4.7317400000000003E-2</v>
      </c>
      <c r="DH266" s="52">
        <v>4.5914299999999998E-2</v>
      </c>
      <c r="DI266" s="52">
        <v>5.3323000000000002E-2</v>
      </c>
      <c r="DJ266" s="52">
        <v>7.4472099999999999E-2</v>
      </c>
      <c r="DK266" s="52">
        <v>7.5504299999999996E-2</v>
      </c>
      <c r="DL266" s="52">
        <v>6.4565600000000001E-2</v>
      </c>
      <c r="DM266" s="52">
        <v>8.2486199999999996E-2</v>
      </c>
      <c r="DN266" s="52">
        <v>6.9566799999999998E-2</v>
      </c>
      <c r="DO266" s="52">
        <v>6.1516700000000001E-2</v>
      </c>
      <c r="DP266" s="52">
        <v>5.7259499999999998E-2</v>
      </c>
      <c r="DQ266" s="52">
        <v>3.1540199999999997E-2</v>
      </c>
      <c r="DR266" s="52">
        <v>2.7415700000000001E-2</v>
      </c>
      <c r="DS266" s="52">
        <v>2.7859399999999999E-2</v>
      </c>
      <c r="DT266" s="52">
        <v>2.5760600000000002E-2</v>
      </c>
      <c r="DU266" s="52">
        <v>1.96875E-2</v>
      </c>
      <c r="DV266" s="52">
        <v>7.8770999999999997E-3</v>
      </c>
      <c r="DW266" s="52">
        <v>-8.6172000000000002E-3</v>
      </c>
      <c r="DX266" s="52">
        <v>-1.4240299999999999E-2</v>
      </c>
      <c r="DY266" s="52">
        <v>-1.12087E-2</v>
      </c>
      <c r="DZ266" s="52">
        <v>-1.2968500000000001E-2</v>
      </c>
      <c r="EA266" s="52">
        <v>-9.1582E-3</v>
      </c>
      <c r="EB266" s="52">
        <v>6.0369000000000004E-3</v>
      </c>
      <c r="EC266" s="52">
        <v>2.38406E-2</v>
      </c>
      <c r="ED266" s="52">
        <v>4.8747100000000002E-2</v>
      </c>
      <c r="EE266" s="52">
        <v>5.7082500000000001E-2</v>
      </c>
      <c r="EF266" s="52">
        <v>5.6349999999999997E-2</v>
      </c>
      <c r="EG266" s="52">
        <v>6.3342700000000002E-2</v>
      </c>
      <c r="EH266" s="52">
        <v>8.4787000000000001E-2</v>
      </c>
      <c r="EI266" s="52">
        <v>8.6352700000000004E-2</v>
      </c>
      <c r="EJ266" s="52">
        <v>7.4948899999999999E-2</v>
      </c>
      <c r="EK266" s="52">
        <v>9.3838500000000005E-2</v>
      </c>
      <c r="EL266" s="52">
        <v>8.0371399999999996E-2</v>
      </c>
      <c r="EM266" s="52">
        <v>7.2879899999999997E-2</v>
      </c>
      <c r="EN266" s="52">
        <v>6.9468500000000002E-2</v>
      </c>
      <c r="EO266" s="52">
        <v>4.4211199999999999E-2</v>
      </c>
      <c r="EP266" s="52">
        <v>4.0265599999999999E-2</v>
      </c>
      <c r="EQ266" s="52">
        <v>4.0395500000000001E-2</v>
      </c>
      <c r="ER266" s="52">
        <v>3.7979499999999999E-2</v>
      </c>
      <c r="ES266" s="52">
        <v>3.1698400000000002E-2</v>
      </c>
      <c r="ET266" s="52">
        <v>1.9016000000000002E-2</v>
      </c>
      <c r="EU266" s="52">
        <v>56.323810999999999</v>
      </c>
      <c r="EV266" s="52">
        <v>56</v>
      </c>
      <c r="EW266" s="52">
        <v>56.742859000000003</v>
      </c>
      <c r="EX266" s="52">
        <v>57.161903000000002</v>
      </c>
      <c r="EY266" s="52">
        <v>57.580952000000003</v>
      </c>
      <c r="EZ266" s="52">
        <v>56.066665999999998</v>
      </c>
      <c r="FA266" s="52">
        <v>55.647616999999997</v>
      </c>
      <c r="FB266" s="52">
        <v>54.419047999999997</v>
      </c>
      <c r="FC266" s="52">
        <v>54.742859000000003</v>
      </c>
      <c r="FD266" s="52">
        <v>55.580952000000003</v>
      </c>
      <c r="FE266" s="52">
        <v>57</v>
      </c>
      <c r="FF266" s="52">
        <v>57.580952000000003</v>
      </c>
      <c r="FG266" s="52">
        <v>58</v>
      </c>
      <c r="FH266" s="52">
        <v>59.580952000000003</v>
      </c>
      <c r="FI266" s="52">
        <v>59.580952000000003</v>
      </c>
      <c r="FJ266" s="52">
        <v>59.580952000000003</v>
      </c>
      <c r="FK266" s="52">
        <v>57.323810999999999</v>
      </c>
      <c r="FL266" s="52">
        <v>57.161903000000002</v>
      </c>
      <c r="FM266" s="52">
        <v>57</v>
      </c>
      <c r="FN266" s="52">
        <v>56.161903000000002</v>
      </c>
      <c r="FO266" s="52">
        <v>55.742859000000003</v>
      </c>
      <c r="FP266" s="52">
        <v>53.742859000000003</v>
      </c>
      <c r="FQ266" s="52">
        <v>53.580952000000003</v>
      </c>
      <c r="FR266" s="52">
        <v>52.580952000000003</v>
      </c>
      <c r="FS266" s="52">
        <v>8.2533999999999993E-3</v>
      </c>
      <c r="FT266" s="52">
        <v>8.9236999999999997E-3</v>
      </c>
      <c r="FU266" s="52">
        <v>1.41215E-2</v>
      </c>
    </row>
    <row r="267" spans="1:177" x14ac:dyDescent="0.2">
      <c r="A267" s="31" t="s">
        <v>204</v>
      </c>
      <c r="B267" s="31" t="s">
        <v>236</v>
      </c>
      <c r="C267" s="31" t="s">
        <v>221</v>
      </c>
      <c r="D267" s="31" t="s">
        <v>213</v>
      </c>
      <c r="E267" s="53" t="s">
        <v>230</v>
      </c>
      <c r="F267" s="53">
        <v>828</v>
      </c>
      <c r="G267" s="52">
        <v>0.69099600000000005</v>
      </c>
      <c r="H267" s="52">
        <v>0.62886679999999995</v>
      </c>
      <c r="I267" s="52">
        <v>0.59110030000000002</v>
      </c>
      <c r="J267" s="52">
        <v>0.56094469999999996</v>
      </c>
      <c r="K267" s="52">
        <v>0.59114529999999998</v>
      </c>
      <c r="L267" s="52">
        <v>0.65437069999999997</v>
      </c>
      <c r="M267" s="52">
        <v>0.78034749999999997</v>
      </c>
      <c r="N267" s="52">
        <v>0.85319069999999997</v>
      </c>
      <c r="O267" s="52">
        <v>0.80049979999999998</v>
      </c>
      <c r="P267" s="52">
        <v>0.73764430000000003</v>
      </c>
      <c r="Q267" s="52">
        <v>0.69677849999999997</v>
      </c>
      <c r="R267" s="52">
        <v>0.74405829999999995</v>
      </c>
      <c r="S267" s="52">
        <v>0.73768180000000005</v>
      </c>
      <c r="T267" s="52">
        <v>0.69789330000000005</v>
      </c>
      <c r="U267" s="52">
        <v>0.74839730000000004</v>
      </c>
      <c r="V267" s="52">
        <v>0.7924021</v>
      </c>
      <c r="W267" s="52">
        <v>0.84493600000000002</v>
      </c>
      <c r="X267" s="52">
        <v>1.112657</v>
      </c>
      <c r="Y267" s="52">
        <v>1.2449410000000001</v>
      </c>
      <c r="Z267" s="52">
        <v>1.239133</v>
      </c>
      <c r="AA267" s="52">
        <v>1.2246859999999999</v>
      </c>
      <c r="AB267" s="52">
        <v>1.133985</v>
      </c>
      <c r="AC267" s="52">
        <v>1.0174099999999999</v>
      </c>
      <c r="AD267" s="52">
        <v>0.83157400000000004</v>
      </c>
      <c r="AE267" s="52">
        <v>-6.0834899999999997E-2</v>
      </c>
      <c r="AF267" s="52">
        <v>-6.0690000000000001E-2</v>
      </c>
      <c r="AG267" s="52">
        <v>-6.0711899999999999E-2</v>
      </c>
      <c r="AH267" s="52">
        <v>-5.98734E-2</v>
      </c>
      <c r="AI267" s="52">
        <v>-6.2335099999999997E-2</v>
      </c>
      <c r="AJ267" s="52">
        <v>-2.7800399999999999E-2</v>
      </c>
      <c r="AK267" s="52">
        <v>-9.8583999999999998E-3</v>
      </c>
      <c r="AL267" s="52">
        <v>-2.8704999999999998E-3</v>
      </c>
      <c r="AM267" s="52">
        <v>6.1755000000000004E-3</v>
      </c>
      <c r="AN267" s="52">
        <v>-1.1571100000000001E-2</v>
      </c>
      <c r="AO267" s="52">
        <v>9.7858000000000007E-3</v>
      </c>
      <c r="AP267" s="52">
        <v>3.5685700000000001E-2</v>
      </c>
      <c r="AQ267" s="52">
        <v>4.6715E-2</v>
      </c>
      <c r="AR267" s="52">
        <v>3.6786199999999998E-2</v>
      </c>
      <c r="AS267" s="52">
        <v>6.7600999999999994E-2</v>
      </c>
      <c r="AT267" s="52">
        <v>5.4032900000000002E-2</v>
      </c>
      <c r="AU267" s="52">
        <v>3.94592E-2</v>
      </c>
      <c r="AV267" s="52">
        <v>3.5920199999999999E-2</v>
      </c>
      <c r="AW267" s="52">
        <v>1.2695E-2</v>
      </c>
      <c r="AX267" s="52">
        <v>-1.3797200000000001E-2</v>
      </c>
      <c r="AY267" s="52">
        <v>-9.3887999999999992E-3</v>
      </c>
      <c r="AZ267" s="52">
        <v>-1.0582599999999999E-2</v>
      </c>
      <c r="BA267" s="52">
        <v>-2.6710899999999999E-2</v>
      </c>
      <c r="BB267" s="52">
        <v>-3.0438099999999999E-2</v>
      </c>
      <c r="BC267" s="52">
        <v>-4.6242100000000001E-2</v>
      </c>
      <c r="BD267" s="52">
        <v>-4.7171699999999997E-2</v>
      </c>
      <c r="BE267" s="52">
        <v>-4.7297699999999998E-2</v>
      </c>
      <c r="BF267" s="52">
        <v>-4.7057399999999999E-2</v>
      </c>
      <c r="BG267" s="52">
        <v>-5.0636500000000001E-2</v>
      </c>
      <c r="BH267" s="52">
        <v>-1.6288799999999999E-2</v>
      </c>
      <c r="BI267" s="52">
        <v>2.5206E-3</v>
      </c>
      <c r="BJ267" s="52">
        <v>9.2767000000000006E-3</v>
      </c>
      <c r="BK267" s="52">
        <v>1.9023700000000001E-2</v>
      </c>
      <c r="BL267" s="52">
        <v>1.6754999999999999E-3</v>
      </c>
      <c r="BM267" s="52">
        <v>2.2698599999999999E-2</v>
      </c>
      <c r="BN267" s="52">
        <v>4.8837999999999999E-2</v>
      </c>
      <c r="BO267" s="52">
        <v>6.06359E-2</v>
      </c>
      <c r="BP267" s="52">
        <v>5.0289599999999997E-2</v>
      </c>
      <c r="BQ267" s="52">
        <v>8.3212900000000006E-2</v>
      </c>
      <c r="BR267" s="52">
        <v>6.7904199999999998E-2</v>
      </c>
      <c r="BS267" s="52">
        <v>5.37416E-2</v>
      </c>
      <c r="BT267" s="52">
        <v>5.1248200000000001E-2</v>
      </c>
      <c r="BU267" s="52">
        <v>2.8657700000000001E-2</v>
      </c>
      <c r="BV267" s="52">
        <v>2.7471000000000001E-3</v>
      </c>
      <c r="BW267" s="52">
        <v>6.2071000000000001E-3</v>
      </c>
      <c r="BX267" s="52">
        <v>4.8469000000000003E-3</v>
      </c>
      <c r="BY267" s="52">
        <v>-1.0958799999999999E-2</v>
      </c>
      <c r="BZ267" s="52">
        <v>-1.55768E-2</v>
      </c>
      <c r="CA267" s="52">
        <v>-3.6135100000000003E-2</v>
      </c>
      <c r="CB267" s="52">
        <v>-3.7809000000000002E-2</v>
      </c>
      <c r="CC267" s="52">
        <v>-3.8007100000000002E-2</v>
      </c>
      <c r="CD267" s="52">
        <v>-3.8181E-2</v>
      </c>
      <c r="CE267" s="52">
        <v>-4.2534099999999998E-2</v>
      </c>
      <c r="CF267" s="52">
        <v>-8.3160000000000005E-3</v>
      </c>
      <c r="CG267" s="52">
        <v>1.10943E-2</v>
      </c>
      <c r="CH267" s="52">
        <v>1.7689799999999999E-2</v>
      </c>
      <c r="CI267" s="52">
        <v>2.79224E-2</v>
      </c>
      <c r="CJ267" s="52">
        <v>1.08501E-2</v>
      </c>
      <c r="CK267" s="52">
        <v>3.1641900000000001E-2</v>
      </c>
      <c r="CL267" s="52">
        <v>5.7947199999999997E-2</v>
      </c>
      <c r="CM267" s="52">
        <v>7.0277500000000007E-2</v>
      </c>
      <c r="CN267" s="52">
        <v>5.9642000000000001E-2</v>
      </c>
      <c r="CO267" s="52">
        <v>9.4025700000000004E-2</v>
      </c>
      <c r="CP267" s="52">
        <v>7.7511399999999994E-2</v>
      </c>
      <c r="CQ267" s="52">
        <v>6.3633599999999998E-2</v>
      </c>
      <c r="CR267" s="52">
        <v>6.18644E-2</v>
      </c>
      <c r="CS267" s="52">
        <v>3.9713400000000003E-2</v>
      </c>
      <c r="CT267" s="52">
        <v>1.42057E-2</v>
      </c>
      <c r="CU267" s="52">
        <v>1.7008800000000001E-2</v>
      </c>
      <c r="CV267" s="52">
        <v>1.55333E-2</v>
      </c>
      <c r="CW267" s="52">
        <v>-4.8900000000000003E-5</v>
      </c>
      <c r="CX267" s="52">
        <v>-5.2839000000000002E-3</v>
      </c>
      <c r="CY267" s="52">
        <v>-2.6028200000000001E-2</v>
      </c>
      <c r="CZ267" s="52">
        <v>-2.8446200000000001E-2</v>
      </c>
      <c r="DA267" s="52">
        <v>-2.8716499999999999E-2</v>
      </c>
      <c r="DB267" s="52">
        <v>-2.9304699999999999E-2</v>
      </c>
      <c r="DC267" s="52">
        <v>-3.4431700000000003E-2</v>
      </c>
      <c r="DD267" s="52">
        <v>-3.4309999999999999E-4</v>
      </c>
      <c r="DE267" s="52">
        <v>1.9668000000000001E-2</v>
      </c>
      <c r="DF267" s="52">
        <v>2.6102899999999998E-2</v>
      </c>
      <c r="DG267" s="52">
        <v>3.6821100000000002E-2</v>
      </c>
      <c r="DH267" s="52">
        <v>2.00246E-2</v>
      </c>
      <c r="DI267" s="52">
        <v>4.0585200000000002E-2</v>
      </c>
      <c r="DJ267" s="52">
        <v>6.7056500000000005E-2</v>
      </c>
      <c r="DK267" s="52">
        <v>7.9919000000000004E-2</v>
      </c>
      <c r="DL267" s="52">
        <v>6.8994399999999997E-2</v>
      </c>
      <c r="DM267" s="52">
        <v>0.1048385</v>
      </c>
      <c r="DN267" s="52">
        <v>8.7118600000000004E-2</v>
      </c>
      <c r="DO267" s="52">
        <v>7.3525499999999994E-2</v>
      </c>
      <c r="DP267" s="52">
        <v>7.2480500000000003E-2</v>
      </c>
      <c r="DQ267" s="52">
        <v>5.0769099999999998E-2</v>
      </c>
      <c r="DR267" s="52">
        <v>2.5664300000000001E-2</v>
      </c>
      <c r="DS267" s="52">
        <v>2.7810499999999998E-2</v>
      </c>
      <c r="DT267" s="52">
        <v>2.6219800000000001E-2</v>
      </c>
      <c r="DU267" s="52">
        <v>1.0861000000000001E-2</v>
      </c>
      <c r="DV267" s="52">
        <v>5.0090000000000004E-3</v>
      </c>
      <c r="DW267" s="52">
        <v>-1.14354E-2</v>
      </c>
      <c r="DX267" s="52">
        <v>-1.4927899999999999E-2</v>
      </c>
      <c r="DY267" s="52">
        <v>-1.5302400000000001E-2</v>
      </c>
      <c r="DZ267" s="52">
        <v>-1.6488599999999999E-2</v>
      </c>
      <c r="EA267" s="52">
        <v>-2.2733099999999999E-2</v>
      </c>
      <c r="EB267" s="52">
        <v>1.11684E-2</v>
      </c>
      <c r="EC267" s="52">
        <v>3.2047100000000002E-2</v>
      </c>
      <c r="ED267" s="52">
        <v>3.8250100000000002E-2</v>
      </c>
      <c r="EE267" s="52">
        <v>4.96693E-2</v>
      </c>
      <c r="EF267" s="52">
        <v>3.3271200000000001E-2</v>
      </c>
      <c r="EG267" s="52">
        <v>5.3497999999999997E-2</v>
      </c>
      <c r="EH267" s="52">
        <v>8.0208799999999997E-2</v>
      </c>
      <c r="EI267" s="52">
        <v>9.3839900000000004E-2</v>
      </c>
      <c r="EJ267" s="52">
        <v>8.2497699999999993E-2</v>
      </c>
      <c r="EK267" s="52">
        <v>0.1204505</v>
      </c>
      <c r="EL267" s="52">
        <v>0.1009898</v>
      </c>
      <c r="EM267" s="52">
        <v>8.7807899999999994E-2</v>
      </c>
      <c r="EN267" s="52">
        <v>8.7808600000000001E-2</v>
      </c>
      <c r="EO267" s="52">
        <v>6.6731799999999994E-2</v>
      </c>
      <c r="EP267" s="52">
        <v>4.2208599999999999E-2</v>
      </c>
      <c r="EQ267" s="52">
        <v>4.3406399999999998E-2</v>
      </c>
      <c r="ER267" s="52">
        <v>4.16493E-2</v>
      </c>
      <c r="ES267" s="52">
        <v>2.6613100000000001E-2</v>
      </c>
      <c r="ET267" s="52">
        <v>1.98703E-2</v>
      </c>
      <c r="EU267" s="52">
        <v>58</v>
      </c>
      <c r="EV267" s="52">
        <v>56</v>
      </c>
      <c r="EW267" s="52">
        <v>58</v>
      </c>
      <c r="EX267" s="52">
        <v>58</v>
      </c>
      <c r="EY267" s="52">
        <v>58</v>
      </c>
      <c r="EZ267" s="52">
        <v>59</v>
      </c>
      <c r="FA267" s="52">
        <v>59</v>
      </c>
      <c r="FB267" s="52">
        <v>54</v>
      </c>
      <c r="FC267" s="52">
        <v>56</v>
      </c>
      <c r="FD267" s="52">
        <v>56</v>
      </c>
      <c r="FE267" s="52">
        <v>57</v>
      </c>
      <c r="FF267" s="52">
        <v>58</v>
      </c>
      <c r="FG267" s="52">
        <v>58</v>
      </c>
      <c r="FH267" s="52">
        <v>60</v>
      </c>
      <c r="FI267" s="52">
        <v>60</v>
      </c>
      <c r="FJ267" s="52">
        <v>60</v>
      </c>
      <c r="FK267" s="52">
        <v>59</v>
      </c>
      <c r="FL267" s="52">
        <v>58</v>
      </c>
      <c r="FM267" s="52">
        <v>57</v>
      </c>
      <c r="FN267" s="52">
        <v>57</v>
      </c>
      <c r="FO267" s="52">
        <v>57</v>
      </c>
      <c r="FP267" s="52">
        <v>55</v>
      </c>
      <c r="FQ267" s="52">
        <v>54</v>
      </c>
      <c r="FR267" s="52">
        <v>53</v>
      </c>
      <c r="FS267" s="52">
        <v>1.00628E-2</v>
      </c>
      <c r="FT267" s="52">
        <v>1.1213300000000001E-2</v>
      </c>
      <c r="FU267" s="52">
        <v>1.7881899999999999E-2</v>
      </c>
    </row>
    <row r="268" spans="1:177" x14ac:dyDescent="0.2">
      <c r="A268" s="31" t="s">
        <v>204</v>
      </c>
      <c r="B268" s="31" t="s">
        <v>236</v>
      </c>
      <c r="C268" s="31" t="s">
        <v>221</v>
      </c>
      <c r="D268" s="31" t="s">
        <v>213</v>
      </c>
      <c r="E268" s="53" t="s">
        <v>231</v>
      </c>
      <c r="F268" s="53">
        <v>600</v>
      </c>
      <c r="G268" s="52">
        <v>0.76202570000000003</v>
      </c>
      <c r="H268" s="52">
        <v>0.71165129999999999</v>
      </c>
      <c r="I268" s="52">
        <v>0.68410870000000001</v>
      </c>
      <c r="J268" s="52">
        <v>0.64534910000000001</v>
      </c>
      <c r="K268" s="52">
        <v>0.6504839</v>
      </c>
      <c r="L268" s="52">
        <v>0.72194860000000005</v>
      </c>
      <c r="M268" s="52">
        <v>0.88541409999999998</v>
      </c>
      <c r="N268" s="52">
        <v>0.91069979999999995</v>
      </c>
      <c r="O268" s="52">
        <v>0.88190789999999997</v>
      </c>
      <c r="P268" s="52">
        <v>0.85433479999999995</v>
      </c>
      <c r="Q268" s="52">
        <v>0.81175730000000001</v>
      </c>
      <c r="R268" s="52">
        <v>0.82387829999999995</v>
      </c>
      <c r="S268" s="52">
        <v>0.79156559999999998</v>
      </c>
      <c r="T268" s="52">
        <v>0.76000310000000004</v>
      </c>
      <c r="U268" s="52">
        <v>0.75305829999999996</v>
      </c>
      <c r="V268" s="52">
        <v>0.8249727</v>
      </c>
      <c r="W268" s="52">
        <v>0.92404339999999996</v>
      </c>
      <c r="X268" s="52">
        <v>1.0943719999999999</v>
      </c>
      <c r="Y268" s="52">
        <v>1.1940999999999999</v>
      </c>
      <c r="Z268" s="52">
        <v>1.254291</v>
      </c>
      <c r="AA268" s="52">
        <v>1.250461</v>
      </c>
      <c r="AB268" s="52">
        <v>1.227368</v>
      </c>
      <c r="AC268" s="52">
        <v>1.076921</v>
      </c>
      <c r="AD268" s="52">
        <v>0.88964399999999999</v>
      </c>
      <c r="AE268" s="52">
        <v>-4.2802399999999997E-2</v>
      </c>
      <c r="AF268" s="52">
        <v>-4.73441E-2</v>
      </c>
      <c r="AG268" s="52">
        <v>-3.9692999999999999E-2</v>
      </c>
      <c r="AH268" s="52">
        <v>-3.8737099999999997E-2</v>
      </c>
      <c r="AI268" s="52">
        <v>-2.2318299999999999E-2</v>
      </c>
      <c r="AJ268" s="52">
        <v>-3.6743600000000001E-2</v>
      </c>
      <c r="AK268" s="52">
        <v>-2.64503E-2</v>
      </c>
      <c r="AL268" s="52">
        <v>2.4130700000000001E-2</v>
      </c>
      <c r="AM268" s="52">
        <v>3.3225400000000002E-2</v>
      </c>
      <c r="AN268" s="52">
        <v>5.11367E-2</v>
      </c>
      <c r="AO268" s="52">
        <v>4.1949199999999999E-2</v>
      </c>
      <c r="AP268" s="52">
        <v>5.3317499999999997E-2</v>
      </c>
      <c r="AQ268" s="52">
        <v>3.5923900000000002E-2</v>
      </c>
      <c r="AR268" s="52">
        <v>2.7046899999999999E-2</v>
      </c>
      <c r="AS268" s="52">
        <v>2.11013E-2</v>
      </c>
      <c r="AT268" s="52">
        <v>1.28208E-2</v>
      </c>
      <c r="AU268" s="52">
        <v>9.2162000000000008E-3</v>
      </c>
      <c r="AV268" s="52">
        <v>-1.1561E-3</v>
      </c>
      <c r="AW268" s="52">
        <v>-3.4207799999999997E-2</v>
      </c>
      <c r="AX268" s="52">
        <v>-1.02662E-2</v>
      </c>
      <c r="AY268" s="52">
        <v>-1.2819799999999999E-2</v>
      </c>
      <c r="AZ268" s="52">
        <v>-1.3945300000000001E-2</v>
      </c>
      <c r="BA268" s="52">
        <v>-4.3629000000000003E-3</v>
      </c>
      <c r="BB268" s="52">
        <v>-2.0820700000000001E-2</v>
      </c>
      <c r="BC268" s="52">
        <v>-2.606E-2</v>
      </c>
      <c r="BD268" s="52">
        <v>-3.2287200000000002E-2</v>
      </c>
      <c r="BE268" s="52">
        <v>-2.4519300000000001E-2</v>
      </c>
      <c r="BF268" s="52">
        <v>-2.49021E-2</v>
      </c>
      <c r="BG268" s="52">
        <v>-8.6301999999999993E-3</v>
      </c>
      <c r="BH268" s="52">
        <v>-2.1813599999999999E-2</v>
      </c>
      <c r="BI268" s="52">
        <v>-1.0063900000000001E-2</v>
      </c>
      <c r="BJ268" s="52">
        <v>4.0372499999999999E-2</v>
      </c>
      <c r="BK268" s="52">
        <v>4.8194399999999998E-2</v>
      </c>
      <c r="BL268" s="52">
        <v>6.7863499999999993E-2</v>
      </c>
      <c r="BM268" s="52">
        <v>5.7754800000000002E-2</v>
      </c>
      <c r="BN268" s="52">
        <v>6.9821400000000006E-2</v>
      </c>
      <c r="BO268" s="52">
        <v>5.31545E-2</v>
      </c>
      <c r="BP268" s="52">
        <v>4.32653E-2</v>
      </c>
      <c r="BQ268" s="52">
        <v>3.7393200000000001E-2</v>
      </c>
      <c r="BR268" s="52">
        <v>2.9966400000000001E-2</v>
      </c>
      <c r="BS268" s="52">
        <v>2.7673799999999998E-2</v>
      </c>
      <c r="BT268" s="52">
        <v>1.8752399999999999E-2</v>
      </c>
      <c r="BU268" s="52">
        <v>-1.36195E-2</v>
      </c>
      <c r="BV268" s="52">
        <v>1.0068199999999999E-2</v>
      </c>
      <c r="BW268" s="52">
        <v>7.8420999999999994E-3</v>
      </c>
      <c r="BX268" s="52">
        <v>5.8228000000000004E-3</v>
      </c>
      <c r="BY268" s="52">
        <v>1.41724E-2</v>
      </c>
      <c r="BZ268" s="52">
        <v>-4.0452999999999999E-3</v>
      </c>
      <c r="CA268" s="52">
        <v>-1.4464299999999999E-2</v>
      </c>
      <c r="CB268" s="52">
        <v>-2.1858800000000001E-2</v>
      </c>
      <c r="CC268" s="52">
        <v>-1.401E-2</v>
      </c>
      <c r="CD268" s="52">
        <v>-1.53201E-2</v>
      </c>
      <c r="CE268" s="52">
        <v>8.5010000000000001E-4</v>
      </c>
      <c r="CF268" s="52">
        <v>-1.1473199999999999E-2</v>
      </c>
      <c r="CG268" s="52">
        <v>1.2853000000000001E-3</v>
      </c>
      <c r="CH268" s="52">
        <v>5.1621500000000001E-2</v>
      </c>
      <c r="CI268" s="52">
        <v>5.8562000000000003E-2</v>
      </c>
      <c r="CJ268" s="52">
        <v>7.9448400000000002E-2</v>
      </c>
      <c r="CK268" s="52">
        <v>6.8701700000000004E-2</v>
      </c>
      <c r="CL268" s="52">
        <v>8.1252000000000005E-2</v>
      </c>
      <c r="CM268" s="52">
        <v>6.5088300000000002E-2</v>
      </c>
      <c r="CN268" s="52">
        <v>5.4498100000000001E-2</v>
      </c>
      <c r="CO268" s="52">
        <v>4.8676999999999998E-2</v>
      </c>
      <c r="CP268" s="52">
        <v>4.1841400000000001E-2</v>
      </c>
      <c r="CQ268" s="52">
        <v>4.04575E-2</v>
      </c>
      <c r="CR268" s="52">
        <v>3.2541E-2</v>
      </c>
      <c r="CS268" s="52">
        <v>6.399E-4</v>
      </c>
      <c r="CT268" s="52">
        <v>2.4151800000000001E-2</v>
      </c>
      <c r="CU268" s="52">
        <v>2.2152399999999999E-2</v>
      </c>
      <c r="CV268" s="52">
        <v>1.95141E-2</v>
      </c>
      <c r="CW268" s="52">
        <v>2.70098E-2</v>
      </c>
      <c r="CX268" s="52">
        <v>7.5732999999999998E-3</v>
      </c>
      <c r="CY268" s="52">
        <v>-2.8685E-3</v>
      </c>
      <c r="CZ268" s="52">
        <v>-1.14304E-2</v>
      </c>
      <c r="DA268" s="52">
        <v>-3.5006999999999998E-3</v>
      </c>
      <c r="DB268" s="52">
        <v>-5.738E-3</v>
      </c>
      <c r="DC268" s="52">
        <v>1.03304E-2</v>
      </c>
      <c r="DD268" s="52">
        <v>-1.1326999999999999E-3</v>
      </c>
      <c r="DE268" s="52">
        <v>1.26345E-2</v>
      </c>
      <c r="DF268" s="52">
        <v>6.2870499999999996E-2</v>
      </c>
      <c r="DG268" s="52">
        <v>6.8929500000000005E-2</v>
      </c>
      <c r="DH268" s="52">
        <v>9.1033299999999998E-2</v>
      </c>
      <c r="DI268" s="52">
        <v>7.9648700000000003E-2</v>
      </c>
      <c r="DJ268" s="52">
        <v>9.2682600000000004E-2</v>
      </c>
      <c r="DK268" s="52">
        <v>7.7022199999999999E-2</v>
      </c>
      <c r="DL268" s="52">
        <v>6.5730899999999995E-2</v>
      </c>
      <c r="DM268" s="52">
        <v>5.9960699999999999E-2</v>
      </c>
      <c r="DN268" s="52">
        <v>5.37165E-2</v>
      </c>
      <c r="DO268" s="52">
        <v>5.3241299999999998E-2</v>
      </c>
      <c r="DP268" s="52">
        <v>4.6329599999999999E-2</v>
      </c>
      <c r="DQ268" s="52">
        <v>1.4899300000000001E-2</v>
      </c>
      <c r="DR268" s="52">
        <v>3.8235400000000003E-2</v>
      </c>
      <c r="DS268" s="52">
        <v>3.6462799999999997E-2</v>
      </c>
      <c r="DT268" s="52">
        <v>3.3205400000000003E-2</v>
      </c>
      <c r="DU268" s="52">
        <v>3.9847300000000002E-2</v>
      </c>
      <c r="DV268" s="52">
        <v>1.9191900000000001E-2</v>
      </c>
      <c r="DW268" s="52">
        <v>1.38739E-2</v>
      </c>
      <c r="DX268" s="52">
        <v>3.6264999999999999E-3</v>
      </c>
      <c r="DY268" s="52">
        <v>1.16731E-2</v>
      </c>
      <c r="DZ268" s="52">
        <v>8.097E-3</v>
      </c>
      <c r="EA268" s="52">
        <v>2.4018399999999999E-2</v>
      </c>
      <c r="EB268" s="52">
        <v>1.3797200000000001E-2</v>
      </c>
      <c r="EC268" s="52">
        <v>2.9021000000000002E-2</v>
      </c>
      <c r="ED268" s="52">
        <v>7.9112299999999997E-2</v>
      </c>
      <c r="EE268" s="52">
        <v>8.3898600000000004E-2</v>
      </c>
      <c r="EF268" s="52">
        <v>0.1077601</v>
      </c>
      <c r="EG268" s="52">
        <v>9.5454300000000006E-2</v>
      </c>
      <c r="EH268" s="52">
        <v>0.10918659999999999</v>
      </c>
      <c r="EI268" s="52">
        <v>9.4252799999999998E-2</v>
      </c>
      <c r="EJ268" s="52">
        <v>8.19492E-2</v>
      </c>
      <c r="EK268" s="52">
        <v>7.6252600000000004E-2</v>
      </c>
      <c r="EL268" s="52">
        <v>7.0862099999999997E-2</v>
      </c>
      <c r="EM268" s="52">
        <v>7.1698899999999996E-2</v>
      </c>
      <c r="EN268" s="52">
        <v>6.6238199999999997E-2</v>
      </c>
      <c r="EO268" s="52">
        <v>3.5487600000000001E-2</v>
      </c>
      <c r="EP268" s="52">
        <v>5.8569799999999998E-2</v>
      </c>
      <c r="EQ268" s="52">
        <v>5.7124599999999998E-2</v>
      </c>
      <c r="ER268" s="52">
        <v>5.29735E-2</v>
      </c>
      <c r="ES268" s="52">
        <v>5.83826E-2</v>
      </c>
      <c r="ET268" s="52">
        <v>3.5967300000000001E-2</v>
      </c>
      <c r="EU268" s="52">
        <v>54</v>
      </c>
      <c r="EV268" s="52">
        <v>56</v>
      </c>
      <c r="EW268" s="52">
        <v>55</v>
      </c>
      <c r="EX268" s="52">
        <v>56</v>
      </c>
      <c r="EY268" s="52">
        <v>57</v>
      </c>
      <c r="EZ268" s="52">
        <v>52</v>
      </c>
      <c r="FA268" s="52">
        <v>51</v>
      </c>
      <c r="FB268" s="52">
        <v>55</v>
      </c>
      <c r="FC268" s="52">
        <v>53</v>
      </c>
      <c r="FD268" s="52">
        <v>55</v>
      </c>
      <c r="FE268" s="52">
        <v>57</v>
      </c>
      <c r="FF268" s="52">
        <v>57</v>
      </c>
      <c r="FG268" s="52">
        <v>58</v>
      </c>
      <c r="FH268" s="52">
        <v>59</v>
      </c>
      <c r="FI268" s="52">
        <v>59</v>
      </c>
      <c r="FJ268" s="52">
        <v>59</v>
      </c>
      <c r="FK268" s="52">
        <v>55</v>
      </c>
      <c r="FL268" s="52">
        <v>56</v>
      </c>
      <c r="FM268" s="52">
        <v>57</v>
      </c>
      <c r="FN268" s="52">
        <v>55</v>
      </c>
      <c r="FO268" s="52">
        <v>54</v>
      </c>
      <c r="FP268" s="52">
        <v>52</v>
      </c>
      <c r="FQ268" s="52">
        <v>53</v>
      </c>
      <c r="FR268" s="52">
        <v>52</v>
      </c>
      <c r="FS268" s="52">
        <v>1.3859399999999999E-2</v>
      </c>
      <c r="FT268" s="52">
        <v>1.45036E-2</v>
      </c>
      <c r="FU268" s="52">
        <v>2.28007E-2</v>
      </c>
    </row>
    <row r="269" spans="1:177" x14ac:dyDescent="0.2">
      <c r="A269" s="31" t="s">
        <v>204</v>
      </c>
      <c r="B269" s="31" t="s">
        <v>236</v>
      </c>
      <c r="C269" s="31" t="s">
        <v>221</v>
      </c>
      <c r="D269" s="31" t="s">
        <v>214</v>
      </c>
      <c r="E269" s="53" t="s">
        <v>229</v>
      </c>
      <c r="F269" s="53">
        <v>2592</v>
      </c>
      <c r="G269" s="52">
        <v>1.102101</v>
      </c>
      <c r="H269" s="52">
        <v>0.95735990000000004</v>
      </c>
      <c r="I269" s="52">
        <v>0.85777060000000005</v>
      </c>
      <c r="J269" s="52">
        <v>0.78588720000000001</v>
      </c>
      <c r="K269" s="52">
        <v>0.73820140000000001</v>
      </c>
      <c r="L269" s="52">
        <v>0.72102049999999995</v>
      </c>
      <c r="M269" s="52">
        <v>0.71246670000000001</v>
      </c>
      <c r="N269" s="52">
        <v>0.77929559999999998</v>
      </c>
      <c r="O269" s="52">
        <v>0.81537630000000005</v>
      </c>
      <c r="P269" s="52">
        <v>0.87240799999999996</v>
      </c>
      <c r="Q269" s="52">
        <v>0.94337420000000005</v>
      </c>
      <c r="R269" s="52">
        <v>1.0660240000000001</v>
      </c>
      <c r="S269" s="52">
        <v>1.1817089999999999</v>
      </c>
      <c r="T269" s="52">
        <v>1.282505</v>
      </c>
      <c r="U269" s="52">
        <v>1.3852679999999999</v>
      </c>
      <c r="V269" s="52">
        <v>1.44038</v>
      </c>
      <c r="W269" s="52">
        <v>1.565094</v>
      </c>
      <c r="X269" s="52">
        <v>1.679559</v>
      </c>
      <c r="Y269" s="52">
        <v>1.7475369999999999</v>
      </c>
      <c r="Z269" s="52">
        <v>1.7588950000000001</v>
      </c>
      <c r="AA269" s="52">
        <v>1.7981069999999999</v>
      </c>
      <c r="AB269" s="52">
        <v>1.767126</v>
      </c>
      <c r="AC269" s="52">
        <v>1.587645</v>
      </c>
      <c r="AD269" s="52">
        <v>1.3923239999999999</v>
      </c>
      <c r="AE269" s="52">
        <v>-3.9369800000000003E-2</v>
      </c>
      <c r="AF269" s="52">
        <v>-4.9239400000000003E-2</v>
      </c>
      <c r="AG269" s="52">
        <v>-4.7714199999999998E-2</v>
      </c>
      <c r="AH269" s="52">
        <v>-3.5862499999999999E-2</v>
      </c>
      <c r="AI269" s="52">
        <v>-1.41651E-2</v>
      </c>
      <c r="AJ269" s="52">
        <v>-1.6167999999999998E-2</v>
      </c>
      <c r="AK269" s="52">
        <v>-7.0822000000000003E-3</v>
      </c>
      <c r="AL269" s="52">
        <v>2.8040000000000001E-3</v>
      </c>
      <c r="AM269" s="52">
        <v>1.8420000000000001E-4</v>
      </c>
      <c r="AN269" s="52">
        <v>-7.8741999999999996E-3</v>
      </c>
      <c r="AO269" s="52">
        <v>8.453E-4</v>
      </c>
      <c r="AP269" s="52">
        <v>4.2735599999999999E-2</v>
      </c>
      <c r="AQ269" s="52">
        <v>3.7562900000000003E-2</v>
      </c>
      <c r="AR269" s="52">
        <v>3.8455299999999998E-2</v>
      </c>
      <c r="AS269" s="52">
        <v>3.01038E-2</v>
      </c>
      <c r="AT269" s="52">
        <v>2.4544199999999999E-2</v>
      </c>
      <c r="AU269" s="52">
        <v>1.2915899999999999E-2</v>
      </c>
      <c r="AV269" s="52">
        <v>1.4430999999999999E-3</v>
      </c>
      <c r="AW269" s="52">
        <v>-4.5228999999999998E-3</v>
      </c>
      <c r="AX269" s="52">
        <v>7.1967999999999997E-3</v>
      </c>
      <c r="AY269" s="52">
        <v>9.2531000000000002E-3</v>
      </c>
      <c r="AZ269" s="52">
        <v>3.7943E-3</v>
      </c>
      <c r="BA269" s="52">
        <v>-7.7663000000000003E-3</v>
      </c>
      <c r="BB269" s="52">
        <v>-2.1633999999999998E-3</v>
      </c>
      <c r="BC269" s="52">
        <v>-2.7327899999999999E-2</v>
      </c>
      <c r="BD269" s="52">
        <v>-3.77066E-2</v>
      </c>
      <c r="BE269" s="52">
        <v>-3.7827600000000003E-2</v>
      </c>
      <c r="BF269" s="52">
        <v>-2.6793999999999998E-2</v>
      </c>
      <c r="BG269" s="52">
        <v>-5.8675000000000003E-3</v>
      </c>
      <c r="BH269" s="52">
        <v>-7.9208999999999998E-3</v>
      </c>
      <c r="BI269" s="52">
        <v>1.5207E-3</v>
      </c>
      <c r="BJ269" s="52">
        <v>1.17637E-2</v>
      </c>
      <c r="BK269" s="52">
        <v>9.9179999999999997E-3</v>
      </c>
      <c r="BL269" s="52">
        <v>2.4575999999999999E-3</v>
      </c>
      <c r="BM269" s="52">
        <v>1.2426100000000001E-2</v>
      </c>
      <c r="BN269" s="52">
        <v>5.6100999999999998E-2</v>
      </c>
      <c r="BO269" s="52">
        <v>5.2384500000000001E-2</v>
      </c>
      <c r="BP269" s="52">
        <v>5.3830500000000003E-2</v>
      </c>
      <c r="BQ269" s="52">
        <v>4.6097199999999998E-2</v>
      </c>
      <c r="BR269" s="52">
        <v>4.0925200000000002E-2</v>
      </c>
      <c r="BS269" s="52">
        <v>2.98766E-2</v>
      </c>
      <c r="BT269" s="52">
        <v>1.89946E-2</v>
      </c>
      <c r="BU269" s="52">
        <v>1.32868E-2</v>
      </c>
      <c r="BV269" s="52">
        <v>2.5088099999999999E-2</v>
      </c>
      <c r="BW269" s="52">
        <v>2.62201E-2</v>
      </c>
      <c r="BX269" s="52">
        <v>1.9798799999999998E-2</v>
      </c>
      <c r="BY269" s="52">
        <v>7.2903999999999998E-3</v>
      </c>
      <c r="BZ269" s="52">
        <v>1.13145E-2</v>
      </c>
      <c r="CA269" s="52">
        <v>-1.8987799999999999E-2</v>
      </c>
      <c r="CB269" s="52">
        <v>-2.9719099999999998E-2</v>
      </c>
      <c r="CC269" s="52">
        <v>-3.0980199999999999E-2</v>
      </c>
      <c r="CD269" s="52">
        <v>-2.0513199999999999E-2</v>
      </c>
      <c r="CE269" s="52">
        <v>-1.206E-4</v>
      </c>
      <c r="CF269" s="52">
        <v>-2.2089000000000002E-3</v>
      </c>
      <c r="CG269" s="52">
        <v>7.4790999999999998E-3</v>
      </c>
      <c r="CH269" s="52">
        <v>1.7969300000000001E-2</v>
      </c>
      <c r="CI269" s="52">
        <v>1.6659500000000001E-2</v>
      </c>
      <c r="CJ269" s="52">
        <v>9.6133999999999994E-3</v>
      </c>
      <c r="CK269" s="52">
        <v>2.0447E-2</v>
      </c>
      <c r="CL269" s="52">
        <v>6.5357799999999994E-2</v>
      </c>
      <c r="CM269" s="52">
        <v>6.2649800000000005E-2</v>
      </c>
      <c r="CN269" s="52">
        <v>6.4479400000000006E-2</v>
      </c>
      <c r="CO269" s="52">
        <v>5.7174200000000001E-2</v>
      </c>
      <c r="CP269" s="52">
        <v>5.2270499999999998E-2</v>
      </c>
      <c r="CQ269" s="52">
        <v>4.1623599999999997E-2</v>
      </c>
      <c r="CR269" s="52">
        <v>3.11507E-2</v>
      </c>
      <c r="CS269" s="52">
        <v>2.56218E-2</v>
      </c>
      <c r="CT269" s="52">
        <v>3.7479600000000002E-2</v>
      </c>
      <c r="CU269" s="52">
        <v>3.7971400000000002E-2</v>
      </c>
      <c r="CV269" s="52">
        <v>3.0883399999999998E-2</v>
      </c>
      <c r="CW269" s="52">
        <v>1.7718600000000001E-2</v>
      </c>
      <c r="CX269" s="52">
        <v>2.0649299999999999E-2</v>
      </c>
      <c r="CY269" s="52">
        <v>-1.06476E-2</v>
      </c>
      <c r="CZ269" s="52">
        <v>-2.1731500000000001E-2</v>
      </c>
      <c r="DA269" s="52">
        <v>-2.4132799999999999E-2</v>
      </c>
      <c r="DB269" s="52">
        <v>-1.4232399999999999E-2</v>
      </c>
      <c r="DC269" s="52">
        <v>5.6262999999999999E-3</v>
      </c>
      <c r="DD269" s="52">
        <v>3.503E-3</v>
      </c>
      <c r="DE269" s="52">
        <v>1.34374E-2</v>
      </c>
      <c r="DF269" s="52">
        <v>2.41748E-2</v>
      </c>
      <c r="DG269" s="52">
        <v>2.3401000000000002E-2</v>
      </c>
      <c r="DH269" s="52">
        <v>1.6769200000000001E-2</v>
      </c>
      <c r="DI269" s="52">
        <v>2.8467900000000001E-2</v>
      </c>
      <c r="DJ269" s="52">
        <v>7.4614600000000003E-2</v>
      </c>
      <c r="DK269" s="52">
        <v>7.2915199999999999E-2</v>
      </c>
      <c r="DL269" s="52">
        <v>7.5128200000000006E-2</v>
      </c>
      <c r="DM269" s="52">
        <v>6.8251199999999998E-2</v>
      </c>
      <c r="DN269" s="52">
        <v>6.3615900000000003E-2</v>
      </c>
      <c r="DO269" s="52">
        <v>5.3370599999999997E-2</v>
      </c>
      <c r="DP269" s="52">
        <v>4.3306799999999999E-2</v>
      </c>
      <c r="DQ269" s="52">
        <v>3.7956700000000003E-2</v>
      </c>
      <c r="DR269" s="52">
        <v>4.9871100000000002E-2</v>
      </c>
      <c r="DS269" s="52">
        <v>4.9722700000000002E-2</v>
      </c>
      <c r="DT269" s="52">
        <v>4.1968100000000001E-2</v>
      </c>
      <c r="DU269" s="52">
        <v>2.81467E-2</v>
      </c>
      <c r="DV269" s="52">
        <v>2.99841E-2</v>
      </c>
      <c r="DW269" s="52">
        <v>1.3942E-3</v>
      </c>
      <c r="DX269" s="52">
        <v>-1.01987E-2</v>
      </c>
      <c r="DY269" s="52">
        <v>-1.42463E-2</v>
      </c>
      <c r="DZ269" s="52">
        <v>-5.1637999999999996E-3</v>
      </c>
      <c r="EA269" s="52">
        <v>1.3923899999999999E-2</v>
      </c>
      <c r="EB269" s="52">
        <v>1.1750099999999999E-2</v>
      </c>
      <c r="EC269" s="52">
        <v>2.2040299999999999E-2</v>
      </c>
      <c r="ED269" s="52">
        <v>3.3134499999999997E-2</v>
      </c>
      <c r="EE269" s="52">
        <v>3.3134799999999999E-2</v>
      </c>
      <c r="EF269" s="52">
        <v>2.7101E-2</v>
      </c>
      <c r="EG269" s="52">
        <v>4.0048800000000002E-2</v>
      </c>
      <c r="EH269" s="52">
        <v>8.7980000000000003E-2</v>
      </c>
      <c r="EI269" s="52">
        <v>8.7736800000000004E-2</v>
      </c>
      <c r="EJ269" s="52">
        <v>9.0503399999999998E-2</v>
      </c>
      <c r="EK269" s="52">
        <v>8.4244600000000003E-2</v>
      </c>
      <c r="EL269" s="52">
        <v>7.9996800000000007E-2</v>
      </c>
      <c r="EM269" s="52">
        <v>7.0331299999999999E-2</v>
      </c>
      <c r="EN269" s="52">
        <v>6.0858299999999997E-2</v>
      </c>
      <c r="EO269" s="52">
        <v>5.5766499999999997E-2</v>
      </c>
      <c r="EP269" s="52">
        <v>6.7762500000000003E-2</v>
      </c>
      <c r="EQ269" s="52">
        <v>6.6689600000000002E-2</v>
      </c>
      <c r="ER269" s="52">
        <v>5.7972599999999999E-2</v>
      </c>
      <c r="ES269" s="52">
        <v>4.3203400000000003E-2</v>
      </c>
      <c r="ET269" s="52">
        <v>4.3462099999999997E-2</v>
      </c>
      <c r="EU269" s="52">
        <v>69.312156999999999</v>
      </c>
      <c r="EV269" s="52">
        <v>69.843924999999999</v>
      </c>
      <c r="EW269" s="52">
        <v>67.312156999999999</v>
      </c>
      <c r="EX269" s="52">
        <v>67.578040999999999</v>
      </c>
      <c r="EY269" s="52">
        <v>67.156075000000001</v>
      </c>
      <c r="EZ269" s="52">
        <v>66.312156999999999</v>
      </c>
      <c r="FA269" s="52">
        <v>67.843924999999999</v>
      </c>
      <c r="FB269" s="52">
        <v>70.531768999999997</v>
      </c>
      <c r="FC269" s="52">
        <v>75.375693999999996</v>
      </c>
      <c r="FD269" s="52">
        <v>81.219620000000006</v>
      </c>
      <c r="FE269" s="52">
        <v>85.485504000000006</v>
      </c>
      <c r="FF269" s="52">
        <v>86.219620000000006</v>
      </c>
      <c r="FG269" s="52">
        <v>88.219620000000006</v>
      </c>
      <c r="FH269" s="52">
        <v>85.797652999999997</v>
      </c>
      <c r="FI269" s="52">
        <v>87.219620000000006</v>
      </c>
      <c r="FJ269" s="52">
        <v>85.219620000000006</v>
      </c>
      <c r="FK269" s="52">
        <v>83.531768999999997</v>
      </c>
      <c r="FL269" s="52">
        <v>83.531768999999997</v>
      </c>
      <c r="FM269" s="52">
        <v>81.687843000000001</v>
      </c>
      <c r="FN269" s="52">
        <v>78.687843000000001</v>
      </c>
      <c r="FO269" s="52">
        <v>75.156075000000001</v>
      </c>
      <c r="FP269" s="52">
        <v>73.156075000000001</v>
      </c>
      <c r="FQ269" s="52">
        <v>73</v>
      </c>
      <c r="FR269" s="52">
        <v>70.312156999999999</v>
      </c>
      <c r="FS269" s="52">
        <v>1.0757900000000001E-2</v>
      </c>
      <c r="FT269" s="52">
        <v>1.17716E-2</v>
      </c>
      <c r="FU269" s="52">
        <v>1.7008200000000001E-2</v>
      </c>
    </row>
    <row r="270" spans="1:177" x14ac:dyDescent="0.2">
      <c r="A270" s="31" t="s">
        <v>204</v>
      </c>
      <c r="B270" s="31" t="s">
        <v>236</v>
      </c>
      <c r="C270" s="31" t="s">
        <v>221</v>
      </c>
      <c r="D270" s="31" t="s">
        <v>214</v>
      </c>
      <c r="E270" s="53" t="s">
        <v>230</v>
      </c>
      <c r="F270" s="53">
        <v>1518</v>
      </c>
      <c r="G270" s="52">
        <v>1.027766</v>
      </c>
      <c r="H270" s="52">
        <v>0.89745350000000002</v>
      </c>
      <c r="I270" s="52">
        <v>0.81042740000000002</v>
      </c>
      <c r="J270" s="52">
        <v>0.73467389999999999</v>
      </c>
      <c r="K270" s="52">
        <v>0.68641819999999998</v>
      </c>
      <c r="L270" s="52">
        <v>0.67213000000000001</v>
      </c>
      <c r="M270" s="52">
        <v>0.6658615</v>
      </c>
      <c r="N270" s="52">
        <v>0.71499040000000003</v>
      </c>
      <c r="O270" s="52">
        <v>0.76702579999999998</v>
      </c>
      <c r="P270" s="52">
        <v>0.82173099999999999</v>
      </c>
      <c r="Q270" s="52">
        <v>0.84656989999999999</v>
      </c>
      <c r="R270" s="52">
        <v>0.92441949999999995</v>
      </c>
      <c r="S270" s="52">
        <v>0.9977646</v>
      </c>
      <c r="T270" s="52">
        <v>1.0762780000000001</v>
      </c>
      <c r="U270" s="52">
        <v>1.1309389999999999</v>
      </c>
      <c r="V270" s="52">
        <v>1.177235</v>
      </c>
      <c r="W270" s="52">
        <v>1.2833479999999999</v>
      </c>
      <c r="X270" s="52">
        <v>1.4061779999999999</v>
      </c>
      <c r="Y270" s="52">
        <v>1.467595</v>
      </c>
      <c r="Z270" s="52">
        <v>1.4835210000000001</v>
      </c>
      <c r="AA270" s="52">
        <v>1.5593919999999999</v>
      </c>
      <c r="AB270" s="52">
        <v>1.5641780000000001</v>
      </c>
      <c r="AC270" s="52">
        <v>1.4035979999999999</v>
      </c>
      <c r="AD270" s="52">
        <v>1.2551589999999999</v>
      </c>
      <c r="AE270" s="52">
        <v>-4.0285599999999998E-2</v>
      </c>
      <c r="AF270" s="52">
        <v>-4.9707899999999999E-2</v>
      </c>
      <c r="AG270" s="52">
        <v>-5.5050500000000002E-2</v>
      </c>
      <c r="AH270" s="52">
        <v>-4.0183099999999999E-2</v>
      </c>
      <c r="AI270" s="52">
        <v>-1.91985E-2</v>
      </c>
      <c r="AJ270" s="52">
        <v>-2.28668E-2</v>
      </c>
      <c r="AK270" s="52">
        <v>-1.12216E-2</v>
      </c>
      <c r="AL270" s="52">
        <v>-1.2645E-2</v>
      </c>
      <c r="AM270" s="52">
        <v>-3.2973999999999998E-3</v>
      </c>
      <c r="AN270" s="52">
        <v>-6.4539999999999997E-3</v>
      </c>
      <c r="AO270" s="52">
        <v>-2.23743E-2</v>
      </c>
      <c r="AP270" s="52">
        <v>1.51535E-2</v>
      </c>
      <c r="AQ270" s="52">
        <v>-5.2570999999999998E-3</v>
      </c>
      <c r="AR270" s="52">
        <v>2.8211199999999999E-2</v>
      </c>
      <c r="AS270" s="52">
        <v>4.1219499999999999E-2</v>
      </c>
      <c r="AT270" s="52">
        <v>3.05601E-2</v>
      </c>
      <c r="AU270" s="52">
        <v>-1.65498E-2</v>
      </c>
      <c r="AV270" s="52">
        <v>-6.0822000000000003E-3</v>
      </c>
      <c r="AW270" s="52">
        <v>-4.5038000000000002E-2</v>
      </c>
      <c r="AX270" s="52">
        <v>-2.71851E-2</v>
      </c>
      <c r="AY270" s="52">
        <v>-1.5107000000000001E-2</v>
      </c>
      <c r="AZ270" s="52">
        <v>9.1138999999999994E-3</v>
      </c>
      <c r="BA270" s="52">
        <v>-1.5884100000000002E-2</v>
      </c>
      <c r="BB270" s="52">
        <v>-6.7965999999999999E-3</v>
      </c>
      <c r="BC270" s="52">
        <v>-2.47747E-2</v>
      </c>
      <c r="BD270" s="52">
        <v>-3.4209299999999998E-2</v>
      </c>
      <c r="BE270" s="52">
        <v>-4.1602600000000003E-2</v>
      </c>
      <c r="BF270" s="52">
        <v>-2.8174000000000001E-2</v>
      </c>
      <c r="BG270" s="52">
        <v>-8.3642000000000005E-3</v>
      </c>
      <c r="BH270" s="52">
        <v>-1.1853300000000001E-2</v>
      </c>
      <c r="BI270" s="52">
        <v>1.638E-4</v>
      </c>
      <c r="BJ270" s="52">
        <v>-8.0400000000000003E-4</v>
      </c>
      <c r="BK270" s="52">
        <v>9.7342999999999996E-3</v>
      </c>
      <c r="BL270" s="52">
        <v>7.2595999999999997E-3</v>
      </c>
      <c r="BM270" s="52">
        <v>-7.5973000000000004E-3</v>
      </c>
      <c r="BN270" s="52">
        <v>3.1794599999999999E-2</v>
      </c>
      <c r="BO270" s="52">
        <v>1.22694E-2</v>
      </c>
      <c r="BP270" s="52">
        <v>4.6044799999999997E-2</v>
      </c>
      <c r="BQ270" s="52">
        <v>6.0246899999999999E-2</v>
      </c>
      <c r="BR270" s="52">
        <v>4.9954800000000001E-2</v>
      </c>
      <c r="BS270" s="52">
        <v>4.0080999999999997E-3</v>
      </c>
      <c r="BT270" s="52">
        <v>1.47522E-2</v>
      </c>
      <c r="BU270" s="52">
        <v>-2.28954E-2</v>
      </c>
      <c r="BV270" s="52">
        <v>-5.7775999999999999E-3</v>
      </c>
      <c r="BW270" s="52">
        <v>6.0064999999999997E-3</v>
      </c>
      <c r="BX270" s="52">
        <v>2.9070100000000001E-2</v>
      </c>
      <c r="BY270" s="52">
        <v>2.7320999999999999E-3</v>
      </c>
      <c r="BZ270" s="52">
        <v>9.9926000000000008E-3</v>
      </c>
      <c r="CA270" s="52">
        <v>-1.40319E-2</v>
      </c>
      <c r="CB270" s="52">
        <v>-2.3474999999999999E-2</v>
      </c>
      <c r="CC270" s="52">
        <v>-3.2288699999999997E-2</v>
      </c>
      <c r="CD270" s="52">
        <v>-1.9856499999999999E-2</v>
      </c>
      <c r="CE270" s="52">
        <v>-8.6030000000000004E-4</v>
      </c>
      <c r="CF270" s="52">
        <v>-4.2253000000000004E-3</v>
      </c>
      <c r="CG270" s="52">
        <v>8.0493000000000006E-3</v>
      </c>
      <c r="CH270" s="52">
        <v>7.3971000000000002E-3</v>
      </c>
      <c r="CI270" s="52">
        <v>1.8760099999999998E-2</v>
      </c>
      <c r="CJ270" s="52">
        <v>1.67577E-2</v>
      </c>
      <c r="CK270" s="52">
        <v>2.6370999999999999E-3</v>
      </c>
      <c r="CL270" s="52">
        <v>4.3320200000000003E-2</v>
      </c>
      <c r="CM270" s="52">
        <v>2.4408200000000001E-2</v>
      </c>
      <c r="CN270" s="52">
        <v>5.8396200000000002E-2</v>
      </c>
      <c r="CO270" s="52">
        <v>7.3425199999999996E-2</v>
      </c>
      <c r="CP270" s="52">
        <v>6.3387499999999999E-2</v>
      </c>
      <c r="CQ270" s="52">
        <v>1.8246499999999999E-2</v>
      </c>
      <c r="CR270" s="52">
        <v>2.9182099999999999E-2</v>
      </c>
      <c r="CS270" s="52">
        <v>-7.5595000000000002E-3</v>
      </c>
      <c r="CT270" s="52">
        <v>9.0492000000000003E-3</v>
      </c>
      <c r="CU270" s="52">
        <v>2.0629600000000001E-2</v>
      </c>
      <c r="CV270" s="52">
        <v>4.2891699999999998E-2</v>
      </c>
      <c r="CW270" s="52">
        <v>1.56256E-2</v>
      </c>
      <c r="CX270" s="52">
        <v>2.1620799999999999E-2</v>
      </c>
      <c r="CY270" s="52">
        <v>-3.2891000000000001E-3</v>
      </c>
      <c r="CZ270" s="52">
        <v>-1.2740700000000001E-2</v>
      </c>
      <c r="DA270" s="52">
        <v>-2.2974700000000001E-2</v>
      </c>
      <c r="DB270" s="52">
        <v>-1.1539000000000001E-2</v>
      </c>
      <c r="DC270" s="52">
        <v>6.6435000000000001E-3</v>
      </c>
      <c r="DD270" s="52">
        <v>3.4026E-3</v>
      </c>
      <c r="DE270" s="52">
        <v>1.5934799999999999E-2</v>
      </c>
      <c r="DF270" s="52">
        <v>1.55981E-2</v>
      </c>
      <c r="DG270" s="52">
        <v>2.7785799999999999E-2</v>
      </c>
      <c r="DH270" s="52">
        <v>2.62557E-2</v>
      </c>
      <c r="DI270" s="52">
        <v>1.28716E-2</v>
      </c>
      <c r="DJ270" s="52">
        <v>5.48458E-2</v>
      </c>
      <c r="DK270" s="52">
        <v>3.65469E-2</v>
      </c>
      <c r="DL270" s="52">
        <v>7.0747699999999997E-2</v>
      </c>
      <c r="DM270" s="52">
        <v>8.66035E-2</v>
      </c>
      <c r="DN270" s="52">
        <v>7.6820200000000005E-2</v>
      </c>
      <c r="DO270" s="52">
        <v>3.2484899999999997E-2</v>
      </c>
      <c r="DP270" s="52">
        <v>4.3611900000000002E-2</v>
      </c>
      <c r="DQ270" s="52">
        <v>7.7762999999999999E-3</v>
      </c>
      <c r="DR270" s="52">
        <v>2.3876000000000001E-2</v>
      </c>
      <c r="DS270" s="52">
        <v>3.5252800000000001E-2</v>
      </c>
      <c r="DT270" s="52">
        <v>5.6713399999999997E-2</v>
      </c>
      <c r="DU270" s="52">
        <v>2.8519099999999999E-2</v>
      </c>
      <c r="DV270" s="52">
        <v>3.3248899999999998E-2</v>
      </c>
      <c r="DW270" s="52">
        <v>1.2221900000000001E-2</v>
      </c>
      <c r="DX270" s="52">
        <v>2.7579000000000002E-3</v>
      </c>
      <c r="DY270" s="52">
        <v>-9.5268999999999996E-3</v>
      </c>
      <c r="DZ270" s="52">
        <v>4.7009999999999999E-4</v>
      </c>
      <c r="EA270" s="52">
        <v>1.7477900000000001E-2</v>
      </c>
      <c r="EB270" s="52">
        <v>1.4416200000000001E-2</v>
      </c>
      <c r="EC270" s="52">
        <v>2.7320199999999999E-2</v>
      </c>
      <c r="ED270" s="52">
        <v>2.7439100000000001E-2</v>
      </c>
      <c r="EE270" s="52">
        <v>4.0817600000000002E-2</v>
      </c>
      <c r="EF270" s="52">
        <v>3.9969400000000002E-2</v>
      </c>
      <c r="EG270" s="52">
        <v>2.7648599999999999E-2</v>
      </c>
      <c r="EH270" s="52">
        <v>7.1486999999999995E-2</v>
      </c>
      <c r="EI270" s="52">
        <v>5.4073400000000001E-2</v>
      </c>
      <c r="EJ270" s="52">
        <v>8.8581199999999999E-2</v>
      </c>
      <c r="EK270" s="52">
        <v>0.1056308</v>
      </c>
      <c r="EL270" s="52">
        <v>9.6214900000000006E-2</v>
      </c>
      <c r="EM270" s="52">
        <v>5.3042899999999997E-2</v>
      </c>
      <c r="EN270" s="52">
        <v>6.4446299999999998E-2</v>
      </c>
      <c r="EO270" s="52">
        <v>2.9918899999999998E-2</v>
      </c>
      <c r="EP270" s="52">
        <v>4.5283499999999997E-2</v>
      </c>
      <c r="EQ270" s="52">
        <v>5.6366300000000001E-2</v>
      </c>
      <c r="ER270" s="52">
        <v>7.6669600000000004E-2</v>
      </c>
      <c r="ES270" s="52">
        <v>4.7135200000000002E-2</v>
      </c>
      <c r="ET270" s="52">
        <v>5.0038100000000002E-2</v>
      </c>
      <c r="EU270" s="52">
        <v>71</v>
      </c>
      <c r="EV270" s="52">
        <v>69</v>
      </c>
      <c r="EW270" s="52">
        <v>69</v>
      </c>
      <c r="EX270" s="52">
        <v>68</v>
      </c>
      <c r="EY270" s="52">
        <v>68</v>
      </c>
      <c r="EZ270" s="52">
        <v>68</v>
      </c>
      <c r="FA270" s="52">
        <v>67</v>
      </c>
      <c r="FB270" s="52">
        <v>68</v>
      </c>
      <c r="FC270" s="52">
        <v>72</v>
      </c>
      <c r="FD270" s="52">
        <v>77</v>
      </c>
      <c r="FE270" s="52">
        <v>80</v>
      </c>
      <c r="FF270" s="52">
        <v>82</v>
      </c>
      <c r="FG270" s="52">
        <v>84</v>
      </c>
      <c r="FH270" s="52">
        <v>82</v>
      </c>
      <c r="FI270" s="52">
        <v>83</v>
      </c>
      <c r="FJ270" s="52">
        <v>81</v>
      </c>
      <c r="FK270" s="52">
        <v>81</v>
      </c>
      <c r="FL270" s="52">
        <v>81</v>
      </c>
      <c r="FM270" s="52">
        <v>80</v>
      </c>
      <c r="FN270" s="52">
        <v>77</v>
      </c>
      <c r="FO270" s="52">
        <v>76</v>
      </c>
      <c r="FP270" s="52">
        <v>74</v>
      </c>
      <c r="FQ270" s="52">
        <v>73</v>
      </c>
      <c r="FR270" s="52">
        <v>72</v>
      </c>
      <c r="FS270" s="52">
        <v>1.38359E-2</v>
      </c>
      <c r="FT270" s="52">
        <v>1.51307E-2</v>
      </c>
      <c r="FU270" s="52">
        <v>2.0420799999999999E-2</v>
      </c>
    </row>
    <row r="271" spans="1:177" x14ac:dyDescent="0.2">
      <c r="A271" s="31" t="s">
        <v>204</v>
      </c>
      <c r="B271" s="31" t="s">
        <v>236</v>
      </c>
      <c r="C271" s="31" t="s">
        <v>221</v>
      </c>
      <c r="D271" s="31" t="s">
        <v>214</v>
      </c>
      <c r="E271" s="53" t="s">
        <v>231</v>
      </c>
      <c r="F271" s="53">
        <v>1074</v>
      </c>
      <c r="G271" s="52">
        <v>1.2033430000000001</v>
      </c>
      <c r="H271" s="52">
        <v>1.0388569999999999</v>
      </c>
      <c r="I271" s="52">
        <v>0.9227419</v>
      </c>
      <c r="J271" s="52">
        <v>0.85618850000000002</v>
      </c>
      <c r="K271" s="52">
        <v>0.80951709999999999</v>
      </c>
      <c r="L271" s="52">
        <v>0.78833430000000004</v>
      </c>
      <c r="M271" s="52">
        <v>0.77651289999999995</v>
      </c>
      <c r="N271" s="52">
        <v>0.86841369999999996</v>
      </c>
      <c r="O271" s="52">
        <v>0.88168139999999995</v>
      </c>
      <c r="P271" s="52">
        <v>0.9417489</v>
      </c>
      <c r="Q271" s="52">
        <v>1.0771900000000001</v>
      </c>
      <c r="R271" s="52">
        <v>1.2615400000000001</v>
      </c>
      <c r="S271" s="52">
        <v>1.4352400000000001</v>
      </c>
      <c r="T271" s="52">
        <v>1.564899</v>
      </c>
      <c r="U271" s="52">
        <v>1.7294050000000001</v>
      </c>
      <c r="V271" s="52">
        <v>1.799183</v>
      </c>
      <c r="W271" s="52">
        <v>1.9535750000000001</v>
      </c>
      <c r="X271" s="52">
        <v>2.0551210000000002</v>
      </c>
      <c r="Y271" s="52">
        <v>2.134735</v>
      </c>
      <c r="Z271" s="52">
        <v>2.1384120000000002</v>
      </c>
      <c r="AA271" s="52">
        <v>2.1251380000000002</v>
      </c>
      <c r="AB271" s="52">
        <v>2.0427209999999998</v>
      </c>
      <c r="AC271" s="52">
        <v>1.8393809999999999</v>
      </c>
      <c r="AD271" s="52">
        <v>1.5795980000000001</v>
      </c>
      <c r="AE271" s="52">
        <v>-5.8599199999999997E-2</v>
      </c>
      <c r="AF271" s="52">
        <v>-6.7974300000000001E-2</v>
      </c>
      <c r="AG271" s="52">
        <v>-5.3578300000000002E-2</v>
      </c>
      <c r="AH271" s="52">
        <v>-4.4718399999999998E-2</v>
      </c>
      <c r="AI271" s="52">
        <v>-2.06216E-2</v>
      </c>
      <c r="AJ271" s="52">
        <v>-2.0156299999999999E-2</v>
      </c>
      <c r="AK271" s="52">
        <v>-1.53537E-2</v>
      </c>
      <c r="AL271" s="52">
        <v>1.02597E-2</v>
      </c>
      <c r="AM271" s="52">
        <v>-1.08547E-2</v>
      </c>
      <c r="AN271" s="52">
        <v>-2.6763800000000001E-2</v>
      </c>
      <c r="AO271" s="52">
        <v>1.4730200000000001E-2</v>
      </c>
      <c r="AP271" s="52">
        <v>6.0059500000000002E-2</v>
      </c>
      <c r="AQ271" s="52">
        <v>7.3343400000000003E-2</v>
      </c>
      <c r="AR271" s="52">
        <v>2.7222400000000001E-2</v>
      </c>
      <c r="AS271" s="52">
        <v>-1.5379200000000001E-2</v>
      </c>
      <c r="AT271" s="52">
        <v>-1.20044E-2</v>
      </c>
      <c r="AU271" s="52">
        <v>2.79434E-2</v>
      </c>
      <c r="AV271" s="52">
        <v>-1.60941E-2</v>
      </c>
      <c r="AW271" s="52">
        <v>2.53052E-2</v>
      </c>
      <c r="AX271" s="52">
        <v>2.6945299999999998E-2</v>
      </c>
      <c r="AY271" s="52">
        <v>1.4572699999999999E-2</v>
      </c>
      <c r="AZ271" s="52">
        <v>-3.2328299999999997E-2</v>
      </c>
      <c r="BA271" s="52">
        <v>-2.19099E-2</v>
      </c>
      <c r="BB271" s="52">
        <v>-1.87791E-2</v>
      </c>
      <c r="BC271" s="52">
        <v>-3.9554699999999998E-2</v>
      </c>
      <c r="BD271" s="52">
        <v>-5.0761899999999999E-2</v>
      </c>
      <c r="BE271" s="52">
        <v>-3.9099200000000001E-2</v>
      </c>
      <c r="BF271" s="52">
        <v>-3.0863499999999999E-2</v>
      </c>
      <c r="BG271" s="52">
        <v>-7.6869E-3</v>
      </c>
      <c r="BH271" s="52">
        <v>-7.7203000000000003E-3</v>
      </c>
      <c r="BI271" s="52">
        <v>-2.2058999999999998E-3</v>
      </c>
      <c r="BJ271" s="52">
        <v>2.3978099999999999E-2</v>
      </c>
      <c r="BK271" s="52">
        <v>3.7425000000000002E-3</v>
      </c>
      <c r="BL271" s="52">
        <v>-1.11016E-2</v>
      </c>
      <c r="BM271" s="52">
        <v>3.3233899999999997E-2</v>
      </c>
      <c r="BN271" s="52">
        <v>8.1932099999999994E-2</v>
      </c>
      <c r="BO271" s="52">
        <v>9.8891000000000007E-2</v>
      </c>
      <c r="BP271" s="52">
        <v>5.4090100000000002E-2</v>
      </c>
      <c r="BQ271" s="52">
        <v>1.18137E-2</v>
      </c>
      <c r="BR271" s="52">
        <v>1.5983199999999999E-2</v>
      </c>
      <c r="BS271" s="52">
        <v>5.6436100000000003E-2</v>
      </c>
      <c r="BT271" s="52">
        <v>1.4038999999999999E-2</v>
      </c>
      <c r="BU271" s="52">
        <v>5.4538700000000002E-2</v>
      </c>
      <c r="BV271" s="52">
        <v>5.7529200000000003E-2</v>
      </c>
      <c r="BW271" s="52">
        <v>4.2442899999999999E-2</v>
      </c>
      <c r="BX271" s="52">
        <v>-6.1320000000000003E-3</v>
      </c>
      <c r="BY271" s="52">
        <v>2.9686999999999999E-3</v>
      </c>
      <c r="BZ271" s="52">
        <v>3.3589000000000002E-3</v>
      </c>
      <c r="CA271" s="52">
        <v>-2.6364599999999998E-2</v>
      </c>
      <c r="CB271" s="52">
        <v>-3.8840699999999999E-2</v>
      </c>
      <c r="CC271" s="52">
        <v>-2.9071E-2</v>
      </c>
      <c r="CD271" s="52">
        <v>-2.1267600000000001E-2</v>
      </c>
      <c r="CE271" s="52">
        <v>1.2715000000000001E-3</v>
      </c>
      <c r="CF271" s="52">
        <v>8.9280000000000002E-4</v>
      </c>
      <c r="CG271" s="52">
        <v>6.9002999999999998E-3</v>
      </c>
      <c r="CH271" s="52">
        <v>3.3479500000000002E-2</v>
      </c>
      <c r="CI271" s="52">
        <v>1.38525E-2</v>
      </c>
      <c r="CJ271" s="52">
        <v>-2.5399999999999999E-4</v>
      </c>
      <c r="CK271" s="52">
        <v>4.60495E-2</v>
      </c>
      <c r="CL271" s="52">
        <v>9.7080899999999998E-2</v>
      </c>
      <c r="CM271" s="52">
        <v>0.1165853</v>
      </c>
      <c r="CN271" s="52">
        <v>7.2698600000000002E-2</v>
      </c>
      <c r="CO271" s="52">
        <v>3.0647400000000002E-2</v>
      </c>
      <c r="CP271" s="52">
        <v>3.53674E-2</v>
      </c>
      <c r="CQ271" s="52">
        <v>7.6170000000000002E-2</v>
      </c>
      <c r="CR271" s="52">
        <v>3.4909000000000003E-2</v>
      </c>
      <c r="CS271" s="52">
        <v>7.4785699999999997E-2</v>
      </c>
      <c r="CT271" s="52">
        <v>7.8711500000000004E-2</v>
      </c>
      <c r="CU271" s="52">
        <v>6.1745599999999998E-2</v>
      </c>
      <c r="CV271" s="52">
        <v>1.20115E-2</v>
      </c>
      <c r="CW271" s="52">
        <v>2.0199499999999999E-2</v>
      </c>
      <c r="CX271" s="52">
        <v>1.86915E-2</v>
      </c>
      <c r="CY271" s="52">
        <v>-1.3174399999999999E-2</v>
      </c>
      <c r="CZ271" s="52">
        <v>-2.69194E-2</v>
      </c>
      <c r="DA271" s="52">
        <v>-1.9042799999999999E-2</v>
      </c>
      <c r="DB271" s="52">
        <v>-1.16717E-2</v>
      </c>
      <c r="DC271" s="52">
        <v>1.023E-2</v>
      </c>
      <c r="DD271" s="52">
        <v>9.5058999999999994E-3</v>
      </c>
      <c r="DE271" s="52">
        <v>1.60065E-2</v>
      </c>
      <c r="DF271" s="52">
        <v>4.29808E-2</v>
      </c>
      <c r="DG271" s="52">
        <v>2.3962500000000001E-2</v>
      </c>
      <c r="DH271" s="52">
        <v>1.05936E-2</v>
      </c>
      <c r="DI271" s="52">
        <v>5.8865099999999997E-2</v>
      </c>
      <c r="DJ271" s="52">
        <v>0.1122298</v>
      </c>
      <c r="DK271" s="52">
        <v>0.1342795</v>
      </c>
      <c r="DL271" s="52">
        <v>9.1307100000000002E-2</v>
      </c>
      <c r="DM271" s="52">
        <v>4.94811E-2</v>
      </c>
      <c r="DN271" s="52">
        <v>5.4751500000000002E-2</v>
      </c>
      <c r="DO271" s="52">
        <v>9.59039E-2</v>
      </c>
      <c r="DP271" s="52">
        <v>5.5779099999999998E-2</v>
      </c>
      <c r="DQ271" s="52">
        <v>9.5032800000000001E-2</v>
      </c>
      <c r="DR271" s="52">
        <v>9.9893800000000005E-2</v>
      </c>
      <c r="DS271" s="52">
        <v>8.1048400000000007E-2</v>
      </c>
      <c r="DT271" s="52">
        <v>3.0155000000000001E-2</v>
      </c>
      <c r="DU271" s="52">
        <v>3.7430400000000003E-2</v>
      </c>
      <c r="DV271" s="52">
        <v>3.4024199999999998E-2</v>
      </c>
      <c r="DW271" s="52">
        <v>5.8700999999999996E-3</v>
      </c>
      <c r="DX271" s="52">
        <v>-9.7070000000000004E-3</v>
      </c>
      <c r="DY271" s="52">
        <v>-4.5636000000000001E-3</v>
      </c>
      <c r="DZ271" s="52">
        <v>2.1832000000000002E-3</v>
      </c>
      <c r="EA271" s="52">
        <v>2.31647E-2</v>
      </c>
      <c r="EB271" s="52">
        <v>2.19419E-2</v>
      </c>
      <c r="EC271" s="52">
        <v>2.91544E-2</v>
      </c>
      <c r="ED271" s="52">
        <v>5.6699199999999998E-2</v>
      </c>
      <c r="EE271" s="52">
        <v>3.8559700000000002E-2</v>
      </c>
      <c r="EF271" s="52">
        <v>2.6255899999999999E-2</v>
      </c>
      <c r="EG271" s="52">
        <v>7.7368800000000001E-2</v>
      </c>
      <c r="EH271" s="52">
        <v>0.13410240000000001</v>
      </c>
      <c r="EI271" s="52">
        <v>0.1598271</v>
      </c>
      <c r="EJ271" s="52">
        <v>0.1181748</v>
      </c>
      <c r="EK271" s="52">
        <v>7.6674000000000006E-2</v>
      </c>
      <c r="EL271" s="52">
        <v>8.2739199999999999E-2</v>
      </c>
      <c r="EM271" s="52">
        <v>0.12439649999999999</v>
      </c>
      <c r="EN271" s="52">
        <v>8.5912100000000005E-2</v>
      </c>
      <c r="EO271" s="52">
        <v>0.1242663</v>
      </c>
      <c r="EP271" s="52">
        <v>0.1304777</v>
      </c>
      <c r="EQ271" s="52">
        <v>0.1089185</v>
      </c>
      <c r="ER271" s="52">
        <v>5.63513E-2</v>
      </c>
      <c r="ES271" s="52">
        <v>6.2309000000000003E-2</v>
      </c>
      <c r="ET271" s="52">
        <v>5.6162200000000002E-2</v>
      </c>
      <c r="EU271" s="52">
        <v>67</v>
      </c>
      <c r="EV271" s="52">
        <v>71</v>
      </c>
      <c r="EW271" s="52">
        <v>65</v>
      </c>
      <c r="EX271" s="52">
        <v>67</v>
      </c>
      <c r="EY271" s="52">
        <v>66</v>
      </c>
      <c r="EZ271" s="52">
        <v>64</v>
      </c>
      <c r="FA271" s="52">
        <v>69</v>
      </c>
      <c r="FB271" s="52">
        <v>74</v>
      </c>
      <c r="FC271" s="52">
        <v>80</v>
      </c>
      <c r="FD271" s="52">
        <v>87</v>
      </c>
      <c r="FE271" s="52">
        <v>93</v>
      </c>
      <c r="FF271" s="52">
        <v>92</v>
      </c>
      <c r="FG271" s="52">
        <v>94</v>
      </c>
      <c r="FH271" s="52">
        <v>91</v>
      </c>
      <c r="FI271" s="52">
        <v>93</v>
      </c>
      <c r="FJ271" s="52">
        <v>91</v>
      </c>
      <c r="FK271" s="52">
        <v>87</v>
      </c>
      <c r="FL271" s="52">
        <v>87</v>
      </c>
      <c r="FM271" s="52">
        <v>84</v>
      </c>
      <c r="FN271" s="52">
        <v>81</v>
      </c>
      <c r="FO271" s="52">
        <v>74</v>
      </c>
      <c r="FP271" s="52">
        <v>72</v>
      </c>
      <c r="FQ271" s="52">
        <v>73</v>
      </c>
      <c r="FR271" s="52">
        <v>68</v>
      </c>
      <c r="FS271" s="52">
        <v>1.6929699999999999E-2</v>
      </c>
      <c r="FT271" s="52">
        <v>1.8599299999999999E-2</v>
      </c>
      <c r="FU271" s="52">
        <v>2.86889E-2</v>
      </c>
    </row>
    <row r="272" spans="1:177" x14ac:dyDescent="0.2">
      <c r="A272" s="31" t="s">
        <v>204</v>
      </c>
      <c r="B272" s="31" t="s">
        <v>236</v>
      </c>
      <c r="C272" s="31" t="s">
        <v>221</v>
      </c>
      <c r="D272" s="31" t="s">
        <v>215</v>
      </c>
      <c r="E272" s="53" t="s">
        <v>229</v>
      </c>
      <c r="F272" s="53">
        <v>2399</v>
      </c>
      <c r="G272" s="52">
        <v>0.95691309999999996</v>
      </c>
      <c r="H272" s="52">
        <v>0.81937930000000003</v>
      </c>
      <c r="I272" s="52">
        <v>0.73038259999999999</v>
      </c>
      <c r="J272" s="52">
        <v>0.67569520000000005</v>
      </c>
      <c r="K272" s="52">
        <v>0.63706470000000004</v>
      </c>
      <c r="L272" s="52">
        <v>0.6538408</v>
      </c>
      <c r="M272" s="52">
        <v>0.69895459999999998</v>
      </c>
      <c r="N272" s="52">
        <v>0.74622480000000002</v>
      </c>
      <c r="O272" s="52">
        <v>0.79388340000000002</v>
      </c>
      <c r="P272" s="52">
        <v>0.82833420000000002</v>
      </c>
      <c r="Q272" s="52">
        <v>0.94169510000000001</v>
      </c>
      <c r="R272" s="52">
        <v>1.0766979999999999</v>
      </c>
      <c r="S272" s="52">
        <v>1.1942390000000001</v>
      </c>
      <c r="T272" s="52">
        <v>1.2656000000000001</v>
      </c>
      <c r="U272" s="52">
        <v>1.333831</v>
      </c>
      <c r="V272" s="52">
        <v>1.3544860000000001</v>
      </c>
      <c r="W272" s="52">
        <v>1.41055</v>
      </c>
      <c r="X272" s="52">
        <v>1.5058240000000001</v>
      </c>
      <c r="Y272" s="52">
        <v>1.5613729999999999</v>
      </c>
      <c r="Z272" s="52">
        <v>1.5781579999999999</v>
      </c>
      <c r="AA272" s="52">
        <v>1.6119250000000001</v>
      </c>
      <c r="AB272" s="52">
        <v>1.531466</v>
      </c>
      <c r="AC272" s="52">
        <v>1.36307</v>
      </c>
      <c r="AD272" s="52">
        <v>1.134922</v>
      </c>
      <c r="AE272" s="52">
        <v>-3.6868400000000003E-2</v>
      </c>
      <c r="AF272" s="52">
        <v>-4.4956099999999999E-2</v>
      </c>
      <c r="AG272" s="52">
        <v>-4.3113199999999997E-2</v>
      </c>
      <c r="AH272" s="52">
        <v>-3.2986300000000003E-2</v>
      </c>
      <c r="AI272" s="52">
        <v>-1.4148600000000001E-2</v>
      </c>
      <c r="AJ272" s="52">
        <v>-1.5962199999999999E-2</v>
      </c>
      <c r="AK272" s="52">
        <v>-7.2240000000000004E-3</v>
      </c>
      <c r="AL272" s="52">
        <v>2.0414000000000001E-3</v>
      </c>
      <c r="AM272" s="52">
        <v>-2.5490000000000002E-4</v>
      </c>
      <c r="AN272" s="52">
        <v>-8.3599E-3</v>
      </c>
      <c r="AO272" s="52">
        <v>8.0889999999999998E-4</v>
      </c>
      <c r="AP272" s="52">
        <v>4.3390100000000001E-2</v>
      </c>
      <c r="AQ272" s="52">
        <v>3.82271E-2</v>
      </c>
      <c r="AR272" s="52">
        <v>3.7605300000000001E-2</v>
      </c>
      <c r="AS272" s="52">
        <v>2.79808E-2</v>
      </c>
      <c r="AT272" s="52">
        <v>2.14273E-2</v>
      </c>
      <c r="AU272" s="52">
        <v>8.8058000000000008E-3</v>
      </c>
      <c r="AV272" s="52">
        <v>-1.7791E-3</v>
      </c>
      <c r="AW272" s="52">
        <v>-7.2522999999999997E-3</v>
      </c>
      <c r="AX272" s="52">
        <v>3.3455999999999998E-3</v>
      </c>
      <c r="AY272" s="52">
        <v>5.3214999999999998E-3</v>
      </c>
      <c r="AZ272" s="52">
        <v>-3.2430000000000002E-4</v>
      </c>
      <c r="BA272" s="52">
        <v>-1.02725E-2</v>
      </c>
      <c r="BB272" s="52">
        <v>-5.9810000000000002E-3</v>
      </c>
      <c r="BC272" s="52">
        <v>-2.4826600000000001E-2</v>
      </c>
      <c r="BD272" s="52">
        <v>-3.3423399999999999E-2</v>
      </c>
      <c r="BE272" s="52">
        <v>-3.3226699999999998E-2</v>
      </c>
      <c r="BF272" s="52">
        <v>-2.3917799999999999E-2</v>
      </c>
      <c r="BG272" s="52">
        <v>-5.8510000000000003E-3</v>
      </c>
      <c r="BH272" s="52">
        <v>-7.7150999999999999E-3</v>
      </c>
      <c r="BI272" s="52">
        <v>1.3789E-3</v>
      </c>
      <c r="BJ272" s="52">
        <v>1.1001199999999999E-2</v>
      </c>
      <c r="BK272" s="52">
        <v>9.4788000000000008E-3</v>
      </c>
      <c r="BL272" s="52">
        <v>1.9719999999999998E-3</v>
      </c>
      <c r="BM272" s="52">
        <v>1.2389799999999999E-2</v>
      </c>
      <c r="BN272" s="52">
        <v>5.67555E-2</v>
      </c>
      <c r="BO272" s="52">
        <v>5.3048699999999997E-2</v>
      </c>
      <c r="BP272" s="52">
        <v>5.29805E-2</v>
      </c>
      <c r="BQ272" s="52">
        <v>4.3974199999999998E-2</v>
      </c>
      <c r="BR272" s="52">
        <v>3.78082E-2</v>
      </c>
      <c r="BS272" s="52">
        <v>2.5766500000000001E-2</v>
      </c>
      <c r="BT272" s="52">
        <v>1.5772399999999999E-2</v>
      </c>
      <c r="BU272" s="52">
        <v>1.05574E-2</v>
      </c>
      <c r="BV272" s="52">
        <v>2.1236999999999999E-2</v>
      </c>
      <c r="BW272" s="52">
        <v>2.2288499999999999E-2</v>
      </c>
      <c r="BX272" s="52">
        <v>1.5680199999999998E-2</v>
      </c>
      <c r="BY272" s="52">
        <v>4.7841000000000003E-3</v>
      </c>
      <c r="BZ272" s="52">
        <v>7.4970000000000002E-3</v>
      </c>
      <c r="CA272" s="52">
        <v>-1.6486399999999998E-2</v>
      </c>
      <c r="CB272" s="52">
        <v>-2.5435800000000001E-2</v>
      </c>
      <c r="CC272" s="52">
        <v>-2.6379300000000001E-2</v>
      </c>
      <c r="CD272" s="52">
        <v>-1.7637E-2</v>
      </c>
      <c r="CE272" s="52">
        <v>-1.041E-4</v>
      </c>
      <c r="CF272" s="52">
        <v>-2.0030999999999998E-3</v>
      </c>
      <c r="CG272" s="52">
        <v>7.3372000000000003E-3</v>
      </c>
      <c r="CH272" s="52">
        <v>1.7206699999999998E-2</v>
      </c>
      <c r="CI272" s="52">
        <v>1.6220399999999999E-2</v>
      </c>
      <c r="CJ272" s="52">
        <v>9.1277000000000007E-3</v>
      </c>
      <c r="CK272" s="52">
        <v>2.04107E-2</v>
      </c>
      <c r="CL272" s="52">
        <v>6.6012299999999996E-2</v>
      </c>
      <c r="CM272" s="52">
        <v>6.3314099999999998E-2</v>
      </c>
      <c r="CN272" s="52">
        <v>6.3629400000000003E-2</v>
      </c>
      <c r="CO272" s="52">
        <v>5.5051200000000002E-2</v>
      </c>
      <c r="CP272" s="52">
        <v>4.9153599999999999E-2</v>
      </c>
      <c r="CQ272" s="52">
        <v>3.7513499999999998E-2</v>
      </c>
      <c r="CR272" s="52">
        <v>2.7928499999999998E-2</v>
      </c>
      <c r="CS272" s="52">
        <v>2.28924E-2</v>
      </c>
      <c r="CT272" s="52">
        <v>3.3628499999999999E-2</v>
      </c>
      <c r="CU272" s="52">
        <v>3.4039699999999999E-2</v>
      </c>
      <c r="CV272" s="52">
        <v>2.6764900000000001E-2</v>
      </c>
      <c r="CW272" s="52">
        <v>1.52123E-2</v>
      </c>
      <c r="CX272" s="52">
        <v>1.6831800000000001E-2</v>
      </c>
      <c r="CY272" s="52">
        <v>-8.1463000000000004E-3</v>
      </c>
      <c r="CZ272" s="52">
        <v>-1.7448200000000001E-2</v>
      </c>
      <c r="DA272" s="52">
        <v>-1.9531900000000001E-2</v>
      </c>
      <c r="DB272" s="52">
        <v>-1.1356099999999999E-2</v>
      </c>
      <c r="DC272" s="52">
        <v>5.6427999999999999E-3</v>
      </c>
      <c r="DD272" s="52">
        <v>3.7087999999999999E-3</v>
      </c>
      <c r="DE272" s="52">
        <v>1.3295599999999999E-2</v>
      </c>
      <c r="DF272" s="52">
        <v>2.3412200000000001E-2</v>
      </c>
      <c r="DG272" s="52">
        <v>2.29619E-2</v>
      </c>
      <c r="DH272" s="52">
        <v>1.6283499999999999E-2</v>
      </c>
      <c r="DI272" s="52">
        <v>2.8431499999999998E-2</v>
      </c>
      <c r="DJ272" s="52">
        <v>7.5269100000000005E-2</v>
      </c>
      <c r="DK272" s="52">
        <v>7.3579400000000003E-2</v>
      </c>
      <c r="DL272" s="52">
        <v>7.4278200000000003E-2</v>
      </c>
      <c r="DM272" s="52">
        <v>6.6128199999999998E-2</v>
      </c>
      <c r="DN272" s="52">
        <v>6.0498900000000001E-2</v>
      </c>
      <c r="DO272" s="52">
        <v>4.9260499999999999E-2</v>
      </c>
      <c r="DP272" s="52">
        <v>4.0084599999999998E-2</v>
      </c>
      <c r="DQ272" s="52">
        <v>3.5227300000000003E-2</v>
      </c>
      <c r="DR272" s="52">
        <v>4.6019999999999998E-2</v>
      </c>
      <c r="DS272" s="52">
        <v>4.5790999999999998E-2</v>
      </c>
      <c r="DT272" s="52">
        <v>3.7849500000000001E-2</v>
      </c>
      <c r="DU272" s="52">
        <v>2.56405E-2</v>
      </c>
      <c r="DV272" s="52">
        <v>2.6166499999999999E-2</v>
      </c>
      <c r="DW272" s="52">
        <v>3.8955999999999999E-3</v>
      </c>
      <c r="DX272" s="52">
        <v>-5.9154999999999998E-3</v>
      </c>
      <c r="DY272" s="52">
        <v>-9.6453000000000007E-3</v>
      </c>
      <c r="DZ272" s="52">
        <v>-2.2875999999999999E-3</v>
      </c>
      <c r="EA272" s="52">
        <v>1.39404E-2</v>
      </c>
      <c r="EB272" s="52">
        <v>1.19559E-2</v>
      </c>
      <c r="EC272" s="52">
        <v>2.1898500000000001E-2</v>
      </c>
      <c r="ED272" s="52">
        <v>3.2371900000000002E-2</v>
      </c>
      <c r="EE272" s="52">
        <v>3.2695700000000001E-2</v>
      </c>
      <c r="EF272" s="52">
        <v>2.6615300000000001E-2</v>
      </c>
      <c r="EG272" s="52">
        <v>4.0012399999999997E-2</v>
      </c>
      <c r="EH272" s="52">
        <v>8.8634400000000002E-2</v>
      </c>
      <c r="EI272" s="52">
        <v>8.8400999999999993E-2</v>
      </c>
      <c r="EJ272" s="52">
        <v>8.9653499999999997E-2</v>
      </c>
      <c r="EK272" s="52">
        <v>8.2121600000000003E-2</v>
      </c>
      <c r="EL272" s="52">
        <v>7.6879900000000001E-2</v>
      </c>
      <c r="EM272" s="52">
        <v>6.6221199999999994E-2</v>
      </c>
      <c r="EN272" s="52">
        <v>5.7636100000000003E-2</v>
      </c>
      <c r="EO272" s="52">
        <v>5.3037000000000001E-2</v>
      </c>
      <c r="EP272" s="52">
        <v>6.3911300000000004E-2</v>
      </c>
      <c r="EQ272" s="52">
        <v>6.2757999999999994E-2</v>
      </c>
      <c r="ER272" s="52">
        <v>5.3853999999999999E-2</v>
      </c>
      <c r="ES272" s="52">
        <v>4.06971E-2</v>
      </c>
      <c r="ET272" s="52">
        <v>3.9644499999999999E-2</v>
      </c>
      <c r="EU272" s="52">
        <v>71.895088000000001</v>
      </c>
      <c r="EV272" s="52">
        <v>70.316070999999994</v>
      </c>
      <c r="EW272" s="52">
        <v>70.579018000000005</v>
      </c>
      <c r="EX272" s="52">
        <v>70.737053000000003</v>
      </c>
      <c r="EY272" s="52">
        <v>72</v>
      </c>
      <c r="EZ272" s="52">
        <v>69.316070999999994</v>
      </c>
      <c r="FA272" s="52">
        <v>74.683929000000006</v>
      </c>
      <c r="FB272" s="52">
        <v>79.788833999999994</v>
      </c>
      <c r="FC272" s="52">
        <v>84.472763</v>
      </c>
      <c r="FD272" s="52">
        <v>87.051781000000005</v>
      </c>
      <c r="FE272" s="52">
        <v>88.735709999999997</v>
      </c>
      <c r="FF272" s="52">
        <v>91.472763</v>
      </c>
      <c r="FG272" s="52">
        <v>84.419640000000001</v>
      </c>
      <c r="FH272" s="52">
        <v>83.051781000000005</v>
      </c>
      <c r="FI272" s="52">
        <v>82.472763</v>
      </c>
      <c r="FJ272" s="52">
        <v>81.630797999999999</v>
      </c>
      <c r="FK272" s="52">
        <v>80.367851000000002</v>
      </c>
      <c r="FL272" s="52">
        <v>79.946877000000001</v>
      </c>
      <c r="FM272" s="52">
        <v>77.525893999999994</v>
      </c>
      <c r="FN272" s="52">
        <v>73.841965000000002</v>
      </c>
      <c r="FO272" s="52">
        <v>72</v>
      </c>
      <c r="FP272" s="52">
        <v>71.158034999999998</v>
      </c>
      <c r="FQ272" s="52">
        <v>70.737053000000003</v>
      </c>
      <c r="FR272" s="52">
        <v>69.316070999999994</v>
      </c>
      <c r="FS272" s="52">
        <v>1.0757900000000001E-2</v>
      </c>
      <c r="FT272" s="52">
        <v>1.17716E-2</v>
      </c>
      <c r="FU272" s="52">
        <v>1.7008200000000001E-2</v>
      </c>
    </row>
    <row r="273" spans="1:177" x14ac:dyDescent="0.2">
      <c r="A273" s="31" t="s">
        <v>204</v>
      </c>
      <c r="B273" s="31" t="s">
        <v>236</v>
      </c>
      <c r="C273" s="31" t="s">
        <v>221</v>
      </c>
      <c r="D273" s="31" t="s">
        <v>215</v>
      </c>
      <c r="E273" s="53" t="s">
        <v>230</v>
      </c>
      <c r="F273" s="53">
        <v>1392</v>
      </c>
      <c r="G273" s="52">
        <v>0.89561780000000002</v>
      </c>
      <c r="H273" s="52">
        <v>0.77461049999999998</v>
      </c>
      <c r="I273" s="52">
        <v>0.70157210000000003</v>
      </c>
      <c r="J273" s="52">
        <v>0.65284299999999995</v>
      </c>
      <c r="K273" s="52">
        <v>0.61178259999999995</v>
      </c>
      <c r="L273" s="52">
        <v>0.62078390000000006</v>
      </c>
      <c r="M273" s="52">
        <v>0.66269739999999999</v>
      </c>
      <c r="N273" s="52">
        <v>0.71452349999999998</v>
      </c>
      <c r="O273" s="52">
        <v>0.75128450000000002</v>
      </c>
      <c r="P273" s="52">
        <v>0.76186670000000001</v>
      </c>
      <c r="Q273" s="52">
        <v>0.83215090000000003</v>
      </c>
      <c r="R273" s="52">
        <v>0.89829820000000005</v>
      </c>
      <c r="S273" s="52">
        <v>0.95281499999999997</v>
      </c>
      <c r="T273" s="52">
        <v>1.029874</v>
      </c>
      <c r="U273" s="52">
        <v>1.1324799999999999</v>
      </c>
      <c r="V273" s="52">
        <v>1.1401600000000001</v>
      </c>
      <c r="W273" s="52">
        <v>1.1412549999999999</v>
      </c>
      <c r="X273" s="52">
        <v>1.2302820000000001</v>
      </c>
      <c r="Y273" s="52">
        <v>1.2999879999999999</v>
      </c>
      <c r="Z273" s="52">
        <v>1.3317300000000001</v>
      </c>
      <c r="AA273" s="52">
        <v>1.4012439999999999</v>
      </c>
      <c r="AB273" s="52">
        <v>1.3851720000000001</v>
      </c>
      <c r="AC273" s="52">
        <v>1.2196990000000001</v>
      </c>
      <c r="AD273" s="52">
        <v>1.043757</v>
      </c>
      <c r="AE273" s="52">
        <v>-3.8481500000000002E-2</v>
      </c>
      <c r="AF273" s="52">
        <v>-4.6494599999999997E-2</v>
      </c>
      <c r="AG273" s="52">
        <v>-5.0713599999999998E-2</v>
      </c>
      <c r="AH273" s="52">
        <v>-3.7971400000000002E-2</v>
      </c>
      <c r="AI273" s="52">
        <v>-1.9104900000000001E-2</v>
      </c>
      <c r="AJ273" s="52">
        <v>-2.2544100000000001E-2</v>
      </c>
      <c r="AK273" s="52">
        <v>-1.12598E-2</v>
      </c>
      <c r="AL273" s="52">
        <v>-1.2649799999999999E-2</v>
      </c>
      <c r="AM273" s="52">
        <v>-3.6824000000000002E-3</v>
      </c>
      <c r="AN273" s="52">
        <v>-7.6747999999999999E-3</v>
      </c>
      <c r="AO273" s="52">
        <v>-2.24192E-2</v>
      </c>
      <c r="AP273" s="52">
        <v>1.39294E-2</v>
      </c>
      <c r="AQ273" s="52">
        <v>-6.3565999999999996E-3</v>
      </c>
      <c r="AR273" s="52">
        <v>2.5693500000000001E-2</v>
      </c>
      <c r="AS273" s="52">
        <v>4.1319700000000001E-2</v>
      </c>
      <c r="AT273" s="52">
        <v>2.85638E-2</v>
      </c>
      <c r="AU273" s="52">
        <v>-1.8570099999999999E-2</v>
      </c>
      <c r="AV273" s="52">
        <v>-9.7325999999999992E-3</v>
      </c>
      <c r="AW273" s="52">
        <v>-4.4174699999999997E-2</v>
      </c>
      <c r="AX273" s="52">
        <v>-2.8111000000000001E-2</v>
      </c>
      <c r="AY273" s="52">
        <v>-1.7199200000000001E-2</v>
      </c>
      <c r="AZ273" s="52">
        <v>4.2053000000000004E-3</v>
      </c>
      <c r="BA273" s="52">
        <v>-1.79314E-2</v>
      </c>
      <c r="BB273" s="52">
        <v>-1.0438100000000001E-2</v>
      </c>
      <c r="BC273" s="52">
        <v>-2.2970500000000001E-2</v>
      </c>
      <c r="BD273" s="52">
        <v>-3.0995999999999999E-2</v>
      </c>
      <c r="BE273" s="52">
        <v>-3.7265699999999999E-2</v>
      </c>
      <c r="BF273" s="52">
        <v>-2.5962300000000001E-2</v>
      </c>
      <c r="BG273" s="52">
        <v>-8.2705999999999995E-3</v>
      </c>
      <c r="BH273" s="52">
        <v>-1.1530500000000001E-2</v>
      </c>
      <c r="BI273" s="52">
        <v>1.2559999999999999E-4</v>
      </c>
      <c r="BJ273" s="52">
        <v>-8.0880000000000004E-4</v>
      </c>
      <c r="BK273" s="52">
        <v>9.3494000000000008E-3</v>
      </c>
      <c r="BL273" s="52">
        <v>6.0388000000000004E-3</v>
      </c>
      <c r="BM273" s="52">
        <v>-7.6423000000000003E-3</v>
      </c>
      <c r="BN273" s="52">
        <v>3.05705E-2</v>
      </c>
      <c r="BO273" s="52">
        <v>1.11699E-2</v>
      </c>
      <c r="BP273" s="52">
        <v>4.3527099999999999E-2</v>
      </c>
      <c r="BQ273" s="52">
        <v>6.0346999999999998E-2</v>
      </c>
      <c r="BR273" s="52">
        <v>4.7958500000000001E-2</v>
      </c>
      <c r="BS273" s="52">
        <v>1.9878999999999999E-3</v>
      </c>
      <c r="BT273" s="52">
        <v>1.11018E-2</v>
      </c>
      <c r="BU273" s="52">
        <v>-2.2032099999999999E-2</v>
      </c>
      <c r="BV273" s="52">
        <v>-6.7035000000000003E-3</v>
      </c>
      <c r="BW273" s="52">
        <v>3.9142999999999999E-3</v>
      </c>
      <c r="BX273" s="52">
        <v>2.4161499999999999E-2</v>
      </c>
      <c r="BY273" s="52">
        <v>6.8479999999999995E-4</v>
      </c>
      <c r="BZ273" s="52">
        <v>6.3511000000000001E-3</v>
      </c>
      <c r="CA273" s="52">
        <v>-1.2227699999999999E-2</v>
      </c>
      <c r="CB273" s="52">
        <v>-2.02618E-2</v>
      </c>
      <c r="CC273" s="52">
        <v>-2.7951799999999999E-2</v>
      </c>
      <c r="CD273" s="52">
        <v>-1.7644799999999999E-2</v>
      </c>
      <c r="CE273" s="52">
        <v>-7.6679999999999999E-4</v>
      </c>
      <c r="CF273" s="52">
        <v>-3.9026E-3</v>
      </c>
      <c r="CG273" s="52">
        <v>8.0110000000000008E-3</v>
      </c>
      <c r="CH273" s="52">
        <v>7.3921999999999998E-3</v>
      </c>
      <c r="CI273" s="52">
        <v>1.8375099999999998E-2</v>
      </c>
      <c r="CJ273" s="52">
        <v>1.55368E-2</v>
      </c>
      <c r="CK273" s="52">
        <v>2.5921999999999998E-3</v>
      </c>
      <c r="CL273" s="52">
        <v>4.2096099999999997E-2</v>
      </c>
      <c r="CM273" s="52">
        <v>2.3308599999999999E-2</v>
      </c>
      <c r="CN273" s="52">
        <v>5.5878499999999998E-2</v>
      </c>
      <c r="CO273" s="52">
        <v>7.3525300000000002E-2</v>
      </c>
      <c r="CP273" s="52">
        <v>6.13912E-2</v>
      </c>
      <c r="CQ273" s="52">
        <v>1.6226299999999999E-2</v>
      </c>
      <c r="CR273" s="52">
        <v>2.5531600000000002E-2</v>
      </c>
      <c r="CS273" s="52">
        <v>-6.6962000000000002E-3</v>
      </c>
      <c r="CT273" s="52">
        <v>8.1233E-3</v>
      </c>
      <c r="CU273" s="52">
        <v>1.8537399999999999E-2</v>
      </c>
      <c r="CV273" s="52">
        <v>3.7983200000000002E-2</v>
      </c>
      <c r="CW273" s="52">
        <v>1.35783E-2</v>
      </c>
      <c r="CX273" s="52">
        <v>1.79793E-2</v>
      </c>
      <c r="CY273" s="52">
        <v>-1.4848999999999999E-3</v>
      </c>
      <c r="CZ273" s="52">
        <v>-9.5274999999999995E-3</v>
      </c>
      <c r="DA273" s="52">
        <v>-1.86378E-2</v>
      </c>
      <c r="DB273" s="52">
        <v>-9.3273000000000002E-3</v>
      </c>
      <c r="DC273" s="52">
        <v>6.7371000000000002E-3</v>
      </c>
      <c r="DD273" s="52">
        <v>3.7253999999999998E-3</v>
      </c>
      <c r="DE273" s="52">
        <v>1.5896500000000001E-2</v>
      </c>
      <c r="DF273" s="52">
        <v>1.5593299999999999E-2</v>
      </c>
      <c r="DG273" s="52">
        <v>2.7400799999999999E-2</v>
      </c>
      <c r="DH273" s="52">
        <v>2.5034899999999999E-2</v>
      </c>
      <c r="DI273" s="52">
        <v>1.28267E-2</v>
      </c>
      <c r="DJ273" s="52">
        <v>5.3621700000000001E-2</v>
      </c>
      <c r="DK273" s="52">
        <v>3.5447399999999997E-2</v>
      </c>
      <c r="DL273" s="52">
        <v>6.8229999999999999E-2</v>
      </c>
      <c r="DM273" s="52">
        <v>8.6703600000000006E-2</v>
      </c>
      <c r="DN273" s="52">
        <v>7.4823899999999999E-2</v>
      </c>
      <c r="DO273" s="52">
        <v>3.0464700000000001E-2</v>
      </c>
      <c r="DP273" s="52">
        <v>3.9961499999999997E-2</v>
      </c>
      <c r="DQ273" s="52">
        <v>8.6397000000000002E-3</v>
      </c>
      <c r="DR273" s="52">
        <v>2.2950100000000001E-2</v>
      </c>
      <c r="DS273" s="52">
        <v>3.3160500000000002E-2</v>
      </c>
      <c r="DT273" s="52">
        <v>5.1804799999999998E-2</v>
      </c>
      <c r="DU273" s="52">
        <v>2.64718E-2</v>
      </c>
      <c r="DV273" s="52">
        <v>2.9607399999999999E-2</v>
      </c>
      <c r="DW273" s="52">
        <v>1.4026E-2</v>
      </c>
      <c r="DX273" s="52">
        <v>5.9711E-3</v>
      </c>
      <c r="DY273" s="52">
        <v>-5.1900000000000002E-3</v>
      </c>
      <c r="DZ273" s="52">
        <v>2.6817999999999998E-3</v>
      </c>
      <c r="EA273" s="52">
        <v>1.7571400000000001E-2</v>
      </c>
      <c r="EB273" s="52">
        <v>1.4739E-2</v>
      </c>
      <c r="EC273" s="52">
        <v>2.7281900000000001E-2</v>
      </c>
      <c r="ED273" s="52">
        <v>2.7434299999999998E-2</v>
      </c>
      <c r="EE273" s="52">
        <v>4.0432599999999999E-2</v>
      </c>
      <c r="EF273" s="52">
        <v>3.8748499999999998E-2</v>
      </c>
      <c r="EG273" s="52">
        <v>2.7603599999999999E-2</v>
      </c>
      <c r="EH273" s="52">
        <v>7.0262900000000003E-2</v>
      </c>
      <c r="EI273" s="52">
        <v>5.2973899999999997E-2</v>
      </c>
      <c r="EJ273" s="52">
        <v>8.6063500000000001E-2</v>
      </c>
      <c r="EK273" s="52">
        <v>0.10573100000000001</v>
      </c>
      <c r="EL273" s="52">
        <v>9.42186E-2</v>
      </c>
      <c r="EM273" s="52">
        <v>5.1022600000000001E-2</v>
      </c>
      <c r="EN273" s="52">
        <v>6.07959E-2</v>
      </c>
      <c r="EO273" s="52">
        <v>3.0782199999999999E-2</v>
      </c>
      <c r="EP273" s="52">
        <v>4.4357599999999997E-2</v>
      </c>
      <c r="EQ273" s="52">
        <v>5.4274000000000003E-2</v>
      </c>
      <c r="ER273" s="52">
        <v>7.1761000000000005E-2</v>
      </c>
      <c r="ES273" s="52">
        <v>4.50879E-2</v>
      </c>
      <c r="ET273" s="52">
        <v>4.6396600000000003E-2</v>
      </c>
      <c r="EU273" s="52">
        <v>74</v>
      </c>
      <c r="EV273" s="52">
        <v>72</v>
      </c>
      <c r="EW273" s="52">
        <v>71</v>
      </c>
      <c r="EX273" s="52">
        <v>72</v>
      </c>
      <c r="EY273" s="52">
        <v>72</v>
      </c>
      <c r="EZ273" s="52">
        <v>71</v>
      </c>
      <c r="FA273" s="52">
        <v>73</v>
      </c>
      <c r="FB273" s="52">
        <v>76</v>
      </c>
      <c r="FC273" s="52">
        <v>79</v>
      </c>
      <c r="FD273" s="52">
        <v>82</v>
      </c>
      <c r="FE273" s="52">
        <v>82</v>
      </c>
      <c r="FF273" s="52">
        <v>86</v>
      </c>
      <c r="FG273" s="52">
        <v>76</v>
      </c>
      <c r="FH273" s="52">
        <v>78</v>
      </c>
      <c r="FI273" s="52">
        <v>77</v>
      </c>
      <c r="FJ273" s="52">
        <v>77</v>
      </c>
      <c r="FK273" s="52">
        <v>77</v>
      </c>
      <c r="FL273" s="52">
        <v>77</v>
      </c>
      <c r="FM273" s="52">
        <v>75</v>
      </c>
      <c r="FN273" s="52">
        <v>73</v>
      </c>
      <c r="FO273" s="52">
        <v>72</v>
      </c>
      <c r="FP273" s="52">
        <v>72</v>
      </c>
      <c r="FQ273" s="52">
        <v>72</v>
      </c>
      <c r="FR273" s="52">
        <v>71</v>
      </c>
      <c r="FS273" s="52">
        <v>1.38359E-2</v>
      </c>
      <c r="FT273" s="52">
        <v>1.51307E-2</v>
      </c>
      <c r="FU273" s="52">
        <v>2.0420799999999999E-2</v>
      </c>
    </row>
    <row r="274" spans="1:177" x14ac:dyDescent="0.2">
      <c r="A274" s="31" t="s">
        <v>204</v>
      </c>
      <c r="B274" s="31" t="s">
        <v>236</v>
      </c>
      <c r="C274" s="31" t="s">
        <v>221</v>
      </c>
      <c r="D274" s="31" t="s">
        <v>215</v>
      </c>
      <c r="E274" s="53" t="s">
        <v>231</v>
      </c>
      <c r="F274" s="53">
        <v>1007</v>
      </c>
      <c r="G274" s="52">
        <v>1.0407599999999999</v>
      </c>
      <c r="H274" s="52">
        <v>0.88058329999999996</v>
      </c>
      <c r="I274" s="52">
        <v>0.76996739999999997</v>
      </c>
      <c r="J274" s="52">
        <v>0.70718599999999998</v>
      </c>
      <c r="K274" s="52">
        <v>0.67208599999999996</v>
      </c>
      <c r="L274" s="52">
        <v>0.69949019999999995</v>
      </c>
      <c r="M274" s="52">
        <v>0.74906850000000003</v>
      </c>
      <c r="N274" s="52">
        <v>0.78956090000000001</v>
      </c>
      <c r="O274" s="52">
        <v>0.85261299999999995</v>
      </c>
      <c r="P274" s="52">
        <v>0.91919300000000004</v>
      </c>
      <c r="Q274" s="52">
        <v>1.094222</v>
      </c>
      <c r="R274" s="52">
        <v>1.3251379999999999</v>
      </c>
      <c r="S274" s="52">
        <v>1.5324359999999999</v>
      </c>
      <c r="T274" s="52">
        <v>1.5893619999999999</v>
      </c>
      <c r="U274" s="52">
        <v>1.6096509999999999</v>
      </c>
      <c r="V274" s="52">
        <v>1.6493709999999999</v>
      </c>
      <c r="W274" s="52">
        <v>1.7836920000000001</v>
      </c>
      <c r="X274" s="52">
        <v>1.885608</v>
      </c>
      <c r="Y274" s="52">
        <v>1.9247209999999999</v>
      </c>
      <c r="Z274" s="52">
        <v>1.9190229999999999</v>
      </c>
      <c r="AA274" s="52">
        <v>1.9015839999999999</v>
      </c>
      <c r="AB274" s="52">
        <v>1.7315240000000001</v>
      </c>
      <c r="AC274" s="52">
        <v>1.5599339999999999</v>
      </c>
      <c r="AD274" s="52">
        <v>1.259965</v>
      </c>
      <c r="AE274" s="52">
        <v>-5.5037099999999999E-2</v>
      </c>
      <c r="AF274" s="52">
        <v>-6.2056699999999999E-2</v>
      </c>
      <c r="AG274" s="52">
        <v>-4.8765099999999999E-2</v>
      </c>
      <c r="AH274" s="52">
        <v>-4.1017199999999997E-2</v>
      </c>
      <c r="AI274" s="52">
        <v>-2.0837499999999998E-2</v>
      </c>
      <c r="AJ274" s="52">
        <v>-2.0257000000000001E-2</v>
      </c>
      <c r="AK274" s="52">
        <v>-1.5597700000000001E-2</v>
      </c>
      <c r="AL274" s="52">
        <v>7.2196999999999999E-3</v>
      </c>
      <c r="AM274" s="52">
        <v>-1.1311399999999999E-2</v>
      </c>
      <c r="AN274" s="52">
        <v>-2.6757800000000002E-2</v>
      </c>
      <c r="AO274" s="52">
        <v>1.5458299999999999E-2</v>
      </c>
      <c r="AP274" s="52">
        <v>6.4953700000000003E-2</v>
      </c>
      <c r="AQ274" s="52">
        <v>8.1238599999999994E-2</v>
      </c>
      <c r="AR274" s="52">
        <v>2.83588E-2</v>
      </c>
      <c r="AS274" s="52">
        <v>-1.7501300000000001E-2</v>
      </c>
      <c r="AT274" s="52">
        <v>-1.49494E-2</v>
      </c>
      <c r="AU274" s="52">
        <v>2.1319600000000001E-2</v>
      </c>
      <c r="AV274" s="52">
        <v>-1.89737E-2</v>
      </c>
      <c r="AW274" s="52">
        <v>1.7947899999999999E-2</v>
      </c>
      <c r="AX274" s="52">
        <v>1.8870000000000001E-2</v>
      </c>
      <c r="AY274" s="52">
        <v>8.0776000000000008E-3</v>
      </c>
      <c r="AZ274" s="52">
        <v>-3.4158099999999997E-2</v>
      </c>
      <c r="BA274" s="52">
        <v>-2.49787E-2</v>
      </c>
      <c r="BB274" s="52">
        <v>-2.2561399999999999E-2</v>
      </c>
      <c r="BC274" s="52">
        <v>-3.59926E-2</v>
      </c>
      <c r="BD274" s="52">
        <v>-4.4844299999999997E-2</v>
      </c>
      <c r="BE274" s="52">
        <v>-3.4285999999999997E-2</v>
      </c>
      <c r="BF274" s="52">
        <v>-2.71623E-2</v>
      </c>
      <c r="BG274" s="52">
        <v>-7.9027999999999998E-3</v>
      </c>
      <c r="BH274" s="52">
        <v>-7.8209999999999998E-3</v>
      </c>
      <c r="BI274" s="52">
        <v>-2.4497999999999998E-3</v>
      </c>
      <c r="BJ274" s="52">
        <v>2.0938200000000001E-2</v>
      </c>
      <c r="BK274" s="52">
        <v>3.2858000000000002E-3</v>
      </c>
      <c r="BL274" s="52">
        <v>-1.1095600000000001E-2</v>
      </c>
      <c r="BM274" s="52">
        <v>3.3961999999999999E-2</v>
      </c>
      <c r="BN274" s="52">
        <v>8.6826200000000006E-2</v>
      </c>
      <c r="BO274" s="52">
        <v>0.1067863</v>
      </c>
      <c r="BP274" s="52">
        <v>5.5226499999999998E-2</v>
      </c>
      <c r="BQ274" s="52">
        <v>9.6915000000000005E-3</v>
      </c>
      <c r="BR274" s="52">
        <v>1.3038299999999999E-2</v>
      </c>
      <c r="BS274" s="52">
        <v>4.9812200000000001E-2</v>
      </c>
      <c r="BT274" s="52">
        <v>1.11593E-2</v>
      </c>
      <c r="BU274" s="52">
        <v>4.7181399999999998E-2</v>
      </c>
      <c r="BV274" s="52">
        <v>4.9453900000000002E-2</v>
      </c>
      <c r="BW274" s="52">
        <v>3.5947800000000002E-2</v>
      </c>
      <c r="BX274" s="52">
        <v>-7.9617999999999998E-3</v>
      </c>
      <c r="BY274" s="52">
        <v>-1.0009999999999999E-4</v>
      </c>
      <c r="BZ274" s="52">
        <v>-4.2339999999999999E-4</v>
      </c>
      <c r="CA274" s="52">
        <v>-2.28025E-2</v>
      </c>
      <c r="CB274" s="52">
        <v>-3.2923099999999997E-2</v>
      </c>
      <c r="CC274" s="52">
        <v>-2.42578E-2</v>
      </c>
      <c r="CD274" s="52">
        <v>-1.7566399999999999E-2</v>
      </c>
      <c r="CE274" s="52">
        <v>1.0556999999999999E-3</v>
      </c>
      <c r="CF274" s="52">
        <v>7.9210000000000001E-4</v>
      </c>
      <c r="CG274" s="52">
        <v>6.6563000000000004E-3</v>
      </c>
      <c r="CH274" s="52">
        <v>3.0439500000000001E-2</v>
      </c>
      <c r="CI274" s="52">
        <v>1.3395799999999999E-2</v>
      </c>
      <c r="CJ274" s="52">
        <v>-2.4800000000000001E-4</v>
      </c>
      <c r="CK274" s="52">
        <v>4.6777600000000003E-2</v>
      </c>
      <c r="CL274" s="52">
        <v>0.1019751</v>
      </c>
      <c r="CM274" s="52">
        <v>0.12448049999999999</v>
      </c>
      <c r="CN274" s="52">
        <v>7.3834999999999998E-2</v>
      </c>
      <c r="CO274" s="52">
        <v>2.8525200000000001E-2</v>
      </c>
      <c r="CP274" s="52">
        <v>3.2422399999999997E-2</v>
      </c>
      <c r="CQ274" s="52">
        <v>6.95461E-2</v>
      </c>
      <c r="CR274" s="52">
        <v>3.20294E-2</v>
      </c>
      <c r="CS274" s="52">
        <v>6.7428500000000002E-2</v>
      </c>
      <c r="CT274" s="52">
        <v>7.0636199999999996E-2</v>
      </c>
      <c r="CU274" s="52">
        <v>5.5250500000000001E-2</v>
      </c>
      <c r="CV274" s="52">
        <v>1.01817E-2</v>
      </c>
      <c r="CW274" s="52">
        <v>1.7130699999999999E-2</v>
      </c>
      <c r="CX274" s="52">
        <v>1.49093E-2</v>
      </c>
      <c r="CY274" s="52">
        <v>-9.6123000000000007E-3</v>
      </c>
      <c r="CZ274" s="52">
        <v>-2.10019E-2</v>
      </c>
      <c r="DA274" s="52">
        <v>-1.42296E-2</v>
      </c>
      <c r="DB274" s="52">
        <v>-7.9705000000000002E-3</v>
      </c>
      <c r="DC274" s="52">
        <v>1.0014199999999999E-2</v>
      </c>
      <c r="DD274" s="52">
        <v>9.4053000000000001E-3</v>
      </c>
      <c r="DE274" s="52">
        <v>1.5762499999999999E-2</v>
      </c>
      <c r="DF274" s="52">
        <v>3.9940799999999999E-2</v>
      </c>
      <c r="DG274" s="52">
        <v>2.35058E-2</v>
      </c>
      <c r="DH274" s="52">
        <v>1.05997E-2</v>
      </c>
      <c r="DI274" s="52">
        <v>5.9593199999999999E-2</v>
      </c>
      <c r="DJ274" s="52">
        <v>0.1171239</v>
      </c>
      <c r="DK274" s="52">
        <v>0.14217469999999999</v>
      </c>
      <c r="DL274" s="52">
        <v>9.2443499999999998E-2</v>
      </c>
      <c r="DM274" s="52">
        <v>4.7358900000000002E-2</v>
      </c>
      <c r="DN274" s="52">
        <v>5.1806600000000001E-2</v>
      </c>
      <c r="DO274" s="52">
        <v>8.9279999999999998E-2</v>
      </c>
      <c r="DP274" s="52">
        <v>5.2899399999999999E-2</v>
      </c>
      <c r="DQ274" s="52">
        <v>8.7675500000000003E-2</v>
      </c>
      <c r="DR274" s="52">
        <v>9.1818499999999997E-2</v>
      </c>
      <c r="DS274" s="52">
        <v>7.4553300000000003E-2</v>
      </c>
      <c r="DT274" s="52">
        <v>2.8325199999999998E-2</v>
      </c>
      <c r="DU274" s="52">
        <v>3.4361599999999999E-2</v>
      </c>
      <c r="DV274" s="52">
        <v>3.0241899999999999E-2</v>
      </c>
      <c r="DW274" s="52">
        <v>9.4322E-3</v>
      </c>
      <c r="DX274" s="52">
        <v>-3.7894999999999999E-3</v>
      </c>
      <c r="DY274" s="52">
        <v>2.496E-4</v>
      </c>
      <c r="DZ274" s="52">
        <v>5.8843999999999997E-3</v>
      </c>
      <c r="EA274" s="52">
        <v>2.2948799999999998E-2</v>
      </c>
      <c r="EB274" s="52">
        <v>2.1841300000000001E-2</v>
      </c>
      <c r="EC274" s="52">
        <v>2.8910399999999999E-2</v>
      </c>
      <c r="ED274" s="52">
        <v>5.36593E-2</v>
      </c>
      <c r="EE274" s="52">
        <v>3.8102999999999998E-2</v>
      </c>
      <c r="EF274" s="52">
        <v>2.6261900000000001E-2</v>
      </c>
      <c r="EG274" s="52">
        <v>7.8096899999999997E-2</v>
      </c>
      <c r="EH274" s="52">
        <v>0.1389965</v>
      </c>
      <c r="EI274" s="52">
        <v>0.16772229999999999</v>
      </c>
      <c r="EJ274" s="52">
        <v>0.11931120000000001</v>
      </c>
      <c r="EK274" s="52">
        <v>7.4551800000000001E-2</v>
      </c>
      <c r="EL274" s="52">
        <v>7.9794199999999996E-2</v>
      </c>
      <c r="EM274" s="52">
        <v>0.11777260000000001</v>
      </c>
      <c r="EN274" s="52">
        <v>8.3032499999999995E-2</v>
      </c>
      <c r="EO274" s="52">
        <v>0.116909</v>
      </c>
      <c r="EP274" s="52">
        <v>0.12240230000000001</v>
      </c>
      <c r="EQ274" s="52">
        <v>0.1024234</v>
      </c>
      <c r="ER274" s="52">
        <v>5.4521500000000001E-2</v>
      </c>
      <c r="ES274" s="52">
        <v>5.9240099999999997E-2</v>
      </c>
      <c r="ET274" s="52">
        <v>5.23799E-2</v>
      </c>
      <c r="EU274" s="52">
        <v>69</v>
      </c>
      <c r="EV274" s="52">
        <v>68</v>
      </c>
      <c r="EW274" s="52">
        <v>70</v>
      </c>
      <c r="EX274" s="52">
        <v>69</v>
      </c>
      <c r="EY274" s="52">
        <v>72</v>
      </c>
      <c r="EZ274" s="52">
        <v>67</v>
      </c>
      <c r="FA274" s="52">
        <v>77</v>
      </c>
      <c r="FB274" s="52">
        <v>85</v>
      </c>
      <c r="FC274" s="52">
        <v>92</v>
      </c>
      <c r="FD274" s="52">
        <v>94</v>
      </c>
      <c r="FE274" s="52">
        <v>98</v>
      </c>
      <c r="FF274" s="52">
        <v>99</v>
      </c>
      <c r="FG274" s="52">
        <v>96</v>
      </c>
      <c r="FH274" s="52">
        <v>90</v>
      </c>
      <c r="FI274" s="52">
        <v>90</v>
      </c>
      <c r="FJ274" s="52">
        <v>88</v>
      </c>
      <c r="FK274" s="52">
        <v>85</v>
      </c>
      <c r="FL274" s="52">
        <v>84</v>
      </c>
      <c r="FM274" s="52">
        <v>81</v>
      </c>
      <c r="FN274" s="52">
        <v>75</v>
      </c>
      <c r="FO274" s="52">
        <v>72</v>
      </c>
      <c r="FP274" s="52">
        <v>70</v>
      </c>
      <c r="FQ274" s="52">
        <v>69</v>
      </c>
      <c r="FR274" s="52">
        <v>67</v>
      </c>
      <c r="FS274" s="52">
        <v>1.6929699999999999E-2</v>
      </c>
      <c r="FT274" s="52">
        <v>1.8599299999999999E-2</v>
      </c>
      <c r="FU274" s="52">
        <v>2.86889E-2</v>
      </c>
    </row>
    <row r="275" spans="1:177" x14ac:dyDescent="0.2">
      <c r="A275" s="31" t="s">
        <v>204</v>
      </c>
      <c r="B275" s="31" t="s">
        <v>236</v>
      </c>
      <c r="C275" s="31" t="s">
        <v>221</v>
      </c>
      <c r="D275" s="31" t="s">
        <v>216</v>
      </c>
      <c r="E275" s="53" t="s">
        <v>229</v>
      </c>
      <c r="F275" s="53">
        <v>1888</v>
      </c>
      <c r="G275" s="52">
        <v>0.60317909999999997</v>
      </c>
      <c r="H275" s="52">
        <v>0.54912729999999998</v>
      </c>
      <c r="I275" s="52">
        <v>0.51989890000000005</v>
      </c>
      <c r="J275" s="52">
        <v>0.51289499999999999</v>
      </c>
      <c r="K275" s="52">
        <v>0.51075000000000004</v>
      </c>
      <c r="L275" s="52">
        <v>0.57993910000000004</v>
      </c>
      <c r="M275" s="52">
        <v>0.68148070000000005</v>
      </c>
      <c r="N275" s="52">
        <v>0.73671540000000002</v>
      </c>
      <c r="O275" s="52">
        <v>0.71175489999999997</v>
      </c>
      <c r="P275" s="52">
        <v>0.72637379999999996</v>
      </c>
      <c r="Q275" s="52">
        <v>0.68556039999999996</v>
      </c>
      <c r="R275" s="52">
        <v>0.67367200000000005</v>
      </c>
      <c r="S275" s="52">
        <v>0.67651220000000001</v>
      </c>
      <c r="T275" s="52">
        <v>0.66474849999999996</v>
      </c>
      <c r="U275" s="52">
        <v>0.65714620000000001</v>
      </c>
      <c r="V275" s="52">
        <v>0.69747959999999998</v>
      </c>
      <c r="W275" s="52">
        <v>0.76321130000000004</v>
      </c>
      <c r="X275" s="52">
        <v>0.90241170000000004</v>
      </c>
      <c r="Y275" s="52">
        <v>1.0836159999999999</v>
      </c>
      <c r="Z275" s="52">
        <v>1.148798</v>
      </c>
      <c r="AA275" s="52">
        <v>1.103863</v>
      </c>
      <c r="AB275" s="52">
        <v>1.0304450000000001</v>
      </c>
      <c r="AC275" s="52">
        <v>0.88501759999999996</v>
      </c>
      <c r="AD275" s="52">
        <v>0.75149460000000001</v>
      </c>
      <c r="AE275" s="52">
        <v>-4.1445099999999999E-2</v>
      </c>
      <c r="AF275" s="52">
        <v>-4.2958000000000003E-2</v>
      </c>
      <c r="AG275" s="52">
        <v>-4.0343900000000002E-2</v>
      </c>
      <c r="AH275" s="52">
        <v>-4.0897900000000001E-2</v>
      </c>
      <c r="AI275" s="52">
        <v>-3.5169400000000003E-2</v>
      </c>
      <c r="AJ275" s="52">
        <v>-2.35532E-2</v>
      </c>
      <c r="AK275" s="52">
        <v>-1.1057600000000001E-2</v>
      </c>
      <c r="AL275" s="52">
        <v>1.0322700000000001E-2</v>
      </c>
      <c r="AM275" s="52">
        <v>1.8064500000000001E-2</v>
      </c>
      <c r="AN275" s="52">
        <v>1.81049E-2</v>
      </c>
      <c r="AO275" s="52">
        <v>2.5770899999999999E-2</v>
      </c>
      <c r="AP275" s="52">
        <v>4.0906499999999998E-2</v>
      </c>
      <c r="AQ275" s="52">
        <v>4.2147799999999999E-2</v>
      </c>
      <c r="AR275" s="52">
        <v>3.5118000000000003E-2</v>
      </c>
      <c r="AS275" s="52">
        <v>4.6174300000000001E-2</v>
      </c>
      <c r="AT275" s="52">
        <v>3.5465299999999998E-2</v>
      </c>
      <c r="AU275" s="52">
        <v>2.74094E-2</v>
      </c>
      <c r="AV275" s="52">
        <v>1.9219300000000002E-2</v>
      </c>
      <c r="AW275" s="52">
        <v>-1.2780000000000001E-3</v>
      </c>
      <c r="AX275" s="52">
        <v>-4.6733E-3</v>
      </c>
      <c r="AY275" s="52">
        <v>-4.0850000000000001E-3</v>
      </c>
      <c r="AZ275" s="52">
        <v>-5.4885999999999997E-3</v>
      </c>
      <c r="BA275" s="52">
        <v>-1.0677600000000001E-2</v>
      </c>
      <c r="BB275" s="52">
        <v>-1.87113E-2</v>
      </c>
      <c r="BC275" s="52">
        <v>-3.04362E-2</v>
      </c>
      <c r="BD275" s="52">
        <v>-3.2882399999999999E-2</v>
      </c>
      <c r="BE275" s="52">
        <v>-3.0281599999999999E-2</v>
      </c>
      <c r="BF275" s="52">
        <v>-3.1455400000000001E-2</v>
      </c>
      <c r="BG275" s="52">
        <v>-2.6261099999999999E-2</v>
      </c>
      <c r="BH275" s="52">
        <v>-1.4390399999999999E-2</v>
      </c>
      <c r="BI275" s="52">
        <v>-1.1069000000000001E-3</v>
      </c>
      <c r="BJ275" s="52">
        <v>2.0151599999999999E-2</v>
      </c>
      <c r="BK275" s="52">
        <v>2.7829699999999999E-2</v>
      </c>
      <c r="BL275" s="52">
        <v>2.8540699999999999E-2</v>
      </c>
      <c r="BM275" s="52">
        <v>3.5790599999999999E-2</v>
      </c>
      <c r="BN275" s="52">
        <v>5.12214E-2</v>
      </c>
      <c r="BO275" s="52">
        <v>5.2996300000000003E-2</v>
      </c>
      <c r="BP275" s="52">
        <v>4.5501300000000001E-2</v>
      </c>
      <c r="BQ275" s="52">
        <v>5.7526599999999997E-2</v>
      </c>
      <c r="BR275" s="52">
        <v>4.6269999999999999E-2</v>
      </c>
      <c r="BS275" s="52">
        <v>3.87727E-2</v>
      </c>
      <c r="BT275" s="52">
        <v>3.1428299999999999E-2</v>
      </c>
      <c r="BU275" s="52">
        <v>1.1393E-2</v>
      </c>
      <c r="BV275" s="52">
        <v>8.1767000000000003E-3</v>
      </c>
      <c r="BW275" s="52">
        <v>8.4512000000000007E-3</v>
      </c>
      <c r="BX275" s="52">
        <v>6.7302000000000004E-3</v>
      </c>
      <c r="BY275" s="52">
        <v>1.3332999999999999E-3</v>
      </c>
      <c r="BZ275" s="52">
        <v>-7.5724E-3</v>
      </c>
      <c r="CA275" s="52">
        <v>-2.2811499999999998E-2</v>
      </c>
      <c r="CB275" s="52">
        <v>-2.5904099999999999E-2</v>
      </c>
      <c r="CC275" s="52">
        <v>-2.3312599999999999E-2</v>
      </c>
      <c r="CD275" s="52">
        <v>-2.49155E-2</v>
      </c>
      <c r="CE275" s="52">
        <v>-2.00912E-2</v>
      </c>
      <c r="CF275" s="52">
        <v>-8.0444000000000002E-3</v>
      </c>
      <c r="CG275" s="52">
        <v>5.7848999999999999E-3</v>
      </c>
      <c r="CH275" s="52">
        <v>2.69591E-2</v>
      </c>
      <c r="CI275" s="52">
        <v>3.4592999999999999E-2</v>
      </c>
      <c r="CJ275" s="52">
        <v>3.5768399999999999E-2</v>
      </c>
      <c r="CK275" s="52">
        <v>4.2730200000000003E-2</v>
      </c>
      <c r="CL275" s="52">
        <v>5.8365399999999998E-2</v>
      </c>
      <c r="CM275" s="52">
        <v>6.0509899999999998E-2</v>
      </c>
      <c r="CN275" s="52">
        <v>5.2692700000000002E-2</v>
      </c>
      <c r="CO275" s="52">
        <v>6.5389100000000006E-2</v>
      </c>
      <c r="CP275" s="52">
        <v>5.3753200000000001E-2</v>
      </c>
      <c r="CQ275" s="52">
        <v>4.6642799999999998E-2</v>
      </c>
      <c r="CR275" s="52">
        <v>3.9884200000000002E-2</v>
      </c>
      <c r="CS275" s="52">
        <v>2.01689E-2</v>
      </c>
      <c r="CT275" s="52">
        <v>1.7076500000000001E-2</v>
      </c>
      <c r="CU275" s="52">
        <v>1.7133700000000002E-2</v>
      </c>
      <c r="CV275" s="52">
        <v>1.5193E-2</v>
      </c>
      <c r="CW275" s="52">
        <v>9.6520000000000009E-3</v>
      </c>
      <c r="CX275" s="52">
        <v>1.4249999999999999E-4</v>
      </c>
      <c r="CY275" s="52">
        <v>-1.5186699999999999E-2</v>
      </c>
      <c r="CZ275" s="52">
        <v>-1.89258E-2</v>
      </c>
      <c r="DA275" s="52">
        <v>-1.63435E-2</v>
      </c>
      <c r="DB275" s="52">
        <v>-1.8375699999999998E-2</v>
      </c>
      <c r="DC275" s="52">
        <v>-1.3921299999999999E-2</v>
      </c>
      <c r="DD275" s="52">
        <v>-1.6983E-3</v>
      </c>
      <c r="DE275" s="52">
        <v>1.26768E-2</v>
      </c>
      <c r="DF275" s="52">
        <v>3.3766600000000001E-2</v>
      </c>
      <c r="DG275" s="52">
        <v>4.1356299999999999E-2</v>
      </c>
      <c r="DH275" s="52">
        <v>4.2996199999999998E-2</v>
      </c>
      <c r="DI275" s="52">
        <v>4.96698E-2</v>
      </c>
      <c r="DJ275" s="52">
        <v>6.5509499999999998E-2</v>
      </c>
      <c r="DK275" s="52">
        <v>6.8023500000000001E-2</v>
      </c>
      <c r="DL275" s="52">
        <v>5.9884100000000003E-2</v>
      </c>
      <c r="DM275" s="52">
        <v>7.32516E-2</v>
      </c>
      <c r="DN275" s="52">
        <v>6.1236400000000003E-2</v>
      </c>
      <c r="DO275" s="52">
        <v>5.4512999999999999E-2</v>
      </c>
      <c r="DP275" s="52">
        <v>4.8340099999999997E-2</v>
      </c>
      <c r="DQ275" s="52">
        <v>2.89448E-2</v>
      </c>
      <c r="DR275" s="52">
        <v>2.5976300000000001E-2</v>
      </c>
      <c r="DS275" s="52">
        <v>2.5816200000000001E-2</v>
      </c>
      <c r="DT275" s="52">
        <v>2.3655700000000002E-2</v>
      </c>
      <c r="DU275" s="52">
        <v>1.7970699999999999E-2</v>
      </c>
      <c r="DV275" s="52">
        <v>7.8572999999999994E-3</v>
      </c>
      <c r="DW275" s="52">
        <v>-4.1777999999999997E-3</v>
      </c>
      <c r="DX275" s="52">
        <v>-8.8502000000000008E-3</v>
      </c>
      <c r="DY275" s="52">
        <v>-6.2813000000000001E-3</v>
      </c>
      <c r="DZ275" s="52">
        <v>-8.9330999999999994E-3</v>
      </c>
      <c r="EA275" s="52">
        <v>-5.0130000000000001E-3</v>
      </c>
      <c r="EB275" s="52">
        <v>7.4644999999999998E-3</v>
      </c>
      <c r="EC275" s="52">
        <v>2.2627499999999998E-2</v>
      </c>
      <c r="ED275" s="52">
        <v>4.3595599999999998E-2</v>
      </c>
      <c r="EE275" s="52">
        <v>5.1121399999999997E-2</v>
      </c>
      <c r="EF275" s="52">
        <v>5.3432E-2</v>
      </c>
      <c r="EG275" s="52">
        <v>5.96895E-2</v>
      </c>
      <c r="EH275" s="52">
        <v>7.5824299999999997E-2</v>
      </c>
      <c r="EI275" s="52">
        <v>7.8871899999999995E-2</v>
      </c>
      <c r="EJ275" s="52">
        <v>7.0267399999999994E-2</v>
      </c>
      <c r="EK275" s="52">
        <v>8.4603899999999996E-2</v>
      </c>
      <c r="EL275" s="52">
        <v>7.2040999999999994E-2</v>
      </c>
      <c r="EM275" s="52">
        <v>6.5876199999999996E-2</v>
      </c>
      <c r="EN275" s="52">
        <v>6.0549100000000002E-2</v>
      </c>
      <c r="EO275" s="52">
        <v>4.1615800000000001E-2</v>
      </c>
      <c r="EP275" s="52">
        <v>3.8826300000000001E-2</v>
      </c>
      <c r="EQ275" s="52">
        <v>3.8352400000000002E-2</v>
      </c>
      <c r="ER275" s="52">
        <v>3.58746E-2</v>
      </c>
      <c r="ES275" s="52">
        <v>2.9981600000000001E-2</v>
      </c>
      <c r="ET275" s="52">
        <v>1.8996300000000001E-2</v>
      </c>
      <c r="EU275" s="52">
        <v>56.654086999999997</v>
      </c>
      <c r="EV275" s="52">
        <v>56.490566000000001</v>
      </c>
      <c r="EW275" s="52">
        <v>56.072327000000001</v>
      </c>
      <c r="EX275" s="52">
        <v>56.908805999999998</v>
      </c>
      <c r="EY275" s="52">
        <v>55.235847</v>
      </c>
      <c r="EZ275" s="52">
        <v>56.490566000000001</v>
      </c>
      <c r="FA275" s="52">
        <v>56.072327000000001</v>
      </c>
      <c r="FB275" s="52">
        <v>55.654086999999997</v>
      </c>
      <c r="FC275" s="52">
        <v>58.745280999999999</v>
      </c>
      <c r="FD275" s="52">
        <v>52.745280999999999</v>
      </c>
      <c r="FE275" s="52">
        <v>54.163521000000003</v>
      </c>
      <c r="FF275" s="52">
        <v>57.745280999999999</v>
      </c>
      <c r="FG275" s="52">
        <v>52.163521000000003</v>
      </c>
      <c r="FH275" s="52">
        <v>59</v>
      </c>
      <c r="FI275" s="52">
        <v>59.581760000000003</v>
      </c>
      <c r="FJ275" s="52">
        <v>60.163521000000003</v>
      </c>
      <c r="FK275" s="52">
        <v>54.745280999999999</v>
      </c>
      <c r="FL275" s="52">
        <v>55.745280999999999</v>
      </c>
      <c r="FM275" s="52">
        <v>53.490566000000001</v>
      </c>
      <c r="FN275" s="52">
        <v>54.327044999999998</v>
      </c>
      <c r="FO275" s="52">
        <v>51.745280999999999</v>
      </c>
      <c r="FP275" s="52">
        <v>51.745280999999999</v>
      </c>
      <c r="FQ275" s="52">
        <v>51.163521000000003</v>
      </c>
      <c r="FR275" s="52">
        <v>50.745280999999999</v>
      </c>
      <c r="FS275" s="52">
        <v>8.2533999999999993E-3</v>
      </c>
      <c r="FT275" s="52">
        <v>8.9236999999999997E-3</v>
      </c>
      <c r="FU275" s="52">
        <v>1.41215E-2</v>
      </c>
    </row>
    <row r="276" spans="1:177" x14ac:dyDescent="0.2">
      <c r="A276" s="31" t="s">
        <v>204</v>
      </c>
      <c r="B276" s="31" t="s">
        <v>236</v>
      </c>
      <c r="C276" s="31" t="s">
        <v>221</v>
      </c>
      <c r="D276" s="31" t="s">
        <v>216</v>
      </c>
      <c r="E276" s="53" t="s">
        <v>230</v>
      </c>
      <c r="F276" s="53">
        <v>1098</v>
      </c>
      <c r="G276" s="52">
        <v>0.61297210000000002</v>
      </c>
      <c r="H276" s="52">
        <v>0.55342919999999995</v>
      </c>
      <c r="I276" s="52">
        <v>0.51575629999999995</v>
      </c>
      <c r="J276" s="52">
        <v>0.50379660000000004</v>
      </c>
      <c r="K276" s="52">
        <v>0.49525079999999999</v>
      </c>
      <c r="L276" s="52">
        <v>0.55048399999999997</v>
      </c>
      <c r="M276" s="52">
        <v>0.63861990000000002</v>
      </c>
      <c r="N276" s="52">
        <v>0.71266810000000003</v>
      </c>
      <c r="O276" s="52">
        <v>0.70247610000000005</v>
      </c>
      <c r="P276" s="52">
        <v>0.70726129999999998</v>
      </c>
      <c r="Q276" s="52">
        <v>0.67513190000000001</v>
      </c>
      <c r="R276" s="52">
        <v>0.6687073</v>
      </c>
      <c r="S276" s="52">
        <v>0.66856439999999995</v>
      </c>
      <c r="T276" s="52">
        <v>0.64593089999999997</v>
      </c>
      <c r="U276" s="52">
        <v>0.667265</v>
      </c>
      <c r="V276" s="52">
        <v>0.68674360000000001</v>
      </c>
      <c r="W276" s="52">
        <v>0.73127640000000005</v>
      </c>
      <c r="X276" s="52">
        <v>0.85750190000000004</v>
      </c>
      <c r="Y276" s="52">
        <v>1.052856</v>
      </c>
      <c r="Z276" s="52">
        <v>1.1264069999999999</v>
      </c>
      <c r="AA276" s="52">
        <v>1.0875360000000001</v>
      </c>
      <c r="AB276" s="52">
        <v>1.0228489999999999</v>
      </c>
      <c r="AC276" s="52">
        <v>0.86266120000000002</v>
      </c>
      <c r="AD276" s="52">
        <v>0.74696989999999996</v>
      </c>
      <c r="AE276" s="52">
        <v>-5.6754699999999998E-2</v>
      </c>
      <c r="AF276" s="52">
        <v>-5.6154500000000003E-2</v>
      </c>
      <c r="AG276" s="52">
        <v>-5.5867300000000002E-2</v>
      </c>
      <c r="AH276" s="52">
        <v>-5.5983600000000001E-2</v>
      </c>
      <c r="AI276" s="52">
        <v>-5.5435400000000003E-2</v>
      </c>
      <c r="AJ276" s="52">
        <v>-2.6480199999999999E-2</v>
      </c>
      <c r="AK276" s="52">
        <v>-1.1873399999999999E-2</v>
      </c>
      <c r="AL276" s="52">
        <v>-5.7841000000000004E-3</v>
      </c>
      <c r="AM276" s="52">
        <v>2.7563000000000002E-3</v>
      </c>
      <c r="AN276" s="52">
        <v>-1.2017999999999999E-2</v>
      </c>
      <c r="AO276" s="52">
        <v>8.8027999999999995E-3</v>
      </c>
      <c r="AP276" s="52">
        <v>2.9817300000000001E-2</v>
      </c>
      <c r="AQ276" s="52">
        <v>4.0130300000000001E-2</v>
      </c>
      <c r="AR276" s="52">
        <v>3.2345499999999999E-2</v>
      </c>
      <c r="AS276" s="52">
        <v>5.7407800000000002E-2</v>
      </c>
      <c r="AT276" s="52">
        <v>4.3697600000000003E-2</v>
      </c>
      <c r="AU276" s="52">
        <v>3.0899300000000001E-2</v>
      </c>
      <c r="AV276" s="52">
        <v>2.17334E-2</v>
      </c>
      <c r="AW276" s="52">
        <v>6.5675000000000004E-3</v>
      </c>
      <c r="AX276" s="52">
        <v>-1.50895E-2</v>
      </c>
      <c r="AY276" s="52">
        <v>-1.12935E-2</v>
      </c>
      <c r="AZ276" s="52">
        <v>-1.21049E-2</v>
      </c>
      <c r="BA276" s="52">
        <v>-2.6703500000000002E-2</v>
      </c>
      <c r="BB276" s="52">
        <v>-2.99005E-2</v>
      </c>
      <c r="BC276" s="52">
        <v>-4.2161900000000002E-2</v>
      </c>
      <c r="BD276" s="52">
        <v>-4.2636199999999999E-2</v>
      </c>
      <c r="BE276" s="52">
        <v>-4.2453200000000003E-2</v>
      </c>
      <c r="BF276" s="52">
        <v>-4.31676E-2</v>
      </c>
      <c r="BG276" s="52">
        <v>-4.3736799999999999E-2</v>
      </c>
      <c r="BH276" s="52">
        <v>-1.49686E-2</v>
      </c>
      <c r="BI276" s="52">
        <v>5.0560000000000004E-4</v>
      </c>
      <c r="BJ276" s="52">
        <v>6.3631E-3</v>
      </c>
      <c r="BK276" s="52">
        <v>1.56045E-2</v>
      </c>
      <c r="BL276" s="52">
        <v>1.2286E-3</v>
      </c>
      <c r="BM276" s="52">
        <v>2.1715600000000002E-2</v>
      </c>
      <c r="BN276" s="52">
        <v>4.2969599999999997E-2</v>
      </c>
      <c r="BO276" s="52">
        <v>5.4051200000000001E-2</v>
      </c>
      <c r="BP276" s="52">
        <v>4.5848800000000002E-2</v>
      </c>
      <c r="BQ276" s="52">
        <v>7.3019799999999996E-2</v>
      </c>
      <c r="BR276" s="52">
        <v>5.7568899999999999E-2</v>
      </c>
      <c r="BS276" s="52">
        <v>4.5181699999999998E-2</v>
      </c>
      <c r="BT276" s="52">
        <v>3.7061400000000001E-2</v>
      </c>
      <c r="BU276" s="52">
        <v>2.25302E-2</v>
      </c>
      <c r="BV276" s="52">
        <v>1.4549000000000001E-3</v>
      </c>
      <c r="BW276" s="52">
        <v>4.3023999999999996E-3</v>
      </c>
      <c r="BX276" s="52">
        <v>3.3246E-3</v>
      </c>
      <c r="BY276" s="52">
        <v>-1.09514E-2</v>
      </c>
      <c r="BZ276" s="52">
        <v>-1.5039200000000001E-2</v>
      </c>
      <c r="CA276" s="52">
        <v>-3.2055E-2</v>
      </c>
      <c r="CB276" s="52">
        <v>-3.3273499999999998E-2</v>
      </c>
      <c r="CC276" s="52">
        <v>-3.31626E-2</v>
      </c>
      <c r="CD276" s="52">
        <v>-3.4291200000000001E-2</v>
      </c>
      <c r="CE276" s="52">
        <v>-3.5634399999999997E-2</v>
      </c>
      <c r="CF276" s="52">
        <v>-6.9956999999999997E-3</v>
      </c>
      <c r="CG276" s="52">
        <v>9.0793000000000002E-3</v>
      </c>
      <c r="CH276" s="52">
        <v>1.47762E-2</v>
      </c>
      <c r="CI276" s="52">
        <v>2.4503199999999999E-2</v>
      </c>
      <c r="CJ276" s="52">
        <v>1.04032E-2</v>
      </c>
      <c r="CK276" s="52">
        <v>3.0658899999999999E-2</v>
      </c>
      <c r="CL276" s="52">
        <v>5.2078800000000001E-2</v>
      </c>
      <c r="CM276" s="52">
        <v>6.3692700000000005E-2</v>
      </c>
      <c r="CN276" s="52">
        <v>5.5201199999999999E-2</v>
      </c>
      <c r="CO276" s="52">
        <v>8.3832599999999993E-2</v>
      </c>
      <c r="CP276" s="52">
        <v>6.7176E-2</v>
      </c>
      <c r="CQ276" s="52">
        <v>5.5073700000000003E-2</v>
      </c>
      <c r="CR276" s="52">
        <v>4.7677600000000001E-2</v>
      </c>
      <c r="CS276" s="52">
        <v>3.3585900000000002E-2</v>
      </c>
      <c r="CT276" s="52">
        <v>1.29135E-2</v>
      </c>
      <c r="CU276" s="52">
        <v>1.5104100000000001E-2</v>
      </c>
      <c r="CV276" s="52">
        <v>1.4010999999999999E-2</v>
      </c>
      <c r="CW276" s="52">
        <v>-4.1499999999999999E-5</v>
      </c>
      <c r="CX276" s="52">
        <v>-4.7463000000000002E-3</v>
      </c>
      <c r="CY276" s="52">
        <v>-2.1947999999999999E-2</v>
      </c>
      <c r="CZ276" s="52">
        <v>-2.3910799999999999E-2</v>
      </c>
      <c r="DA276" s="52">
        <v>-2.3872000000000001E-2</v>
      </c>
      <c r="DB276" s="52">
        <v>-2.5414900000000001E-2</v>
      </c>
      <c r="DC276" s="52">
        <v>-2.7532000000000001E-2</v>
      </c>
      <c r="DD276" s="52">
        <v>9.7710000000000006E-4</v>
      </c>
      <c r="DE276" s="52">
        <v>1.7652999999999999E-2</v>
      </c>
      <c r="DF276" s="52">
        <v>2.3189299999999999E-2</v>
      </c>
      <c r="DG276" s="52">
        <v>3.3401800000000002E-2</v>
      </c>
      <c r="DH276" s="52">
        <v>1.95777E-2</v>
      </c>
      <c r="DI276" s="52">
        <v>3.9602199999999997E-2</v>
      </c>
      <c r="DJ276" s="52">
        <v>6.1188100000000002E-2</v>
      </c>
      <c r="DK276" s="52">
        <v>7.3334300000000005E-2</v>
      </c>
      <c r="DL276" s="52">
        <v>6.4553600000000003E-2</v>
      </c>
      <c r="DM276" s="52">
        <v>9.4645400000000005E-2</v>
      </c>
      <c r="DN276" s="52">
        <v>7.6783199999999996E-2</v>
      </c>
      <c r="DO276" s="52">
        <v>6.4965599999999998E-2</v>
      </c>
      <c r="DP276" s="52">
        <v>5.8293699999999997E-2</v>
      </c>
      <c r="DQ276" s="52">
        <v>4.4641599999999997E-2</v>
      </c>
      <c r="DR276" s="52">
        <v>2.4372000000000001E-2</v>
      </c>
      <c r="DS276" s="52">
        <v>2.59057E-2</v>
      </c>
      <c r="DT276" s="52">
        <v>2.4697500000000001E-2</v>
      </c>
      <c r="DU276" s="52">
        <v>1.08684E-2</v>
      </c>
      <c r="DV276" s="52">
        <v>5.5465999999999996E-3</v>
      </c>
      <c r="DW276" s="52">
        <v>-7.3552000000000001E-3</v>
      </c>
      <c r="DX276" s="52">
        <v>-1.0392500000000001E-2</v>
      </c>
      <c r="DY276" s="52">
        <v>-1.0457899999999999E-2</v>
      </c>
      <c r="DZ276" s="52">
        <v>-1.25988E-2</v>
      </c>
      <c r="EA276" s="52">
        <v>-1.5833400000000001E-2</v>
      </c>
      <c r="EB276" s="52">
        <v>1.24887E-2</v>
      </c>
      <c r="EC276" s="52">
        <v>3.0032099999999999E-2</v>
      </c>
      <c r="ED276" s="52">
        <v>3.53365E-2</v>
      </c>
      <c r="EE276" s="52">
        <v>4.6250100000000002E-2</v>
      </c>
      <c r="EF276" s="52">
        <v>3.2824300000000001E-2</v>
      </c>
      <c r="EG276" s="52">
        <v>5.2514999999999999E-2</v>
      </c>
      <c r="EH276" s="52">
        <v>7.4340400000000001E-2</v>
      </c>
      <c r="EI276" s="52">
        <v>8.7255200000000005E-2</v>
      </c>
      <c r="EJ276" s="52">
        <v>7.8057000000000001E-2</v>
      </c>
      <c r="EK276" s="52">
        <v>0.1102573</v>
      </c>
      <c r="EL276" s="52">
        <v>9.0654499999999999E-2</v>
      </c>
      <c r="EM276" s="52">
        <v>7.9247999999999999E-2</v>
      </c>
      <c r="EN276" s="52">
        <v>7.3621800000000001E-2</v>
      </c>
      <c r="EO276" s="52">
        <v>6.06043E-2</v>
      </c>
      <c r="EP276" s="52">
        <v>4.0916399999999999E-2</v>
      </c>
      <c r="EQ276" s="52">
        <v>4.15016E-2</v>
      </c>
      <c r="ER276" s="52">
        <v>4.0127000000000003E-2</v>
      </c>
      <c r="ES276" s="52">
        <v>2.6620499999999998E-2</v>
      </c>
      <c r="ET276" s="52">
        <v>2.04079E-2</v>
      </c>
      <c r="EU276" s="52">
        <v>60</v>
      </c>
      <c r="EV276" s="52">
        <v>59</v>
      </c>
      <c r="EW276" s="52">
        <v>59</v>
      </c>
      <c r="EX276" s="52">
        <v>59</v>
      </c>
      <c r="EY276" s="52">
        <v>59</v>
      </c>
      <c r="EZ276" s="52">
        <v>59</v>
      </c>
      <c r="FA276" s="52">
        <v>59</v>
      </c>
      <c r="FB276" s="52">
        <v>59</v>
      </c>
      <c r="FC276" s="52">
        <v>60</v>
      </c>
      <c r="FD276" s="52">
        <v>54</v>
      </c>
      <c r="FE276" s="52">
        <v>55</v>
      </c>
      <c r="FF276" s="52">
        <v>59</v>
      </c>
      <c r="FG276" s="52">
        <v>53</v>
      </c>
      <c r="FH276" s="52">
        <v>59</v>
      </c>
      <c r="FI276" s="52">
        <v>60</v>
      </c>
      <c r="FJ276" s="52">
        <v>61</v>
      </c>
      <c r="FK276" s="52">
        <v>56</v>
      </c>
      <c r="FL276" s="52">
        <v>57</v>
      </c>
      <c r="FM276" s="52">
        <v>56</v>
      </c>
      <c r="FN276" s="52">
        <v>56</v>
      </c>
      <c r="FO276" s="52">
        <v>53</v>
      </c>
      <c r="FP276" s="52">
        <v>53</v>
      </c>
      <c r="FQ276" s="52">
        <v>52</v>
      </c>
      <c r="FR276" s="52">
        <v>52</v>
      </c>
      <c r="FS276" s="52">
        <v>1.00628E-2</v>
      </c>
      <c r="FT276" s="52">
        <v>1.1213300000000001E-2</v>
      </c>
      <c r="FU276" s="52">
        <v>1.7881899999999999E-2</v>
      </c>
    </row>
    <row r="277" spans="1:177" x14ac:dyDescent="0.2">
      <c r="A277" s="31" t="s">
        <v>204</v>
      </c>
      <c r="B277" s="31" t="s">
        <v>236</v>
      </c>
      <c r="C277" s="31" t="s">
        <v>221</v>
      </c>
      <c r="D277" s="31" t="s">
        <v>216</v>
      </c>
      <c r="E277" s="53" t="s">
        <v>231</v>
      </c>
      <c r="F277" s="53">
        <v>790</v>
      </c>
      <c r="G277" s="52">
        <v>0.58834370000000002</v>
      </c>
      <c r="H277" s="52">
        <v>0.54214470000000003</v>
      </c>
      <c r="I277" s="52">
        <v>0.52453059999999996</v>
      </c>
      <c r="J277" s="52">
        <v>0.5249627</v>
      </c>
      <c r="K277" s="52">
        <v>0.53147460000000002</v>
      </c>
      <c r="L277" s="52">
        <v>0.62055179999999999</v>
      </c>
      <c r="M277" s="52">
        <v>0.74097230000000003</v>
      </c>
      <c r="N277" s="52">
        <v>0.76989980000000002</v>
      </c>
      <c r="O277" s="52">
        <v>0.72411800000000004</v>
      </c>
      <c r="P277" s="52">
        <v>0.75182329999999997</v>
      </c>
      <c r="Q277" s="52">
        <v>0.69976890000000003</v>
      </c>
      <c r="R277" s="52">
        <v>0.68058870000000005</v>
      </c>
      <c r="S277" s="52">
        <v>0.68806250000000002</v>
      </c>
      <c r="T277" s="52">
        <v>0.69129079999999998</v>
      </c>
      <c r="U277" s="52">
        <v>0.64503060000000001</v>
      </c>
      <c r="V277" s="52">
        <v>0.71351949999999997</v>
      </c>
      <c r="W277" s="52">
        <v>0.80809719999999996</v>
      </c>
      <c r="X277" s="52">
        <v>0.96451620000000005</v>
      </c>
      <c r="Y277" s="52">
        <v>1.1254999999999999</v>
      </c>
      <c r="Z277" s="52">
        <v>1.179794</v>
      </c>
      <c r="AA277" s="52">
        <v>1.126574</v>
      </c>
      <c r="AB277" s="52">
        <v>1.0407200000000001</v>
      </c>
      <c r="AC277" s="52">
        <v>0.91595199999999999</v>
      </c>
      <c r="AD277" s="52">
        <v>0.75729250000000004</v>
      </c>
      <c r="AE277" s="52">
        <v>-3.9505600000000002E-2</v>
      </c>
      <c r="AF277" s="52">
        <v>-4.21377E-2</v>
      </c>
      <c r="AG277" s="52">
        <v>-3.6424999999999999E-2</v>
      </c>
      <c r="AH277" s="52">
        <v>-3.58792E-2</v>
      </c>
      <c r="AI277" s="52">
        <v>-2.2473799999999999E-2</v>
      </c>
      <c r="AJ277" s="52">
        <v>-3.5132099999999999E-2</v>
      </c>
      <c r="AK277" s="52">
        <v>-2.666E-2</v>
      </c>
      <c r="AL277" s="52">
        <v>1.61496E-2</v>
      </c>
      <c r="AM277" s="52">
        <v>2.27475E-2</v>
      </c>
      <c r="AN277" s="52">
        <v>4.16037E-2</v>
      </c>
      <c r="AO277" s="52">
        <v>3.2471300000000002E-2</v>
      </c>
      <c r="AP277" s="52">
        <v>3.9185999999999999E-2</v>
      </c>
      <c r="AQ277" s="52">
        <v>2.7413099999999999E-2</v>
      </c>
      <c r="AR277" s="52">
        <v>2.2119699999999999E-2</v>
      </c>
      <c r="AS277" s="52">
        <v>1.4118500000000001E-2</v>
      </c>
      <c r="AT277" s="52">
        <v>7.1679999999999999E-3</v>
      </c>
      <c r="AU277" s="52">
        <v>4.1396999999999996E-3</v>
      </c>
      <c r="AV277" s="52">
        <v>-5.0174E-3</v>
      </c>
      <c r="AW277" s="52">
        <v>-3.4244499999999997E-2</v>
      </c>
      <c r="AX277" s="52">
        <v>-1.17007E-2</v>
      </c>
      <c r="AY277" s="52">
        <v>-1.5014400000000001E-2</v>
      </c>
      <c r="AZ277" s="52">
        <v>-1.6912799999999999E-2</v>
      </c>
      <c r="BA277" s="52">
        <v>-8.4001000000000006E-3</v>
      </c>
      <c r="BB277" s="52">
        <v>-2.1947399999999999E-2</v>
      </c>
      <c r="BC277" s="52">
        <v>-2.27633E-2</v>
      </c>
      <c r="BD277" s="52">
        <v>-2.7080699999999999E-2</v>
      </c>
      <c r="BE277" s="52">
        <v>-2.1251200000000001E-2</v>
      </c>
      <c r="BF277" s="52">
        <v>-2.20442E-2</v>
      </c>
      <c r="BG277" s="52">
        <v>-8.7857000000000005E-3</v>
      </c>
      <c r="BH277" s="52">
        <v>-2.02022E-2</v>
      </c>
      <c r="BI277" s="52">
        <v>-1.02735E-2</v>
      </c>
      <c r="BJ277" s="52">
        <v>3.2391400000000001E-2</v>
      </c>
      <c r="BK277" s="52">
        <v>3.7716600000000003E-2</v>
      </c>
      <c r="BL277" s="52">
        <v>5.83305E-2</v>
      </c>
      <c r="BM277" s="52">
        <v>4.8276899999999998E-2</v>
      </c>
      <c r="BN277" s="52">
        <v>5.5690000000000003E-2</v>
      </c>
      <c r="BO277" s="52">
        <v>4.4643700000000001E-2</v>
      </c>
      <c r="BP277" s="52">
        <v>3.83381E-2</v>
      </c>
      <c r="BQ277" s="52">
        <v>3.0410400000000001E-2</v>
      </c>
      <c r="BR277" s="52">
        <v>2.4313700000000001E-2</v>
      </c>
      <c r="BS277" s="52">
        <v>2.25974E-2</v>
      </c>
      <c r="BT277" s="52">
        <v>1.4891100000000001E-2</v>
      </c>
      <c r="BU277" s="52">
        <v>-1.36562E-2</v>
      </c>
      <c r="BV277" s="52">
        <v>8.6338000000000005E-3</v>
      </c>
      <c r="BW277" s="52">
        <v>5.6474000000000003E-3</v>
      </c>
      <c r="BX277" s="52">
        <v>2.8552999999999999E-3</v>
      </c>
      <c r="BY277" s="52">
        <v>1.01352E-2</v>
      </c>
      <c r="BZ277" s="52">
        <v>-5.1719000000000001E-3</v>
      </c>
      <c r="CA277" s="52">
        <v>-1.11675E-2</v>
      </c>
      <c r="CB277" s="52">
        <v>-1.6652299999999998E-2</v>
      </c>
      <c r="CC277" s="52">
        <v>-1.07419E-2</v>
      </c>
      <c r="CD277" s="52">
        <v>-1.24621E-2</v>
      </c>
      <c r="CE277" s="52">
        <v>6.9459999999999997E-4</v>
      </c>
      <c r="CF277" s="52">
        <v>-9.8618000000000004E-3</v>
      </c>
      <c r="CG277" s="52">
        <v>1.0757E-3</v>
      </c>
      <c r="CH277" s="52">
        <v>4.3640400000000003E-2</v>
      </c>
      <c r="CI277" s="52">
        <v>4.8084099999999998E-2</v>
      </c>
      <c r="CJ277" s="52">
        <v>6.9915400000000003E-2</v>
      </c>
      <c r="CK277" s="52">
        <v>5.92238E-2</v>
      </c>
      <c r="CL277" s="52">
        <v>6.7120600000000002E-2</v>
      </c>
      <c r="CM277" s="52">
        <v>5.6577500000000003E-2</v>
      </c>
      <c r="CN277" s="52">
        <v>4.9570900000000001E-2</v>
      </c>
      <c r="CO277" s="52">
        <v>4.1694200000000001E-2</v>
      </c>
      <c r="CP277" s="52">
        <v>3.6188699999999997E-2</v>
      </c>
      <c r="CQ277" s="52">
        <v>3.5381099999999999E-2</v>
      </c>
      <c r="CR277" s="52">
        <v>2.8679699999999999E-2</v>
      </c>
      <c r="CS277" s="52">
        <v>6.0320000000000003E-4</v>
      </c>
      <c r="CT277" s="52">
        <v>2.2717399999999999E-2</v>
      </c>
      <c r="CU277" s="52">
        <v>1.9957800000000001E-2</v>
      </c>
      <c r="CV277" s="52">
        <v>1.6546600000000002E-2</v>
      </c>
      <c r="CW277" s="52">
        <v>2.2972599999999999E-2</v>
      </c>
      <c r="CX277" s="52">
        <v>6.4466999999999997E-3</v>
      </c>
      <c r="CY277" s="52">
        <v>4.282E-4</v>
      </c>
      <c r="CZ277" s="52">
        <v>-6.2240000000000004E-3</v>
      </c>
      <c r="DA277" s="52">
        <v>-2.3269999999999999E-4</v>
      </c>
      <c r="DB277" s="52">
        <v>-2.8801E-3</v>
      </c>
      <c r="DC277" s="52">
        <v>1.0174900000000001E-2</v>
      </c>
      <c r="DD277" s="52">
        <v>4.7869999999999998E-4</v>
      </c>
      <c r="DE277" s="52">
        <v>1.2424899999999999E-2</v>
      </c>
      <c r="DF277" s="52">
        <v>5.4889500000000001E-2</v>
      </c>
      <c r="DG277" s="52">
        <v>5.8451700000000002E-2</v>
      </c>
      <c r="DH277" s="52">
        <v>8.1500400000000001E-2</v>
      </c>
      <c r="DI277" s="52">
        <v>7.0170700000000003E-2</v>
      </c>
      <c r="DJ277" s="52">
        <v>7.8551200000000002E-2</v>
      </c>
      <c r="DK277" s="52">
        <v>6.85114E-2</v>
      </c>
      <c r="DL277" s="52">
        <v>6.0803599999999999E-2</v>
      </c>
      <c r="DM277" s="52">
        <v>5.2977900000000001E-2</v>
      </c>
      <c r="DN277" s="52">
        <v>4.8063700000000001E-2</v>
      </c>
      <c r="DO277" s="52">
        <v>4.8164800000000001E-2</v>
      </c>
      <c r="DP277" s="52">
        <v>4.24683E-2</v>
      </c>
      <c r="DQ277" s="52">
        <v>1.48626E-2</v>
      </c>
      <c r="DR277" s="52">
        <v>3.6800899999999998E-2</v>
      </c>
      <c r="DS277" s="52">
        <v>3.4268100000000003E-2</v>
      </c>
      <c r="DT277" s="52">
        <v>3.0237900000000002E-2</v>
      </c>
      <c r="DU277" s="52">
        <v>3.5810099999999997E-2</v>
      </c>
      <c r="DV277" s="52">
        <v>1.8065299999999999E-2</v>
      </c>
      <c r="DW277" s="52">
        <v>1.7170600000000001E-2</v>
      </c>
      <c r="DX277" s="52">
        <v>8.8330000000000006E-3</v>
      </c>
      <c r="DY277" s="52">
        <v>1.4941100000000001E-2</v>
      </c>
      <c r="DZ277" s="52">
        <v>1.09549E-2</v>
      </c>
      <c r="EA277" s="52">
        <v>2.3862899999999999E-2</v>
      </c>
      <c r="EB277" s="52">
        <v>1.54086E-2</v>
      </c>
      <c r="EC277" s="52">
        <v>2.8811300000000001E-2</v>
      </c>
      <c r="ED277" s="52">
        <v>7.1131299999999995E-2</v>
      </c>
      <c r="EE277" s="52">
        <v>7.3420799999999994E-2</v>
      </c>
      <c r="EF277" s="52">
        <v>9.8227200000000001E-2</v>
      </c>
      <c r="EG277" s="52">
        <v>8.5976300000000005E-2</v>
      </c>
      <c r="EH277" s="52">
        <v>9.5055200000000006E-2</v>
      </c>
      <c r="EI277" s="52">
        <v>8.5741899999999996E-2</v>
      </c>
      <c r="EJ277" s="52">
        <v>7.7021999999999993E-2</v>
      </c>
      <c r="EK277" s="52">
        <v>6.9269800000000006E-2</v>
      </c>
      <c r="EL277" s="52">
        <v>6.5209299999999998E-2</v>
      </c>
      <c r="EM277" s="52">
        <v>6.6622500000000001E-2</v>
      </c>
      <c r="EN277" s="52">
        <v>6.2376899999999999E-2</v>
      </c>
      <c r="EO277" s="52">
        <v>3.54509E-2</v>
      </c>
      <c r="EP277" s="52">
        <v>5.7135400000000003E-2</v>
      </c>
      <c r="EQ277" s="52">
        <v>5.493E-2</v>
      </c>
      <c r="ER277" s="52">
        <v>5.0006000000000002E-2</v>
      </c>
      <c r="ES277" s="52">
        <v>5.4345400000000002E-2</v>
      </c>
      <c r="ET277" s="52">
        <v>3.4840700000000002E-2</v>
      </c>
      <c r="EU277" s="52">
        <v>52</v>
      </c>
      <c r="EV277" s="52">
        <v>53</v>
      </c>
      <c r="EW277" s="52">
        <v>52</v>
      </c>
      <c r="EX277" s="52">
        <v>54</v>
      </c>
      <c r="EY277" s="52">
        <v>50</v>
      </c>
      <c r="EZ277" s="52">
        <v>53</v>
      </c>
      <c r="FA277" s="52">
        <v>52</v>
      </c>
      <c r="FB277" s="52">
        <v>51</v>
      </c>
      <c r="FC277" s="52">
        <v>57</v>
      </c>
      <c r="FD277" s="52">
        <v>51</v>
      </c>
      <c r="FE277" s="52">
        <v>53</v>
      </c>
      <c r="FF277" s="52">
        <v>56</v>
      </c>
      <c r="FG277" s="52">
        <v>51</v>
      </c>
      <c r="FH277" s="52">
        <v>59</v>
      </c>
      <c r="FI277" s="52">
        <v>59</v>
      </c>
      <c r="FJ277" s="52">
        <v>59</v>
      </c>
      <c r="FK277" s="52">
        <v>53</v>
      </c>
      <c r="FL277" s="52">
        <v>54</v>
      </c>
      <c r="FM277" s="52">
        <v>50</v>
      </c>
      <c r="FN277" s="52">
        <v>52</v>
      </c>
      <c r="FO277" s="52">
        <v>50</v>
      </c>
      <c r="FP277" s="52">
        <v>50</v>
      </c>
      <c r="FQ277" s="52">
        <v>50</v>
      </c>
      <c r="FR277" s="52">
        <v>49</v>
      </c>
      <c r="FS277" s="52">
        <v>1.3859399999999999E-2</v>
      </c>
      <c r="FT277" s="52">
        <v>1.45036E-2</v>
      </c>
      <c r="FU277" s="52">
        <v>2.28007E-2</v>
      </c>
    </row>
    <row r="278" spans="1:177" x14ac:dyDescent="0.2">
      <c r="A278" s="31" t="s">
        <v>204</v>
      </c>
      <c r="B278" s="31" t="s">
        <v>236</v>
      </c>
      <c r="C278" s="31" t="s">
        <v>221</v>
      </c>
      <c r="D278" s="31" t="s">
        <v>217</v>
      </c>
      <c r="E278" s="53" t="s">
        <v>229</v>
      </c>
      <c r="F278" s="53">
        <v>2213</v>
      </c>
      <c r="G278" s="52">
        <v>0.5800495</v>
      </c>
      <c r="H278" s="52">
        <v>0.50676469999999996</v>
      </c>
      <c r="I278" s="52">
        <v>0.47814859999999998</v>
      </c>
      <c r="J278" s="52">
        <v>0.4509862</v>
      </c>
      <c r="K278" s="52">
        <v>0.46949360000000001</v>
      </c>
      <c r="L278" s="52">
        <v>0.52154670000000003</v>
      </c>
      <c r="M278" s="52">
        <v>0.60222019999999998</v>
      </c>
      <c r="N278" s="52">
        <v>0.59318970000000004</v>
      </c>
      <c r="O278" s="52">
        <v>0.57114200000000004</v>
      </c>
      <c r="P278" s="52">
        <v>0.54261599999999999</v>
      </c>
      <c r="Q278" s="52">
        <v>0.54377819999999999</v>
      </c>
      <c r="R278" s="52">
        <v>0.55164970000000002</v>
      </c>
      <c r="S278" s="52">
        <v>0.55326569999999997</v>
      </c>
      <c r="T278" s="52">
        <v>0.5543593</v>
      </c>
      <c r="U278" s="52">
        <v>0.53839300000000001</v>
      </c>
      <c r="V278" s="52">
        <v>0.57970509999999997</v>
      </c>
      <c r="W278" s="52">
        <v>0.6146954</v>
      </c>
      <c r="X278" s="52">
        <v>0.68963839999999998</v>
      </c>
      <c r="Y278" s="52">
        <v>0.7837885</v>
      </c>
      <c r="Z278" s="52">
        <v>0.90457609999999999</v>
      </c>
      <c r="AA278" s="52">
        <v>0.99414619999999998</v>
      </c>
      <c r="AB278" s="52">
        <v>0.91460929999999996</v>
      </c>
      <c r="AC278" s="52">
        <v>0.80115210000000003</v>
      </c>
      <c r="AD278" s="52">
        <v>0.67025690000000004</v>
      </c>
      <c r="AE278" s="52">
        <v>-3.03755E-2</v>
      </c>
      <c r="AF278" s="52">
        <v>-3.5251699999999997E-2</v>
      </c>
      <c r="AG278" s="52">
        <v>-3.40033E-2</v>
      </c>
      <c r="AH278" s="52">
        <v>-2.7120999999999999E-2</v>
      </c>
      <c r="AI278" s="52">
        <v>-1.41212E-2</v>
      </c>
      <c r="AJ278" s="52">
        <v>-1.55569E-2</v>
      </c>
      <c r="AK278" s="52">
        <v>-8.2395000000000003E-3</v>
      </c>
      <c r="AL278" s="52">
        <v>-1.4873E-3</v>
      </c>
      <c r="AM278" s="52">
        <v>-4.8059000000000001E-3</v>
      </c>
      <c r="AN278" s="52">
        <v>-1.1508300000000001E-2</v>
      </c>
      <c r="AO278" s="52">
        <v>-7.8157000000000001E-3</v>
      </c>
      <c r="AP278" s="52">
        <v>1.11994E-2</v>
      </c>
      <c r="AQ278" s="52">
        <v>4.2452000000000002E-3</v>
      </c>
      <c r="AR278" s="52">
        <v>1.8469000000000001E-3</v>
      </c>
      <c r="AS278" s="52">
        <v>-4.8493E-3</v>
      </c>
      <c r="AT278" s="52">
        <v>-6.6890999999999999E-3</v>
      </c>
      <c r="AU278" s="52">
        <v>-1.2359999999999999E-2</v>
      </c>
      <c r="AV278" s="52">
        <v>-1.6916799999999999E-2</v>
      </c>
      <c r="AW278" s="52">
        <v>-1.8652999999999999E-2</v>
      </c>
      <c r="AX278" s="52">
        <v>-1.10075E-2</v>
      </c>
      <c r="AY278" s="52">
        <v>-7.7244000000000002E-3</v>
      </c>
      <c r="AZ278" s="52">
        <v>-1.1104899999999999E-2</v>
      </c>
      <c r="BA278" s="52">
        <v>-1.6543700000000001E-2</v>
      </c>
      <c r="BB278" s="52">
        <v>-1.28723E-2</v>
      </c>
      <c r="BC278" s="52">
        <v>-1.8333599999999999E-2</v>
      </c>
      <c r="BD278" s="52">
        <v>-2.3719E-2</v>
      </c>
      <c r="BE278" s="52">
        <v>-2.4116800000000001E-2</v>
      </c>
      <c r="BF278" s="52">
        <v>-1.80524E-2</v>
      </c>
      <c r="BG278" s="52">
        <v>-5.8236E-3</v>
      </c>
      <c r="BH278" s="52">
        <v>-7.3098E-3</v>
      </c>
      <c r="BI278" s="52">
        <v>3.634E-4</v>
      </c>
      <c r="BJ278" s="52">
        <v>7.4725E-3</v>
      </c>
      <c r="BK278" s="52">
        <v>4.9278000000000004E-3</v>
      </c>
      <c r="BL278" s="52">
        <v>-1.1765E-3</v>
      </c>
      <c r="BM278" s="52">
        <v>3.7651999999999998E-3</v>
      </c>
      <c r="BN278" s="52">
        <v>2.4564800000000001E-2</v>
      </c>
      <c r="BO278" s="52">
        <v>1.9066699999999999E-2</v>
      </c>
      <c r="BP278" s="52">
        <v>1.72222E-2</v>
      </c>
      <c r="BQ278" s="52">
        <v>1.1144100000000001E-2</v>
      </c>
      <c r="BR278" s="52">
        <v>9.6918000000000004E-3</v>
      </c>
      <c r="BS278" s="52">
        <v>4.6008000000000004E-3</v>
      </c>
      <c r="BT278" s="52">
        <v>6.3460000000000003E-4</v>
      </c>
      <c r="BU278" s="52">
        <v>-8.4329999999999995E-4</v>
      </c>
      <c r="BV278" s="52">
        <v>6.8837999999999998E-3</v>
      </c>
      <c r="BW278" s="52">
        <v>9.2426000000000001E-3</v>
      </c>
      <c r="BX278" s="52">
        <v>4.8995999999999996E-3</v>
      </c>
      <c r="BY278" s="52">
        <v>-1.4871000000000001E-3</v>
      </c>
      <c r="BZ278" s="52">
        <v>6.0570000000000003E-4</v>
      </c>
      <c r="CA278" s="52">
        <v>-9.9935000000000006E-3</v>
      </c>
      <c r="CB278" s="52">
        <v>-1.57314E-2</v>
      </c>
      <c r="CC278" s="52">
        <v>-1.7269400000000001E-2</v>
      </c>
      <c r="CD278" s="52">
        <v>-1.17716E-2</v>
      </c>
      <c r="CE278" s="52">
        <v>-7.6699999999999994E-5</v>
      </c>
      <c r="CF278" s="52">
        <v>-1.5979E-3</v>
      </c>
      <c r="CG278" s="52">
        <v>6.3217000000000004E-3</v>
      </c>
      <c r="CH278" s="52">
        <v>1.3677999999999999E-2</v>
      </c>
      <c r="CI278" s="52">
        <v>1.1669300000000001E-2</v>
      </c>
      <c r="CJ278" s="52">
        <v>5.9792999999999999E-3</v>
      </c>
      <c r="CK278" s="52">
        <v>1.1786E-2</v>
      </c>
      <c r="CL278" s="52">
        <v>3.38216E-2</v>
      </c>
      <c r="CM278" s="52">
        <v>2.93321E-2</v>
      </c>
      <c r="CN278" s="52">
        <v>2.7871E-2</v>
      </c>
      <c r="CO278" s="52">
        <v>2.2221100000000001E-2</v>
      </c>
      <c r="CP278" s="52">
        <v>2.1037199999999999E-2</v>
      </c>
      <c r="CQ278" s="52">
        <v>1.6347799999999999E-2</v>
      </c>
      <c r="CR278" s="52">
        <v>1.27907E-2</v>
      </c>
      <c r="CS278" s="52">
        <v>1.1491700000000001E-2</v>
      </c>
      <c r="CT278" s="52">
        <v>1.9275299999999999E-2</v>
      </c>
      <c r="CU278" s="52">
        <v>2.09938E-2</v>
      </c>
      <c r="CV278" s="52">
        <v>1.59843E-2</v>
      </c>
      <c r="CW278" s="52">
        <v>8.9411000000000004E-3</v>
      </c>
      <c r="CX278" s="52">
        <v>9.9404000000000003E-3</v>
      </c>
      <c r="CY278" s="52">
        <v>-1.6532999999999999E-3</v>
      </c>
      <c r="CZ278" s="52">
        <v>-7.7438000000000003E-3</v>
      </c>
      <c r="DA278" s="52">
        <v>-1.0422000000000001E-2</v>
      </c>
      <c r="DB278" s="52">
        <v>-5.4907999999999997E-3</v>
      </c>
      <c r="DC278" s="52">
        <v>5.6702000000000002E-3</v>
      </c>
      <c r="DD278" s="52">
        <v>4.1139999999999996E-3</v>
      </c>
      <c r="DE278" s="52">
        <v>1.22801E-2</v>
      </c>
      <c r="DF278" s="52">
        <v>1.9883499999999998E-2</v>
      </c>
      <c r="DG278" s="52">
        <v>1.8410900000000001E-2</v>
      </c>
      <c r="DH278" s="52">
        <v>1.31351E-2</v>
      </c>
      <c r="DI278" s="52">
        <v>1.9806899999999999E-2</v>
      </c>
      <c r="DJ278" s="52">
        <v>4.3078400000000003E-2</v>
      </c>
      <c r="DK278" s="52">
        <v>3.9597500000000001E-2</v>
      </c>
      <c r="DL278" s="52">
        <v>3.8519900000000003E-2</v>
      </c>
      <c r="DM278" s="52">
        <v>3.3298099999999997E-2</v>
      </c>
      <c r="DN278" s="52">
        <v>3.2382500000000002E-2</v>
      </c>
      <c r="DO278" s="52">
        <v>2.80947E-2</v>
      </c>
      <c r="DP278" s="52">
        <v>2.4946800000000002E-2</v>
      </c>
      <c r="DQ278" s="52">
        <v>2.38266E-2</v>
      </c>
      <c r="DR278" s="52">
        <v>3.1666800000000002E-2</v>
      </c>
      <c r="DS278" s="52">
        <v>3.2745099999999999E-2</v>
      </c>
      <c r="DT278" s="52">
        <v>2.7068999999999999E-2</v>
      </c>
      <c r="DU278" s="52">
        <v>1.9369299999999999E-2</v>
      </c>
      <c r="DV278" s="52">
        <v>1.9275199999999999E-2</v>
      </c>
      <c r="DW278" s="52">
        <v>1.03885E-2</v>
      </c>
      <c r="DX278" s="52">
        <v>3.7889E-3</v>
      </c>
      <c r="DY278" s="52">
        <v>-5.354E-4</v>
      </c>
      <c r="DZ278" s="52">
        <v>3.5777000000000001E-3</v>
      </c>
      <c r="EA278" s="52">
        <v>1.3967800000000001E-2</v>
      </c>
      <c r="EB278" s="52">
        <v>1.23611E-2</v>
      </c>
      <c r="EC278" s="52">
        <v>2.0882999999999999E-2</v>
      </c>
      <c r="ED278" s="52">
        <v>2.8843199999999999E-2</v>
      </c>
      <c r="EE278" s="52">
        <v>2.8144599999999999E-2</v>
      </c>
      <c r="EF278" s="52">
        <v>2.3466899999999999E-2</v>
      </c>
      <c r="EG278" s="52">
        <v>3.13878E-2</v>
      </c>
      <c r="EH278" s="52">
        <v>5.6443800000000002E-2</v>
      </c>
      <c r="EI278" s="52">
        <v>5.4419000000000002E-2</v>
      </c>
      <c r="EJ278" s="52">
        <v>5.3895100000000001E-2</v>
      </c>
      <c r="EK278" s="52">
        <v>4.9291500000000002E-2</v>
      </c>
      <c r="EL278" s="52">
        <v>4.8763500000000001E-2</v>
      </c>
      <c r="EM278" s="52">
        <v>4.5055499999999998E-2</v>
      </c>
      <c r="EN278" s="52">
        <v>4.2498300000000003E-2</v>
      </c>
      <c r="EO278" s="52">
        <v>4.1636300000000001E-2</v>
      </c>
      <c r="EP278" s="52">
        <v>4.9558100000000001E-2</v>
      </c>
      <c r="EQ278" s="52">
        <v>4.9712100000000002E-2</v>
      </c>
      <c r="ER278" s="52">
        <v>4.3073399999999998E-2</v>
      </c>
      <c r="ES278" s="52">
        <v>3.4425900000000002E-2</v>
      </c>
      <c r="ET278" s="52">
        <v>3.2753200000000003E-2</v>
      </c>
      <c r="EU278" s="52">
        <v>57.921875</v>
      </c>
      <c r="EV278" s="52">
        <v>57.090626</v>
      </c>
      <c r="EW278" s="52">
        <v>57.506247999999999</v>
      </c>
      <c r="EX278" s="52">
        <v>56.921875</v>
      </c>
      <c r="EY278" s="52">
        <v>56.753124</v>
      </c>
      <c r="EZ278" s="52">
        <v>56.337502000000001</v>
      </c>
      <c r="FA278" s="52">
        <v>59</v>
      </c>
      <c r="FB278" s="52">
        <v>61.831249</v>
      </c>
      <c r="FC278" s="52">
        <v>64.831253000000004</v>
      </c>
      <c r="FD278" s="52">
        <v>68.246871999999996</v>
      </c>
      <c r="FE278" s="52">
        <v>70.246871999999996</v>
      </c>
      <c r="FF278" s="52">
        <v>71.078125</v>
      </c>
      <c r="FG278" s="52">
        <v>71.662497999999999</v>
      </c>
      <c r="FH278" s="52">
        <v>70.246871999999996</v>
      </c>
      <c r="FI278" s="52">
        <v>70.246871999999996</v>
      </c>
      <c r="FJ278" s="52">
        <v>69.246871999999996</v>
      </c>
      <c r="FK278" s="52">
        <v>68.415627000000001</v>
      </c>
      <c r="FL278" s="52">
        <v>66.831253000000004</v>
      </c>
      <c r="FM278" s="52">
        <v>66</v>
      </c>
      <c r="FN278" s="52">
        <v>63.584372999999999</v>
      </c>
      <c r="FO278" s="52">
        <v>62.584372999999999</v>
      </c>
      <c r="FP278" s="52">
        <v>62.584372999999999</v>
      </c>
      <c r="FQ278" s="52">
        <v>62.584372999999999</v>
      </c>
      <c r="FR278" s="52">
        <v>61.337502000000001</v>
      </c>
      <c r="FS278" s="52">
        <v>1.0757900000000001E-2</v>
      </c>
      <c r="FT278" s="52">
        <v>1.17716E-2</v>
      </c>
      <c r="FU278" s="52">
        <v>1.7008200000000001E-2</v>
      </c>
    </row>
    <row r="279" spans="1:177" x14ac:dyDescent="0.2">
      <c r="A279" s="31" t="s">
        <v>204</v>
      </c>
      <c r="B279" s="31" t="s">
        <v>236</v>
      </c>
      <c r="C279" s="31" t="s">
        <v>221</v>
      </c>
      <c r="D279" s="31" t="s">
        <v>217</v>
      </c>
      <c r="E279" s="53" t="s">
        <v>230</v>
      </c>
      <c r="F279" s="53">
        <v>1288</v>
      </c>
      <c r="G279" s="52">
        <v>0.59440479999999996</v>
      </c>
      <c r="H279" s="52">
        <v>0.51303100000000001</v>
      </c>
      <c r="I279" s="52">
        <v>0.47357840000000001</v>
      </c>
      <c r="J279" s="52">
        <v>0.45183210000000001</v>
      </c>
      <c r="K279" s="52">
        <v>0.46036549999999998</v>
      </c>
      <c r="L279" s="52">
        <v>0.49977929999999998</v>
      </c>
      <c r="M279" s="52">
        <v>0.57311120000000004</v>
      </c>
      <c r="N279" s="52">
        <v>0.57388510000000004</v>
      </c>
      <c r="O279" s="52">
        <v>0.55320970000000003</v>
      </c>
      <c r="P279" s="52">
        <v>0.53771020000000003</v>
      </c>
      <c r="Q279" s="52">
        <v>0.52949029999999997</v>
      </c>
      <c r="R279" s="52">
        <v>0.54487909999999995</v>
      </c>
      <c r="S279" s="52">
        <v>0.54219410000000001</v>
      </c>
      <c r="T279" s="52">
        <v>0.54703369999999996</v>
      </c>
      <c r="U279" s="52">
        <v>0.53335060000000001</v>
      </c>
      <c r="V279" s="52">
        <v>0.55375370000000002</v>
      </c>
      <c r="W279" s="52">
        <v>0.57346090000000005</v>
      </c>
      <c r="X279" s="52">
        <v>0.65593190000000001</v>
      </c>
      <c r="Y279" s="52">
        <v>0.75029959999999996</v>
      </c>
      <c r="Z279" s="52">
        <v>0.88008090000000005</v>
      </c>
      <c r="AA279" s="52">
        <v>0.98070120000000005</v>
      </c>
      <c r="AB279" s="52">
        <v>0.93208990000000003</v>
      </c>
      <c r="AC279" s="52">
        <v>0.80486939999999996</v>
      </c>
      <c r="AD279" s="52">
        <v>0.67500970000000005</v>
      </c>
      <c r="AE279" s="52">
        <v>-3.4368999999999997E-2</v>
      </c>
      <c r="AF279" s="52">
        <v>-3.9652399999999997E-2</v>
      </c>
      <c r="AG279" s="52">
        <v>-4.1629899999999997E-2</v>
      </c>
      <c r="AH279" s="52">
        <v>-3.2538600000000001E-2</v>
      </c>
      <c r="AI279" s="52">
        <v>-1.89152E-2</v>
      </c>
      <c r="AJ279" s="52">
        <v>-2.1783400000000001E-2</v>
      </c>
      <c r="AK279" s="52">
        <v>-1.2342799999999999E-2</v>
      </c>
      <c r="AL279" s="52">
        <v>-1.4104800000000001E-2</v>
      </c>
      <c r="AM279" s="52">
        <v>-8.5269999999999999E-3</v>
      </c>
      <c r="AN279" s="52">
        <v>-1.2246099999999999E-2</v>
      </c>
      <c r="AO279" s="52">
        <v>-2.3362000000000001E-2</v>
      </c>
      <c r="AP279" s="52">
        <v>-2.6326000000000001E-3</v>
      </c>
      <c r="AQ279" s="52">
        <v>-1.6401599999999999E-2</v>
      </c>
      <c r="AR279" s="52">
        <v>-5.0429999999999995E-4</v>
      </c>
      <c r="AS279" s="52">
        <v>2.4217000000000002E-3</v>
      </c>
      <c r="AT279" s="52">
        <v>-3.0108999999999999E-3</v>
      </c>
      <c r="AU279" s="52">
        <v>-2.6642900000000001E-2</v>
      </c>
      <c r="AV279" s="52">
        <v>-2.1651900000000002E-2</v>
      </c>
      <c r="AW279" s="52">
        <v>-4.1343299999999999E-2</v>
      </c>
      <c r="AX279" s="52">
        <v>-3.0866000000000001E-2</v>
      </c>
      <c r="AY279" s="52">
        <v>-2.27627E-2</v>
      </c>
      <c r="AZ279" s="52">
        <v>-8.2187000000000007E-3</v>
      </c>
      <c r="BA279" s="52">
        <v>-2.2549400000000001E-2</v>
      </c>
      <c r="BB279" s="52">
        <v>-1.6789999999999999E-2</v>
      </c>
      <c r="BC279" s="52">
        <v>-1.8858099999999999E-2</v>
      </c>
      <c r="BD279" s="52">
        <v>-2.41538E-2</v>
      </c>
      <c r="BE279" s="52">
        <v>-2.8181999999999999E-2</v>
      </c>
      <c r="BF279" s="52">
        <v>-2.0529499999999999E-2</v>
      </c>
      <c r="BG279" s="52">
        <v>-8.0808000000000008E-3</v>
      </c>
      <c r="BH279" s="52">
        <v>-1.07698E-2</v>
      </c>
      <c r="BI279" s="52">
        <v>-9.5739999999999996E-4</v>
      </c>
      <c r="BJ279" s="52">
        <v>-2.2637999999999998E-3</v>
      </c>
      <c r="BK279" s="52">
        <v>4.5047000000000004E-3</v>
      </c>
      <c r="BL279" s="52">
        <v>1.4675999999999999E-3</v>
      </c>
      <c r="BM279" s="52">
        <v>-8.5851E-3</v>
      </c>
      <c r="BN279" s="52">
        <v>1.40085E-2</v>
      </c>
      <c r="BO279" s="52">
        <v>1.1249000000000001E-3</v>
      </c>
      <c r="BP279" s="52">
        <v>1.7329299999999999E-2</v>
      </c>
      <c r="BQ279" s="52">
        <v>2.1448999999999999E-2</v>
      </c>
      <c r="BR279" s="52">
        <v>1.63838E-2</v>
      </c>
      <c r="BS279" s="52">
        <v>-6.0848999999999999E-3</v>
      </c>
      <c r="BT279" s="52">
        <v>-8.1749999999999998E-4</v>
      </c>
      <c r="BU279" s="52">
        <v>-1.9200700000000001E-2</v>
      </c>
      <c r="BV279" s="52">
        <v>-9.4584999999999999E-3</v>
      </c>
      <c r="BW279" s="52">
        <v>-1.6492E-3</v>
      </c>
      <c r="BX279" s="52">
        <v>1.17375E-2</v>
      </c>
      <c r="BY279" s="52">
        <v>-3.9332000000000004E-3</v>
      </c>
      <c r="BZ279" s="52">
        <v>-7.6700000000000003E-7</v>
      </c>
      <c r="CA279" s="52">
        <v>-8.1153000000000006E-3</v>
      </c>
      <c r="CB279" s="52">
        <v>-1.3419499999999999E-2</v>
      </c>
      <c r="CC279" s="52">
        <v>-1.8868099999999999E-2</v>
      </c>
      <c r="CD279" s="52">
        <v>-1.2212000000000001E-2</v>
      </c>
      <c r="CE279" s="52">
        <v>-5.7700000000000004E-4</v>
      </c>
      <c r="CF279" s="52">
        <v>-3.1419E-3</v>
      </c>
      <c r="CG279" s="52">
        <v>6.9281000000000004E-3</v>
      </c>
      <c r="CH279" s="52">
        <v>5.9372000000000001E-3</v>
      </c>
      <c r="CI279" s="52">
        <v>1.3530500000000001E-2</v>
      </c>
      <c r="CJ279" s="52">
        <v>1.0965600000000001E-2</v>
      </c>
      <c r="CK279" s="52">
        <v>1.6494000000000001E-3</v>
      </c>
      <c r="CL279" s="52">
        <v>2.55342E-2</v>
      </c>
      <c r="CM279" s="52">
        <v>1.32636E-2</v>
      </c>
      <c r="CN279" s="52">
        <v>2.9680700000000001E-2</v>
      </c>
      <c r="CO279" s="52">
        <v>3.46273E-2</v>
      </c>
      <c r="CP279" s="52">
        <v>2.9816499999999999E-2</v>
      </c>
      <c r="CQ279" s="52">
        <v>8.1533999999999999E-3</v>
      </c>
      <c r="CR279" s="52">
        <v>1.36124E-2</v>
      </c>
      <c r="CS279" s="52">
        <v>-3.8647999999999998E-3</v>
      </c>
      <c r="CT279" s="52">
        <v>5.3683000000000003E-3</v>
      </c>
      <c r="CU279" s="52">
        <v>1.2973999999999999E-2</v>
      </c>
      <c r="CV279" s="52">
        <v>2.5559100000000001E-2</v>
      </c>
      <c r="CW279" s="52">
        <v>8.9601999999999998E-3</v>
      </c>
      <c r="CX279" s="52">
        <v>1.16274E-2</v>
      </c>
      <c r="CY279" s="52">
        <v>2.6275000000000001E-3</v>
      </c>
      <c r="CZ279" s="52">
        <v>-2.6852E-3</v>
      </c>
      <c r="DA279" s="52">
        <v>-9.5540999999999994E-3</v>
      </c>
      <c r="DB279" s="52">
        <v>-3.8945E-3</v>
      </c>
      <c r="DC279" s="52">
        <v>6.9268999999999997E-3</v>
      </c>
      <c r="DD279" s="52">
        <v>4.4860999999999998E-3</v>
      </c>
      <c r="DE279" s="52">
        <v>1.48136E-2</v>
      </c>
      <c r="DF279" s="52">
        <v>1.4138299999999999E-2</v>
      </c>
      <c r="DG279" s="52">
        <v>2.2556199999999998E-2</v>
      </c>
      <c r="DH279" s="52">
        <v>2.0463599999999998E-2</v>
      </c>
      <c r="DI279" s="52">
        <v>1.18838E-2</v>
      </c>
      <c r="DJ279" s="52">
        <v>3.7059799999999997E-2</v>
      </c>
      <c r="DK279" s="52">
        <v>2.5402399999999999E-2</v>
      </c>
      <c r="DL279" s="52">
        <v>4.2032199999999999E-2</v>
      </c>
      <c r="DM279" s="52">
        <v>4.7805599999999997E-2</v>
      </c>
      <c r="DN279" s="52">
        <v>4.3249200000000002E-2</v>
      </c>
      <c r="DO279" s="52">
        <v>2.23918E-2</v>
      </c>
      <c r="DP279" s="52">
        <v>2.80422E-2</v>
      </c>
      <c r="DQ279" s="52">
        <v>1.14711E-2</v>
      </c>
      <c r="DR279" s="52">
        <v>2.0195100000000001E-2</v>
      </c>
      <c r="DS279" s="52">
        <v>2.7597099999999999E-2</v>
      </c>
      <c r="DT279" s="52">
        <v>3.9380800000000001E-2</v>
      </c>
      <c r="DU279" s="52">
        <v>2.18537E-2</v>
      </c>
      <c r="DV279" s="52">
        <v>2.3255499999999998E-2</v>
      </c>
      <c r="DW279" s="52">
        <v>1.8138499999999998E-2</v>
      </c>
      <c r="DX279" s="52">
        <v>1.2813400000000001E-2</v>
      </c>
      <c r="DY279" s="52">
        <v>3.8936999999999999E-3</v>
      </c>
      <c r="DZ279" s="52">
        <v>8.1145999999999996E-3</v>
      </c>
      <c r="EA279" s="52">
        <v>1.7761200000000001E-2</v>
      </c>
      <c r="EB279" s="52">
        <v>1.54997E-2</v>
      </c>
      <c r="EC279" s="52">
        <v>2.6199E-2</v>
      </c>
      <c r="ED279" s="52">
        <v>2.59793E-2</v>
      </c>
      <c r="EE279" s="52">
        <v>3.5588000000000002E-2</v>
      </c>
      <c r="EF279" s="52">
        <v>3.4177300000000001E-2</v>
      </c>
      <c r="EG279" s="52">
        <v>2.6660799999999998E-2</v>
      </c>
      <c r="EH279" s="52">
        <v>5.3700900000000003E-2</v>
      </c>
      <c r="EI279" s="52">
        <v>4.2928899999999999E-2</v>
      </c>
      <c r="EJ279" s="52">
        <v>5.9865700000000001E-2</v>
      </c>
      <c r="EK279" s="52">
        <v>6.6833000000000004E-2</v>
      </c>
      <c r="EL279" s="52">
        <v>6.2643900000000002E-2</v>
      </c>
      <c r="EM279" s="52">
        <v>4.2949800000000003E-2</v>
      </c>
      <c r="EN279" s="52">
        <v>4.8876599999999999E-2</v>
      </c>
      <c r="EO279" s="52">
        <v>3.36136E-2</v>
      </c>
      <c r="EP279" s="52">
        <v>4.1602600000000003E-2</v>
      </c>
      <c r="EQ279" s="52">
        <v>4.87106E-2</v>
      </c>
      <c r="ER279" s="52">
        <v>5.9337000000000001E-2</v>
      </c>
      <c r="ES279" s="52">
        <v>4.0469900000000003E-2</v>
      </c>
      <c r="ET279" s="52">
        <v>4.0044700000000003E-2</v>
      </c>
      <c r="EU279" s="52">
        <v>60</v>
      </c>
      <c r="EV279" s="52">
        <v>60</v>
      </c>
      <c r="EW279" s="52">
        <v>60</v>
      </c>
      <c r="EX279" s="52">
        <v>59</v>
      </c>
      <c r="EY279" s="52">
        <v>58</v>
      </c>
      <c r="EZ279" s="52">
        <v>58</v>
      </c>
      <c r="FA279" s="52">
        <v>59</v>
      </c>
      <c r="FB279" s="52">
        <v>61</v>
      </c>
      <c r="FC279" s="52">
        <v>64</v>
      </c>
      <c r="FD279" s="52">
        <v>67</v>
      </c>
      <c r="FE279" s="52">
        <v>69</v>
      </c>
      <c r="FF279" s="52">
        <v>69</v>
      </c>
      <c r="FG279" s="52">
        <v>70</v>
      </c>
      <c r="FH279" s="52">
        <v>69</v>
      </c>
      <c r="FI279" s="52">
        <v>69</v>
      </c>
      <c r="FJ279" s="52">
        <v>68</v>
      </c>
      <c r="FK279" s="52">
        <v>68</v>
      </c>
      <c r="FL279" s="52">
        <v>66</v>
      </c>
      <c r="FM279" s="52">
        <v>66</v>
      </c>
      <c r="FN279" s="52">
        <v>64</v>
      </c>
      <c r="FO279" s="52">
        <v>63</v>
      </c>
      <c r="FP279" s="52">
        <v>63</v>
      </c>
      <c r="FQ279" s="52">
        <v>63</v>
      </c>
      <c r="FR279" s="52">
        <v>63</v>
      </c>
      <c r="FS279" s="52">
        <v>1.38359E-2</v>
      </c>
      <c r="FT279" s="52">
        <v>1.51307E-2</v>
      </c>
      <c r="FU279" s="52">
        <v>2.0420799999999999E-2</v>
      </c>
    </row>
    <row r="280" spans="1:177" x14ac:dyDescent="0.2">
      <c r="A280" s="31" t="s">
        <v>204</v>
      </c>
      <c r="B280" s="31" t="s">
        <v>236</v>
      </c>
      <c r="C280" s="31" t="s">
        <v>221</v>
      </c>
      <c r="D280" s="31" t="s">
        <v>217</v>
      </c>
      <c r="E280" s="53" t="s">
        <v>231</v>
      </c>
      <c r="F280" s="53">
        <v>925</v>
      </c>
      <c r="G280" s="52">
        <v>0.5602258</v>
      </c>
      <c r="H280" s="52">
        <v>0.49830550000000001</v>
      </c>
      <c r="I280" s="52">
        <v>0.48433690000000001</v>
      </c>
      <c r="J280" s="52">
        <v>0.44977689999999998</v>
      </c>
      <c r="K280" s="52">
        <v>0.48245890000000002</v>
      </c>
      <c r="L280" s="52">
        <v>0.55220429999999998</v>
      </c>
      <c r="M280" s="52">
        <v>0.64339590000000002</v>
      </c>
      <c r="N280" s="52">
        <v>0.61966010000000005</v>
      </c>
      <c r="O280" s="52">
        <v>0.59667729999999997</v>
      </c>
      <c r="P280" s="52">
        <v>0.55039669999999996</v>
      </c>
      <c r="Q280" s="52">
        <v>0.56184769999999995</v>
      </c>
      <c r="R280" s="52">
        <v>0.55868899999999999</v>
      </c>
      <c r="S280" s="52">
        <v>0.56260889999999997</v>
      </c>
      <c r="T280" s="52">
        <v>0.56560840000000001</v>
      </c>
      <c r="U280" s="52">
        <v>0.55045980000000005</v>
      </c>
      <c r="V280" s="52">
        <v>0.61968140000000005</v>
      </c>
      <c r="W280" s="52">
        <v>0.67096350000000005</v>
      </c>
      <c r="X280" s="52">
        <v>0.73792939999999996</v>
      </c>
      <c r="Y280" s="52">
        <v>0.82675489999999996</v>
      </c>
      <c r="Z280" s="52">
        <v>0.93458870000000005</v>
      </c>
      <c r="AA280" s="52">
        <v>1.0101290000000001</v>
      </c>
      <c r="AB280" s="52">
        <v>0.89275899999999997</v>
      </c>
      <c r="AC280" s="52">
        <v>0.79574999999999996</v>
      </c>
      <c r="AD280" s="52">
        <v>0.66386120000000004</v>
      </c>
      <c r="AE280" s="52">
        <v>-4.4508800000000001E-2</v>
      </c>
      <c r="AF280" s="52">
        <v>-4.77642E-2</v>
      </c>
      <c r="AG280" s="52">
        <v>-3.97664E-2</v>
      </c>
      <c r="AH280" s="52">
        <v>-3.46232E-2</v>
      </c>
      <c r="AI280" s="52">
        <v>-2.1135299999999999E-2</v>
      </c>
      <c r="AJ280" s="52">
        <v>-2.0423699999999999E-2</v>
      </c>
      <c r="AK280" s="52">
        <v>-1.6536700000000001E-2</v>
      </c>
      <c r="AL280" s="52">
        <v>6.6960000000000001E-4</v>
      </c>
      <c r="AM280" s="52">
        <v>-1.5332500000000001E-2</v>
      </c>
      <c r="AN280" s="52">
        <v>-2.6658299999999999E-2</v>
      </c>
      <c r="AO280" s="52">
        <v>-7.3004999999999997E-3</v>
      </c>
      <c r="AP280" s="52">
        <v>5.9721000000000002E-3</v>
      </c>
      <c r="AQ280" s="52">
        <v>2.4591999999999999E-3</v>
      </c>
      <c r="AR280" s="52">
        <v>-1.9200399999999999E-2</v>
      </c>
      <c r="AS280" s="52">
        <v>-3.6271699999999997E-2</v>
      </c>
      <c r="AT280" s="52">
        <v>-3.51905E-2</v>
      </c>
      <c r="AU280" s="52">
        <v>-2.2065600000000001E-2</v>
      </c>
      <c r="AV280" s="52">
        <v>-3.84684E-2</v>
      </c>
      <c r="AW280" s="52">
        <v>-2.0517000000000001E-2</v>
      </c>
      <c r="AX280" s="52">
        <v>-1.7365499999999999E-2</v>
      </c>
      <c r="AY280" s="52">
        <v>-1.7823599999999998E-2</v>
      </c>
      <c r="AZ280" s="52">
        <v>-3.9090199999999999E-2</v>
      </c>
      <c r="BA280" s="52">
        <v>-3.3370700000000003E-2</v>
      </c>
      <c r="BB280" s="52">
        <v>-2.9615099999999998E-2</v>
      </c>
      <c r="BC280" s="52">
        <v>-2.5464400000000002E-2</v>
      </c>
      <c r="BD280" s="52">
        <v>-3.05518E-2</v>
      </c>
      <c r="BE280" s="52">
        <v>-2.5287199999999999E-2</v>
      </c>
      <c r="BF280" s="52">
        <v>-2.07683E-2</v>
      </c>
      <c r="BG280" s="52">
        <v>-8.2007E-3</v>
      </c>
      <c r="BH280" s="52">
        <v>-7.9877999999999998E-3</v>
      </c>
      <c r="BI280" s="52">
        <v>-3.3888E-3</v>
      </c>
      <c r="BJ280" s="52">
        <v>1.4388099999999999E-2</v>
      </c>
      <c r="BK280" s="52">
        <v>-7.3530000000000004E-4</v>
      </c>
      <c r="BL280" s="52">
        <v>-1.0996000000000001E-2</v>
      </c>
      <c r="BM280" s="52">
        <v>1.12032E-2</v>
      </c>
      <c r="BN280" s="52">
        <v>2.7844600000000001E-2</v>
      </c>
      <c r="BO280" s="52">
        <v>2.8006799999999998E-2</v>
      </c>
      <c r="BP280" s="52">
        <v>7.6673000000000002E-3</v>
      </c>
      <c r="BQ280" s="52">
        <v>-9.0787999999999997E-3</v>
      </c>
      <c r="BR280" s="52">
        <v>-7.2027999999999997E-3</v>
      </c>
      <c r="BS280" s="52">
        <v>6.4270000000000004E-3</v>
      </c>
      <c r="BT280" s="52">
        <v>-8.3353999999999998E-3</v>
      </c>
      <c r="BU280" s="52">
        <v>8.7165000000000003E-3</v>
      </c>
      <c r="BV280" s="52">
        <v>1.32184E-2</v>
      </c>
      <c r="BW280" s="52">
        <v>1.00465E-2</v>
      </c>
      <c r="BX280" s="52">
        <v>-1.28939E-2</v>
      </c>
      <c r="BY280" s="52">
        <v>-8.4921000000000007E-3</v>
      </c>
      <c r="BZ280" s="52">
        <v>-7.4771000000000004E-3</v>
      </c>
      <c r="CA280" s="52">
        <v>-1.2274200000000001E-2</v>
      </c>
      <c r="CB280" s="52">
        <v>-1.8630500000000001E-2</v>
      </c>
      <c r="CC280" s="52">
        <v>-1.5259E-2</v>
      </c>
      <c r="CD280" s="52">
        <v>-1.1172400000000001E-2</v>
      </c>
      <c r="CE280" s="52">
        <v>7.5779999999999999E-4</v>
      </c>
      <c r="CF280" s="52">
        <v>6.2540000000000002E-4</v>
      </c>
      <c r="CG280" s="52">
        <v>5.7172999999999998E-3</v>
      </c>
      <c r="CH280" s="52">
        <v>2.3889400000000002E-2</v>
      </c>
      <c r="CI280" s="52">
        <v>9.3746999999999997E-3</v>
      </c>
      <c r="CJ280" s="52">
        <v>-1.484E-4</v>
      </c>
      <c r="CK280" s="52">
        <v>2.40188E-2</v>
      </c>
      <c r="CL280" s="52">
        <v>4.2993499999999997E-2</v>
      </c>
      <c r="CM280" s="52">
        <v>4.5700999999999999E-2</v>
      </c>
      <c r="CN280" s="52">
        <v>2.6275799999999998E-2</v>
      </c>
      <c r="CO280" s="52">
        <v>9.7549000000000004E-3</v>
      </c>
      <c r="CP280" s="52">
        <v>1.2181300000000001E-2</v>
      </c>
      <c r="CQ280" s="52">
        <v>2.6160900000000001E-2</v>
      </c>
      <c r="CR280" s="52">
        <v>1.2534699999999999E-2</v>
      </c>
      <c r="CS280" s="52">
        <v>2.8963599999999999E-2</v>
      </c>
      <c r="CT280" s="52">
        <v>3.4400699999999999E-2</v>
      </c>
      <c r="CU280" s="52">
        <v>2.9349299999999998E-2</v>
      </c>
      <c r="CV280" s="52">
        <v>5.2496000000000001E-3</v>
      </c>
      <c r="CW280" s="52">
        <v>8.7387999999999997E-3</v>
      </c>
      <c r="CX280" s="52">
        <v>7.8554999999999996E-3</v>
      </c>
      <c r="CY280" s="52">
        <v>9.1589999999999998E-4</v>
      </c>
      <c r="CZ280" s="52">
        <v>-6.7092999999999996E-3</v>
      </c>
      <c r="DA280" s="52">
        <v>-5.2307999999999999E-3</v>
      </c>
      <c r="DB280" s="52">
        <v>-1.5765E-3</v>
      </c>
      <c r="DC280" s="52">
        <v>9.7163000000000006E-3</v>
      </c>
      <c r="DD280" s="52">
        <v>9.2385000000000002E-3</v>
      </c>
      <c r="DE280" s="52">
        <v>1.48235E-2</v>
      </c>
      <c r="DF280" s="52">
        <v>3.3390799999999998E-2</v>
      </c>
      <c r="DG280" s="52">
        <v>1.9484700000000001E-2</v>
      </c>
      <c r="DH280" s="52">
        <v>1.0699200000000001E-2</v>
      </c>
      <c r="DI280" s="52">
        <v>3.6834400000000003E-2</v>
      </c>
      <c r="DJ280" s="52">
        <v>5.8142300000000001E-2</v>
      </c>
      <c r="DK280" s="52">
        <v>6.3395199999999999E-2</v>
      </c>
      <c r="DL280" s="52">
        <v>4.4884199999999999E-2</v>
      </c>
      <c r="DM280" s="52">
        <v>2.8588599999999999E-2</v>
      </c>
      <c r="DN280" s="52">
        <v>3.1565500000000003E-2</v>
      </c>
      <c r="DO280" s="52">
        <v>4.5894799999999999E-2</v>
      </c>
      <c r="DP280" s="52">
        <v>3.3404700000000002E-2</v>
      </c>
      <c r="DQ280" s="52">
        <v>4.92106E-2</v>
      </c>
      <c r="DR280" s="52">
        <v>5.5583E-2</v>
      </c>
      <c r="DS280" s="52">
        <v>4.8652000000000001E-2</v>
      </c>
      <c r="DT280" s="52">
        <v>2.3393000000000001E-2</v>
      </c>
      <c r="DU280" s="52">
        <v>2.5969599999999999E-2</v>
      </c>
      <c r="DV280" s="52">
        <v>2.3188199999999999E-2</v>
      </c>
      <c r="DW280" s="52">
        <v>1.99604E-2</v>
      </c>
      <c r="DX280" s="52">
        <v>1.05031E-2</v>
      </c>
      <c r="DY280" s="52">
        <v>9.2484000000000004E-3</v>
      </c>
      <c r="DZ280" s="52">
        <v>1.22784E-2</v>
      </c>
      <c r="EA280" s="52">
        <v>2.2650900000000002E-2</v>
      </c>
      <c r="EB280" s="52">
        <v>2.1674499999999999E-2</v>
      </c>
      <c r="EC280" s="52">
        <v>2.79714E-2</v>
      </c>
      <c r="ED280" s="52">
        <v>4.7109199999999997E-2</v>
      </c>
      <c r="EE280" s="52">
        <v>3.4081899999999998E-2</v>
      </c>
      <c r="EF280" s="52">
        <v>2.63614E-2</v>
      </c>
      <c r="EG280" s="52">
        <v>5.5338100000000001E-2</v>
      </c>
      <c r="EH280" s="52">
        <v>8.00149E-2</v>
      </c>
      <c r="EI280" s="52">
        <v>8.8942900000000005E-2</v>
      </c>
      <c r="EJ280" s="52">
        <v>7.1751899999999993E-2</v>
      </c>
      <c r="EK280" s="52">
        <v>5.5781499999999998E-2</v>
      </c>
      <c r="EL280" s="52">
        <v>5.9553099999999998E-2</v>
      </c>
      <c r="EM280" s="52">
        <v>7.4387400000000006E-2</v>
      </c>
      <c r="EN280" s="52">
        <v>6.3537800000000005E-2</v>
      </c>
      <c r="EO280" s="52">
        <v>7.8444100000000003E-2</v>
      </c>
      <c r="EP280" s="52">
        <v>8.6166900000000005E-2</v>
      </c>
      <c r="EQ280" s="52">
        <v>7.6522199999999999E-2</v>
      </c>
      <c r="ER280" s="52">
        <v>4.9589399999999999E-2</v>
      </c>
      <c r="ES280" s="52">
        <v>5.0848200000000003E-2</v>
      </c>
      <c r="ET280" s="52">
        <v>4.5326199999999997E-2</v>
      </c>
      <c r="EU280" s="52">
        <v>55</v>
      </c>
      <c r="EV280" s="52">
        <v>53</v>
      </c>
      <c r="EW280" s="52">
        <v>54</v>
      </c>
      <c r="EX280" s="52">
        <v>54</v>
      </c>
      <c r="EY280" s="52">
        <v>55</v>
      </c>
      <c r="EZ280" s="52">
        <v>54</v>
      </c>
      <c r="FA280" s="52">
        <v>59</v>
      </c>
      <c r="FB280" s="52">
        <v>63</v>
      </c>
      <c r="FC280" s="52">
        <v>66</v>
      </c>
      <c r="FD280" s="52">
        <v>70</v>
      </c>
      <c r="FE280" s="52">
        <v>72</v>
      </c>
      <c r="FF280" s="52">
        <v>74</v>
      </c>
      <c r="FG280" s="52">
        <v>74</v>
      </c>
      <c r="FH280" s="52">
        <v>72</v>
      </c>
      <c r="FI280" s="52">
        <v>72</v>
      </c>
      <c r="FJ280" s="52">
        <v>71</v>
      </c>
      <c r="FK280" s="52">
        <v>69</v>
      </c>
      <c r="FL280" s="52">
        <v>68</v>
      </c>
      <c r="FM280" s="52">
        <v>66</v>
      </c>
      <c r="FN280" s="52">
        <v>63</v>
      </c>
      <c r="FO280" s="52">
        <v>62</v>
      </c>
      <c r="FP280" s="52">
        <v>62</v>
      </c>
      <c r="FQ280" s="52">
        <v>62</v>
      </c>
      <c r="FR280" s="52">
        <v>59</v>
      </c>
      <c r="FS280" s="52">
        <v>1.6929699999999999E-2</v>
      </c>
      <c r="FT280" s="52">
        <v>1.8599299999999999E-2</v>
      </c>
      <c r="FU280" s="52">
        <v>2.86889E-2</v>
      </c>
    </row>
    <row r="281" spans="1:177" x14ac:dyDescent="0.2">
      <c r="A281" s="31" t="s">
        <v>204</v>
      </c>
      <c r="B281" s="31" t="s">
        <v>236</v>
      </c>
      <c r="C281" s="31" t="s">
        <v>221</v>
      </c>
      <c r="D281" s="31" t="s">
        <v>218</v>
      </c>
      <c r="E281" s="53" t="s">
        <v>229</v>
      </c>
      <c r="F281" s="53">
        <v>1109</v>
      </c>
      <c r="G281" s="52">
        <v>0.68548010000000004</v>
      </c>
      <c r="H281" s="52">
        <v>0.6114058</v>
      </c>
      <c r="I281" s="52">
        <v>0.60444640000000005</v>
      </c>
      <c r="J281" s="52">
        <v>0.58233389999999996</v>
      </c>
      <c r="K281" s="52">
        <v>0.61015359999999996</v>
      </c>
      <c r="L281" s="52">
        <v>0.69680229999999999</v>
      </c>
      <c r="M281" s="52">
        <v>0.82555940000000005</v>
      </c>
      <c r="N281" s="52">
        <v>0.82428699999999999</v>
      </c>
      <c r="O281" s="52">
        <v>0.72812030000000005</v>
      </c>
      <c r="P281" s="52">
        <v>0.69330789999999998</v>
      </c>
      <c r="Q281" s="52">
        <v>0.69525979999999998</v>
      </c>
      <c r="R281" s="52">
        <v>0.65488930000000001</v>
      </c>
      <c r="S281" s="52">
        <v>0.6513466</v>
      </c>
      <c r="T281" s="52">
        <v>0.62531669999999995</v>
      </c>
      <c r="U281" s="52">
        <v>0.62122379999999999</v>
      </c>
      <c r="V281" s="52">
        <v>0.65297249999999996</v>
      </c>
      <c r="W281" s="52">
        <v>0.81287359999999997</v>
      </c>
      <c r="X281" s="52">
        <v>1.0592630000000001</v>
      </c>
      <c r="Y281" s="52">
        <v>1.183081</v>
      </c>
      <c r="Z281" s="52">
        <v>1.2147920000000001</v>
      </c>
      <c r="AA281" s="52">
        <v>1.2031149999999999</v>
      </c>
      <c r="AB281" s="52">
        <v>1.125353</v>
      </c>
      <c r="AC281" s="52">
        <v>0.99725470000000005</v>
      </c>
      <c r="AD281" s="52">
        <v>0.83604160000000005</v>
      </c>
      <c r="AE281" s="52">
        <v>-4.4557699999999999E-2</v>
      </c>
      <c r="AF281" s="52">
        <v>-4.5895900000000003E-2</v>
      </c>
      <c r="AG281" s="52">
        <v>-4.4135099999999997E-2</v>
      </c>
      <c r="AH281" s="52">
        <v>-4.4271199999999997E-2</v>
      </c>
      <c r="AI281" s="52">
        <v>-3.9079700000000002E-2</v>
      </c>
      <c r="AJ281" s="52">
        <v>-2.5174100000000001E-2</v>
      </c>
      <c r="AK281" s="52">
        <v>-9.8346000000000006E-3</v>
      </c>
      <c r="AL281" s="52">
        <v>1.3527300000000001E-2</v>
      </c>
      <c r="AM281" s="52">
        <v>1.8859899999999999E-2</v>
      </c>
      <c r="AN281" s="52">
        <v>1.64767E-2</v>
      </c>
      <c r="AO281" s="52">
        <v>2.63754E-2</v>
      </c>
      <c r="AP281" s="52">
        <v>3.92792E-2</v>
      </c>
      <c r="AQ281" s="52">
        <v>3.9896899999999999E-2</v>
      </c>
      <c r="AR281" s="52">
        <v>3.1992300000000001E-2</v>
      </c>
      <c r="AS281" s="52">
        <v>4.2599900000000003E-2</v>
      </c>
      <c r="AT281" s="52">
        <v>3.2035300000000003E-2</v>
      </c>
      <c r="AU281" s="52">
        <v>3.0444499999999999E-2</v>
      </c>
      <c r="AV281" s="52">
        <v>2.6151600000000001E-2</v>
      </c>
      <c r="AW281" s="52">
        <v>5.7319999999999995E-4</v>
      </c>
      <c r="AX281" s="52">
        <v>-3.6922999999999999E-3</v>
      </c>
      <c r="AY281" s="52">
        <v>-2.5444E-3</v>
      </c>
      <c r="AZ281" s="52">
        <v>-4.0892999999999997E-3</v>
      </c>
      <c r="BA281" s="52">
        <v>-9.4535999999999995E-3</v>
      </c>
      <c r="BB281" s="52">
        <v>-1.8695300000000002E-2</v>
      </c>
      <c r="BC281" s="52">
        <v>-3.3548799999999997E-2</v>
      </c>
      <c r="BD281" s="52">
        <v>-3.5820299999999999E-2</v>
      </c>
      <c r="BE281" s="52">
        <v>-3.40728E-2</v>
      </c>
      <c r="BF281" s="52">
        <v>-3.4828600000000001E-2</v>
      </c>
      <c r="BG281" s="52">
        <v>-3.0171400000000001E-2</v>
      </c>
      <c r="BH281" s="52">
        <v>-1.6011399999999999E-2</v>
      </c>
      <c r="BI281" s="52">
        <v>1.161E-4</v>
      </c>
      <c r="BJ281" s="52">
        <v>2.33563E-2</v>
      </c>
      <c r="BK281" s="52">
        <v>2.8625000000000001E-2</v>
      </c>
      <c r="BL281" s="52">
        <v>2.6912499999999999E-2</v>
      </c>
      <c r="BM281" s="52">
        <v>3.6395200000000003E-2</v>
      </c>
      <c r="BN281" s="52">
        <v>4.9594100000000002E-2</v>
      </c>
      <c r="BO281" s="52">
        <v>5.07453E-2</v>
      </c>
      <c r="BP281" s="52">
        <v>4.2375599999999999E-2</v>
      </c>
      <c r="BQ281" s="52">
        <v>5.3952100000000003E-2</v>
      </c>
      <c r="BR281" s="52">
        <v>4.28399E-2</v>
      </c>
      <c r="BS281" s="52">
        <v>4.1807799999999999E-2</v>
      </c>
      <c r="BT281" s="52">
        <v>3.8360600000000002E-2</v>
      </c>
      <c r="BU281" s="52">
        <v>1.3244199999999999E-2</v>
      </c>
      <c r="BV281" s="52">
        <v>9.1576000000000001E-3</v>
      </c>
      <c r="BW281" s="52">
        <v>9.9916999999999992E-3</v>
      </c>
      <c r="BX281" s="52">
        <v>8.1294999999999996E-3</v>
      </c>
      <c r="BY281" s="52">
        <v>2.5573000000000002E-3</v>
      </c>
      <c r="BZ281" s="52">
        <v>-7.5563000000000002E-3</v>
      </c>
      <c r="CA281" s="52">
        <v>-2.5923999999999999E-2</v>
      </c>
      <c r="CB281" s="52">
        <v>-2.8842E-2</v>
      </c>
      <c r="CC281" s="52">
        <v>-2.7103800000000001E-2</v>
      </c>
      <c r="CD281" s="52">
        <v>-2.8288799999999999E-2</v>
      </c>
      <c r="CE281" s="52">
        <v>-2.4001499999999999E-2</v>
      </c>
      <c r="CF281" s="52">
        <v>-9.6652999999999999E-3</v>
      </c>
      <c r="CG281" s="52">
        <v>7.0080000000000003E-3</v>
      </c>
      <c r="CH281" s="52">
        <v>3.0163800000000001E-2</v>
      </c>
      <c r="CI281" s="52">
        <v>3.53884E-2</v>
      </c>
      <c r="CJ281" s="52">
        <v>3.4140200000000002E-2</v>
      </c>
      <c r="CK281" s="52">
        <v>4.33348E-2</v>
      </c>
      <c r="CL281" s="52">
        <v>5.67381E-2</v>
      </c>
      <c r="CM281" s="52">
        <v>5.8258999999999998E-2</v>
      </c>
      <c r="CN281" s="52">
        <v>4.9567E-2</v>
      </c>
      <c r="CO281" s="52">
        <v>6.18147E-2</v>
      </c>
      <c r="CP281" s="52">
        <v>5.0323100000000003E-2</v>
      </c>
      <c r="CQ281" s="52">
        <v>4.9677899999999997E-2</v>
      </c>
      <c r="CR281" s="52">
        <v>4.6816499999999997E-2</v>
      </c>
      <c r="CS281" s="52">
        <v>2.2020100000000001E-2</v>
      </c>
      <c r="CT281" s="52">
        <v>1.8057500000000001E-2</v>
      </c>
      <c r="CU281" s="52">
        <v>1.8674300000000001E-2</v>
      </c>
      <c r="CV281" s="52">
        <v>1.6592300000000001E-2</v>
      </c>
      <c r="CW281" s="52">
        <v>1.08761E-2</v>
      </c>
      <c r="CX281" s="52">
        <v>1.585E-4</v>
      </c>
      <c r="CY281" s="52">
        <v>-1.8299300000000001E-2</v>
      </c>
      <c r="CZ281" s="52">
        <v>-2.18637E-2</v>
      </c>
      <c r="DA281" s="52">
        <v>-2.0134699999999998E-2</v>
      </c>
      <c r="DB281" s="52">
        <v>-2.1748900000000002E-2</v>
      </c>
      <c r="DC281" s="52">
        <v>-1.78316E-2</v>
      </c>
      <c r="DD281" s="52">
        <v>-3.3192E-3</v>
      </c>
      <c r="DE281" s="52">
        <v>1.38998E-2</v>
      </c>
      <c r="DF281" s="52">
        <v>3.6971299999999999E-2</v>
      </c>
      <c r="DG281" s="52">
        <v>4.21517E-2</v>
      </c>
      <c r="DH281" s="52">
        <v>4.1368000000000002E-2</v>
      </c>
      <c r="DI281" s="52">
        <v>5.0274399999999997E-2</v>
      </c>
      <c r="DJ281" s="52">
        <v>6.38822E-2</v>
      </c>
      <c r="DK281" s="52">
        <v>6.5772600000000001E-2</v>
      </c>
      <c r="DL281" s="52">
        <v>5.6758500000000003E-2</v>
      </c>
      <c r="DM281" s="52">
        <v>6.9677199999999995E-2</v>
      </c>
      <c r="DN281" s="52">
        <v>5.7806400000000001E-2</v>
      </c>
      <c r="DO281" s="52">
        <v>5.7548099999999998E-2</v>
      </c>
      <c r="DP281" s="52">
        <v>5.5272399999999999E-2</v>
      </c>
      <c r="DQ281" s="52">
        <v>3.0796E-2</v>
      </c>
      <c r="DR281" s="52">
        <v>2.69573E-2</v>
      </c>
      <c r="DS281" s="52">
        <v>2.7356800000000001E-2</v>
      </c>
      <c r="DT281" s="52">
        <v>2.5055000000000001E-2</v>
      </c>
      <c r="DU281" s="52">
        <v>1.9194800000000001E-2</v>
      </c>
      <c r="DV281" s="52">
        <v>7.8732999999999997E-3</v>
      </c>
      <c r="DW281" s="52">
        <v>-7.2903999999999998E-3</v>
      </c>
      <c r="DX281" s="52">
        <v>-1.1788099999999999E-2</v>
      </c>
      <c r="DY281" s="52">
        <v>-1.00725E-2</v>
      </c>
      <c r="DZ281" s="52">
        <v>-1.23064E-2</v>
      </c>
      <c r="EA281" s="52">
        <v>-8.9233000000000003E-3</v>
      </c>
      <c r="EB281" s="52">
        <v>5.8434999999999997E-3</v>
      </c>
      <c r="EC281" s="52">
        <v>2.38505E-2</v>
      </c>
      <c r="ED281" s="52">
        <v>4.68002E-2</v>
      </c>
      <c r="EE281" s="52">
        <v>5.1916799999999999E-2</v>
      </c>
      <c r="EF281" s="52">
        <v>5.1803799999999997E-2</v>
      </c>
      <c r="EG281" s="52">
        <v>6.0294100000000003E-2</v>
      </c>
      <c r="EH281" s="52">
        <v>7.4197100000000002E-2</v>
      </c>
      <c r="EI281" s="52">
        <v>7.6620999999999995E-2</v>
      </c>
      <c r="EJ281" s="52">
        <v>6.7141800000000001E-2</v>
      </c>
      <c r="EK281" s="52">
        <v>8.1029400000000001E-2</v>
      </c>
      <c r="EL281" s="52">
        <v>6.8611000000000005E-2</v>
      </c>
      <c r="EM281" s="52">
        <v>6.8911299999999995E-2</v>
      </c>
      <c r="EN281" s="52">
        <v>6.7481399999999997E-2</v>
      </c>
      <c r="EO281" s="52">
        <v>4.3466999999999999E-2</v>
      </c>
      <c r="EP281" s="52">
        <v>3.9807200000000001E-2</v>
      </c>
      <c r="EQ281" s="52">
        <v>3.9892900000000002E-2</v>
      </c>
      <c r="ER281" s="52">
        <v>3.7273899999999999E-2</v>
      </c>
      <c r="ES281" s="52">
        <v>3.1205699999999999E-2</v>
      </c>
      <c r="ET281" s="52">
        <v>1.9012299999999999E-2</v>
      </c>
      <c r="EU281" s="52">
        <v>51.545108999999997</v>
      </c>
      <c r="EV281" s="52">
        <v>50.72681</v>
      </c>
      <c r="EW281" s="52">
        <v>50.954258000000003</v>
      </c>
      <c r="EX281" s="52">
        <v>51.545108999999997</v>
      </c>
      <c r="EY281" s="52">
        <v>48.772551999999997</v>
      </c>
      <c r="EZ281" s="52">
        <v>48.363407000000002</v>
      </c>
      <c r="FA281" s="52">
        <v>46.954258000000003</v>
      </c>
      <c r="FB281" s="52">
        <v>46.772551999999997</v>
      </c>
      <c r="FC281" s="52">
        <v>53.818297999999999</v>
      </c>
      <c r="FD281" s="52">
        <v>60.227448000000003</v>
      </c>
      <c r="FE281" s="52">
        <v>63.227448000000003</v>
      </c>
      <c r="FF281" s="52">
        <v>65.045745999999994</v>
      </c>
      <c r="FG281" s="52">
        <v>66.636596999999995</v>
      </c>
      <c r="FH281" s="52">
        <v>67.636596999999995</v>
      </c>
      <c r="FI281" s="52">
        <v>66.227447999999995</v>
      </c>
      <c r="FJ281" s="52">
        <v>65.409148999999999</v>
      </c>
      <c r="FK281" s="52">
        <v>64</v>
      </c>
      <c r="FL281" s="52">
        <v>62.590851000000001</v>
      </c>
      <c r="FM281" s="52">
        <v>60.772551999999997</v>
      </c>
      <c r="FN281" s="52">
        <v>56.317661000000001</v>
      </c>
      <c r="FO281" s="52">
        <v>55.72681</v>
      </c>
      <c r="FP281" s="52">
        <v>53.72681</v>
      </c>
      <c r="FQ281" s="52">
        <v>53.545108999999997</v>
      </c>
      <c r="FR281" s="52">
        <v>51.954258000000003</v>
      </c>
      <c r="FS281" s="52">
        <v>8.2533999999999993E-3</v>
      </c>
      <c r="FT281" s="52">
        <v>8.9236999999999997E-3</v>
      </c>
      <c r="FU281" s="52">
        <v>1.41215E-2</v>
      </c>
    </row>
    <row r="282" spans="1:177" x14ac:dyDescent="0.2">
      <c r="A282" s="31" t="s">
        <v>204</v>
      </c>
      <c r="B282" s="31" t="s">
        <v>236</v>
      </c>
      <c r="C282" s="31" t="s">
        <v>221</v>
      </c>
      <c r="D282" s="31" t="s">
        <v>218</v>
      </c>
      <c r="E282" s="53" t="s">
        <v>230</v>
      </c>
      <c r="F282" s="53">
        <v>646</v>
      </c>
      <c r="G282" s="52">
        <v>0.63985130000000001</v>
      </c>
      <c r="H282" s="52">
        <v>0.57673390000000002</v>
      </c>
      <c r="I282" s="52">
        <v>0.55663879999999999</v>
      </c>
      <c r="J282" s="52">
        <v>0.55404160000000002</v>
      </c>
      <c r="K282" s="52">
        <v>0.57313789999999998</v>
      </c>
      <c r="L282" s="52">
        <v>0.63043979999999999</v>
      </c>
      <c r="M282" s="52">
        <v>0.74615659999999995</v>
      </c>
      <c r="N282" s="52">
        <v>0.80468399999999995</v>
      </c>
      <c r="O282" s="52">
        <v>0.72340519999999997</v>
      </c>
      <c r="P282" s="52">
        <v>0.6737708</v>
      </c>
      <c r="Q282" s="52">
        <v>0.67672030000000005</v>
      </c>
      <c r="R282" s="52">
        <v>0.64318819999999999</v>
      </c>
      <c r="S282" s="52">
        <v>0.65375499999999998</v>
      </c>
      <c r="T282" s="52">
        <v>0.64102970000000004</v>
      </c>
      <c r="U282" s="52">
        <v>0.63017239999999997</v>
      </c>
      <c r="V282" s="52">
        <v>0.64277870000000004</v>
      </c>
      <c r="W282" s="52">
        <v>0.8220963</v>
      </c>
      <c r="X282" s="52">
        <v>1.091426</v>
      </c>
      <c r="Y282" s="52">
        <v>1.194847</v>
      </c>
      <c r="Z282" s="52">
        <v>1.237009</v>
      </c>
      <c r="AA282" s="52">
        <v>1.2308250000000001</v>
      </c>
      <c r="AB282" s="52">
        <v>1.115353</v>
      </c>
      <c r="AC282" s="52">
        <v>0.98284519999999997</v>
      </c>
      <c r="AD282" s="52">
        <v>0.79624170000000005</v>
      </c>
      <c r="AE282" s="52">
        <v>-5.8160299999999998E-2</v>
      </c>
      <c r="AF282" s="52">
        <v>-5.7555700000000001E-2</v>
      </c>
      <c r="AG282" s="52">
        <v>-5.8496100000000002E-2</v>
      </c>
      <c r="AH282" s="52">
        <v>-5.9403499999999998E-2</v>
      </c>
      <c r="AI282" s="52">
        <v>-6.1039499999999997E-2</v>
      </c>
      <c r="AJ282" s="52">
        <v>-2.7496300000000001E-2</v>
      </c>
      <c r="AK282" s="52">
        <v>-1.03445E-2</v>
      </c>
      <c r="AL282" s="52">
        <v>-3.8761999999999998E-3</v>
      </c>
      <c r="AM282" s="52">
        <v>3.4862999999999999E-3</v>
      </c>
      <c r="AN282" s="52">
        <v>-1.2510500000000001E-2</v>
      </c>
      <c r="AO282" s="52">
        <v>8.8748999999999998E-3</v>
      </c>
      <c r="AP282" s="52">
        <v>2.7829900000000001E-2</v>
      </c>
      <c r="AQ282" s="52">
        <v>3.8719499999999997E-2</v>
      </c>
      <c r="AR282" s="52">
        <v>3.1926599999999999E-2</v>
      </c>
      <c r="AS282" s="52">
        <v>5.2747599999999999E-2</v>
      </c>
      <c r="AT282" s="52">
        <v>3.9397000000000001E-2</v>
      </c>
      <c r="AU282" s="52">
        <v>3.7739099999999998E-2</v>
      </c>
      <c r="AV282" s="52">
        <v>3.4739800000000001E-2</v>
      </c>
      <c r="AW282" s="52">
        <v>1.1096999999999999E-2</v>
      </c>
      <c r="AX282" s="52">
        <v>-1.38215E-2</v>
      </c>
      <c r="AY282" s="52">
        <v>-9.3036000000000004E-3</v>
      </c>
      <c r="AZ282" s="52">
        <v>-1.08378E-2</v>
      </c>
      <c r="BA282" s="52">
        <v>-2.6709199999999999E-2</v>
      </c>
      <c r="BB282" s="52">
        <v>-3.02136E-2</v>
      </c>
      <c r="BC282" s="52">
        <v>-4.3567500000000002E-2</v>
      </c>
      <c r="BD282" s="52">
        <v>-4.4037399999999997E-2</v>
      </c>
      <c r="BE282" s="52">
        <v>-4.5081900000000001E-2</v>
      </c>
      <c r="BF282" s="52">
        <v>-4.6587499999999997E-2</v>
      </c>
      <c r="BG282" s="52">
        <v>-4.93409E-2</v>
      </c>
      <c r="BH282" s="52">
        <v>-1.5984700000000001E-2</v>
      </c>
      <c r="BI282" s="52">
        <v>2.0346000000000001E-3</v>
      </c>
      <c r="BJ282" s="52">
        <v>8.2708999999999994E-3</v>
      </c>
      <c r="BK282" s="52">
        <v>1.6334499999999998E-2</v>
      </c>
      <c r="BL282" s="52">
        <v>7.36E-4</v>
      </c>
      <c r="BM282" s="52">
        <v>2.17877E-2</v>
      </c>
      <c r="BN282" s="52">
        <v>4.0982200000000003E-2</v>
      </c>
      <c r="BO282" s="52">
        <v>5.2640300000000001E-2</v>
      </c>
      <c r="BP282" s="52">
        <v>4.5429999999999998E-2</v>
      </c>
      <c r="BQ282" s="52">
        <v>6.8359600000000006E-2</v>
      </c>
      <c r="BR282" s="52">
        <v>5.3268299999999998E-2</v>
      </c>
      <c r="BS282" s="52">
        <v>5.2021499999999998E-2</v>
      </c>
      <c r="BT282" s="52">
        <v>5.0067800000000003E-2</v>
      </c>
      <c r="BU282" s="52">
        <v>2.7059699999999999E-2</v>
      </c>
      <c r="BV282" s="52">
        <v>2.7228E-3</v>
      </c>
      <c r="BW282" s="52">
        <v>6.2922999999999998E-3</v>
      </c>
      <c r="BX282" s="52">
        <v>4.5916999999999998E-3</v>
      </c>
      <c r="BY282" s="52">
        <v>-1.0957100000000001E-2</v>
      </c>
      <c r="BZ282" s="52">
        <v>-1.5352299999999999E-2</v>
      </c>
      <c r="CA282" s="52">
        <v>-3.34606E-2</v>
      </c>
      <c r="CB282" s="52">
        <v>-3.46746E-2</v>
      </c>
      <c r="CC282" s="52">
        <v>-3.5791299999999998E-2</v>
      </c>
      <c r="CD282" s="52">
        <v>-3.7711099999999997E-2</v>
      </c>
      <c r="CE282" s="52">
        <v>-4.1238499999999997E-2</v>
      </c>
      <c r="CF282" s="52">
        <v>-8.0119000000000006E-3</v>
      </c>
      <c r="CG282" s="52">
        <v>1.0608299999999999E-2</v>
      </c>
      <c r="CH282" s="52">
        <v>1.66841E-2</v>
      </c>
      <c r="CI282" s="52">
        <v>2.5233200000000001E-2</v>
      </c>
      <c r="CJ282" s="52">
        <v>9.9106000000000003E-3</v>
      </c>
      <c r="CK282" s="52">
        <v>3.0731000000000001E-2</v>
      </c>
      <c r="CL282" s="52">
        <v>5.0091400000000001E-2</v>
      </c>
      <c r="CM282" s="52">
        <v>6.2281900000000001E-2</v>
      </c>
      <c r="CN282" s="52">
        <v>5.4782400000000002E-2</v>
      </c>
      <c r="CO282" s="52">
        <v>7.9172400000000004E-2</v>
      </c>
      <c r="CP282" s="52">
        <v>6.2875399999999998E-2</v>
      </c>
      <c r="CQ282" s="52">
        <v>6.1913500000000003E-2</v>
      </c>
      <c r="CR282" s="52">
        <v>6.0684000000000002E-2</v>
      </c>
      <c r="CS282" s="52">
        <v>3.8115400000000001E-2</v>
      </c>
      <c r="CT282" s="52">
        <v>1.41814E-2</v>
      </c>
      <c r="CU282" s="52">
        <v>1.7094000000000002E-2</v>
      </c>
      <c r="CV282" s="52">
        <v>1.5278099999999999E-2</v>
      </c>
      <c r="CW282" s="52">
        <v>-4.7200000000000002E-5</v>
      </c>
      <c r="CX282" s="52">
        <v>-5.0594000000000004E-3</v>
      </c>
      <c r="CY282" s="52">
        <v>-2.3353599999999999E-2</v>
      </c>
      <c r="CZ282" s="52">
        <v>-2.5311899999999998E-2</v>
      </c>
      <c r="DA282" s="52">
        <v>-2.6500699999999999E-2</v>
      </c>
      <c r="DB282" s="52">
        <v>-2.8834800000000001E-2</v>
      </c>
      <c r="DC282" s="52">
        <v>-3.3136100000000002E-2</v>
      </c>
      <c r="DD282" s="52">
        <v>-3.8999999999999999E-5</v>
      </c>
      <c r="DE282" s="52">
        <v>1.9182000000000001E-2</v>
      </c>
      <c r="DF282" s="52">
        <v>2.50972E-2</v>
      </c>
      <c r="DG282" s="52">
        <v>3.41319E-2</v>
      </c>
      <c r="DH282" s="52">
        <v>1.9085100000000001E-2</v>
      </c>
      <c r="DI282" s="52">
        <v>3.9674399999999999E-2</v>
      </c>
      <c r="DJ282" s="52">
        <v>5.9200700000000002E-2</v>
      </c>
      <c r="DK282" s="52">
        <v>7.1923500000000001E-2</v>
      </c>
      <c r="DL282" s="52">
        <v>6.4134800000000006E-2</v>
      </c>
      <c r="DM282" s="52">
        <v>8.9985200000000001E-2</v>
      </c>
      <c r="DN282" s="52">
        <v>7.2482599999999994E-2</v>
      </c>
      <c r="DO282" s="52">
        <v>7.1805400000000005E-2</v>
      </c>
      <c r="DP282" s="52">
        <v>7.1300100000000005E-2</v>
      </c>
      <c r="DQ282" s="52">
        <v>4.9171100000000002E-2</v>
      </c>
      <c r="DR282" s="52">
        <v>2.56399E-2</v>
      </c>
      <c r="DS282" s="52">
        <v>2.7895699999999999E-2</v>
      </c>
      <c r="DT282" s="52">
        <v>2.5964500000000001E-2</v>
      </c>
      <c r="DU282" s="52">
        <v>1.0862699999999999E-2</v>
      </c>
      <c r="DV282" s="52">
        <v>5.2335000000000003E-3</v>
      </c>
      <c r="DW282" s="52">
        <v>-8.7607999999999991E-3</v>
      </c>
      <c r="DX282" s="52">
        <v>-1.17936E-2</v>
      </c>
      <c r="DY282" s="52">
        <v>-1.30866E-2</v>
      </c>
      <c r="DZ282" s="52">
        <v>-1.60188E-2</v>
      </c>
      <c r="EA282" s="52">
        <v>-2.1437500000000002E-2</v>
      </c>
      <c r="EB282" s="52">
        <v>1.14725E-2</v>
      </c>
      <c r="EC282" s="52">
        <v>3.1560999999999999E-2</v>
      </c>
      <c r="ED282" s="52">
        <v>3.7244399999999997E-2</v>
      </c>
      <c r="EE282" s="52">
        <v>4.6980099999999997E-2</v>
      </c>
      <c r="EF282" s="52">
        <v>3.2331699999999998E-2</v>
      </c>
      <c r="EG282" s="52">
        <v>5.2587099999999998E-2</v>
      </c>
      <c r="EH282" s="52">
        <v>7.2353000000000001E-2</v>
      </c>
      <c r="EI282" s="52">
        <v>8.5844400000000001E-2</v>
      </c>
      <c r="EJ282" s="52">
        <v>7.7638200000000004E-2</v>
      </c>
      <c r="EK282" s="52">
        <v>0.1055971</v>
      </c>
      <c r="EL282" s="52">
        <v>8.6353899999999997E-2</v>
      </c>
      <c r="EM282" s="52">
        <v>8.6087800000000006E-2</v>
      </c>
      <c r="EN282" s="52">
        <v>8.6628200000000002E-2</v>
      </c>
      <c r="EO282" s="52">
        <v>6.5133800000000006E-2</v>
      </c>
      <c r="EP282" s="52">
        <v>4.2184300000000001E-2</v>
      </c>
      <c r="EQ282" s="52">
        <v>4.3491599999999998E-2</v>
      </c>
      <c r="ER282" s="52">
        <v>4.1394100000000003E-2</v>
      </c>
      <c r="ES282" s="52">
        <v>2.6614800000000001E-2</v>
      </c>
      <c r="ET282" s="52">
        <v>2.0094899999999999E-2</v>
      </c>
      <c r="EU282" s="52">
        <v>54</v>
      </c>
      <c r="EV282" s="52">
        <v>54</v>
      </c>
      <c r="EW282" s="52">
        <v>53</v>
      </c>
      <c r="EX282" s="52">
        <v>54</v>
      </c>
      <c r="EY282" s="52">
        <v>50</v>
      </c>
      <c r="EZ282" s="52">
        <v>50</v>
      </c>
      <c r="FA282" s="52">
        <v>49</v>
      </c>
      <c r="FB282" s="52">
        <v>48</v>
      </c>
      <c r="FC282" s="52">
        <v>53</v>
      </c>
      <c r="FD282" s="52">
        <v>59</v>
      </c>
      <c r="FE282" s="52">
        <v>62</v>
      </c>
      <c r="FF282" s="52">
        <v>63</v>
      </c>
      <c r="FG282" s="52">
        <v>65</v>
      </c>
      <c r="FH282" s="52">
        <v>66</v>
      </c>
      <c r="FI282" s="52">
        <v>65</v>
      </c>
      <c r="FJ282" s="52">
        <v>65</v>
      </c>
      <c r="FK282" s="52">
        <v>64</v>
      </c>
      <c r="FL282" s="52">
        <v>63</v>
      </c>
      <c r="FM282" s="52">
        <v>62</v>
      </c>
      <c r="FN282" s="52">
        <v>60</v>
      </c>
      <c r="FO282" s="52">
        <v>59</v>
      </c>
      <c r="FP282" s="52">
        <v>57</v>
      </c>
      <c r="FQ282" s="52">
        <v>56</v>
      </c>
      <c r="FR282" s="52">
        <v>54</v>
      </c>
      <c r="FS282" s="52">
        <v>1.00628E-2</v>
      </c>
      <c r="FT282" s="52">
        <v>1.1213300000000001E-2</v>
      </c>
      <c r="FU282" s="52">
        <v>1.7881899999999999E-2</v>
      </c>
    </row>
    <row r="283" spans="1:177" x14ac:dyDescent="0.2">
      <c r="A283" s="31" t="s">
        <v>204</v>
      </c>
      <c r="B283" s="31" t="s">
        <v>236</v>
      </c>
      <c r="C283" s="31" t="s">
        <v>221</v>
      </c>
      <c r="D283" s="31" t="s">
        <v>218</v>
      </c>
      <c r="E283" s="53" t="s">
        <v>231</v>
      </c>
      <c r="F283" s="53">
        <v>463</v>
      </c>
      <c r="G283" s="52">
        <v>0.75213649999999999</v>
      </c>
      <c r="H283" s="52">
        <v>0.66157379999999999</v>
      </c>
      <c r="I283" s="52">
        <v>0.67423569999999999</v>
      </c>
      <c r="J283" s="52">
        <v>0.62308129999999995</v>
      </c>
      <c r="K283" s="52">
        <v>0.66358459999999997</v>
      </c>
      <c r="L283" s="52">
        <v>0.79210139999999996</v>
      </c>
      <c r="M283" s="52">
        <v>0.93978039999999996</v>
      </c>
      <c r="N283" s="52">
        <v>0.85121550000000001</v>
      </c>
      <c r="O283" s="52">
        <v>0.73358880000000004</v>
      </c>
      <c r="P283" s="52">
        <v>0.71928040000000004</v>
      </c>
      <c r="Q283" s="52">
        <v>0.72156540000000002</v>
      </c>
      <c r="R283" s="52">
        <v>0.67169369999999995</v>
      </c>
      <c r="S283" s="52">
        <v>0.64876549999999999</v>
      </c>
      <c r="T283" s="52">
        <v>0.60389389999999998</v>
      </c>
      <c r="U283" s="52">
        <v>0.61105050000000005</v>
      </c>
      <c r="V283" s="52">
        <v>0.66945049999999995</v>
      </c>
      <c r="W283" s="52">
        <v>0.80269089999999998</v>
      </c>
      <c r="X283" s="52">
        <v>1.016243</v>
      </c>
      <c r="Y283" s="52">
        <v>1.16794</v>
      </c>
      <c r="Z283" s="52">
        <v>1.1818090000000001</v>
      </c>
      <c r="AA283" s="52">
        <v>1.162741</v>
      </c>
      <c r="AB283" s="52">
        <v>1.1394200000000001</v>
      </c>
      <c r="AC283" s="52">
        <v>1.016918</v>
      </c>
      <c r="AD283" s="52">
        <v>0.89342849999999996</v>
      </c>
      <c r="AE283" s="52">
        <v>-4.2614699999999998E-2</v>
      </c>
      <c r="AF283" s="52">
        <v>-4.5805999999999999E-2</v>
      </c>
      <c r="AG283" s="52">
        <v>-3.94908E-2</v>
      </c>
      <c r="AH283" s="52">
        <v>-3.8208499999999999E-2</v>
      </c>
      <c r="AI283" s="52">
        <v>-2.2301100000000001E-2</v>
      </c>
      <c r="AJ283" s="52">
        <v>-3.78584E-2</v>
      </c>
      <c r="AK283" s="52">
        <v>-2.63714E-2</v>
      </c>
      <c r="AL283" s="52">
        <v>2.07589E-2</v>
      </c>
      <c r="AM283" s="52">
        <v>2.3376399999999999E-2</v>
      </c>
      <c r="AN283" s="52">
        <v>3.8577399999999998E-2</v>
      </c>
      <c r="AO283" s="52">
        <v>3.4315999999999999E-2</v>
      </c>
      <c r="AP283" s="52">
        <v>3.8308799999999997E-2</v>
      </c>
      <c r="AQ283" s="52">
        <v>2.4181899999999999E-2</v>
      </c>
      <c r="AR283" s="52">
        <v>1.5852700000000001E-2</v>
      </c>
      <c r="AS283" s="52">
        <v>1.1922E-2</v>
      </c>
      <c r="AT283" s="52">
        <v>4.9328999999999996E-3</v>
      </c>
      <c r="AU283" s="52">
        <v>3.9028999999999999E-3</v>
      </c>
      <c r="AV283" s="52">
        <v>-3.4794000000000001E-3</v>
      </c>
      <c r="AW283" s="52">
        <v>-3.4221799999999997E-2</v>
      </c>
      <c r="AX283" s="52">
        <v>-1.1661899999999999E-2</v>
      </c>
      <c r="AY283" s="52">
        <v>-1.4373800000000001E-2</v>
      </c>
      <c r="AZ283" s="52">
        <v>-1.5343600000000001E-2</v>
      </c>
      <c r="BA283" s="52">
        <v>-5.8678000000000003E-3</v>
      </c>
      <c r="BB283" s="52">
        <v>-2.0788500000000001E-2</v>
      </c>
      <c r="BC283" s="52">
        <v>-2.5872300000000001E-2</v>
      </c>
      <c r="BD283" s="52">
        <v>-3.0748999999999999E-2</v>
      </c>
      <c r="BE283" s="52">
        <v>-2.4317100000000001E-2</v>
      </c>
      <c r="BF283" s="52">
        <v>-2.4373499999999999E-2</v>
      </c>
      <c r="BG283" s="52">
        <v>-8.6131000000000003E-3</v>
      </c>
      <c r="BH283" s="52">
        <v>-2.2928500000000001E-2</v>
      </c>
      <c r="BI283" s="52">
        <v>-9.9848999999999997E-3</v>
      </c>
      <c r="BJ283" s="52">
        <v>3.7000699999999997E-2</v>
      </c>
      <c r="BK283" s="52">
        <v>3.8345499999999998E-2</v>
      </c>
      <c r="BL283" s="52">
        <v>5.5304199999999998E-2</v>
      </c>
      <c r="BM283" s="52">
        <v>5.0121600000000002E-2</v>
      </c>
      <c r="BN283" s="52">
        <v>5.4812699999999999E-2</v>
      </c>
      <c r="BO283" s="52">
        <v>4.1412400000000002E-2</v>
      </c>
      <c r="BP283" s="52">
        <v>3.2071099999999998E-2</v>
      </c>
      <c r="BQ283" s="52">
        <v>2.82139E-2</v>
      </c>
      <c r="BR283" s="52">
        <v>2.2078500000000001E-2</v>
      </c>
      <c r="BS283" s="52">
        <v>2.2360600000000001E-2</v>
      </c>
      <c r="BT283" s="52">
        <v>1.6429200000000001E-2</v>
      </c>
      <c r="BU283" s="52">
        <v>-1.36334E-2</v>
      </c>
      <c r="BV283" s="52">
        <v>8.6724999999999997E-3</v>
      </c>
      <c r="BW283" s="52">
        <v>6.2880999999999996E-3</v>
      </c>
      <c r="BX283" s="52">
        <v>4.4244000000000002E-3</v>
      </c>
      <c r="BY283" s="52">
        <v>1.2667400000000001E-2</v>
      </c>
      <c r="BZ283" s="52">
        <v>-4.0131000000000003E-3</v>
      </c>
      <c r="CA283" s="52">
        <v>-1.42766E-2</v>
      </c>
      <c r="CB283" s="52">
        <v>-2.0320700000000001E-2</v>
      </c>
      <c r="CC283" s="52">
        <v>-1.38078E-2</v>
      </c>
      <c r="CD283" s="52">
        <v>-1.47914E-2</v>
      </c>
      <c r="CE283" s="52">
        <v>8.6720000000000005E-4</v>
      </c>
      <c r="CF283" s="52">
        <v>-1.2588E-2</v>
      </c>
      <c r="CG283" s="52">
        <v>1.3642999999999999E-3</v>
      </c>
      <c r="CH283" s="52">
        <v>4.82497E-2</v>
      </c>
      <c r="CI283" s="52">
        <v>4.8712999999999999E-2</v>
      </c>
      <c r="CJ283" s="52">
        <v>6.6889100000000007E-2</v>
      </c>
      <c r="CK283" s="52">
        <v>6.1068499999999998E-2</v>
      </c>
      <c r="CL283" s="52">
        <v>6.6243399999999994E-2</v>
      </c>
      <c r="CM283" s="52">
        <v>5.3346299999999999E-2</v>
      </c>
      <c r="CN283" s="52">
        <v>4.3303800000000003E-2</v>
      </c>
      <c r="CO283" s="52">
        <v>3.9497699999999997E-2</v>
      </c>
      <c r="CP283" s="52">
        <v>3.3953499999999998E-2</v>
      </c>
      <c r="CQ283" s="52">
        <v>3.5144300000000003E-2</v>
      </c>
      <c r="CR283" s="52">
        <v>3.02178E-2</v>
      </c>
      <c r="CS283" s="52">
        <v>6.2600000000000004E-4</v>
      </c>
      <c r="CT283" s="52">
        <v>2.2756100000000001E-2</v>
      </c>
      <c r="CU283" s="52">
        <v>2.0598399999999999E-2</v>
      </c>
      <c r="CV283" s="52">
        <v>1.8115800000000001E-2</v>
      </c>
      <c r="CW283" s="52">
        <v>2.55049E-2</v>
      </c>
      <c r="CX283" s="52">
        <v>7.6055999999999997E-3</v>
      </c>
      <c r="CY283" s="52">
        <v>-2.6808000000000001E-3</v>
      </c>
      <c r="CZ283" s="52">
        <v>-9.8922999999999997E-3</v>
      </c>
      <c r="DA283" s="52">
        <v>-3.2985000000000002E-3</v>
      </c>
      <c r="DB283" s="52">
        <v>-5.2094000000000003E-3</v>
      </c>
      <c r="DC283" s="52">
        <v>1.0347500000000001E-2</v>
      </c>
      <c r="DD283" s="52">
        <v>-2.2476000000000002E-3</v>
      </c>
      <c r="DE283" s="52">
        <v>1.2713500000000001E-2</v>
      </c>
      <c r="DF283" s="52">
        <v>5.9498700000000002E-2</v>
      </c>
      <c r="DG283" s="52">
        <v>5.9080599999999997E-2</v>
      </c>
      <c r="DH283" s="52">
        <v>7.8474000000000002E-2</v>
      </c>
      <c r="DI283" s="52">
        <v>7.2015399999999993E-2</v>
      </c>
      <c r="DJ283" s="52">
        <v>7.7673900000000004E-2</v>
      </c>
      <c r="DK283" s="52">
        <v>6.5280099999999994E-2</v>
      </c>
      <c r="DL283" s="52">
        <v>5.4536599999999998E-2</v>
      </c>
      <c r="DM283" s="52">
        <v>5.0781399999999997E-2</v>
      </c>
      <c r="DN283" s="52">
        <v>4.5828599999999997E-2</v>
      </c>
      <c r="DO283" s="52">
        <v>4.7928100000000001E-2</v>
      </c>
      <c r="DP283" s="52">
        <v>4.4006400000000001E-2</v>
      </c>
      <c r="DQ283" s="52">
        <v>1.48854E-2</v>
      </c>
      <c r="DR283" s="52">
        <v>3.6839700000000003E-2</v>
      </c>
      <c r="DS283" s="52">
        <v>3.4908799999999997E-2</v>
      </c>
      <c r="DT283" s="52">
        <v>3.1807099999999998E-2</v>
      </c>
      <c r="DU283" s="52">
        <v>3.8342300000000003E-2</v>
      </c>
      <c r="DV283" s="52">
        <v>1.92242E-2</v>
      </c>
      <c r="DW283" s="52">
        <v>1.4061499999999999E-2</v>
      </c>
      <c r="DX283" s="52">
        <v>5.1647000000000004E-3</v>
      </c>
      <c r="DY283" s="52">
        <v>1.18753E-2</v>
      </c>
      <c r="DZ283" s="52">
        <v>8.6256000000000006E-3</v>
      </c>
      <c r="EA283" s="52">
        <v>2.4035500000000001E-2</v>
      </c>
      <c r="EB283" s="52">
        <v>1.26824E-2</v>
      </c>
      <c r="EC283" s="52">
        <v>2.9099900000000001E-2</v>
      </c>
      <c r="ED283" s="52">
        <v>7.5740600000000005E-2</v>
      </c>
      <c r="EE283" s="52">
        <v>7.4049699999999996E-2</v>
      </c>
      <c r="EF283" s="52">
        <v>9.5200900000000005E-2</v>
      </c>
      <c r="EG283" s="52">
        <v>8.7821099999999999E-2</v>
      </c>
      <c r="EH283" s="52">
        <v>9.4177899999999995E-2</v>
      </c>
      <c r="EI283" s="52">
        <v>8.2510700000000006E-2</v>
      </c>
      <c r="EJ283" s="52">
        <v>7.0754999999999998E-2</v>
      </c>
      <c r="EK283" s="52">
        <v>6.7073300000000002E-2</v>
      </c>
      <c r="EL283" s="52">
        <v>6.2974199999999994E-2</v>
      </c>
      <c r="EM283" s="52">
        <v>6.6385700000000006E-2</v>
      </c>
      <c r="EN283" s="52">
        <v>6.3914899999999997E-2</v>
      </c>
      <c r="EO283" s="52">
        <v>3.5473699999999997E-2</v>
      </c>
      <c r="EP283" s="52">
        <v>5.7174099999999999E-2</v>
      </c>
      <c r="EQ283" s="52">
        <v>5.5570599999999998E-2</v>
      </c>
      <c r="ER283" s="52">
        <v>5.1575200000000002E-2</v>
      </c>
      <c r="ES283" s="52">
        <v>5.68776E-2</v>
      </c>
      <c r="ET283" s="52">
        <v>3.59996E-2</v>
      </c>
      <c r="EU283" s="52">
        <v>48</v>
      </c>
      <c r="EV283" s="52">
        <v>46</v>
      </c>
      <c r="EW283" s="52">
        <v>48</v>
      </c>
      <c r="EX283" s="52">
        <v>48</v>
      </c>
      <c r="EY283" s="52">
        <v>47</v>
      </c>
      <c r="EZ283" s="52">
        <v>46</v>
      </c>
      <c r="FA283" s="52">
        <v>44</v>
      </c>
      <c r="FB283" s="52">
        <v>45</v>
      </c>
      <c r="FC283" s="52">
        <v>55</v>
      </c>
      <c r="FD283" s="52">
        <v>62</v>
      </c>
      <c r="FE283" s="52">
        <v>65</v>
      </c>
      <c r="FF283" s="52">
        <v>68</v>
      </c>
      <c r="FG283" s="52">
        <v>69</v>
      </c>
      <c r="FH283" s="52">
        <v>70</v>
      </c>
      <c r="FI283" s="52">
        <v>68</v>
      </c>
      <c r="FJ283" s="52">
        <v>66</v>
      </c>
      <c r="FK283" s="52">
        <v>64</v>
      </c>
      <c r="FL283" s="52">
        <v>62</v>
      </c>
      <c r="FM283" s="52">
        <v>59</v>
      </c>
      <c r="FN283" s="52">
        <v>51</v>
      </c>
      <c r="FO283" s="52">
        <v>51</v>
      </c>
      <c r="FP283" s="52">
        <v>49</v>
      </c>
      <c r="FQ283" s="52">
        <v>50</v>
      </c>
      <c r="FR283" s="52">
        <v>49</v>
      </c>
      <c r="FS283" s="52">
        <v>1.3859399999999999E-2</v>
      </c>
      <c r="FT283" s="52">
        <v>1.45036E-2</v>
      </c>
      <c r="FU283" s="52">
        <v>2.28007E-2</v>
      </c>
    </row>
    <row r="284" spans="1:177" x14ac:dyDescent="0.2">
      <c r="A284" s="31" t="s">
        <v>204</v>
      </c>
      <c r="B284" s="31" t="s">
        <v>236</v>
      </c>
      <c r="C284" s="31" t="s">
        <v>221</v>
      </c>
      <c r="D284" s="31" t="s">
        <v>219</v>
      </c>
      <c r="E284" s="53" t="s">
        <v>229</v>
      </c>
      <c r="F284" s="53">
        <v>940</v>
      </c>
      <c r="G284" s="52">
        <v>0.89125679999999996</v>
      </c>
      <c r="H284" s="52">
        <v>0.73563389999999995</v>
      </c>
      <c r="I284" s="52">
        <v>0.64390250000000004</v>
      </c>
      <c r="J284" s="52">
        <v>0.60404210000000003</v>
      </c>
      <c r="K284" s="52">
        <v>0.58244580000000001</v>
      </c>
      <c r="L284" s="52">
        <v>0.6312082</v>
      </c>
      <c r="M284" s="52">
        <v>0.78167549999999997</v>
      </c>
      <c r="N284" s="52">
        <v>0.80735950000000001</v>
      </c>
      <c r="O284" s="52">
        <v>0.72062519999999997</v>
      </c>
      <c r="P284" s="52">
        <v>0.71194360000000001</v>
      </c>
      <c r="Q284" s="52">
        <v>0.79898409999999997</v>
      </c>
      <c r="R284" s="52">
        <v>0.91975050000000003</v>
      </c>
      <c r="S284" s="52">
        <v>1.088328</v>
      </c>
      <c r="T284" s="52">
        <v>1.188496</v>
      </c>
      <c r="U284" s="52">
        <v>1.3439950000000001</v>
      </c>
      <c r="V284" s="52">
        <v>1.471827</v>
      </c>
      <c r="W284" s="52">
        <v>1.6157300000000001</v>
      </c>
      <c r="X284" s="52">
        <v>1.673163</v>
      </c>
      <c r="Y284" s="52">
        <v>1.8060419999999999</v>
      </c>
      <c r="Z284" s="52">
        <v>1.8647069999999999</v>
      </c>
      <c r="AA284" s="52">
        <v>1.891613</v>
      </c>
      <c r="AB284" s="52">
        <v>1.83046</v>
      </c>
      <c r="AC284" s="52">
        <v>1.6383669999999999</v>
      </c>
      <c r="AD284" s="52">
        <v>1.4792890000000001</v>
      </c>
      <c r="AE284" s="52">
        <v>-3.5737199999999997E-2</v>
      </c>
      <c r="AF284" s="52">
        <v>-4.2356400000000002E-2</v>
      </c>
      <c r="AG284" s="52">
        <v>-3.9989900000000002E-2</v>
      </c>
      <c r="AH284" s="52">
        <v>-3.1116000000000001E-2</v>
      </c>
      <c r="AI284" s="52">
        <v>-1.41397E-2</v>
      </c>
      <c r="AJ284" s="52">
        <v>-1.5892799999999999E-2</v>
      </c>
      <c r="AK284" s="52">
        <v>-6.3556999999999997E-3</v>
      </c>
      <c r="AL284" s="52">
        <v>3.4510999999999999E-3</v>
      </c>
      <c r="AM284" s="52">
        <v>-1.7516999999999999E-3</v>
      </c>
      <c r="AN284" s="52">
        <v>-9.6424000000000006E-3</v>
      </c>
      <c r="AO284" s="52">
        <v>-2.2843E-3</v>
      </c>
      <c r="AP284" s="52">
        <v>3.3767600000000002E-2</v>
      </c>
      <c r="AQ284" s="52">
        <v>3.2612200000000001E-2</v>
      </c>
      <c r="AR284" s="52">
        <v>3.3728899999999999E-2</v>
      </c>
      <c r="AS284" s="52">
        <v>2.84003E-2</v>
      </c>
      <c r="AT284" s="52">
        <v>2.5685400000000001E-2</v>
      </c>
      <c r="AU284" s="52">
        <v>1.42626E-2</v>
      </c>
      <c r="AV284" s="52">
        <v>1.3246E-3</v>
      </c>
      <c r="AW284" s="52">
        <v>-3.6651000000000001E-3</v>
      </c>
      <c r="AX284" s="52">
        <v>9.4514999999999998E-3</v>
      </c>
      <c r="AY284" s="52">
        <v>1.12278E-2</v>
      </c>
      <c r="AZ284" s="52">
        <v>4.9011000000000002E-3</v>
      </c>
      <c r="BA284" s="52">
        <v>-7.2002000000000003E-3</v>
      </c>
      <c r="BB284" s="52">
        <v>-8.7370000000000004E-4</v>
      </c>
      <c r="BC284" s="52">
        <v>-2.3695399999999998E-2</v>
      </c>
      <c r="BD284" s="52">
        <v>-3.0823699999999999E-2</v>
      </c>
      <c r="BE284" s="52">
        <v>-3.01033E-2</v>
      </c>
      <c r="BF284" s="52">
        <v>-2.2047500000000001E-2</v>
      </c>
      <c r="BG284" s="52">
        <v>-5.8421000000000002E-3</v>
      </c>
      <c r="BH284" s="52">
        <v>-7.6457000000000001E-3</v>
      </c>
      <c r="BI284" s="52">
        <v>2.2472E-3</v>
      </c>
      <c r="BJ284" s="52">
        <v>1.24108E-2</v>
      </c>
      <c r="BK284" s="52">
        <v>7.9821000000000007E-3</v>
      </c>
      <c r="BL284" s="52">
        <v>6.8939999999999995E-4</v>
      </c>
      <c r="BM284" s="52">
        <v>9.2966000000000003E-3</v>
      </c>
      <c r="BN284" s="52">
        <v>4.7133000000000001E-2</v>
      </c>
      <c r="BO284" s="52">
        <v>4.7433700000000002E-2</v>
      </c>
      <c r="BP284" s="52">
        <v>4.9104099999999998E-2</v>
      </c>
      <c r="BQ284" s="52">
        <v>4.4393700000000001E-2</v>
      </c>
      <c r="BR284" s="52">
        <v>4.2066300000000001E-2</v>
      </c>
      <c r="BS284" s="52">
        <v>3.1223299999999999E-2</v>
      </c>
      <c r="BT284" s="52">
        <v>1.88761E-2</v>
      </c>
      <c r="BU284" s="52">
        <v>1.41446E-2</v>
      </c>
      <c r="BV284" s="52">
        <v>2.73429E-2</v>
      </c>
      <c r="BW284" s="52">
        <v>2.8194799999999999E-2</v>
      </c>
      <c r="BX284" s="52">
        <v>2.09056E-2</v>
      </c>
      <c r="BY284" s="52">
        <v>7.8563999999999995E-3</v>
      </c>
      <c r="BZ284" s="52">
        <v>1.2604300000000001E-2</v>
      </c>
      <c r="CA284" s="52">
        <v>-1.5355199999999999E-2</v>
      </c>
      <c r="CB284" s="52">
        <v>-2.2836100000000002E-2</v>
      </c>
      <c r="CC284" s="52">
        <v>-2.3255899999999999E-2</v>
      </c>
      <c r="CD284" s="52">
        <v>-1.5766700000000002E-2</v>
      </c>
      <c r="CE284" s="52">
        <v>-9.5199999999999997E-5</v>
      </c>
      <c r="CF284" s="52">
        <v>-1.9338000000000001E-3</v>
      </c>
      <c r="CG284" s="52">
        <v>8.2056000000000004E-3</v>
      </c>
      <c r="CH284" s="52">
        <v>1.8616299999999999E-2</v>
      </c>
      <c r="CI284" s="52">
        <v>1.47236E-2</v>
      </c>
      <c r="CJ284" s="52">
        <v>7.8452000000000001E-3</v>
      </c>
      <c r="CK284" s="52">
        <v>1.73175E-2</v>
      </c>
      <c r="CL284" s="52">
        <v>5.6389799999999997E-2</v>
      </c>
      <c r="CM284" s="52">
        <v>5.7699100000000003E-2</v>
      </c>
      <c r="CN284" s="52">
        <v>5.9752899999999998E-2</v>
      </c>
      <c r="CO284" s="52">
        <v>5.5470699999999998E-2</v>
      </c>
      <c r="CP284" s="52">
        <v>5.3411699999999999E-2</v>
      </c>
      <c r="CQ284" s="52">
        <v>4.2970300000000003E-2</v>
      </c>
      <c r="CR284" s="52">
        <v>3.1032199999999999E-2</v>
      </c>
      <c r="CS284" s="52">
        <v>2.6479599999999999E-2</v>
      </c>
      <c r="CT284" s="52">
        <v>3.9734400000000003E-2</v>
      </c>
      <c r="CU284" s="52">
        <v>3.9946099999999998E-2</v>
      </c>
      <c r="CV284" s="52">
        <v>3.1990299999999999E-2</v>
      </c>
      <c r="CW284" s="52">
        <v>1.8284600000000002E-2</v>
      </c>
      <c r="CX284" s="52">
        <v>2.1939E-2</v>
      </c>
      <c r="CY284" s="52">
        <v>-7.0150999999999998E-3</v>
      </c>
      <c r="CZ284" s="52">
        <v>-1.4848500000000001E-2</v>
      </c>
      <c r="DA284" s="52">
        <v>-1.6408499999999999E-2</v>
      </c>
      <c r="DB284" s="52">
        <v>-9.4859000000000002E-3</v>
      </c>
      <c r="DC284" s="52">
        <v>5.6517E-3</v>
      </c>
      <c r="DD284" s="52">
        <v>3.7780999999999999E-3</v>
      </c>
      <c r="DE284" s="52">
        <v>1.41639E-2</v>
      </c>
      <c r="DF284" s="52">
        <v>2.4821800000000002E-2</v>
      </c>
      <c r="DG284" s="52">
        <v>2.1465100000000001E-2</v>
      </c>
      <c r="DH284" s="52">
        <v>1.5001E-2</v>
      </c>
      <c r="DI284" s="52">
        <v>2.5338300000000001E-2</v>
      </c>
      <c r="DJ284" s="52">
        <v>6.5646599999999999E-2</v>
      </c>
      <c r="DK284" s="52">
        <v>6.7964399999999994E-2</v>
      </c>
      <c r="DL284" s="52">
        <v>7.04018E-2</v>
      </c>
      <c r="DM284" s="52">
        <v>6.6547700000000001E-2</v>
      </c>
      <c r="DN284" s="52">
        <v>6.4757099999999998E-2</v>
      </c>
      <c r="DO284" s="52">
        <v>5.4717300000000003E-2</v>
      </c>
      <c r="DP284" s="52">
        <v>4.3188299999999999E-2</v>
      </c>
      <c r="DQ284" s="52">
        <v>3.8814599999999998E-2</v>
      </c>
      <c r="DR284" s="52">
        <v>5.2125900000000003E-2</v>
      </c>
      <c r="DS284" s="52">
        <v>5.1697399999999998E-2</v>
      </c>
      <c r="DT284" s="52">
        <v>4.3075000000000002E-2</v>
      </c>
      <c r="DU284" s="52">
        <v>2.8712700000000001E-2</v>
      </c>
      <c r="DV284" s="52">
        <v>3.1273799999999997E-2</v>
      </c>
      <c r="DW284" s="52">
        <v>5.0267999999999997E-3</v>
      </c>
      <c r="DX284" s="52">
        <v>-3.3157E-3</v>
      </c>
      <c r="DY284" s="52">
        <v>-6.522E-3</v>
      </c>
      <c r="DZ284" s="52">
        <v>-4.1730000000000001E-4</v>
      </c>
      <c r="EA284" s="52">
        <v>1.39493E-2</v>
      </c>
      <c r="EB284" s="52">
        <v>1.20252E-2</v>
      </c>
      <c r="EC284" s="52">
        <v>2.27669E-2</v>
      </c>
      <c r="ED284" s="52">
        <v>3.3781600000000002E-2</v>
      </c>
      <c r="EE284" s="52">
        <v>3.1198900000000002E-2</v>
      </c>
      <c r="EF284" s="52">
        <v>2.5332799999999999E-2</v>
      </c>
      <c r="EG284" s="52">
        <v>3.6919199999999999E-2</v>
      </c>
      <c r="EH284" s="52">
        <v>7.9011999999999999E-2</v>
      </c>
      <c r="EI284" s="52">
        <v>8.2785999999999998E-2</v>
      </c>
      <c r="EJ284" s="52">
        <v>8.5777000000000006E-2</v>
      </c>
      <c r="EK284" s="52">
        <v>8.2541100000000006E-2</v>
      </c>
      <c r="EL284" s="52">
        <v>8.1138000000000002E-2</v>
      </c>
      <c r="EM284" s="52">
        <v>7.1678000000000006E-2</v>
      </c>
      <c r="EN284" s="52">
        <v>6.0739799999999997E-2</v>
      </c>
      <c r="EO284" s="52">
        <v>5.6624300000000002E-2</v>
      </c>
      <c r="EP284" s="52">
        <v>7.0017200000000002E-2</v>
      </c>
      <c r="EQ284" s="52">
        <v>6.8664299999999998E-2</v>
      </c>
      <c r="ER284" s="52">
        <v>5.9079399999999997E-2</v>
      </c>
      <c r="ES284" s="52">
        <v>4.37694E-2</v>
      </c>
      <c r="ET284" s="52">
        <v>4.4751800000000001E-2</v>
      </c>
      <c r="EU284" s="52">
        <v>70.032784000000007</v>
      </c>
      <c r="EV284" s="52">
        <v>70.819671999999997</v>
      </c>
      <c r="EW284" s="52">
        <v>70.213111999999995</v>
      </c>
      <c r="EX284" s="52">
        <v>69.213111999999995</v>
      </c>
      <c r="EY284" s="52">
        <v>69.213111999999995</v>
      </c>
      <c r="EZ284" s="52">
        <v>68.819671999999997</v>
      </c>
      <c r="FA284" s="52">
        <v>69.606560000000002</v>
      </c>
      <c r="FB284" s="52">
        <v>74.573768999999999</v>
      </c>
      <c r="FC284" s="52">
        <v>80.540985000000006</v>
      </c>
      <c r="FD284" s="52">
        <v>82.147537</v>
      </c>
      <c r="FE284" s="52">
        <v>88.147537</v>
      </c>
      <c r="FF284" s="52">
        <v>92.934425000000005</v>
      </c>
      <c r="FG284" s="52">
        <v>92.934425000000005</v>
      </c>
      <c r="FH284" s="52">
        <v>93.934425000000005</v>
      </c>
      <c r="FI284" s="52">
        <v>97.147537</v>
      </c>
      <c r="FJ284" s="52">
        <v>97.754097000000002</v>
      </c>
      <c r="FK284" s="52">
        <v>95.540985000000006</v>
      </c>
      <c r="FL284" s="52">
        <v>94.180328000000003</v>
      </c>
      <c r="FM284" s="52">
        <v>92.819671999999997</v>
      </c>
      <c r="FN284" s="52">
        <v>90.786888000000005</v>
      </c>
      <c r="FO284" s="52">
        <v>86</v>
      </c>
      <c r="FP284" s="52">
        <v>83.819671999999997</v>
      </c>
      <c r="FQ284" s="52">
        <v>82.426231000000001</v>
      </c>
      <c r="FR284" s="52">
        <v>80.606560000000002</v>
      </c>
      <c r="FS284" s="52">
        <v>1.0757900000000001E-2</v>
      </c>
      <c r="FT284" s="52">
        <v>1.17716E-2</v>
      </c>
      <c r="FU284" s="52">
        <v>1.7008200000000001E-2</v>
      </c>
    </row>
    <row r="285" spans="1:177" x14ac:dyDescent="0.2">
      <c r="A285" s="31" t="s">
        <v>204</v>
      </c>
      <c r="B285" s="31" t="s">
        <v>236</v>
      </c>
      <c r="C285" s="31" t="s">
        <v>221</v>
      </c>
      <c r="D285" s="31" t="s">
        <v>219</v>
      </c>
      <c r="E285" s="53" t="s">
        <v>230</v>
      </c>
      <c r="F285" s="53">
        <v>544</v>
      </c>
      <c r="G285" s="52">
        <v>1.0113719999999999</v>
      </c>
      <c r="H285" s="52">
        <v>0.83092290000000002</v>
      </c>
      <c r="I285" s="52">
        <v>0.69687500000000002</v>
      </c>
      <c r="J285" s="52">
        <v>0.65916629999999998</v>
      </c>
      <c r="K285" s="52">
        <v>0.64171820000000002</v>
      </c>
      <c r="L285" s="52">
        <v>0.68801710000000005</v>
      </c>
      <c r="M285" s="52">
        <v>0.81498709999999996</v>
      </c>
      <c r="N285" s="52">
        <v>0.79452619999999996</v>
      </c>
      <c r="O285" s="52">
        <v>0.67908670000000004</v>
      </c>
      <c r="P285" s="52">
        <v>0.64683970000000002</v>
      </c>
      <c r="Q285" s="52">
        <v>0.77633730000000001</v>
      </c>
      <c r="R285" s="52">
        <v>0.8502499</v>
      </c>
      <c r="S285" s="52">
        <v>1.0416989999999999</v>
      </c>
      <c r="T285" s="52">
        <v>1.115764</v>
      </c>
      <c r="U285" s="52">
        <v>1.1605259999999999</v>
      </c>
      <c r="V285" s="52">
        <v>1.267576</v>
      </c>
      <c r="W285" s="52">
        <v>1.4031940000000001</v>
      </c>
      <c r="X285" s="52">
        <v>1.5098469999999999</v>
      </c>
      <c r="Y285" s="52">
        <v>1.7182219999999999</v>
      </c>
      <c r="Z285" s="52">
        <v>1.8110470000000001</v>
      </c>
      <c r="AA285" s="52">
        <v>1.847915</v>
      </c>
      <c r="AB285" s="52">
        <v>1.808603</v>
      </c>
      <c r="AC285" s="52">
        <v>1.620655</v>
      </c>
      <c r="AD285" s="52">
        <v>1.530875</v>
      </c>
      <c r="AE285" s="52">
        <v>-4.0061899999999998E-2</v>
      </c>
      <c r="AF285" s="52">
        <v>-4.7967599999999999E-2</v>
      </c>
      <c r="AG285" s="52">
        <v>-5.0526399999999999E-2</v>
      </c>
      <c r="AH285" s="52">
        <v>-3.8142299999999997E-2</v>
      </c>
      <c r="AI285" s="52">
        <v>-1.91425E-2</v>
      </c>
      <c r="AJ285" s="52">
        <v>-2.29667E-2</v>
      </c>
      <c r="AK285" s="52">
        <v>-9.4188999999999991E-3</v>
      </c>
      <c r="AL285" s="52">
        <v>-1.18221E-2</v>
      </c>
      <c r="AM285" s="52">
        <v>-5.4482000000000003E-3</v>
      </c>
      <c r="AN285" s="52">
        <v>-1.0020599999999999E-2</v>
      </c>
      <c r="AO285" s="52">
        <v>-2.2593100000000001E-2</v>
      </c>
      <c r="AP285" s="52">
        <v>1.1677699999999999E-2</v>
      </c>
      <c r="AQ285" s="52">
        <v>-4.1821999999999996E-3</v>
      </c>
      <c r="AR285" s="52">
        <v>3.0353700000000001E-2</v>
      </c>
      <c r="AS285" s="52">
        <v>4.3140499999999998E-2</v>
      </c>
      <c r="AT285" s="52">
        <v>3.5424499999999998E-2</v>
      </c>
      <c r="AU285" s="52">
        <v>-1.48457E-2</v>
      </c>
      <c r="AV285" s="52">
        <v>-3.9307999999999999E-3</v>
      </c>
      <c r="AW285" s="52">
        <v>-4.6329000000000002E-2</v>
      </c>
      <c r="AX285" s="52">
        <v>-2.51872E-2</v>
      </c>
      <c r="AY285" s="52">
        <v>-1.129E-2</v>
      </c>
      <c r="AZ285" s="52">
        <v>1.5816400000000001E-2</v>
      </c>
      <c r="BA285" s="52">
        <v>-1.3467700000000001E-2</v>
      </c>
      <c r="BB285" s="52">
        <v>-2.0473000000000002E-3</v>
      </c>
      <c r="BC285" s="52">
        <v>-2.4551E-2</v>
      </c>
      <c r="BD285" s="52">
        <v>-3.2469100000000001E-2</v>
      </c>
      <c r="BE285" s="52">
        <v>-3.7078600000000003E-2</v>
      </c>
      <c r="BF285" s="52">
        <v>-2.6133199999999999E-2</v>
      </c>
      <c r="BG285" s="52">
        <v>-8.3081000000000006E-3</v>
      </c>
      <c r="BH285" s="52">
        <v>-1.1953200000000001E-2</v>
      </c>
      <c r="BI285" s="52">
        <v>1.9664999999999999E-3</v>
      </c>
      <c r="BJ285" s="52">
        <v>1.8899999999999999E-5</v>
      </c>
      <c r="BK285" s="52">
        <v>7.5835E-3</v>
      </c>
      <c r="BL285" s="52">
        <v>3.6930999999999999E-3</v>
      </c>
      <c r="BM285" s="52">
        <v>-7.8160999999999994E-3</v>
      </c>
      <c r="BN285" s="52">
        <v>2.8318800000000002E-2</v>
      </c>
      <c r="BO285" s="52">
        <v>1.3344200000000001E-2</v>
      </c>
      <c r="BP285" s="52">
        <v>4.8187199999999999E-2</v>
      </c>
      <c r="BQ285" s="52">
        <v>6.2167800000000002E-2</v>
      </c>
      <c r="BR285" s="52">
        <v>5.4819100000000003E-2</v>
      </c>
      <c r="BS285" s="52">
        <v>5.7121999999999997E-3</v>
      </c>
      <c r="BT285" s="52">
        <v>1.6903600000000001E-2</v>
      </c>
      <c r="BU285" s="52">
        <v>-2.41865E-2</v>
      </c>
      <c r="BV285" s="52">
        <v>-3.7797E-3</v>
      </c>
      <c r="BW285" s="52">
        <v>9.8235000000000006E-3</v>
      </c>
      <c r="BX285" s="52">
        <v>3.5772699999999998E-2</v>
      </c>
      <c r="BY285" s="52">
        <v>5.1485000000000003E-3</v>
      </c>
      <c r="BZ285" s="52">
        <v>1.47419E-2</v>
      </c>
      <c r="CA285" s="52">
        <v>-1.38081E-2</v>
      </c>
      <c r="CB285" s="52">
        <v>-2.1734799999999999E-2</v>
      </c>
      <c r="CC285" s="52">
        <v>-2.77646E-2</v>
      </c>
      <c r="CD285" s="52">
        <v>-1.78157E-2</v>
      </c>
      <c r="CE285" s="52">
        <v>-8.0429999999999998E-4</v>
      </c>
      <c r="CF285" s="52">
        <v>-4.3252000000000004E-3</v>
      </c>
      <c r="CG285" s="52">
        <v>9.8519999999999996E-3</v>
      </c>
      <c r="CH285" s="52">
        <v>8.2199000000000005E-3</v>
      </c>
      <c r="CI285" s="52">
        <v>1.66093E-2</v>
      </c>
      <c r="CJ285" s="52">
        <v>1.3191100000000001E-2</v>
      </c>
      <c r="CK285" s="52">
        <v>2.4183E-3</v>
      </c>
      <c r="CL285" s="52">
        <v>3.9844499999999998E-2</v>
      </c>
      <c r="CM285" s="52">
        <v>2.5482999999999999E-2</v>
      </c>
      <c r="CN285" s="52">
        <v>6.0538599999999998E-2</v>
      </c>
      <c r="CO285" s="52">
        <v>7.5346099999999999E-2</v>
      </c>
      <c r="CP285" s="52">
        <v>6.8251800000000001E-2</v>
      </c>
      <c r="CQ285" s="52">
        <v>1.9950599999999999E-2</v>
      </c>
      <c r="CR285" s="52">
        <v>3.1333399999999997E-2</v>
      </c>
      <c r="CS285" s="52">
        <v>-8.8506000000000001E-3</v>
      </c>
      <c r="CT285" s="52">
        <v>1.1047100000000001E-2</v>
      </c>
      <c r="CU285" s="52">
        <v>2.4446599999999999E-2</v>
      </c>
      <c r="CV285" s="52">
        <v>4.9594300000000001E-2</v>
      </c>
      <c r="CW285" s="52">
        <v>1.8041999999999999E-2</v>
      </c>
      <c r="CX285" s="52">
        <v>2.6370000000000001E-2</v>
      </c>
      <c r="CY285" s="52">
        <v>-3.0653E-3</v>
      </c>
      <c r="CZ285" s="52">
        <v>-1.10005E-2</v>
      </c>
      <c r="DA285" s="52">
        <v>-1.84507E-2</v>
      </c>
      <c r="DB285" s="52">
        <v>-9.4982E-3</v>
      </c>
      <c r="DC285" s="52">
        <v>6.6994999999999997E-3</v>
      </c>
      <c r="DD285" s="52">
        <v>3.3027E-3</v>
      </c>
      <c r="DE285" s="52">
        <v>1.77375E-2</v>
      </c>
      <c r="DF285" s="52">
        <v>1.6420899999999999E-2</v>
      </c>
      <c r="DG285" s="52">
        <v>2.5635000000000002E-2</v>
      </c>
      <c r="DH285" s="52">
        <v>2.26891E-2</v>
      </c>
      <c r="DI285" s="52">
        <v>1.2652800000000001E-2</v>
      </c>
      <c r="DJ285" s="52">
        <v>5.1370100000000002E-2</v>
      </c>
      <c r="DK285" s="52">
        <v>3.7621799999999997E-2</v>
      </c>
      <c r="DL285" s="52">
        <v>7.2890099999999999E-2</v>
      </c>
      <c r="DM285" s="52">
        <v>8.8524400000000003E-2</v>
      </c>
      <c r="DN285" s="52">
        <v>8.1684599999999996E-2</v>
      </c>
      <c r="DO285" s="52">
        <v>3.4188999999999997E-2</v>
      </c>
      <c r="DP285" s="52">
        <v>4.57633E-2</v>
      </c>
      <c r="DQ285" s="52">
        <v>6.4853000000000003E-3</v>
      </c>
      <c r="DR285" s="52">
        <v>2.5873899999999998E-2</v>
      </c>
      <c r="DS285" s="52">
        <v>3.9069699999999999E-2</v>
      </c>
      <c r="DT285" s="52">
        <v>6.3415899999999997E-2</v>
      </c>
      <c r="DU285" s="52">
        <v>3.0935500000000001E-2</v>
      </c>
      <c r="DV285" s="52">
        <v>3.7998200000000003E-2</v>
      </c>
      <c r="DW285" s="52">
        <v>1.2445599999999999E-2</v>
      </c>
      <c r="DX285" s="52">
        <v>4.4980999999999997E-3</v>
      </c>
      <c r="DY285" s="52">
        <v>-5.0028E-3</v>
      </c>
      <c r="DZ285" s="52">
        <v>2.5108999999999999E-3</v>
      </c>
      <c r="EA285" s="52">
        <v>1.7533900000000002E-2</v>
      </c>
      <c r="EB285" s="52">
        <v>1.4316300000000001E-2</v>
      </c>
      <c r="EC285" s="52">
        <v>2.91229E-2</v>
      </c>
      <c r="ED285" s="52">
        <v>2.82619E-2</v>
      </c>
      <c r="EE285" s="52">
        <v>3.8666699999999998E-2</v>
      </c>
      <c r="EF285" s="52">
        <v>3.6402799999999999E-2</v>
      </c>
      <c r="EG285" s="52">
        <v>2.7429700000000001E-2</v>
      </c>
      <c r="EH285" s="52">
        <v>6.8011199999999994E-2</v>
      </c>
      <c r="EI285" s="52">
        <v>5.5148200000000001E-2</v>
      </c>
      <c r="EJ285" s="52">
        <v>9.0723600000000001E-2</v>
      </c>
      <c r="EK285" s="52">
        <v>0.1075518</v>
      </c>
      <c r="EL285" s="52">
        <v>0.10107919999999999</v>
      </c>
      <c r="EM285" s="52">
        <v>5.4746999999999997E-2</v>
      </c>
      <c r="EN285" s="52">
        <v>6.6597699999999996E-2</v>
      </c>
      <c r="EO285" s="52">
        <v>2.8627900000000001E-2</v>
      </c>
      <c r="EP285" s="52">
        <v>4.7281400000000001E-2</v>
      </c>
      <c r="EQ285" s="52">
        <v>6.0183199999999999E-2</v>
      </c>
      <c r="ER285" s="52">
        <v>8.3372199999999994E-2</v>
      </c>
      <c r="ES285" s="52">
        <v>4.9551600000000001E-2</v>
      </c>
      <c r="ET285" s="52">
        <v>5.47874E-2</v>
      </c>
      <c r="EU285" s="52">
        <v>72</v>
      </c>
      <c r="EV285" s="52">
        <v>72</v>
      </c>
      <c r="EW285" s="52">
        <v>71</v>
      </c>
      <c r="EX285" s="52">
        <v>70</v>
      </c>
      <c r="EY285" s="52">
        <v>70</v>
      </c>
      <c r="EZ285" s="52">
        <v>70</v>
      </c>
      <c r="FA285" s="52">
        <v>70</v>
      </c>
      <c r="FB285" s="52">
        <v>73</v>
      </c>
      <c r="FC285" s="52">
        <v>77</v>
      </c>
      <c r="FD285" s="52">
        <v>79</v>
      </c>
      <c r="FE285" s="52">
        <v>85</v>
      </c>
      <c r="FF285" s="52">
        <v>89</v>
      </c>
      <c r="FG285" s="52">
        <v>89</v>
      </c>
      <c r="FH285" s="52">
        <v>90</v>
      </c>
      <c r="FI285" s="52">
        <v>94</v>
      </c>
      <c r="FJ285" s="52">
        <v>95</v>
      </c>
      <c r="FK285" s="52">
        <v>92</v>
      </c>
      <c r="FL285" s="52">
        <v>93</v>
      </c>
      <c r="FM285" s="52">
        <v>94</v>
      </c>
      <c r="FN285" s="52">
        <v>90</v>
      </c>
      <c r="FO285" s="52">
        <v>86</v>
      </c>
      <c r="FP285" s="52">
        <v>85</v>
      </c>
      <c r="FQ285" s="52">
        <v>84</v>
      </c>
      <c r="FR285" s="52">
        <v>81</v>
      </c>
      <c r="FS285" s="52">
        <v>1.38359E-2</v>
      </c>
      <c r="FT285" s="52">
        <v>1.51307E-2</v>
      </c>
      <c r="FU285" s="52">
        <v>2.0420799999999999E-2</v>
      </c>
    </row>
    <row r="286" spans="1:177" x14ac:dyDescent="0.2">
      <c r="A286" s="31" t="s">
        <v>204</v>
      </c>
      <c r="B286" s="31" t="s">
        <v>236</v>
      </c>
      <c r="C286" s="31" t="s">
        <v>221</v>
      </c>
      <c r="D286" s="31" t="s">
        <v>219</v>
      </c>
      <c r="E286" s="53" t="s">
        <v>231</v>
      </c>
      <c r="F286" s="53">
        <v>396</v>
      </c>
      <c r="G286" s="52">
        <v>0.70830090000000001</v>
      </c>
      <c r="H286" s="52">
        <v>0.59116170000000001</v>
      </c>
      <c r="I286" s="52">
        <v>0.56087140000000002</v>
      </c>
      <c r="J286" s="52">
        <v>0.51878020000000002</v>
      </c>
      <c r="K286" s="52">
        <v>0.49084040000000001</v>
      </c>
      <c r="L286" s="52">
        <v>0.54248929999999995</v>
      </c>
      <c r="M286" s="52">
        <v>0.73114990000000002</v>
      </c>
      <c r="N286" s="52">
        <v>0.82427790000000001</v>
      </c>
      <c r="O286" s="52">
        <v>0.78518359999999998</v>
      </c>
      <c r="P286" s="52">
        <v>0.81248920000000002</v>
      </c>
      <c r="Q286" s="52">
        <v>0.82905280000000003</v>
      </c>
      <c r="R286" s="52">
        <v>1.0237849999999999</v>
      </c>
      <c r="S286" s="52">
        <v>1.145932</v>
      </c>
      <c r="T286" s="52">
        <v>1.3025960000000001</v>
      </c>
      <c r="U286" s="52">
        <v>1.630916</v>
      </c>
      <c r="V286" s="52">
        <v>1.7913950000000001</v>
      </c>
      <c r="W286" s="52">
        <v>1.9405939999999999</v>
      </c>
      <c r="X286" s="52">
        <v>1.927109</v>
      </c>
      <c r="Y286" s="52">
        <v>1.9280299999999999</v>
      </c>
      <c r="Z286" s="52">
        <v>1.934685</v>
      </c>
      <c r="AA286" s="52">
        <v>1.9518500000000001</v>
      </c>
      <c r="AB286" s="52">
        <v>1.870303</v>
      </c>
      <c r="AC286" s="52">
        <v>1.6653020000000001</v>
      </c>
      <c r="AD286" s="52">
        <v>1.4012340000000001</v>
      </c>
      <c r="AE286" s="52">
        <v>-4.77531E-2</v>
      </c>
      <c r="AF286" s="52">
        <v>-5.1235900000000001E-2</v>
      </c>
      <c r="AG286" s="52">
        <v>-4.2177600000000003E-2</v>
      </c>
      <c r="AH286" s="52">
        <v>-3.6337300000000003E-2</v>
      </c>
      <c r="AI286" s="52">
        <v>-2.1122200000000001E-2</v>
      </c>
      <c r="AJ286" s="52">
        <v>-2.0434799999999999E-2</v>
      </c>
      <c r="AK286" s="52">
        <v>-1.5756900000000001E-2</v>
      </c>
      <c r="AL286" s="52">
        <v>8.5581000000000008E-3</v>
      </c>
      <c r="AM286" s="52">
        <v>-1.23708E-2</v>
      </c>
      <c r="AN286" s="52">
        <v>-2.6728999999999999E-2</v>
      </c>
      <c r="AO286" s="52">
        <v>4.1224E-3</v>
      </c>
      <c r="AP286" s="52">
        <v>4.17632E-2</v>
      </c>
      <c r="AQ286" s="52">
        <v>4.9842699999999997E-2</v>
      </c>
      <c r="AR286" s="52">
        <v>1.5036799999999999E-2</v>
      </c>
      <c r="AS286" s="52">
        <v>-1.71246E-2</v>
      </c>
      <c r="AT286" s="52">
        <v>-1.21575E-2</v>
      </c>
      <c r="AU286" s="52">
        <v>2.7437400000000001E-2</v>
      </c>
      <c r="AV286" s="52">
        <v>-1.8268599999999999E-2</v>
      </c>
      <c r="AW286" s="52">
        <v>1.8063800000000001E-2</v>
      </c>
      <c r="AX286" s="52">
        <v>1.9446399999999999E-2</v>
      </c>
      <c r="AY286" s="52">
        <v>9.5381000000000007E-3</v>
      </c>
      <c r="AZ286" s="52">
        <v>-3.3341999999999997E-2</v>
      </c>
      <c r="BA286" s="52">
        <v>-2.3821499999999999E-2</v>
      </c>
      <c r="BB286" s="52">
        <v>-2.0889700000000001E-2</v>
      </c>
      <c r="BC286" s="52">
        <v>-2.8708600000000001E-2</v>
      </c>
      <c r="BD286" s="52">
        <v>-3.4023499999999998E-2</v>
      </c>
      <c r="BE286" s="52">
        <v>-2.7698400000000001E-2</v>
      </c>
      <c r="BF286" s="52">
        <v>-2.24823E-2</v>
      </c>
      <c r="BG286" s="52">
        <v>-8.1875000000000003E-3</v>
      </c>
      <c r="BH286" s="52">
        <v>-7.9988000000000004E-3</v>
      </c>
      <c r="BI286" s="52">
        <v>-2.6090000000000002E-3</v>
      </c>
      <c r="BJ286" s="52">
        <v>2.2276600000000001E-2</v>
      </c>
      <c r="BK286" s="52">
        <v>2.2263999999999999E-3</v>
      </c>
      <c r="BL286" s="52">
        <v>-1.10667E-2</v>
      </c>
      <c r="BM286" s="52">
        <v>2.26261E-2</v>
      </c>
      <c r="BN286" s="52">
        <v>6.3635800000000006E-2</v>
      </c>
      <c r="BO286" s="52">
        <v>7.5390399999999996E-2</v>
      </c>
      <c r="BP286" s="52">
        <v>4.1904499999999997E-2</v>
      </c>
      <c r="BQ286" s="52">
        <v>1.0068199999999999E-2</v>
      </c>
      <c r="BR286" s="52">
        <v>1.58301E-2</v>
      </c>
      <c r="BS286" s="52">
        <v>5.5930000000000001E-2</v>
      </c>
      <c r="BT286" s="52">
        <v>1.18645E-2</v>
      </c>
      <c r="BU286" s="52">
        <v>4.72973E-2</v>
      </c>
      <c r="BV286" s="52">
        <v>5.0030199999999997E-2</v>
      </c>
      <c r="BW286" s="52">
        <v>3.7408200000000003E-2</v>
      </c>
      <c r="BX286" s="52">
        <v>-7.1456999999999996E-3</v>
      </c>
      <c r="BY286" s="52">
        <v>1.0571000000000001E-3</v>
      </c>
      <c r="BZ286" s="52">
        <v>1.2482999999999999E-3</v>
      </c>
      <c r="CA286" s="52">
        <v>-1.5518499999999999E-2</v>
      </c>
      <c r="CB286" s="52">
        <v>-2.2102199999999999E-2</v>
      </c>
      <c r="CC286" s="52">
        <v>-1.76702E-2</v>
      </c>
      <c r="CD286" s="52">
        <v>-1.28865E-2</v>
      </c>
      <c r="CE286" s="52">
        <v>7.7099999999999998E-4</v>
      </c>
      <c r="CF286" s="52">
        <v>6.1430000000000002E-4</v>
      </c>
      <c r="CG286" s="52">
        <v>6.4970999999999996E-3</v>
      </c>
      <c r="CH286" s="52">
        <v>3.1777899999999998E-2</v>
      </c>
      <c r="CI286" s="52">
        <v>1.2336400000000001E-2</v>
      </c>
      <c r="CJ286" s="52">
        <v>-2.1910000000000001E-4</v>
      </c>
      <c r="CK286" s="52">
        <v>3.54417E-2</v>
      </c>
      <c r="CL286" s="52">
        <v>7.8784599999999996E-2</v>
      </c>
      <c r="CM286" s="52">
        <v>9.3084600000000003E-2</v>
      </c>
      <c r="CN286" s="52">
        <v>6.0512999999999997E-2</v>
      </c>
      <c r="CO286" s="52">
        <v>2.8901900000000001E-2</v>
      </c>
      <c r="CP286" s="52">
        <v>3.5214299999999997E-2</v>
      </c>
      <c r="CQ286" s="52">
        <v>7.5663900000000006E-2</v>
      </c>
      <c r="CR286" s="52">
        <v>3.27345E-2</v>
      </c>
      <c r="CS286" s="52">
        <v>6.7544300000000002E-2</v>
      </c>
      <c r="CT286" s="52">
        <v>7.1212499999999998E-2</v>
      </c>
      <c r="CU286" s="52">
        <v>5.6710999999999998E-2</v>
      </c>
      <c r="CV286" s="52">
        <v>1.09978E-2</v>
      </c>
      <c r="CW286" s="52">
        <v>1.8287899999999999E-2</v>
      </c>
      <c r="CX286" s="52">
        <v>1.6580899999999999E-2</v>
      </c>
      <c r="CY286" s="52">
        <v>-2.3283000000000002E-3</v>
      </c>
      <c r="CZ286" s="52">
        <v>-1.0181000000000001E-2</v>
      </c>
      <c r="DA286" s="52">
        <v>-7.6420000000000004E-3</v>
      </c>
      <c r="DB286" s="52">
        <v>-3.2905999999999999E-3</v>
      </c>
      <c r="DC286" s="52">
        <v>9.7293999999999992E-3</v>
      </c>
      <c r="DD286" s="52">
        <v>9.2274999999999996E-3</v>
      </c>
      <c r="DE286" s="52">
        <v>1.5603300000000001E-2</v>
      </c>
      <c r="DF286" s="52">
        <v>4.1279299999999998E-2</v>
      </c>
      <c r="DG286" s="52">
        <v>2.2446399999999998E-2</v>
      </c>
      <c r="DH286" s="52">
        <v>1.0628500000000001E-2</v>
      </c>
      <c r="DI286" s="52">
        <v>4.8257300000000003E-2</v>
      </c>
      <c r="DJ286" s="52">
        <v>9.3933500000000003E-2</v>
      </c>
      <c r="DK286" s="52">
        <v>0.1107788</v>
      </c>
      <c r="DL286" s="52">
        <v>7.9121499999999997E-2</v>
      </c>
      <c r="DM286" s="52">
        <v>4.7735600000000003E-2</v>
      </c>
      <c r="DN286" s="52">
        <v>5.4598500000000001E-2</v>
      </c>
      <c r="DO286" s="52">
        <v>9.5397800000000005E-2</v>
      </c>
      <c r="DP286" s="52">
        <v>5.3604600000000002E-2</v>
      </c>
      <c r="DQ286" s="52">
        <v>8.7791400000000006E-2</v>
      </c>
      <c r="DR286" s="52">
        <v>9.2394799999999999E-2</v>
      </c>
      <c r="DS286" s="52">
        <v>7.6013700000000003E-2</v>
      </c>
      <c r="DT286" s="52">
        <v>2.9141299999999998E-2</v>
      </c>
      <c r="DU286" s="52">
        <v>3.55187E-2</v>
      </c>
      <c r="DV286" s="52">
        <v>3.19136E-2</v>
      </c>
      <c r="DW286" s="52">
        <v>1.6716200000000001E-2</v>
      </c>
      <c r="DX286" s="52">
        <v>7.0314000000000002E-3</v>
      </c>
      <c r="DY286" s="52">
        <v>6.8371999999999999E-3</v>
      </c>
      <c r="DZ286" s="52">
        <v>1.05643E-2</v>
      </c>
      <c r="EA286" s="52">
        <v>2.26641E-2</v>
      </c>
      <c r="EB286" s="52">
        <v>2.1663499999999999E-2</v>
      </c>
      <c r="EC286" s="52">
        <v>2.8751200000000001E-2</v>
      </c>
      <c r="ED286" s="52">
        <v>5.4997699999999997E-2</v>
      </c>
      <c r="EE286" s="52">
        <v>3.7043600000000003E-2</v>
      </c>
      <c r="EF286" s="52">
        <v>2.62908E-2</v>
      </c>
      <c r="EG286" s="52">
        <v>6.6761000000000001E-2</v>
      </c>
      <c r="EH286" s="52">
        <v>0.1158061</v>
      </c>
      <c r="EI286" s="52">
        <v>0.13632639999999999</v>
      </c>
      <c r="EJ286" s="52">
        <v>0.10598920000000001</v>
      </c>
      <c r="EK286" s="52">
        <v>7.4928499999999995E-2</v>
      </c>
      <c r="EL286" s="52">
        <v>8.2586099999999996E-2</v>
      </c>
      <c r="EM286" s="52">
        <v>0.1238905</v>
      </c>
      <c r="EN286" s="52">
        <v>8.3737599999999995E-2</v>
      </c>
      <c r="EO286" s="52">
        <v>0.1170249</v>
      </c>
      <c r="EP286" s="52">
        <v>0.1229787</v>
      </c>
      <c r="EQ286" s="52">
        <v>0.1038839</v>
      </c>
      <c r="ER286" s="52">
        <v>5.5337600000000001E-2</v>
      </c>
      <c r="ES286" s="52">
        <v>6.0397300000000001E-2</v>
      </c>
      <c r="ET286" s="52">
        <v>5.4051599999999998E-2</v>
      </c>
      <c r="EU286" s="52">
        <v>67</v>
      </c>
      <c r="EV286" s="52">
        <v>69</v>
      </c>
      <c r="EW286" s="52">
        <v>69</v>
      </c>
      <c r="EX286" s="52">
        <v>68</v>
      </c>
      <c r="EY286" s="52">
        <v>68</v>
      </c>
      <c r="EZ286" s="52">
        <v>67</v>
      </c>
      <c r="FA286" s="52">
        <v>69</v>
      </c>
      <c r="FB286" s="52">
        <v>77</v>
      </c>
      <c r="FC286" s="52">
        <v>86</v>
      </c>
      <c r="FD286" s="52">
        <v>87</v>
      </c>
      <c r="FE286" s="52">
        <v>93</v>
      </c>
      <c r="FF286" s="52">
        <v>99</v>
      </c>
      <c r="FG286" s="52">
        <v>99</v>
      </c>
      <c r="FH286" s="52">
        <v>100</v>
      </c>
      <c r="FI286" s="52">
        <v>102</v>
      </c>
      <c r="FJ286" s="52">
        <v>102</v>
      </c>
      <c r="FK286" s="52">
        <v>101</v>
      </c>
      <c r="FL286" s="52">
        <v>96</v>
      </c>
      <c r="FM286" s="52">
        <v>91</v>
      </c>
      <c r="FN286" s="52">
        <v>92</v>
      </c>
      <c r="FO286" s="52">
        <v>86</v>
      </c>
      <c r="FP286" s="52">
        <v>82</v>
      </c>
      <c r="FQ286" s="52">
        <v>80</v>
      </c>
      <c r="FR286" s="52">
        <v>80</v>
      </c>
      <c r="FS286" s="52">
        <v>1.6929699999999999E-2</v>
      </c>
      <c r="FT286" s="52">
        <v>1.8599299999999999E-2</v>
      </c>
      <c r="FU286" s="52">
        <v>2.86889E-2</v>
      </c>
    </row>
    <row r="287" spans="1:177" x14ac:dyDescent="0.2">
      <c r="A287" s="31" t="s">
        <v>204</v>
      </c>
      <c r="B287" s="31" t="s">
        <v>236</v>
      </c>
      <c r="C287" s="31" t="s">
        <v>221</v>
      </c>
      <c r="D287" s="31" t="s">
        <v>220</v>
      </c>
      <c r="E287" s="53" t="s">
        <v>229</v>
      </c>
      <c r="F287" s="53">
        <v>3108</v>
      </c>
      <c r="G287" s="52">
        <v>0.81305749999999999</v>
      </c>
      <c r="H287" s="52">
        <v>0.71742930000000005</v>
      </c>
      <c r="I287" s="52">
        <v>0.66052900000000003</v>
      </c>
      <c r="J287" s="52">
        <v>0.62185650000000003</v>
      </c>
      <c r="K287" s="52">
        <v>0.61606810000000001</v>
      </c>
      <c r="L287" s="52">
        <v>0.63028059999999997</v>
      </c>
      <c r="M287" s="52">
        <v>0.7047329</v>
      </c>
      <c r="N287" s="52">
        <v>0.71781870000000003</v>
      </c>
      <c r="O287" s="52">
        <v>0.69496500000000005</v>
      </c>
      <c r="P287" s="52">
        <v>0.70575679999999996</v>
      </c>
      <c r="Q287" s="52">
        <v>0.7521409</v>
      </c>
      <c r="R287" s="52">
        <v>0.80567279999999997</v>
      </c>
      <c r="S287" s="52">
        <v>0.83653120000000003</v>
      </c>
      <c r="T287" s="52">
        <v>0.91019170000000005</v>
      </c>
      <c r="U287" s="52">
        <v>0.98461540000000003</v>
      </c>
      <c r="V287" s="52">
        <v>1.058514</v>
      </c>
      <c r="W287" s="52">
        <v>1.164299</v>
      </c>
      <c r="X287" s="52">
        <v>1.317809</v>
      </c>
      <c r="Y287" s="52">
        <v>1.5893090000000001</v>
      </c>
      <c r="Z287" s="52">
        <v>1.8161659999999999</v>
      </c>
      <c r="AA287" s="52">
        <v>1.823305</v>
      </c>
      <c r="AB287" s="52">
        <v>1.7177070000000001</v>
      </c>
      <c r="AC287" s="52">
        <v>1.5180929999999999</v>
      </c>
      <c r="AD287" s="52">
        <v>1.327502</v>
      </c>
      <c r="AE287" s="52">
        <v>-3.4389900000000001E-2</v>
      </c>
      <c r="AF287" s="52">
        <v>-4.1791300000000003E-2</v>
      </c>
      <c r="AG287" s="52">
        <v>-4.0590399999999999E-2</v>
      </c>
      <c r="AH287" s="52">
        <v>-3.1580999999999998E-2</v>
      </c>
      <c r="AI287" s="52">
        <v>-1.4145100000000001E-2</v>
      </c>
      <c r="AJ287" s="52">
        <v>-1.5890000000000001E-2</v>
      </c>
      <c r="AK287" s="52">
        <v>-7.1634000000000003E-3</v>
      </c>
      <c r="AL287" s="52">
        <v>1.3864000000000001E-3</v>
      </c>
      <c r="AM287" s="52">
        <v>-2.2759999999999998E-3</v>
      </c>
      <c r="AN287" s="52">
        <v>-9.7105999999999998E-3</v>
      </c>
      <c r="AO287" s="52">
        <v>-3.2996000000000002E-3</v>
      </c>
      <c r="AP287" s="52">
        <v>2.6773499999999999E-2</v>
      </c>
      <c r="AQ287" s="52">
        <v>1.9262899999999999E-2</v>
      </c>
      <c r="AR287" s="52">
        <v>1.9736900000000002E-2</v>
      </c>
      <c r="AS287" s="52">
        <v>1.3567600000000001E-2</v>
      </c>
      <c r="AT287" s="52">
        <v>1.0686599999999999E-2</v>
      </c>
      <c r="AU287" s="52">
        <v>2.2568000000000002E-3</v>
      </c>
      <c r="AV287" s="52">
        <v>-5.2662000000000004E-3</v>
      </c>
      <c r="AW287" s="52">
        <v>-6.8427999999999996E-3</v>
      </c>
      <c r="AX287" s="52">
        <v>8.4173000000000008E-3</v>
      </c>
      <c r="AY287" s="52">
        <v>9.7853000000000002E-3</v>
      </c>
      <c r="AZ287" s="52">
        <v>2.9305999999999998E-3</v>
      </c>
      <c r="BA287" s="52">
        <v>-8.5424000000000003E-3</v>
      </c>
      <c r="BB287" s="52">
        <v>-3.1248999999999999E-3</v>
      </c>
      <c r="BC287" s="52">
        <v>-2.2348099999999999E-2</v>
      </c>
      <c r="BD287" s="52">
        <v>-3.0258500000000001E-2</v>
      </c>
      <c r="BE287" s="52">
        <v>-3.0703899999999999E-2</v>
      </c>
      <c r="BF287" s="52">
        <v>-2.2512500000000001E-2</v>
      </c>
      <c r="BG287" s="52">
        <v>-5.8475000000000003E-3</v>
      </c>
      <c r="BH287" s="52">
        <v>-7.6429000000000002E-3</v>
      </c>
      <c r="BI287" s="52">
        <v>1.4395E-3</v>
      </c>
      <c r="BJ287" s="52">
        <v>1.03462E-2</v>
      </c>
      <c r="BK287" s="52">
        <v>7.4577000000000003E-3</v>
      </c>
      <c r="BL287" s="52">
        <v>6.2120000000000003E-4</v>
      </c>
      <c r="BM287" s="52">
        <v>8.2813000000000001E-3</v>
      </c>
      <c r="BN287" s="52">
        <v>4.0138899999999998E-2</v>
      </c>
      <c r="BO287" s="52">
        <v>3.4084400000000001E-2</v>
      </c>
      <c r="BP287" s="52">
        <v>3.51121E-2</v>
      </c>
      <c r="BQ287" s="52">
        <v>2.9561E-2</v>
      </c>
      <c r="BR287" s="52">
        <v>2.7067500000000001E-2</v>
      </c>
      <c r="BS287" s="52">
        <v>1.9217499999999998E-2</v>
      </c>
      <c r="BT287" s="52">
        <v>1.2285300000000001E-2</v>
      </c>
      <c r="BU287" s="52">
        <v>1.09669E-2</v>
      </c>
      <c r="BV287" s="52">
        <v>2.6308600000000001E-2</v>
      </c>
      <c r="BW287" s="52">
        <v>2.67523E-2</v>
      </c>
      <c r="BX287" s="52">
        <v>1.89351E-2</v>
      </c>
      <c r="BY287" s="52">
        <v>6.5142000000000004E-3</v>
      </c>
      <c r="BZ287" s="52">
        <v>1.03531E-2</v>
      </c>
      <c r="CA287" s="52">
        <v>-1.40079E-2</v>
      </c>
      <c r="CB287" s="52">
        <v>-2.2270999999999999E-2</v>
      </c>
      <c r="CC287" s="52">
        <v>-2.3856499999999999E-2</v>
      </c>
      <c r="CD287" s="52">
        <v>-1.6231700000000002E-2</v>
      </c>
      <c r="CE287" s="52">
        <v>-1.0060000000000001E-4</v>
      </c>
      <c r="CF287" s="52">
        <v>-1.931E-3</v>
      </c>
      <c r="CG287" s="52">
        <v>7.3978999999999998E-3</v>
      </c>
      <c r="CH287" s="52">
        <v>1.6551699999999999E-2</v>
      </c>
      <c r="CI287" s="52">
        <v>1.41993E-2</v>
      </c>
      <c r="CJ287" s="52">
        <v>7.7770000000000001E-3</v>
      </c>
      <c r="CK287" s="52">
        <v>1.6302199999999999E-2</v>
      </c>
      <c r="CL287" s="52">
        <v>4.9395700000000001E-2</v>
      </c>
      <c r="CM287" s="52">
        <v>4.4349800000000002E-2</v>
      </c>
      <c r="CN287" s="52">
        <v>4.57609E-2</v>
      </c>
      <c r="CO287" s="52">
        <v>4.0638000000000001E-2</v>
      </c>
      <c r="CP287" s="52">
        <v>3.84129E-2</v>
      </c>
      <c r="CQ287" s="52">
        <v>3.0964499999999999E-2</v>
      </c>
      <c r="CR287" s="52">
        <v>2.4441399999999999E-2</v>
      </c>
      <c r="CS287" s="52">
        <v>2.3301800000000001E-2</v>
      </c>
      <c r="CT287" s="52">
        <v>3.8700100000000001E-2</v>
      </c>
      <c r="CU287" s="52">
        <v>3.8503500000000003E-2</v>
      </c>
      <c r="CV287" s="52">
        <v>3.0019799999999999E-2</v>
      </c>
      <c r="CW287" s="52">
        <v>1.69424E-2</v>
      </c>
      <c r="CX287" s="52">
        <v>1.9687900000000001E-2</v>
      </c>
      <c r="CY287" s="52">
        <v>-5.6677999999999997E-3</v>
      </c>
      <c r="CZ287" s="52">
        <v>-1.42834E-2</v>
      </c>
      <c r="DA287" s="52">
        <v>-1.7009099999999999E-2</v>
      </c>
      <c r="DB287" s="52">
        <v>-9.9507999999999992E-3</v>
      </c>
      <c r="DC287" s="52">
        <v>5.6462999999999999E-3</v>
      </c>
      <c r="DD287" s="52">
        <v>3.7810000000000001E-3</v>
      </c>
      <c r="DE287" s="52">
        <v>1.33562E-2</v>
      </c>
      <c r="DF287" s="52">
        <v>2.2757200000000002E-2</v>
      </c>
      <c r="DG287" s="52">
        <v>2.0940799999999999E-2</v>
      </c>
      <c r="DH287" s="52">
        <v>1.49328E-2</v>
      </c>
      <c r="DI287" s="52">
        <v>2.4323000000000001E-2</v>
      </c>
      <c r="DJ287" s="52">
        <v>5.8652500000000003E-2</v>
      </c>
      <c r="DK287" s="52">
        <v>5.4615200000000003E-2</v>
      </c>
      <c r="DL287" s="52">
        <v>5.6409800000000003E-2</v>
      </c>
      <c r="DM287" s="52">
        <v>5.1714999999999997E-2</v>
      </c>
      <c r="DN287" s="52">
        <v>4.9758299999999998E-2</v>
      </c>
      <c r="DO287" s="52">
        <v>4.2711499999999999E-2</v>
      </c>
      <c r="DP287" s="52">
        <v>3.6597499999999998E-2</v>
      </c>
      <c r="DQ287" s="52">
        <v>3.5636800000000003E-2</v>
      </c>
      <c r="DR287" s="52">
        <v>5.1091600000000001E-2</v>
      </c>
      <c r="DS287" s="52">
        <v>5.0254800000000002E-2</v>
      </c>
      <c r="DT287" s="52">
        <v>4.1104399999999999E-2</v>
      </c>
      <c r="DU287" s="52">
        <v>2.7370599999999998E-2</v>
      </c>
      <c r="DV287" s="52">
        <v>2.9022699999999998E-2</v>
      </c>
      <c r="DW287" s="52">
        <v>6.3740999999999997E-3</v>
      </c>
      <c r="DX287" s="52">
        <v>-2.7506000000000002E-3</v>
      </c>
      <c r="DY287" s="52">
        <v>-7.1225000000000004E-3</v>
      </c>
      <c r="DZ287" s="52">
        <v>-8.8230000000000003E-4</v>
      </c>
      <c r="EA287" s="52">
        <v>1.39439E-2</v>
      </c>
      <c r="EB287" s="52">
        <v>1.20281E-2</v>
      </c>
      <c r="EC287" s="52">
        <v>2.1959099999999999E-2</v>
      </c>
      <c r="ED287" s="52">
        <v>3.1716899999999999E-2</v>
      </c>
      <c r="EE287" s="52">
        <v>3.06745E-2</v>
      </c>
      <c r="EF287" s="52">
        <v>2.5264600000000002E-2</v>
      </c>
      <c r="EG287" s="52">
        <v>3.5903900000000002E-2</v>
      </c>
      <c r="EH287" s="52">
        <v>7.2017800000000007E-2</v>
      </c>
      <c r="EI287" s="52">
        <v>6.9436700000000004E-2</v>
      </c>
      <c r="EJ287" s="52">
        <v>7.1785000000000002E-2</v>
      </c>
      <c r="EK287" s="52">
        <v>6.7708400000000002E-2</v>
      </c>
      <c r="EL287" s="52">
        <v>6.6139199999999995E-2</v>
      </c>
      <c r="EM287" s="52">
        <v>5.9672200000000002E-2</v>
      </c>
      <c r="EN287" s="52">
        <v>5.41489E-2</v>
      </c>
      <c r="EO287" s="52">
        <v>5.3446500000000001E-2</v>
      </c>
      <c r="EP287" s="52">
        <v>6.89829E-2</v>
      </c>
      <c r="EQ287" s="52">
        <v>6.7221799999999998E-2</v>
      </c>
      <c r="ER287" s="52">
        <v>5.7108899999999997E-2</v>
      </c>
      <c r="ES287" s="52">
        <v>4.2427199999999998E-2</v>
      </c>
      <c r="ET287" s="52">
        <v>4.2500599999999999E-2</v>
      </c>
      <c r="EU287" s="52">
        <v>73.315369000000004</v>
      </c>
      <c r="EV287" s="52">
        <v>74.263474000000002</v>
      </c>
      <c r="EW287" s="52">
        <v>74.948111999999995</v>
      </c>
      <c r="EX287" s="52">
        <v>72.105796999999995</v>
      </c>
      <c r="EY287" s="52">
        <v>75.475059999999999</v>
      </c>
      <c r="EZ287" s="52">
        <v>73.36927</v>
      </c>
      <c r="FA287" s="52">
        <v>73.842315999999997</v>
      </c>
      <c r="FB287" s="52">
        <v>76.526955000000001</v>
      </c>
      <c r="FC287" s="52">
        <v>81.317383000000007</v>
      </c>
      <c r="FD287" s="52">
        <v>87.790428000000006</v>
      </c>
      <c r="FE287" s="52">
        <v>97.36927</v>
      </c>
      <c r="FF287" s="52">
        <v>98.211585999999997</v>
      </c>
      <c r="FG287" s="52">
        <v>97.105796999999995</v>
      </c>
      <c r="FH287" s="52">
        <v>100.68463</v>
      </c>
      <c r="FI287" s="52">
        <v>101.26347</v>
      </c>
      <c r="FJ287" s="52">
        <v>98.842315999999997</v>
      </c>
      <c r="FK287" s="52">
        <v>100.26347</v>
      </c>
      <c r="FL287" s="52">
        <v>98.421158000000005</v>
      </c>
      <c r="FM287" s="52">
        <v>91.842315999999997</v>
      </c>
      <c r="FN287" s="52">
        <v>85.526955000000001</v>
      </c>
      <c r="FO287" s="52">
        <v>85.842315999999997</v>
      </c>
      <c r="FP287" s="52">
        <v>85.842315999999997</v>
      </c>
      <c r="FQ287" s="52">
        <v>87.473044999999999</v>
      </c>
      <c r="FR287" s="52">
        <v>86.894203000000005</v>
      </c>
      <c r="FS287" s="52">
        <v>1.0757900000000001E-2</v>
      </c>
      <c r="FT287" s="52">
        <v>1.17716E-2</v>
      </c>
      <c r="FU287" s="52">
        <v>1.7008200000000001E-2</v>
      </c>
    </row>
    <row r="288" spans="1:177" x14ac:dyDescent="0.2">
      <c r="A288" s="31" t="s">
        <v>204</v>
      </c>
      <c r="B288" s="31" t="s">
        <v>236</v>
      </c>
      <c r="C288" s="31" t="s">
        <v>221</v>
      </c>
      <c r="D288" s="31" t="s">
        <v>220</v>
      </c>
      <c r="E288" s="53" t="s">
        <v>230</v>
      </c>
      <c r="F288" s="53">
        <v>1803</v>
      </c>
      <c r="G288" s="52">
        <v>0.80182050000000005</v>
      </c>
      <c r="H288" s="52">
        <v>0.70738440000000002</v>
      </c>
      <c r="I288" s="52">
        <v>0.64212769999999997</v>
      </c>
      <c r="J288" s="52">
        <v>0.60517949999999998</v>
      </c>
      <c r="K288" s="52">
        <v>0.58922240000000004</v>
      </c>
      <c r="L288" s="52">
        <v>0.58694979999999997</v>
      </c>
      <c r="M288" s="52">
        <v>0.65061959999999996</v>
      </c>
      <c r="N288" s="52">
        <v>0.66829340000000004</v>
      </c>
      <c r="O288" s="52">
        <v>0.66436490000000004</v>
      </c>
      <c r="P288" s="52">
        <v>0.67883930000000003</v>
      </c>
      <c r="Q288" s="52">
        <v>0.67736680000000005</v>
      </c>
      <c r="R288" s="52">
        <v>0.72204820000000003</v>
      </c>
      <c r="S288" s="52">
        <v>0.74423309999999998</v>
      </c>
      <c r="T288" s="52">
        <v>0.8392153</v>
      </c>
      <c r="U288" s="52">
        <v>0.89117469999999999</v>
      </c>
      <c r="V288" s="52">
        <v>0.9259908</v>
      </c>
      <c r="W288" s="52">
        <v>0.99928620000000001</v>
      </c>
      <c r="X288" s="52">
        <v>1.1997549999999999</v>
      </c>
      <c r="Y288" s="52">
        <v>1.4424699999999999</v>
      </c>
      <c r="Z288" s="52">
        <v>1.6538090000000001</v>
      </c>
      <c r="AA288" s="52">
        <v>1.6750929999999999</v>
      </c>
      <c r="AB288" s="52">
        <v>1.604757</v>
      </c>
      <c r="AC288" s="52">
        <v>1.4323159999999999</v>
      </c>
      <c r="AD288" s="52">
        <v>1.278378</v>
      </c>
      <c r="AE288" s="52">
        <v>-3.7200900000000002E-2</v>
      </c>
      <c r="AF288" s="52">
        <v>-4.4736199999999997E-2</v>
      </c>
      <c r="AG288" s="52">
        <v>-4.8345199999999998E-2</v>
      </c>
      <c r="AH288" s="52">
        <v>-3.6683199999999999E-2</v>
      </c>
      <c r="AI288" s="52">
        <v>-1.9076599999999999E-2</v>
      </c>
      <c r="AJ288" s="52">
        <v>-2.2331400000000001E-2</v>
      </c>
      <c r="AK288" s="52">
        <v>-1.1405800000000001E-2</v>
      </c>
      <c r="AL288" s="52">
        <v>-1.31281E-2</v>
      </c>
      <c r="AM288" s="52">
        <v>-5.8082999999999997E-3</v>
      </c>
      <c r="AN288" s="52">
        <v>-9.3681000000000007E-3</v>
      </c>
      <c r="AO288" s="52">
        <v>-2.2901299999999999E-2</v>
      </c>
      <c r="AP288" s="52">
        <v>5.6699000000000003E-3</v>
      </c>
      <c r="AQ288" s="52">
        <v>-1.14591E-2</v>
      </c>
      <c r="AR288" s="52">
        <v>1.5348799999999999E-2</v>
      </c>
      <c r="AS288" s="52">
        <v>2.5653100000000002E-2</v>
      </c>
      <c r="AT288" s="52">
        <v>1.7031999999999999E-2</v>
      </c>
      <c r="AU288" s="52">
        <v>-2.0588499999999999E-2</v>
      </c>
      <c r="AV288" s="52">
        <v>-1.03661E-2</v>
      </c>
      <c r="AW288" s="52">
        <v>-4.4908499999999997E-2</v>
      </c>
      <c r="AX288" s="52">
        <v>-2.61464E-2</v>
      </c>
      <c r="AY288" s="52">
        <v>-1.3576400000000001E-2</v>
      </c>
      <c r="AZ288" s="52">
        <v>1.0226600000000001E-2</v>
      </c>
      <c r="BA288" s="52">
        <v>-1.55643E-2</v>
      </c>
      <c r="BB288" s="52">
        <v>-6.3965999999999997E-3</v>
      </c>
      <c r="BC288" s="52">
        <v>-2.1689900000000002E-2</v>
      </c>
      <c r="BD288" s="52">
        <v>-2.9237599999999999E-2</v>
      </c>
      <c r="BE288" s="52">
        <v>-3.4897299999999999E-2</v>
      </c>
      <c r="BF288" s="52">
        <v>-2.4674100000000001E-2</v>
      </c>
      <c r="BG288" s="52">
        <v>-8.2422999999999993E-3</v>
      </c>
      <c r="BH288" s="52">
        <v>-1.1317799999999999E-2</v>
      </c>
      <c r="BI288" s="52">
        <v>-2.0400000000000001E-5</v>
      </c>
      <c r="BJ288" s="52">
        <v>-1.2871E-3</v>
      </c>
      <c r="BK288" s="52">
        <v>7.2233999999999996E-3</v>
      </c>
      <c r="BL288" s="52">
        <v>4.3455999999999998E-3</v>
      </c>
      <c r="BM288" s="52">
        <v>-8.1244000000000004E-3</v>
      </c>
      <c r="BN288" s="52">
        <v>2.23111E-2</v>
      </c>
      <c r="BO288" s="52">
        <v>6.0673999999999997E-3</v>
      </c>
      <c r="BP288" s="52">
        <v>3.3182400000000001E-2</v>
      </c>
      <c r="BQ288" s="52">
        <v>4.4680499999999998E-2</v>
      </c>
      <c r="BR288" s="52">
        <v>3.6426699999999999E-2</v>
      </c>
      <c r="BS288" s="52">
        <v>-3.0499999999999999E-5</v>
      </c>
      <c r="BT288" s="52">
        <v>1.04683E-2</v>
      </c>
      <c r="BU288" s="52">
        <v>-2.2766000000000002E-2</v>
      </c>
      <c r="BV288" s="52">
        <v>-4.7387999999999996E-3</v>
      </c>
      <c r="BW288" s="52">
        <v>7.5370000000000003E-3</v>
      </c>
      <c r="BX288" s="52">
        <v>3.0182799999999999E-2</v>
      </c>
      <c r="BY288" s="52">
        <v>3.0517999999999999E-3</v>
      </c>
      <c r="BZ288" s="52">
        <v>1.03926E-2</v>
      </c>
      <c r="CA288" s="52">
        <v>-1.09471E-2</v>
      </c>
      <c r="CB288" s="52">
        <v>-1.85033E-2</v>
      </c>
      <c r="CC288" s="52">
        <v>-2.5583399999999999E-2</v>
      </c>
      <c r="CD288" s="52">
        <v>-1.6356599999999999E-2</v>
      </c>
      <c r="CE288" s="52">
        <v>-7.3839999999999995E-4</v>
      </c>
      <c r="CF288" s="52">
        <v>-3.6898999999999999E-3</v>
      </c>
      <c r="CG288" s="52">
        <v>7.8650999999999999E-3</v>
      </c>
      <c r="CH288" s="52">
        <v>6.914E-3</v>
      </c>
      <c r="CI288" s="52">
        <v>1.6249199999999998E-2</v>
      </c>
      <c r="CJ288" s="52">
        <v>1.3843599999999999E-2</v>
      </c>
      <c r="CK288" s="52">
        <v>2.1101000000000002E-3</v>
      </c>
      <c r="CL288" s="52">
        <v>3.3836699999999997E-2</v>
      </c>
      <c r="CM288" s="52">
        <v>1.8206099999999999E-2</v>
      </c>
      <c r="CN288" s="52">
        <v>4.5533799999999999E-2</v>
      </c>
      <c r="CO288" s="52">
        <v>5.7858800000000002E-2</v>
      </c>
      <c r="CP288" s="52">
        <v>4.9859399999999998E-2</v>
      </c>
      <c r="CQ288" s="52">
        <v>1.42078E-2</v>
      </c>
      <c r="CR288" s="52">
        <v>2.4898199999999999E-2</v>
      </c>
      <c r="CS288" s="52">
        <v>-7.4301000000000002E-3</v>
      </c>
      <c r="CT288" s="52">
        <v>1.0088E-2</v>
      </c>
      <c r="CU288" s="52">
        <v>2.2160200000000001E-2</v>
      </c>
      <c r="CV288" s="52">
        <v>4.4004399999999999E-2</v>
      </c>
      <c r="CW288" s="52">
        <v>1.5945299999999999E-2</v>
      </c>
      <c r="CX288" s="52">
        <v>2.2020700000000001E-2</v>
      </c>
      <c r="CY288" s="52">
        <v>-2.0430000000000001E-4</v>
      </c>
      <c r="CZ288" s="52">
        <v>-7.7689999999999999E-3</v>
      </c>
      <c r="DA288" s="52">
        <v>-1.62694E-2</v>
      </c>
      <c r="DB288" s="52">
        <v>-8.0391000000000004E-3</v>
      </c>
      <c r="DC288" s="52">
        <v>6.7654000000000004E-3</v>
      </c>
      <c r="DD288" s="52">
        <v>3.9380999999999999E-3</v>
      </c>
      <c r="DE288" s="52">
        <v>1.57506E-2</v>
      </c>
      <c r="DF288" s="52">
        <v>1.5115E-2</v>
      </c>
      <c r="DG288" s="52">
        <v>2.5274899999999999E-2</v>
      </c>
      <c r="DH288" s="52">
        <v>2.3341600000000001E-2</v>
      </c>
      <c r="DI288" s="52">
        <v>1.23445E-2</v>
      </c>
      <c r="DJ288" s="52">
        <v>4.5362300000000001E-2</v>
      </c>
      <c r="DK288" s="52">
        <v>3.0344900000000001E-2</v>
      </c>
      <c r="DL288" s="52">
        <v>5.7885300000000001E-2</v>
      </c>
      <c r="DM288" s="52">
        <v>7.1037100000000006E-2</v>
      </c>
      <c r="DN288" s="52">
        <v>6.3292100000000004E-2</v>
      </c>
      <c r="DO288" s="52">
        <v>2.8446200000000001E-2</v>
      </c>
      <c r="DP288" s="52">
        <v>3.9328000000000002E-2</v>
      </c>
      <c r="DQ288" s="52">
        <v>7.9057999999999993E-3</v>
      </c>
      <c r="DR288" s="52">
        <v>2.4914800000000001E-2</v>
      </c>
      <c r="DS288" s="52">
        <v>3.6783299999999998E-2</v>
      </c>
      <c r="DT288" s="52">
        <v>5.7826099999999998E-2</v>
      </c>
      <c r="DU288" s="52">
        <v>2.8838800000000001E-2</v>
      </c>
      <c r="DV288" s="52">
        <v>3.36488E-2</v>
      </c>
      <c r="DW288" s="52">
        <v>1.53066E-2</v>
      </c>
      <c r="DX288" s="52">
        <v>7.7295999999999997E-3</v>
      </c>
      <c r="DY288" s="52">
        <v>-2.8216000000000001E-3</v>
      </c>
      <c r="DZ288" s="52">
        <v>3.9699999999999996E-3</v>
      </c>
      <c r="EA288" s="52">
        <v>1.7599799999999999E-2</v>
      </c>
      <c r="EB288" s="52">
        <v>1.4951600000000001E-2</v>
      </c>
      <c r="EC288" s="52">
        <v>2.7136E-2</v>
      </c>
      <c r="ED288" s="52">
        <v>2.6956000000000001E-2</v>
      </c>
      <c r="EE288" s="52">
        <v>3.8306699999999999E-2</v>
      </c>
      <c r="EF288" s="52">
        <v>3.7055299999999999E-2</v>
      </c>
      <c r="EG288" s="52">
        <v>2.71215E-2</v>
      </c>
      <c r="EH288" s="52">
        <v>6.20034E-2</v>
      </c>
      <c r="EI288" s="52">
        <v>4.7871299999999999E-2</v>
      </c>
      <c r="EJ288" s="52">
        <v>7.5718800000000003E-2</v>
      </c>
      <c r="EK288" s="52">
        <v>9.0064400000000003E-2</v>
      </c>
      <c r="EL288" s="52">
        <v>8.2686800000000005E-2</v>
      </c>
      <c r="EM288" s="52">
        <v>4.9004199999999998E-2</v>
      </c>
      <c r="EN288" s="52">
        <v>6.0162399999999998E-2</v>
      </c>
      <c r="EO288" s="52">
        <v>3.0048399999999999E-2</v>
      </c>
      <c r="EP288" s="52">
        <v>4.6322299999999997E-2</v>
      </c>
      <c r="EQ288" s="52">
        <v>5.7896799999999998E-2</v>
      </c>
      <c r="ER288" s="52">
        <v>7.7782299999999999E-2</v>
      </c>
      <c r="ES288" s="52">
        <v>4.7454999999999997E-2</v>
      </c>
      <c r="ET288" s="52">
        <v>5.0437999999999997E-2</v>
      </c>
      <c r="EU288" s="52">
        <v>75</v>
      </c>
      <c r="EV288" s="52">
        <v>73</v>
      </c>
      <c r="EW288" s="52">
        <v>72</v>
      </c>
      <c r="EX288" s="52">
        <v>70</v>
      </c>
      <c r="EY288" s="52">
        <v>70</v>
      </c>
      <c r="EZ288" s="52">
        <v>70</v>
      </c>
      <c r="FA288" s="52">
        <v>73</v>
      </c>
      <c r="FB288" s="52">
        <v>74</v>
      </c>
      <c r="FC288" s="52">
        <v>75</v>
      </c>
      <c r="FD288" s="52">
        <v>84</v>
      </c>
      <c r="FE288" s="52">
        <v>94</v>
      </c>
      <c r="FF288" s="52">
        <v>94</v>
      </c>
      <c r="FG288" s="52">
        <v>95</v>
      </c>
      <c r="FH288" s="52">
        <v>99</v>
      </c>
      <c r="FI288" s="52">
        <v>100</v>
      </c>
      <c r="FJ288" s="52">
        <v>98</v>
      </c>
      <c r="FK288" s="52">
        <v>99</v>
      </c>
      <c r="FL288" s="52">
        <v>98</v>
      </c>
      <c r="FM288" s="52">
        <v>91</v>
      </c>
      <c r="FN288" s="52">
        <v>83</v>
      </c>
      <c r="FO288" s="52">
        <v>85</v>
      </c>
      <c r="FP288" s="52">
        <v>85</v>
      </c>
      <c r="FQ288" s="52">
        <v>90</v>
      </c>
      <c r="FR288" s="52">
        <v>89</v>
      </c>
      <c r="FS288" s="52">
        <v>1.38359E-2</v>
      </c>
      <c r="FT288" s="52">
        <v>1.51307E-2</v>
      </c>
      <c r="FU288" s="52">
        <v>2.0420799999999999E-2</v>
      </c>
    </row>
    <row r="289" spans="1:177" x14ac:dyDescent="0.2">
      <c r="A289" s="31" t="s">
        <v>204</v>
      </c>
      <c r="B289" s="31" t="s">
        <v>236</v>
      </c>
      <c r="C289" s="31" t="s">
        <v>221</v>
      </c>
      <c r="D289" s="31" t="s">
        <v>220</v>
      </c>
      <c r="E289" s="53" t="s">
        <v>231</v>
      </c>
      <c r="F289" s="53">
        <v>1305</v>
      </c>
      <c r="G289" s="52">
        <v>0.82856320000000006</v>
      </c>
      <c r="H289" s="52">
        <v>0.73134089999999996</v>
      </c>
      <c r="I289" s="52">
        <v>0.68569970000000002</v>
      </c>
      <c r="J289" s="52">
        <v>0.64482010000000001</v>
      </c>
      <c r="K289" s="52">
        <v>0.65321499999999999</v>
      </c>
      <c r="L289" s="52">
        <v>0.69012960000000001</v>
      </c>
      <c r="M289" s="52">
        <v>0.7792753</v>
      </c>
      <c r="N289" s="52">
        <v>0.78640639999999995</v>
      </c>
      <c r="O289" s="52">
        <v>0.73722279999999996</v>
      </c>
      <c r="P289" s="52">
        <v>0.74311300000000002</v>
      </c>
      <c r="Q289" s="52">
        <v>0.85568299999999997</v>
      </c>
      <c r="R289" s="52">
        <v>0.92067659999999996</v>
      </c>
      <c r="S289" s="52">
        <v>0.96118130000000002</v>
      </c>
      <c r="T289" s="52">
        <v>1.0085200000000001</v>
      </c>
      <c r="U289" s="52">
        <v>1.115845</v>
      </c>
      <c r="V289" s="52">
        <v>1.2423949999999999</v>
      </c>
      <c r="W289" s="52">
        <v>1.391348</v>
      </c>
      <c r="X289" s="52">
        <v>1.481414</v>
      </c>
      <c r="Y289" s="52">
        <v>1.788233</v>
      </c>
      <c r="Z289" s="52">
        <v>2.0362369999999999</v>
      </c>
      <c r="AA289" s="52">
        <v>2.0248729999999999</v>
      </c>
      <c r="AB289" s="52">
        <v>1.873162</v>
      </c>
      <c r="AC289" s="52">
        <v>1.6356360000000001</v>
      </c>
      <c r="AD289" s="52">
        <v>1.3950419999999999</v>
      </c>
      <c r="AE289" s="52">
        <v>-5.0388000000000002E-2</v>
      </c>
      <c r="AF289" s="52">
        <v>-5.6476899999999997E-2</v>
      </c>
      <c r="AG289" s="52">
        <v>-4.61103E-2</v>
      </c>
      <c r="AH289" s="52">
        <v>-3.9468000000000003E-2</v>
      </c>
      <c r="AI289" s="52">
        <v>-2.0867199999999999E-2</v>
      </c>
      <c r="AJ289" s="52">
        <v>-2.02676E-2</v>
      </c>
      <c r="AK289" s="52">
        <v>-1.5329199999999999E-2</v>
      </c>
      <c r="AL289" s="52">
        <v>7.0981000000000004E-3</v>
      </c>
      <c r="AM289" s="52">
        <v>-1.31243E-2</v>
      </c>
      <c r="AN289" s="52">
        <v>-2.6710299999999999E-2</v>
      </c>
      <c r="AO289" s="52">
        <v>5.2608000000000004E-3</v>
      </c>
      <c r="AP289" s="52">
        <v>3.38286E-2</v>
      </c>
      <c r="AQ289" s="52">
        <v>3.48353E-2</v>
      </c>
      <c r="AR289" s="52">
        <v>1.3753999999999999E-3</v>
      </c>
      <c r="AS289" s="52">
        <v>-2.6252299999999999E-2</v>
      </c>
      <c r="AT289" s="52">
        <v>-2.2949500000000001E-2</v>
      </c>
      <c r="AU289" s="52">
        <v>6.0222000000000001E-3</v>
      </c>
      <c r="AV289" s="52">
        <v>-2.5839299999999999E-2</v>
      </c>
      <c r="AW289" s="52">
        <v>1.3166300000000001E-2</v>
      </c>
      <c r="AX289" s="52">
        <v>2.31845E-2</v>
      </c>
      <c r="AY289" s="52">
        <v>1.16597E-2</v>
      </c>
      <c r="AZ289" s="52">
        <v>-3.3325199999999999E-2</v>
      </c>
      <c r="BA289" s="52">
        <v>-2.4147200000000001E-2</v>
      </c>
      <c r="BB289" s="52">
        <v>-2.0962999999999999E-2</v>
      </c>
      <c r="BC289" s="52">
        <v>-3.1343500000000003E-2</v>
      </c>
      <c r="BD289" s="52">
        <v>-3.9264500000000001E-2</v>
      </c>
      <c r="BE289" s="52">
        <v>-3.1631100000000002E-2</v>
      </c>
      <c r="BF289" s="52">
        <v>-2.56131E-2</v>
      </c>
      <c r="BG289" s="52">
        <v>-7.9325000000000003E-3</v>
      </c>
      <c r="BH289" s="52">
        <v>-7.8315999999999993E-3</v>
      </c>
      <c r="BI289" s="52">
        <v>-2.1814E-3</v>
      </c>
      <c r="BJ289" s="52">
        <v>2.0816600000000001E-2</v>
      </c>
      <c r="BK289" s="52">
        <v>1.4729000000000001E-3</v>
      </c>
      <c r="BL289" s="52">
        <v>-1.1048000000000001E-2</v>
      </c>
      <c r="BM289" s="52">
        <v>2.3764500000000001E-2</v>
      </c>
      <c r="BN289" s="52">
        <v>5.5701199999999999E-2</v>
      </c>
      <c r="BO289" s="52">
        <v>6.0382999999999999E-2</v>
      </c>
      <c r="BP289" s="52">
        <v>2.82431E-2</v>
      </c>
      <c r="BQ289" s="52">
        <v>9.4059999999999999E-4</v>
      </c>
      <c r="BR289" s="52">
        <v>5.0381000000000002E-3</v>
      </c>
      <c r="BS289" s="52">
        <v>3.4514799999999998E-2</v>
      </c>
      <c r="BT289" s="52">
        <v>4.2937000000000001E-3</v>
      </c>
      <c r="BU289" s="52">
        <v>4.2399800000000001E-2</v>
      </c>
      <c r="BV289" s="52">
        <v>5.3768400000000001E-2</v>
      </c>
      <c r="BW289" s="52">
        <v>3.95299E-2</v>
      </c>
      <c r="BX289" s="52">
        <v>-7.1288999999999996E-3</v>
      </c>
      <c r="BY289" s="52">
        <v>7.314E-4</v>
      </c>
      <c r="BZ289" s="52">
        <v>1.1749E-3</v>
      </c>
      <c r="CA289" s="52">
        <v>-1.81534E-2</v>
      </c>
      <c r="CB289" s="52">
        <v>-2.7343300000000001E-2</v>
      </c>
      <c r="CC289" s="52">
        <v>-2.1602900000000001E-2</v>
      </c>
      <c r="CD289" s="52">
        <v>-1.6017199999999999E-2</v>
      </c>
      <c r="CE289" s="52">
        <v>1.026E-3</v>
      </c>
      <c r="CF289" s="52">
        <v>7.8149999999999997E-4</v>
      </c>
      <c r="CG289" s="52">
        <v>6.9248000000000001E-3</v>
      </c>
      <c r="CH289" s="52">
        <v>3.0317899999999998E-2</v>
      </c>
      <c r="CI289" s="52">
        <v>1.15829E-2</v>
      </c>
      <c r="CJ289" s="52">
        <v>-2.0039999999999999E-4</v>
      </c>
      <c r="CK289" s="52">
        <v>3.6580099999999997E-2</v>
      </c>
      <c r="CL289" s="52">
        <v>7.0849999999999996E-2</v>
      </c>
      <c r="CM289" s="52">
        <v>7.8077199999999999E-2</v>
      </c>
      <c r="CN289" s="52">
        <v>4.68516E-2</v>
      </c>
      <c r="CO289" s="52">
        <v>1.9774300000000002E-2</v>
      </c>
      <c r="CP289" s="52">
        <v>2.4422300000000001E-2</v>
      </c>
      <c r="CQ289" s="52">
        <v>5.4248699999999997E-2</v>
      </c>
      <c r="CR289" s="52">
        <v>2.51638E-2</v>
      </c>
      <c r="CS289" s="52">
        <v>6.2646900000000005E-2</v>
      </c>
      <c r="CT289" s="52">
        <v>7.4950699999999995E-2</v>
      </c>
      <c r="CU289" s="52">
        <v>5.8832599999999999E-2</v>
      </c>
      <c r="CV289" s="52">
        <v>1.1014599999999999E-2</v>
      </c>
      <c r="CW289" s="52">
        <v>1.7962200000000001E-2</v>
      </c>
      <c r="CX289" s="52">
        <v>1.6507600000000001E-2</v>
      </c>
      <c r="CY289" s="52">
        <v>-4.9632000000000001E-3</v>
      </c>
      <c r="CZ289" s="52">
        <v>-1.5422E-2</v>
      </c>
      <c r="DA289" s="52">
        <v>-1.15747E-2</v>
      </c>
      <c r="DB289" s="52">
        <v>-6.4212999999999996E-3</v>
      </c>
      <c r="DC289" s="52">
        <v>9.9845000000000003E-3</v>
      </c>
      <c r="DD289" s="52">
        <v>9.3947000000000006E-3</v>
      </c>
      <c r="DE289" s="52">
        <v>1.6031E-2</v>
      </c>
      <c r="DF289" s="52">
        <v>3.9819199999999999E-2</v>
      </c>
      <c r="DG289" s="52">
        <v>2.1692800000000002E-2</v>
      </c>
      <c r="DH289" s="52">
        <v>1.0647200000000001E-2</v>
      </c>
      <c r="DI289" s="52">
        <v>4.9395700000000001E-2</v>
      </c>
      <c r="DJ289" s="52">
        <v>8.5998900000000003E-2</v>
      </c>
      <c r="DK289" s="52">
        <v>9.5771400000000007E-2</v>
      </c>
      <c r="DL289" s="52">
        <v>6.5460099999999993E-2</v>
      </c>
      <c r="DM289" s="52">
        <v>3.8608000000000003E-2</v>
      </c>
      <c r="DN289" s="52">
        <v>4.3806400000000002E-2</v>
      </c>
      <c r="DO289" s="52">
        <v>7.3982599999999996E-2</v>
      </c>
      <c r="DP289" s="52">
        <v>4.60338E-2</v>
      </c>
      <c r="DQ289" s="52">
        <v>8.2893900000000006E-2</v>
      </c>
      <c r="DR289" s="52">
        <v>9.6132999999999996E-2</v>
      </c>
      <c r="DS289" s="52">
        <v>7.8135399999999994E-2</v>
      </c>
      <c r="DT289" s="52">
        <v>2.9158099999999999E-2</v>
      </c>
      <c r="DU289" s="52">
        <v>3.5193000000000002E-2</v>
      </c>
      <c r="DV289" s="52">
        <v>3.1840300000000002E-2</v>
      </c>
      <c r="DW289" s="52">
        <v>1.40813E-2</v>
      </c>
      <c r="DX289" s="52">
        <v>1.7903999999999999E-3</v>
      </c>
      <c r="DY289" s="52">
        <v>2.9044000000000001E-3</v>
      </c>
      <c r="DZ289" s="52">
        <v>7.4336000000000003E-3</v>
      </c>
      <c r="EA289" s="52">
        <v>2.2919100000000001E-2</v>
      </c>
      <c r="EB289" s="52">
        <v>2.1830700000000001E-2</v>
      </c>
      <c r="EC289" s="52">
        <v>2.9178900000000001E-2</v>
      </c>
      <c r="ED289" s="52">
        <v>5.3537700000000001E-2</v>
      </c>
      <c r="EE289" s="52">
        <v>3.6290000000000003E-2</v>
      </c>
      <c r="EF289" s="52">
        <v>2.63095E-2</v>
      </c>
      <c r="EG289" s="52">
        <v>6.7899399999999999E-2</v>
      </c>
      <c r="EH289" s="52">
        <v>0.10787140000000001</v>
      </c>
      <c r="EI289" s="52">
        <v>0.121319</v>
      </c>
      <c r="EJ289" s="52">
        <v>9.2327800000000002E-2</v>
      </c>
      <c r="EK289" s="52">
        <v>6.5800899999999996E-2</v>
      </c>
      <c r="EL289" s="52">
        <v>7.17941E-2</v>
      </c>
      <c r="EM289" s="52">
        <v>0.1024752</v>
      </c>
      <c r="EN289" s="52">
        <v>7.6166899999999996E-2</v>
      </c>
      <c r="EO289" s="52">
        <v>0.1121274</v>
      </c>
      <c r="EP289" s="52">
        <v>0.12671689999999999</v>
      </c>
      <c r="EQ289" s="52">
        <v>0.1060055</v>
      </c>
      <c r="ER289" s="52">
        <v>5.5354399999999998E-2</v>
      </c>
      <c r="ES289" s="52">
        <v>6.0071600000000003E-2</v>
      </c>
      <c r="ET289" s="52">
        <v>5.39783E-2</v>
      </c>
      <c r="EU289" s="52">
        <v>71</v>
      </c>
      <c r="EV289" s="52">
        <v>76</v>
      </c>
      <c r="EW289" s="52">
        <v>79</v>
      </c>
      <c r="EX289" s="52">
        <v>75</v>
      </c>
      <c r="EY289" s="52">
        <v>83</v>
      </c>
      <c r="EZ289" s="52">
        <v>78</v>
      </c>
      <c r="FA289" s="52">
        <v>75</v>
      </c>
      <c r="FB289" s="52">
        <v>80</v>
      </c>
      <c r="FC289" s="52">
        <v>90</v>
      </c>
      <c r="FD289" s="52">
        <v>93</v>
      </c>
      <c r="FE289" s="52">
        <v>102</v>
      </c>
      <c r="FF289" s="52">
        <v>104</v>
      </c>
      <c r="FG289" s="52">
        <v>100</v>
      </c>
      <c r="FH289" s="52">
        <v>103</v>
      </c>
      <c r="FI289" s="52">
        <v>103</v>
      </c>
      <c r="FJ289" s="52">
        <v>100</v>
      </c>
      <c r="FK289" s="52">
        <v>102</v>
      </c>
      <c r="FL289" s="52">
        <v>99</v>
      </c>
      <c r="FM289" s="52">
        <v>93</v>
      </c>
      <c r="FN289" s="52">
        <v>89</v>
      </c>
      <c r="FO289" s="52">
        <v>87</v>
      </c>
      <c r="FP289" s="52">
        <v>87</v>
      </c>
      <c r="FQ289" s="52">
        <v>84</v>
      </c>
      <c r="FR289" s="52">
        <v>84</v>
      </c>
      <c r="FS289" s="52">
        <v>1.6929699999999999E-2</v>
      </c>
      <c r="FT289" s="52">
        <v>1.8599299999999999E-2</v>
      </c>
      <c r="FU289" s="52">
        <v>2.86889E-2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18</vt:i4>
      </vt:variant>
    </vt:vector>
  </HeadingPairs>
  <TitlesOfParts>
    <vt:vector size="21" baseType="lpstr">
      <vt:lpstr>Table</vt:lpstr>
      <vt:lpstr>Lookups</vt:lpstr>
      <vt:lpstr>Data</vt:lpstr>
      <vt:lpstr>climate</vt:lpstr>
      <vt:lpstr>climate_list</vt:lpstr>
      <vt:lpstr>Criteria</vt:lpstr>
      <vt:lpstr>data</vt:lpstr>
      <vt:lpstr>day_type</vt:lpstr>
      <vt:lpstr>day_type_list</vt:lpstr>
      <vt:lpstr>Enrolled</vt:lpstr>
      <vt:lpstr>Enrollment</vt:lpstr>
      <vt:lpstr>month</vt:lpstr>
      <vt:lpstr>month_list</vt:lpstr>
      <vt:lpstr>Table!Print_Area</vt:lpstr>
      <vt:lpstr>rate</vt:lpstr>
      <vt:lpstr>rate_list</vt:lpstr>
      <vt:lpstr>Result_type</vt:lpstr>
      <vt:lpstr>Result_type_list</vt:lpstr>
      <vt:lpstr>SEdata</vt:lpstr>
      <vt:lpstr>summer</vt:lpstr>
      <vt:lpstr>Two_way_tab_flag</vt:lpstr>
    </vt:vector>
  </TitlesOfParts>
  <Company>Christensen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edmchugh</dc:creator>
  <cp:lastModifiedBy>Mike T. Clark</cp:lastModifiedBy>
  <cp:lastPrinted>2009-04-03T17:07:33Z</cp:lastPrinted>
  <dcterms:created xsi:type="dcterms:W3CDTF">2009-03-24T17:58:42Z</dcterms:created>
  <dcterms:modified xsi:type="dcterms:W3CDTF">2017-03-17T22:15:40Z</dcterms:modified>
</cp:coreProperties>
</file>