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mpra.sharepoint.com/teams/transmissionrevenue/2023/TO5-Cycle 6 Formula Rate Filing/December Filing/Cost Adjustment Workpapers/"/>
    </mc:Choice>
  </mc:AlternateContent>
  <xr:revisionPtr revIDLastSave="41" documentId="8_{F61EA332-3469-49FA-A7DB-589EE468B17C}" xr6:coauthVersionLast="47" xr6:coauthVersionMax="47" xr10:uidLastSave="{0C7771D8-6D94-454A-8106-E179654A6F7F}"/>
  <bookViews>
    <workbookView xWindow="-120" yWindow="-120" windowWidth="29040" windowHeight="15840" tabRatio="745" xr2:uid="{30B9E31B-C0DD-40D9-8DCB-4B861D7F7171}"/>
  </bookViews>
  <sheets>
    <sheet name="Summary TO5 C6 Other BTRR Adj" sheetId="1" r:id="rId1"/>
    <sheet name="FERC Audit Overcollections" sheetId="7" r:id="rId2"/>
    <sheet name="FERC Audit Undercollections" sheetId="3" r:id="rId3"/>
    <sheet name="Error Corrections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C10" i="1"/>
  <c r="D9" i="1"/>
  <c r="C9" i="1"/>
  <c r="D8" i="1"/>
  <c r="C8" i="1"/>
  <c r="J20" i="7"/>
  <c r="H20" i="7"/>
  <c r="H16" i="7"/>
  <c r="F16" i="7"/>
  <c r="J14" i="7"/>
  <c r="I14" i="7"/>
  <c r="H14" i="7"/>
  <c r="H18" i="7" s="1"/>
  <c r="H22" i="7" s="1"/>
  <c r="G14" i="7"/>
  <c r="G20" i="7" s="1"/>
  <c r="F14" i="7"/>
  <c r="F20" i="7" s="1"/>
  <c r="E14" i="7"/>
  <c r="E16" i="7" s="1"/>
  <c r="E18" i="7" s="1"/>
  <c r="D14" i="7"/>
  <c r="D16" i="7" s="1"/>
  <c r="C14" i="7"/>
  <c r="C16" i="7" s="1"/>
  <c r="L12" i="7"/>
  <c r="K12" i="7"/>
  <c r="A12" i="7"/>
  <c r="A14" i="7" s="1"/>
  <c r="L10" i="7"/>
  <c r="K10" i="7"/>
  <c r="A16" i="7" l="1"/>
  <c r="L14" i="7"/>
  <c r="C18" i="7"/>
  <c r="E22" i="7"/>
  <c r="G16" i="7"/>
  <c r="K16" i="7" s="1"/>
  <c r="D18" i="7"/>
  <c r="I20" i="7"/>
  <c r="I16" i="7"/>
  <c r="I18" i="7" s="1"/>
  <c r="I22" i="7" s="1"/>
  <c r="F18" i="7"/>
  <c r="F22" i="7" s="1"/>
  <c r="C20" i="7"/>
  <c r="K20" i="7" s="1"/>
  <c r="K14" i="7"/>
  <c r="J16" i="7"/>
  <c r="J18" i="7" s="1"/>
  <c r="J22" i="7" s="1"/>
  <c r="D20" i="7"/>
  <c r="E20" i="7"/>
  <c r="G18" i="7" l="1"/>
  <c r="G22" i="7" s="1"/>
  <c r="A18" i="7"/>
  <c r="A20" i="7" s="1"/>
  <c r="A22" i="7" s="1"/>
  <c r="L16" i="7"/>
  <c r="L18" i="7" s="1"/>
  <c r="L20" i="7" s="1"/>
  <c r="L22" i="7" s="1"/>
  <c r="C22" i="7"/>
  <c r="D22" i="7"/>
  <c r="K22" i="7" l="1"/>
  <c r="K18" i="7"/>
  <c r="I13" i="3" l="1"/>
  <c r="G13" i="3"/>
  <c r="G19" i="3" s="1"/>
  <c r="F13" i="3"/>
  <c r="E13" i="3"/>
  <c r="E19" i="3" s="1"/>
  <c r="D13" i="3"/>
  <c r="D19" i="3" s="1"/>
  <c r="C13" i="3"/>
  <c r="H13" i="3" s="1"/>
  <c r="A13" i="3"/>
  <c r="A15" i="3" s="1"/>
  <c r="I11" i="3"/>
  <c r="H11" i="3"/>
  <c r="A11" i="3"/>
  <c r="I9" i="3"/>
  <c r="H9" i="3"/>
  <c r="I15" i="3" l="1"/>
  <c r="I17" i="3" s="1"/>
  <c r="I19" i="3" s="1"/>
  <c r="I21" i="3" s="1"/>
  <c r="A17" i="3"/>
  <c r="A19" i="3" s="1"/>
  <c r="A21" i="3" s="1"/>
  <c r="C15" i="3"/>
  <c r="C19" i="3"/>
  <c r="H19" i="3" s="1"/>
  <c r="D15" i="3"/>
  <c r="D17" i="3"/>
  <c r="D21" i="3" s="1"/>
  <c r="E15" i="3"/>
  <c r="E17" i="3"/>
  <c r="E21" i="3" s="1"/>
  <c r="F15" i="3"/>
  <c r="F17" i="3" s="1"/>
  <c r="F21" i="3" s="1"/>
  <c r="F19" i="3"/>
  <c r="G15" i="3"/>
  <c r="G17" i="3"/>
  <c r="G21" i="3" s="1"/>
  <c r="H15" i="3" l="1"/>
  <c r="C17" i="3"/>
  <c r="H17" i="3" l="1"/>
  <c r="C21" i="3"/>
  <c r="H21" i="3" s="1"/>
  <c r="E10" i="1" l="1"/>
  <c r="E11" i="1" s="1"/>
  <c r="E12" i="1" s="1"/>
  <c r="E9" i="1"/>
  <c r="A10" i="1"/>
  <c r="A11" i="1" s="1"/>
  <c r="A12" i="1" s="1"/>
  <c r="A9" i="1"/>
  <c r="E19" i="4" l="1"/>
  <c r="D19" i="4"/>
  <c r="D15" i="4"/>
  <c r="C15" i="4"/>
  <c r="F13" i="4"/>
  <c r="E13" i="4"/>
  <c r="E15" i="4" s="1"/>
  <c r="E17" i="4" s="1"/>
  <c r="E21" i="4" s="1"/>
  <c r="D13" i="4"/>
  <c r="D17" i="4" s="1"/>
  <c r="D21" i="4" s="1"/>
  <c r="C13" i="4"/>
  <c r="C19" i="4" s="1"/>
  <c r="F19" i="4" s="1"/>
  <c r="F11" i="4"/>
  <c r="A11" i="4"/>
  <c r="A13" i="4" s="1"/>
  <c r="G9" i="4"/>
  <c r="F9" i="4"/>
  <c r="F15" i="4" l="1"/>
  <c r="G13" i="4"/>
  <c r="A15" i="4"/>
  <c r="C17" i="4"/>
  <c r="G11" i="4"/>
  <c r="C21" i="4" l="1"/>
  <c r="F21" i="4" s="1"/>
  <c r="F17" i="4"/>
  <c r="G15" i="4"/>
  <c r="G17" i="4" s="1"/>
  <c r="G19" i="4" s="1"/>
  <c r="G21" i="4" s="1"/>
  <c r="A17" i="4"/>
  <c r="A19" i="4" s="1"/>
  <c r="A21" i="4" s="1"/>
  <c r="D12" i="1" l="1"/>
  <c r="C12" i="1"/>
</calcChain>
</file>

<file path=xl/sharedStrings.xml><?xml version="1.0" encoding="utf-8"?>
<sst xmlns="http://schemas.openxmlformats.org/spreadsheetml/2006/main" count="81" uniqueCount="47">
  <si>
    <t>TO5 Cycle 6 - Annual Informational Filing</t>
  </si>
  <si>
    <t>Summary of Other BTRR Adjustments</t>
  </si>
  <si>
    <t>Line</t>
  </si>
  <si>
    <t>No.</t>
  </si>
  <si>
    <t>Other BTRR Adjustments</t>
  </si>
  <si>
    <t>BK1 - Retail</t>
  </si>
  <si>
    <t>BK2 - Wholesale</t>
  </si>
  <si>
    <t>Error Corrections TO5 Cycles 3, 4 &amp; 5 - Undercollections</t>
  </si>
  <si>
    <t>Total Other BTRR Adjustments</t>
  </si>
  <si>
    <t>San Diego Gas &amp; Electric Company</t>
  </si>
  <si>
    <t>Base Transmission Revenue Requirements (BTRR) FERC Audit Adjustments Summary</t>
  </si>
  <si>
    <t>For TO4 Cycles 3 to 5 and TO5 Cycles 1 to 5</t>
  </si>
  <si>
    <t>January 1, 2014 - December 2021 FERC Audit Adjustments</t>
  </si>
  <si>
    <t>($1,000)</t>
  </si>
  <si>
    <t>Line No.</t>
  </si>
  <si>
    <t>Description</t>
  </si>
  <si>
    <t>Total</t>
  </si>
  <si>
    <t>BTRR Adjustments due to various FERC Audit Adjustments Calculation</t>
  </si>
  <si>
    <t xml:space="preserve">Interest </t>
  </si>
  <si>
    <t>Total BTRR Adjustment Excluding FF&amp;U</t>
  </si>
  <si>
    <t>Transmission Related Municipal Franchise Fees Expense</t>
  </si>
  <si>
    <t>Total BTRR Adjustment Including Franchise Fees Expense (WHOLESALE)</t>
  </si>
  <si>
    <t>Transmission Related Uncollectible Expense</t>
  </si>
  <si>
    <t>Total BTRR Adjustment Including FF&amp;U (RETAIL)</t>
  </si>
  <si>
    <t>Other Base Transmission Revenue Requirements (BTRR) Adjustments Summary</t>
  </si>
  <si>
    <t>For TO5 Cycles 1 to 5</t>
  </si>
  <si>
    <r>
      <t xml:space="preserve">Base Period 2017 - TO5 Cycle 1 </t>
    </r>
    <r>
      <rPr>
        <b/>
        <vertAlign val="superscript"/>
        <sz val="12"/>
        <rFont val="Times New Roman"/>
        <family val="1"/>
      </rPr>
      <t>1</t>
    </r>
  </si>
  <si>
    <t>BTRR Adj. for Undercollection results from FERC Audit Adj. Calculation</t>
  </si>
  <si>
    <t>For TO5 Cycles 3 to 5</t>
  </si>
  <si>
    <r>
      <t xml:space="preserve">Base Period 2019 - TO5 Cycle 3 </t>
    </r>
    <r>
      <rPr>
        <b/>
        <vertAlign val="superscript"/>
        <sz val="11"/>
        <color theme="1"/>
        <rFont val="Times New Roman"/>
        <family val="1"/>
      </rPr>
      <t>1</t>
    </r>
  </si>
  <si>
    <r>
      <t xml:space="preserve">Base Period 2020 - TO5 Cycle 4 </t>
    </r>
    <r>
      <rPr>
        <b/>
        <vertAlign val="superscript"/>
        <sz val="11"/>
        <color theme="1"/>
        <rFont val="Times New Roman"/>
        <family val="1"/>
      </rPr>
      <t>2</t>
    </r>
  </si>
  <si>
    <r>
      <t xml:space="preserve">Base Period 2021 - TO5 Cycle 5 </t>
    </r>
    <r>
      <rPr>
        <b/>
        <vertAlign val="superscript"/>
        <sz val="12"/>
        <color theme="1"/>
        <rFont val="Times New Roman"/>
        <family val="1"/>
      </rPr>
      <t>3</t>
    </r>
  </si>
  <si>
    <t>Other BTRR Adjustments Resulting from Error Corrections</t>
  </si>
  <si>
    <t>Information and related workpapers are included within tab labeled 'TO5 Cycle 3 Cost Adj'.</t>
  </si>
  <si>
    <t xml:space="preserve">Information and related workpapers are included within tab labeled 'TO5 Cycle 4 Cost Adj'. </t>
  </si>
  <si>
    <t xml:space="preserve">Information and related workpapers are included within tab labeled 'TO5 Cycle 5 Cost Adj'. </t>
  </si>
  <si>
    <t>San Diego Gas &amp; Electric Co.</t>
  </si>
  <si>
    <r>
      <t xml:space="preserve">Base Period 2018 - TO5 Cycle 2 </t>
    </r>
    <r>
      <rPr>
        <b/>
        <vertAlign val="superscript"/>
        <sz val="12"/>
        <rFont val="Times New Roman"/>
        <family val="1"/>
      </rPr>
      <t>1</t>
    </r>
  </si>
  <si>
    <r>
      <t xml:space="preserve">Base Period 2019 - TO5 Cycle 3 </t>
    </r>
    <r>
      <rPr>
        <b/>
        <vertAlign val="superscript"/>
        <sz val="12"/>
        <rFont val="Times New Roman"/>
        <family val="1"/>
      </rPr>
      <t>1</t>
    </r>
  </si>
  <si>
    <r>
      <t xml:space="preserve">Base Period 2020 - TO5 Cycle 4 </t>
    </r>
    <r>
      <rPr>
        <b/>
        <vertAlign val="superscript"/>
        <sz val="12"/>
        <rFont val="Times New Roman"/>
        <family val="1"/>
      </rPr>
      <t>1</t>
    </r>
  </si>
  <si>
    <r>
      <t xml:space="preserve">Base Period 2021 - TO5 Cycle 5 </t>
    </r>
    <r>
      <rPr>
        <b/>
        <vertAlign val="superscript"/>
        <sz val="12"/>
        <rFont val="Times New Roman"/>
        <family val="1"/>
      </rPr>
      <t>1</t>
    </r>
  </si>
  <si>
    <t>Derived from internally generated workpapers.</t>
  </si>
  <si>
    <r>
      <t xml:space="preserve">Base Period 2014 - TO4 Cycle 3 </t>
    </r>
    <r>
      <rPr>
        <b/>
        <vertAlign val="superscript"/>
        <sz val="12"/>
        <rFont val="Times New Roman"/>
        <family val="1"/>
      </rPr>
      <t>1</t>
    </r>
  </si>
  <si>
    <r>
      <t xml:space="preserve">Base Period 2015 - TO4 Cycle 4 </t>
    </r>
    <r>
      <rPr>
        <b/>
        <vertAlign val="superscript"/>
        <sz val="12"/>
        <rFont val="Times New Roman"/>
        <family val="1"/>
      </rPr>
      <t>1</t>
    </r>
  </si>
  <si>
    <r>
      <t xml:space="preserve">Base Period 2016 - TO4 Cycle 5 </t>
    </r>
    <r>
      <rPr>
        <b/>
        <vertAlign val="superscript"/>
        <sz val="12"/>
        <rFont val="Times New Roman"/>
        <family val="1"/>
      </rPr>
      <t>1</t>
    </r>
  </si>
  <si>
    <t>FERC Audit Adjustment - Overcollections</t>
  </si>
  <si>
    <t>FERC Audit Adjustment - Undercollections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</si>
</sst>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.0_);_(* \(#,##0.0\);_(* &quot;-&quot;??_);_(@_)"/>
    <numFmt numFmtId="166" formatCode="_(* #,##0_);_(* \(#,##0\);_(* &quot;-&quot;??_);_(@_)"/>
    <numFmt numFmtId="167" formatCode="_(* #,##0.000_);_(* \(#,##0.000\);_(* &quot;-&quot;??_);_(@_)"/>
    <numFmt numFmtId="168" formatCode="0.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vertAlign val="superscript"/>
      <sz val="11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Calibri"/>
      <family val="2"/>
      <scheme val="minor"/>
    </font>
    <font>
      <b/>
      <vertAlign val="superscript"/>
      <sz val="12"/>
      <name val="Times New Roman"/>
      <family val="1"/>
    </font>
    <font>
      <b/>
      <sz val="1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35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/>
    <xf numFmtId="0" fontId="2" fillId="0" borderId="0" xfId="0" quotePrefix="1" applyFont="1" applyAlignment="1">
      <alignment horizontal="centerContinuous"/>
    </xf>
    <xf numFmtId="0" fontId="3" fillId="0" borderId="2" xfId="0" applyFont="1" applyBorder="1"/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3" applyFont="1" applyBorder="1"/>
    <xf numFmtId="164" fontId="3" fillId="0" borderId="1" xfId="2" applyNumberFormat="1" applyFont="1" applyFill="1" applyBorder="1"/>
    <xf numFmtId="164" fontId="3" fillId="0" borderId="1" xfId="2" applyNumberFormat="1" applyFont="1" applyBorder="1"/>
    <xf numFmtId="0" fontId="3" fillId="0" borderId="9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/>
    <xf numFmtId="0" fontId="3" fillId="0" borderId="8" xfId="0" applyFont="1" applyBorder="1"/>
    <xf numFmtId="166" fontId="3" fillId="0" borderId="10" xfId="1" applyNumberFormat="1" applyFont="1" applyFill="1" applyBorder="1"/>
    <xf numFmtId="166" fontId="3" fillId="0" borderId="10" xfId="1" applyNumberFormat="1" applyFont="1" applyBorder="1"/>
    <xf numFmtId="165" fontId="3" fillId="0" borderId="0" xfId="1" applyNumberFormat="1" applyFont="1" applyFill="1" applyBorder="1"/>
    <xf numFmtId="165" fontId="3" fillId="0" borderId="8" xfId="1" applyNumberFormat="1" applyFont="1" applyFill="1" applyBorder="1"/>
    <xf numFmtId="165" fontId="3" fillId="0" borderId="1" xfId="1" applyNumberFormat="1" applyFont="1" applyBorder="1"/>
    <xf numFmtId="166" fontId="3" fillId="0" borderId="0" xfId="1" applyNumberFormat="1" applyFont="1" applyFill="1" applyBorder="1"/>
    <xf numFmtId="166" fontId="3" fillId="0" borderId="8" xfId="1" applyNumberFormat="1" applyFont="1" applyFill="1" applyBorder="1"/>
    <xf numFmtId="166" fontId="3" fillId="0" borderId="1" xfId="1" applyNumberFormat="1" applyFont="1" applyBorder="1"/>
    <xf numFmtId="166" fontId="7" fillId="0" borderId="10" xfId="1" applyNumberFormat="1" applyFont="1" applyBorder="1"/>
    <xf numFmtId="166" fontId="7" fillId="0" borderId="11" xfId="1" applyNumberFormat="1" applyFont="1" applyBorder="1"/>
    <xf numFmtId="0" fontId="2" fillId="0" borderId="1" xfId="0" applyFont="1" applyBorder="1"/>
    <xf numFmtId="164" fontId="4" fillId="0" borderId="0" xfId="0" applyNumberFormat="1" applyFont="1"/>
    <xf numFmtId="164" fontId="3" fillId="0" borderId="0" xfId="2" applyNumberFormat="1" applyFont="1" applyFill="1" applyBorder="1"/>
    <xf numFmtId="164" fontId="3" fillId="0" borderId="8" xfId="2" applyNumberFormat="1" applyFont="1" applyFill="1" applyBorder="1"/>
    <xf numFmtId="0" fontId="3" fillId="0" borderId="12" xfId="0" applyFont="1" applyBorder="1" applyAlignment="1">
      <alignment horizontal="center"/>
    </xf>
    <xf numFmtId="0" fontId="2" fillId="0" borderId="13" xfId="3" applyFont="1" applyBorder="1"/>
    <xf numFmtId="164" fontId="2" fillId="0" borderId="14" xfId="2" applyNumberFormat="1" applyFont="1" applyFill="1" applyBorder="1"/>
    <xf numFmtId="164" fontId="2" fillId="0" borderId="15" xfId="2" applyNumberFormat="1" applyFont="1" applyFill="1" applyBorder="1"/>
    <xf numFmtId="164" fontId="2" fillId="0" borderId="14" xfId="2" applyNumberFormat="1" applyFont="1" applyBorder="1"/>
    <xf numFmtId="0" fontId="3" fillId="0" borderId="16" xfId="0" applyFont="1" applyBorder="1" applyAlignment="1">
      <alignment horizontal="center"/>
    </xf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4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0" fontId="8" fillId="0" borderId="0" xfId="0" applyFont="1" applyAlignment="1">
      <alignment horizontal="center" vertical="center"/>
    </xf>
    <xf numFmtId="167" fontId="4" fillId="0" borderId="0" xfId="1" applyNumberFormat="1" applyFont="1" applyBorder="1"/>
    <xf numFmtId="167" fontId="4" fillId="0" borderId="0" xfId="0" applyNumberFormat="1" applyFont="1"/>
    <xf numFmtId="0" fontId="9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10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9" fillId="0" borderId="0" xfId="0" quotePrefix="1" applyFont="1" applyAlignment="1">
      <alignment horizontal="centerContinuous"/>
    </xf>
    <xf numFmtId="0" fontId="7" fillId="0" borderId="2" xfId="0" applyFont="1" applyBorder="1"/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10" fillId="0" borderId="0" xfId="0" applyFont="1" applyAlignment="1">
      <alignment wrapText="1"/>
    </xf>
    <xf numFmtId="0" fontId="9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" xfId="0" applyFont="1" applyBorder="1"/>
    <xf numFmtId="164" fontId="7" fillId="0" borderId="0" xfId="2" applyNumberFormat="1" applyFont="1" applyFill="1" applyBorder="1"/>
    <xf numFmtId="164" fontId="7" fillId="0" borderId="1" xfId="2" applyNumberFormat="1" applyFont="1" applyFill="1" applyBorder="1"/>
    <xf numFmtId="164" fontId="7" fillId="0" borderId="0" xfId="4" applyNumberFormat="1" applyFont="1" applyFill="1"/>
    <xf numFmtId="0" fontId="7" fillId="0" borderId="9" xfId="0" applyFont="1" applyBorder="1" applyAlignment="1">
      <alignment horizontal="center"/>
    </xf>
    <xf numFmtId="0" fontId="7" fillId="0" borderId="0" xfId="0" applyFont="1"/>
    <xf numFmtId="0" fontId="7" fillId="0" borderId="8" xfId="0" applyFont="1" applyBorder="1"/>
    <xf numFmtId="166" fontId="7" fillId="0" borderId="22" xfId="1" applyNumberFormat="1" applyFont="1" applyFill="1" applyBorder="1"/>
    <xf numFmtId="166" fontId="7" fillId="0" borderId="10" xfId="1" applyNumberFormat="1" applyFont="1" applyFill="1" applyBorder="1"/>
    <xf numFmtId="166" fontId="7" fillId="0" borderId="23" xfId="1" applyNumberFormat="1" applyFont="1" applyFill="1" applyBorder="1"/>
    <xf numFmtId="166" fontId="7" fillId="0" borderId="0" xfId="1" applyNumberFormat="1" applyFont="1" applyFill="1" applyBorder="1"/>
    <xf numFmtId="165" fontId="7" fillId="0" borderId="1" xfId="1" applyNumberFormat="1" applyFont="1" applyFill="1" applyBorder="1"/>
    <xf numFmtId="165" fontId="7" fillId="0" borderId="0" xfId="1" applyNumberFormat="1" applyFont="1" applyFill="1" applyBorder="1"/>
    <xf numFmtId="165" fontId="7" fillId="0" borderId="8" xfId="1" applyNumberFormat="1" applyFont="1" applyFill="1" applyBorder="1"/>
    <xf numFmtId="165" fontId="7" fillId="0" borderId="24" xfId="1" applyNumberFormat="1" applyFont="1" applyFill="1" applyBorder="1"/>
    <xf numFmtId="166" fontId="7" fillId="0" borderId="24" xfId="1" applyNumberFormat="1" applyFont="1" applyFill="1" applyBorder="1"/>
    <xf numFmtId="166" fontId="7" fillId="0" borderId="13" xfId="1" applyNumberFormat="1" applyFont="1" applyFill="1" applyBorder="1"/>
    <xf numFmtId="166" fontId="7" fillId="0" borderId="1" xfId="1" applyNumberFormat="1" applyFont="1" applyFill="1" applyBorder="1"/>
    <xf numFmtId="166" fontId="7" fillId="0" borderId="8" xfId="1" applyNumberFormat="1" applyFont="1" applyFill="1" applyBorder="1"/>
    <xf numFmtId="166" fontId="7" fillId="0" borderId="1" xfId="1" applyNumberFormat="1" applyFont="1" applyBorder="1" applyAlignment="1">
      <alignment horizontal="right"/>
    </xf>
    <xf numFmtId="166" fontId="7" fillId="0" borderId="1" xfId="1" applyNumberFormat="1" applyFont="1" applyBorder="1"/>
    <xf numFmtId="166" fontId="7" fillId="0" borderId="11" xfId="1" applyNumberFormat="1" applyFont="1" applyFill="1" applyBorder="1"/>
    <xf numFmtId="0" fontId="9" fillId="0" borderId="1" xfId="0" applyFont="1" applyBorder="1"/>
    <xf numFmtId="166" fontId="7" fillId="0" borderId="1" xfId="1" applyNumberFormat="1" applyFont="1" applyFill="1" applyBorder="1" applyAlignment="1" applyProtection="1">
      <alignment horizontal="right"/>
    </xf>
    <xf numFmtId="165" fontId="7" fillId="0" borderId="13" xfId="1" applyNumberFormat="1" applyFont="1" applyFill="1" applyBorder="1"/>
    <xf numFmtId="164" fontId="10" fillId="0" borderId="0" xfId="0" applyNumberFormat="1" applyFont="1"/>
    <xf numFmtId="164" fontId="7" fillId="0" borderId="8" xfId="2" applyNumberFormat="1" applyFont="1" applyFill="1" applyBorder="1"/>
    <xf numFmtId="164" fontId="7" fillId="0" borderId="13" xfId="2" applyNumberFormat="1" applyFont="1" applyFill="1" applyBorder="1"/>
    <xf numFmtId="164" fontId="7" fillId="0" borderId="1" xfId="2" applyNumberFormat="1" applyFont="1" applyBorder="1"/>
    <xf numFmtId="0" fontId="7" fillId="0" borderId="12" xfId="0" applyFont="1" applyBorder="1" applyAlignment="1">
      <alignment horizontal="center"/>
    </xf>
    <xf numFmtId="0" fontId="9" fillId="0" borderId="13" xfId="3" applyFont="1" applyBorder="1"/>
    <xf numFmtId="164" fontId="9" fillId="0" borderId="25" xfId="2" applyNumberFormat="1" applyFont="1" applyFill="1" applyBorder="1"/>
    <xf numFmtId="164" fontId="9" fillId="0" borderId="14" xfId="2" applyNumberFormat="1" applyFont="1" applyFill="1" applyBorder="1"/>
    <xf numFmtId="164" fontId="9" fillId="0" borderId="15" xfId="2" applyNumberFormat="1" applyFont="1" applyFill="1" applyBorder="1"/>
    <xf numFmtId="164" fontId="9" fillId="0" borderId="14" xfId="2" applyNumberFormat="1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/>
    <xf numFmtId="0" fontId="7" fillId="0" borderId="18" xfId="0" applyFont="1" applyBorder="1"/>
    <xf numFmtId="0" fontId="7" fillId="0" borderId="26" xfId="0" applyFont="1" applyBorder="1"/>
    <xf numFmtId="0" fontId="7" fillId="0" borderId="19" xfId="0" applyFont="1" applyBorder="1"/>
    <xf numFmtId="0" fontId="10" fillId="0" borderId="0" xfId="0" applyFont="1" applyAlignment="1">
      <alignment horizontal="center"/>
    </xf>
    <xf numFmtId="168" fontId="10" fillId="0" borderId="0" xfId="0" applyNumberFormat="1" applyFont="1"/>
    <xf numFmtId="0" fontId="11" fillId="0" borderId="0" xfId="0" quotePrefix="1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vertical="top" wrapText="1"/>
    </xf>
    <xf numFmtId="0" fontId="12" fillId="0" borderId="7" xfId="0" applyFont="1" applyBorder="1"/>
    <xf numFmtId="165" fontId="7" fillId="0" borderId="1" xfId="1" applyNumberFormat="1" applyFont="1" applyBorder="1"/>
    <xf numFmtId="166" fontId="9" fillId="0" borderId="1" xfId="1" applyNumberFormat="1" applyFont="1" applyFill="1" applyBorder="1"/>
    <xf numFmtId="0" fontId="8" fillId="0" borderId="0" xfId="0" applyFont="1" applyAlignment="1">
      <alignment horizontal="centerContinuous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0" xfId="0" applyFont="1"/>
    <xf numFmtId="164" fontId="8" fillId="0" borderId="0" xfId="2" applyNumberFormat="1" applyFont="1"/>
    <xf numFmtId="0" fontId="8" fillId="0" borderId="0" xfId="0" applyFont="1" applyAlignment="1">
      <alignment horizontal="left"/>
    </xf>
    <xf numFmtId="164" fontId="8" fillId="0" borderId="15" xfId="2" applyNumberFormat="1" applyFont="1" applyBorder="1"/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66" fontId="8" fillId="0" borderId="0" xfId="1" applyNumberFormat="1" applyFont="1"/>
    <xf numFmtId="166" fontId="8" fillId="0" borderId="11" xfId="1" applyNumberFormat="1" applyFont="1" applyBorder="1"/>
    <xf numFmtId="6" fontId="10" fillId="0" borderId="0" xfId="0" applyNumberFormat="1" applyFont="1"/>
    <xf numFmtId="0" fontId="2" fillId="0" borderId="0" xfId="0" applyFont="1" applyAlignment="1">
      <alignment horizontal="center"/>
    </xf>
  </cellXfs>
  <cellStyles count="5">
    <cellStyle name="Comma" xfId="1" builtinId="3"/>
    <cellStyle name="Currency" xfId="2" builtinId="4"/>
    <cellStyle name="Currency 4" xfId="4" xr:uid="{F0B8F00D-2B89-487A-9EE8-13879299B3FC}"/>
    <cellStyle name="Normal" xfId="0" builtinId="0"/>
    <cellStyle name="Normal 4" xfId="3" xr:uid="{03AF220E-21FA-4F44-96CA-56A123B88258}"/>
  </cellStyles>
  <dxfs count="0"/>
  <tableStyles count="1" defaultTableStyle="TableStyleMedium2" defaultPivotStyle="PivotStyleLight16">
    <tableStyle name="Invisible" pivot="0" table="0" count="0" xr9:uid="{54BA4901-3D22-4DED-B21E-A121346EBD5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253B1-84F6-4F51-A8E3-5BE665D2570A}">
  <sheetPr>
    <pageSetUpPr fitToPage="1"/>
  </sheetPr>
  <dimension ref="A1:E13"/>
  <sheetViews>
    <sheetView tabSelected="1" zoomScaleNormal="100" workbookViewId="0">
      <selection activeCell="B24" sqref="B24"/>
    </sheetView>
  </sheetViews>
  <sheetFormatPr defaultColWidth="8.7109375" defaultRowHeight="15.75" x14ac:dyDescent="0.25"/>
  <cols>
    <col min="1" max="1" width="5.7109375" style="3" customWidth="1"/>
    <col min="2" max="2" width="64.28515625" style="3" customWidth="1"/>
    <col min="3" max="4" width="20.7109375" style="3" customWidth="1"/>
    <col min="5" max="5" width="5.7109375" style="3" customWidth="1"/>
    <col min="6" max="16384" width="8.7109375" style="3"/>
  </cols>
  <sheetData>
    <row r="1" spans="1:5" x14ac:dyDescent="0.25">
      <c r="B1" s="119" t="s">
        <v>36</v>
      </c>
      <c r="C1" s="119"/>
      <c r="D1" s="119"/>
    </row>
    <row r="2" spans="1:5" x14ac:dyDescent="0.25">
      <c r="B2" s="119" t="s">
        <v>0</v>
      </c>
      <c r="C2" s="119"/>
      <c r="D2" s="119"/>
    </row>
    <row r="3" spans="1:5" x14ac:dyDescent="0.25">
      <c r="B3" s="119" t="s">
        <v>1</v>
      </c>
      <c r="C3" s="119"/>
      <c r="D3" s="119"/>
    </row>
    <row r="5" spans="1:5" x14ac:dyDescent="0.25">
      <c r="A5" s="120" t="s">
        <v>2</v>
      </c>
      <c r="E5" s="120" t="s">
        <v>2</v>
      </c>
    </row>
    <row r="6" spans="1:5" x14ac:dyDescent="0.25">
      <c r="A6" s="121" t="s">
        <v>3</v>
      </c>
      <c r="B6" s="121" t="s">
        <v>4</v>
      </c>
      <c r="C6" s="121" t="s">
        <v>5</v>
      </c>
      <c r="D6" s="121" t="s">
        <v>6</v>
      </c>
      <c r="E6" s="121" t="s">
        <v>3</v>
      </c>
    </row>
    <row r="7" spans="1:5" x14ac:dyDescent="0.25">
      <c r="A7" s="120"/>
      <c r="E7" s="120"/>
    </row>
    <row r="8" spans="1:5" x14ac:dyDescent="0.25">
      <c r="A8" s="120">
        <v>1</v>
      </c>
      <c r="B8" s="122" t="s">
        <v>45</v>
      </c>
      <c r="C8" s="123">
        <f>'FERC Audit Overcollections'!K22</f>
        <v>-13304.04239210253</v>
      </c>
      <c r="D8" s="123">
        <f>'FERC Audit Overcollections'!K18</f>
        <v>-13281.04239210253</v>
      </c>
      <c r="E8" s="120">
        <v>1</v>
      </c>
    </row>
    <row r="9" spans="1:5" x14ac:dyDescent="0.25">
      <c r="A9" s="120">
        <f>A8+1</f>
        <v>2</v>
      </c>
      <c r="B9" s="122" t="s">
        <v>46</v>
      </c>
      <c r="C9" s="131">
        <f>'FERC Audit Undercollections'!H21</f>
        <v>3765.9682772349856</v>
      </c>
      <c r="D9" s="131">
        <f>'FERC Audit Undercollections'!H17</f>
        <v>3759.9682772349856</v>
      </c>
      <c r="E9" s="120">
        <f>E8+1</f>
        <v>2</v>
      </c>
    </row>
    <row r="10" spans="1:5" x14ac:dyDescent="0.25">
      <c r="A10" s="120">
        <f t="shared" ref="A10:A12" si="0">A9+1</f>
        <v>3</v>
      </c>
      <c r="B10" s="122" t="s">
        <v>7</v>
      </c>
      <c r="C10" s="132">
        <f>'Error Corrections'!F21</f>
        <v>8977.3715555722993</v>
      </c>
      <c r="D10" s="132">
        <f>'Error Corrections'!F17</f>
        <v>8962.3715555722993</v>
      </c>
      <c r="E10" s="120">
        <f t="shared" ref="E10:E12" si="1">E9+1</f>
        <v>3</v>
      </c>
    </row>
    <row r="11" spans="1:5" x14ac:dyDescent="0.25">
      <c r="A11" s="120">
        <f t="shared" si="0"/>
        <v>4</v>
      </c>
      <c r="B11" s="122"/>
      <c r="C11" s="122"/>
      <c r="D11" s="123"/>
      <c r="E11" s="120">
        <f t="shared" si="1"/>
        <v>4</v>
      </c>
    </row>
    <row r="12" spans="1:5" ht="16.5" thickBot="1" x14ac:dyDescent="0.3">
      <c r="A12" s="120">
        <f t="shared" si="0"/>
        <v>5</v>
      </c>
      <c r="B12" s="124" t="s">
        <v>8</v>
      </c>
      <c r="C12" s="125">
        <f>SUM(C8:C10)</f>
        <v>-560.70255929524501</v>
      </c>
      <c r="D12" s="125">
        <f>SUM(D8:D10)</f>
        <v>-558.70255929524501</v>
      </c>
      <c r="E12" s="120">
        <f t="shared" si="1"/>
        <v>5</v>
      </c>
    </row>
    <row r="13" spans="1:5" ht="16.5" thickTop="1" x14ac:dyDescent="0.25"/>
  </sheetData>
  <printOptions horizontalCentered="1"/>
  <pageMargins left="0.25" right="0.25" top="0.5" bottom="0.5" header="0.25" footer="0.25"/>
  <pageSetup orientation="landscape" r:id="rId1"/>
  <headerFooter scaleWithDoc="0" alignWithMargins="0">
    <oddFooter>&amp;C&amp;A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25093-ECD6-4BD9-82D3-298157235360}">
  <sheetPr>
    <pageSetUpPr fitToPage="1"/>
  </sheetPr>
  <dimension ref="A2:P36"/>
  <sheetViews>
    <sheetView topLeftCell="A5" zoomScale="80" zoomScaleNormal="80" workbookViewId="0">
      <selection activeCell="E34" sqref="E34"/>
    </sheetView>
  </sheetViews>
  <sheetFormatPr defaultColWidth="9" defaultRowHeight="15.75" x14ac:dyDescent="0.25"/>
  <cols>
    <col min="1" max="1" width="6.28515625" style="54" bestFit="1" customWidth="1"/>
    <col min="2" max="2" width="73.5703125" style="54" customWidth="1"/>
    <col min="3" max="10" width="18.5703125" style="54" customWidth="1"/>
    <col min="11" max="11" width="14.5703125" style="54" customWidth="1"/>
    <col min="12" max="12" width="5" style="54" bestFit="1" customWidth="1"/>
    <col min="13" max="16384" width="9" style="54"/>
  </cols>
  <sheetData>
    <row r="2" spans="1:16" x14ac:dyDescent="0.25">
      <c r="A2" s="52" t="s">
        <v>9</v>
      </c>
      <c r="B2" s="53"/>
      <c r="C2" s="52"/>
      <c r="D2" s="52"/>
      <c r="E2" s="52"/>
      <c r="F2" s="52"/>
      <c r="G2" s="52"/>
      <c r="H2" s="52"/>
      <c r="I2" s="52"/>
      <c r="J2" s="52"/>
      <c r="K2" s="53"/>
      <c r="L2" s="53"/>
    </row>
    <row r="3" spans="1:16" x14ac:dyDescent="0.25">
      <c r="A3" s="52" t="s">
        <v>10</v>
      </c>
      <c r="B3" s="53"/>
      <c r="C3" s="52"/>
      <c r="D3" s="52"/>
      <c r="E3" s="52"/>
      <c r="F3" s="52"/>
      <c r="G3" s="52"/>
      <c r="H3" s="52"/>
      <c r="I3" s="52"/>
      <c r="J3" s="52"/>
      <c r="K3" s="53"/>
      <c r="L3" s="53"/>
    </row>
    <row r="4" spans="1:16" x14ac:dyDescent="0.25">
      <c r="A4" s="52" t="s">
        <v>11</v>
      </c>
      <c r="B4" s="53"/>
      <c r="C4" s="52"/>
      <c r="D4" s="52"/>
      <c r="E4" s="52"/>
      <c r="F4" s="52"/>
      <c r="G4" s="52"/>
      <c r="H4" s="52"/>
      <c r="I4" s="52"/>
      <c r="J4" s="52"/>
      <c r="K4" s="53"/>
      <c r="L4" s="53"/>
    </row>
    <row r="5" spans="1:16" s="22" customFormat="1" x14ac:dyDescent="0.25">
      <c r="A5" s="134" t="s">
        <v>12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55"/>
      <c r="N5" s="55"/>
      <c r="O5" s="55"/>
      <c r="P5" s="56"/>
    </row>
    <row r="6" spans="1:16" x14ac:dyDescent="0.25">
      <c r="A6" s="57" t="s">
        <v>13</v>
      </c>
      <c r="B6" s="53"/>
      <c r="C6" s="57"/>
      <c r="D6" s="57"/>
      <c r="E6" s="57"/>
      <c r="F6" s="57"/>
      <c r="G6" s="57"/>
      <c r="H6" s="57"/>
      <c r="I6" s="57"/>
      <c r="J6" s="57"/>
      <c r="K6" s="53"/>
      <c r="L6" s="53"/>
    </row>
    <row r="7" spans="1:16" ht="16.5" thickBot="1" x14ac:dyDescent="0.3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</row>
    <row r="8" spans="1:16" s="63" customFormat="1" ht="48" thickBot="1" x14ac:dyDescent="0.3">
      <c r="A8" s="126" t="s">
        <v>14</v>
      </c>
      <c r="B8" s="127" t="s">
        <v>15</v>
      </c>
      <c r="C8" s="128" t="s">
        <v>42</v>
      </c>
      <c r="D8" s="127" t="s">
        <v>43</v>
      </c>
      <c r="E8" s="129" t="s">
        <v>44</v>
      </c>
      <c r="F8" s="128" t="s">
        <v>26</v>
      </c>
      <c r="G8" s="128" t="s">
        <v>37</v>
      </c>
      <c r="H8" s="127" t="s">
        <v>38</v>
      </c>
      <c r="I8" s="127" t="s">
        <v>39</v>
      </c>
      <c r="J8" s="127" t="s">
        <v>40</v>
      </c>
      <c r="K8" s="127" t="s">
        <v>16</v>
      </c>
      <c r="L8" s="130" t="s">
        <v>14</v>
      </c>
    </row>
    <row r="9" spans="1:16" x14ac:dyDescent="0.25">
      <c r="A9" s="64"/>
      <c r="B9" s="65"/>
      <c r="C9" s="66"/>
      <c r="D9" s="67"/>
      <c r="E9" s="66"/>
      <c r="F9" s="68"/>
      <c r="G9" s="68"/>
      <c r="H9" s="68"/>
      <c r="I9" s="67"/>
      <c r="J9" s="66"/>
      <c r="K9" s="65"/>
      <c r="L9" s="69"/>
    </row>
    <row r="10" spans="1:16" x14ac:dyDescent="0.25">
      <c r="A10" s="70">
        <v>1</v>
      </c>
      <c r="B10" s="71" t="s">
        <v>17</v>
      </c>
      <c r="C10" s="72">
        <v>-7.6047767279669642</v>
      </c>
      <c r="D10" s="73">
        <v>-23.447859999956563</v>
      </c>
      <c r="E10" s="73">
        <v>-1330.3555099998973</v>
      </c>
      <c r="F10" s="73">
        <v>-2907.6550173038254</v>
      </c>
      <c r="G10" s="73">
        <v>-2386.8163464592344</v>
      </c>
      <c r="H10" s="73">
        <v>-2668.0922070994684</v>
      </c>
      <c r="I10" s="73">
        <v>-364.37382184453645</v>
      </c>
      <c r="J10" s="74">
        <v>-374.44892062026099</v>
      </c>
      <c r="K10" s="73">
        <f>SUM(C10:J10)</f>
        <v>-10062.794460055147</v>
      </c>
      <c r="L10" s="75">
        <f>A10</f>
        <v>1</v>
      </c>
    </row>
    <row r="11" spans="1:16" x14ac:dyDescent="0.25">
      <c r="A11" s="70"/>
      <c r="B11" s="71"/>
      <c r="C11" s="76"/>
      <c r="D11" s="71"/>
      <c r="E11" s="76"/>
      <c r="F11" s="77"/>
      <c r="G11" s="77"/>
      <c r="H11" s="77"/>
      <c r="I11" s="71"/>
      <c r="J11" s="76"/>
      <c r="K11" s="71"/>
      <c r="L11" s="75"/>
    </row>
    <row r="12" spans="1:16" x14ac:dyDescent="0.25">
      <c r="A12" s="70">
        <f>A10+1</f>
        <v>2</v>
      </c>
      <c r="B12" s="71" t="s">
        <v>18</v>
      </c>
      <c r="C12" s="78">
        <v>-3.8333287502798217</v>
      </c>
      <c r="D12" s="79">
        <v>-10.679455194161687</v>
      </c>
      <c r="E12" s="79">
        <v>-544.6895515818826</v>
      </c>
      <c r="F12" s="79">
        <v>-1045.6675763067155</v>
      </c>
      <c r="G12" s="79">
        <v>-723.86141026865209</v>
      </c>
      <c r="H12" s="79">
        <v>-638.32256021351486</v>
      </c>
      <c r="I12" s="79">
        <v>-65.274057030420423</v>
      </c>
      <c r="J12" s="80">
        <v>-51.919992701756286</v>
      </c>
      <c r="K12" s="79">
        <f>SUM(C12:J12)</f>
        <v>-3084.2479320473831</v>
      </c>
      <c r="L12" s="75">
        <f>A12</f>
        <v>2</v>
      </c>
    </row>
    <row r="13" spans="1:16" x14ac:dyDescent="0.25">
      <c r="A13" s="70"/>
      <c r="B13" s="71"/>
      <c r="C13" s="81"/>
      <c r="D13" s="82"/>
      <c r="E13" s="83"/>
      <c r="F13" s="84"/>
      <c r="G13" s="85"/>
      <c r="H13" s="86"/>
      <c r="I13" s="87"/>
      <c r="J13" s="81"/>
      <c r="K13" s="82"/>
      <c r="L13" s="75"/>
    </row>
    <row r="14" spans="1:16" x14ac:dyDescent="0.25">
      <c r="A14" s="70">
        <f>A12+1</f>
        <v>3</v>
      </c>
      <c r="B14" s="71" t="s">
        <v>19</v>
      </c>
      <c r="C14" s="81">
        <f>C10+C12</f>
        <v>-11.438105478246786</v>
      </c>
      <c r="D14" s="88">
        <f t="shared" ref="D14:J14" si="0">D10+D12</f>
        <v>-34.127315194118253</v>
      </c>
      <c r="E14" s="81">
        <f t="shared" si="0"/>
        <v>-1875.0450615817799</v>
      </c>
      <c r="F14" s="89">
        <f t="shared" si="0"/>
        <v>-3953.3225936105409</v>
      </c>
      <c r="G14" s="90">
        <f t="shared" si="0"/>
        <v>-3110.6777567278864</v>
      </c>
      <c r="H14" s="90">
        <f t="shared" si="0"/>
        <v>-3306.4147673129833</v>
      </c>
      <c r="I14" s="90">
        <f t="shared" si="0"/>
        <v>-429.64787887495686</v>
      </c>
      <c r="J14" s="90">
        <f t="shared" si="0"/>
        <v>-426.36891332201731</v>
      </c>
      <c r="K14" s="88">
        <f>SUM(C14:J14)</f>
        <v>-13147.04239210253</v>
      </c>
      <c r="L14" s="75">
        <f>A14</f>
        <v>3</v>
      </c>
    </row>
    <row r="15" spans="1:16" x14ac:dyDescent="0.25">
      <c r="A15" s="70"/>
      <c r="B15" s="71"/>
      <c r="C15" s="81"/>
      <c r="D15" s="88"/>
      <c r="E15" s="81"/>
      <c r="F15" s="89"/>
      <c r="G15" s="88"/>
      <c r="H15" s="88"/>
      <c r="I15" s="87"/>
      <c r="J15" s="81"/>
      <c r="K15" s="91"/>
      <c r="L15" s="75"/>
    </row>
    <row r="16" spans="1:16" x14ac:dyDescent="0.25">
      <c r="A16" s="70">
        <f>A14+1</f>
        <v>4</v>
      </c>
      <c r="B16" s="71" t="s">
        <v>20</v>
      </c>
      <c r="C16" s="78">
        <f>ROUND(C14*0.01031,0)</f>
        <v>0</v>
      </c>
      <c r="D16" s="79">
        <f>ROUND(D14*0.010277,0)</f>
        <v>0</v>
      </c>
      <c r="E16" s="92">
        <f>ROUND(E14*0.010277,0)</f>
        <v>-19</v>
      </c>
      <c r="F16" s="78">
        <f>ROUND(F14*0.010277,0)</f>
        <v>-41</v>
      </c>
      <c r="G16" s="79">
        <f t="shared" ref="G16:J16" si="1">ROUND(G14*0.010275,0)</f>
        <v>-32</v>
      </c>
      <c r="H16" s="79">
        <f t="shared" si="1"/>
        <v>-34</v>
      </c>
      <c r="I16" s="79">
        <f t="shared" si="1"/>
        <v>-4</v>
      </c>
      <c r="J16" s="79">
        <f t="shared" si="1"/>
        <v>-4</v>
      </c>
      <c r="K16" s="32">
        <f>SUM(C16:J16)</f>
        <v>-134</v>
      </c>
      <c r="L16" s="75">
        <f>A16</f>
        <v>4</v>
      </c>
    </row>
    <row r="17" spans="1:13" x14ac:dyDescent="0.25">
      <c r="A17" s="70"/>
      <c r="B17" s="71"/>
      <c r="C17" s="81"/>
      <c r="D17" s="88"/>
      <c r="E17" s="81"/>
      <c r="F17" s="89"/>
      <c r="G17" s="88"/>
      <c r="H17" s="88"/>
      <c r="I17" s="87"/>
      <c r="J17" s="81"/>
      <c r="K17" s="91"/>
      <c r="L17" s="75"/>
    </row>
    <row r="18" spans="1:13" x14ac:dyDescent="0.25">
      <c r="A18" s="70">
        <f>A16+1</f>
        <v>5</v>
      </c>
      <c r="B18" s="93" t="s">
        <v>21</v>
      </c>
      <c r="C18" s="81">
        <f>C14+C16</f>
        <v>-11.438105478246786</v>
      </c>
      <c r="D18" s="88">
        <f t="shared" ref="D18:J18" si="2">D14+D16</f>
        <v>-34.127315194118253</v>
      </c>
      <c r="E18" s="81">
        <f t="shared" si="2"/>
        <v>-1894.0450615817799</v>
      </c>
      <c r="F18" s="89">
        <f t="shared" si="2"/>
        <v>-3994.3225936105409</v>
      </c>
      <c r="G18" s="94">
        <f t="shared" si="2"/>
        <v>-3142.6777567278864</v>
      </c>
      <c r="H18" s="94">
        <f t="shared" si="2"/>
        <v>-3340.4147673129833</v>
      </c>
      <c r="I18" s="94">
        <f t="shared" si="2"/>
        <v>-433.64787887495686</v>
      </c>
      <c r="J18" s="94">
        <f t="shared" si="2"/>
        <v>-430.36891332201731</v>
      </c>
      <c r="K18" s="91">
        <f>SUM(C18:J18)</f>
        <v>-13281.04239210253</v>
      </c>
      <c r="L18" s="75">
        <f>L16+1</f>
        <v>5</v>
      </c>
    </row>
    <row r="19" spans="1:13" x14ac:dyDescent="0.25">
      <c r="A19" s="70"/>
      <c r="B19" s="71"/>
      <c r="C19" s="81"/>
      <c r="D19" s="88"/>
      <c r="E19" s="83"/>
      <c r="F19" s="84"/>
      <c r="G19" s="82"/>
      <c r="H19" s="82"/>
      <c r="I19" s="95"/>
      <c r="J19" s="83"/>
      <c r="K19" s="91"/>
      <c r="L19" s="75"/>
    </row>
    <row r="20" spans="1:13" x14ac:dyDescent="0.25">
      <c r="A20" s="70">
        <f>A18+1</f>
        <v>6</v>
      </c>
      <c r="B20" s="71" t="s">
        <v>22</v>
      </c>
      <c r="C20" s="32">
        <f>ROUND(C14*0.00174,0)</f>
        <v>0</v>
      </c>
      <c r="D20" s="32">
        <f>ROUND(D14*0.00174,0)</f>
        <v>0</v>
      </c>
      <c r="E20" s="32">
        <f>ROUND(E14*0.00174,0)</f>
        <v>-3</v>
      </c>
      <c r="F20" s="32">
        <f>ROUND(F14*0.00174,0)</f>
        <v>-7</v>
      </c>
      <c r="G20" s="32">
        <f>ROUND(G14*0.00173,0)</f>
        <v>-5</v>
      </c>
      <c r="H20" s="32">
        <f>ROUND(H14*0.00169,0)</f>
        <v>-6</v>
      </c>
      <c r="I20" s="32">
        <f>ROUND(I14*0.00165,0)</f>
        <v>-1</v>
      </c>
      <c r="J20" s="32">
        <f>ROUND(J14*0.00173,0)</f>
        <v>-1</v>
      </c>
      <c r="K20" s="32">
        <f>SUM(C20:J20)</f>
        <v>-23</v>
      </c>
      <c r="L20" s="75">
        <f>L18+1</f>
        <v>6</v>
      </c>
      <c r="M20" s="96"/>
    </row>
    <row r="21" spans="1:13" x14ac:dyDescent="0.25">
      <c r="A21" s="70"/>
      <c r="B21" s="71"/>
      <c r="C21" s="72"/>
      <c r="D21" s="73"/>
      <c r="E21" s="72"/>
      <c r="F21" s="97"/>
      <c r="G21" s="73"/>
      <c r="H21" s="73"/>
      <c r="I21" s="98"/>
      <c r="J21" s="72"/>
      <c r="K21" s="99"/>
      <c r="L21" s="75"/>
      <c r="M21" s="96"/>
    </row>
    <row r="22" spans="1:13" ht="16.5" thickBot="1" x14ac:dyDescent="0.3">
      <c r="A22" s="100">
        <f>A20+1</f>
        <v>7</v>
      </c>
      <c r="B22" s="101" t="s">
        <v>23</v>
      </c>
      <c r="C22" s="102">
        <f>C18+C20</f>
        <v>-11.438105478246786</v>
      </c>
      <c r="D22" s="103">
        <f t="shared" ref="D22:J22" si="3">D18+D20</f>
        <v>-34.127315194118253</v>
      </c>
      <c r="E22" s="103">
        <f t="shared" si="3"/>
        <v>-1897.0450615817799</v>
      </c>
      <c r="F22" s="104">
        <f t="shared" si="3"/>
        <v>-4001.3225936105409</v>
      </c>
      <c r="G22" s="103">
        <f t="shared" si="3"/>
        <v>-3147.6777567278864</v>
      </c>
      <c r="H22" s="103">
        <f t="shared" si="3"/>
        <v>-3346.4147673129833</v>
      </c>
      <c r="I22" s="103">
        <f t="shared" si="3"/>
        <v>-434.64787887495686</v>
      </c>
      <c r="J22" s="103">
        <f t="shared" si="3"/>
        <v>-431.36891332201731</v>
      </c>
      <c r="K22" s="105">
        <f>SUM(C22:J22)</f>
        <v>-13304.04239210253</v>
      </c>
      <c r="L22" s="75">
        <f>L20+1</f>
        <v>7</v>
      </c>
      <c r="M22" s="96"/>
    </row>
    <row r="23" spans="1:13" ht="17.25" thickTop="1" thickBot="1" x14ac:dyDescent="0.3">
      <c r="A23" s="106"/>
      <c r="B23" s="107"/>
      <c r="C23" s="58"/>
      <c r="D23" s="107"/>
      <c r="E23" s="58"/>
      <c r="F23" s="108"/>
      <c r="G23" s="107"/>
      <c r="H23" s="107"/>
      <c r="I23" s="109"/>
      <c r="J23" s="58"/>
      <c r="K23" s="107"/>
      <c r="L23" s="110"/>
    </row>
    <row r="24" spans="1:13" x14ac:dyDescent="0.25">
      <c r="A24" s="111"/>
      <c r="C24" s="112"/>
      <c r="D24" s="112"/>
      <c r="E24" s="112"/>
      <c r="F24" s="112"/>
      <c r="G24" s="112"/>
      <c r="H24" s="112"/>
      <c r="I24" s="112"/>
      <c r="J24" s="112"/>
    </row>
    <row r="25" spans="1:13" ht="18.75" x14ac:dyDescent="0.25">
      <c r="A25" s="113"/>
      <c r="B25" s="76"/>
    </row>
    <row r="26" spans="1:13" ht="18.75" x14ac:dyDescent="0.25">
      <c r="A26" s="113">
        <v>1</v>
      </c>
      <c r="B26" s="76" t="s">
        <v>41</v>
      </c>
    </row>
    <row r="27" spans="1:13" ht="18.75" x14ac:dyDescent="0.25">
      <c r="A27" s="113"/>
      <c r="B27" s="76"/>
    </row>
    <row r="28" spans="1:13" ht="18.75" x14ac:dyDescent="0.25">
      <c r="A28" s="113"/>
      <c r="B28" s="76"/>
    </row>
    <row r="29" spans="1:13" ht="18.75" x14ac:dyDescent="0.25">
      <c r="A29" s="113"/>
      <c r="B29" s="76"/>
    </row>
    <row r="30" spans="1:13" ht="18.75" x14ac:dyDescent="0.25">
      <c r="A30" s="113"/>
      <c r="B30" s="76"/>
    </row>
    <row r="31" spans="1:13" ht="18.75" x14ac:dyDescent="0.25">
      <c r="A31" s="113"/>
      <c r="B31" s="76"/>
    </row>
    <row r="32" spans="1:13" ht="18.75" x14ac:dyDescent="0.25">
      <c r="A32" s="113"/>
      <c r="B32" s="76"/>
    </row>
    <row r="34" spans="1:11" ht="15.75" customHeight="1" x14ac:dyDescent="0.25">
      <c r="A34" s="114"/>
      <c r="B34" s="115"/>
      <c r="C34" s="115"/>
      <c r="D34" s="115"/>
      <c r="E34" s="115"/>
      <c r="F34" s="115"/>
      <c r="G34" s="115"/>
      <c r="H34" s="115"/>
      <c r="I34" s="115"/>
      <c r="J34" s="115"/>
      <c r="K34" s="115"/>
    </row>
    <row r="35" spans="1:11" x14ac:dyDescent="0.25">
      <c r="A35" s="114"/>
      <c r="B35" s="115"/>
      <c r="C35" s="115"/>
      <c r="D35" s="115"/>
      <c r="E35" s="115"/>
      <c r="F35" s="115"/>
      <c r="G35" s="115"/>
      <c r="H35" s="115"/>
      <c r="I35" s="115"/>
      <c r="J35" s="115"/>
      <c r="K35" s="115"/>
    </row>
    <row r="36" spans="1:11" ht="0.6" customHeight="1" x14ac:dyDescent="0.25">
      <c r="A36" s="116"/>
      <c r="B36" s="115"/>
      <c r="C36" s="115"/>
      <c r="D36" s="115"/>
      <c r="E36" s="115"/>
      <c r="F36" s="115"/>
      <c r="G36" s="115"/>
      <c r="H36" s="115"/>
      <c r="I36" s="115"/>
      <c r="J36" s="115"/>
      <c r="K36" s="115"/>
    </row>
  </sheetData>
  <mergeCells count="1">
    <mergeCell ref="A5:L5"/>
  </mergeCells>
  <printOptions horizontalCentered="1"/>
  <pageMargins left="0.25" right="0.25" top="0.5" bottom="0.5" header="0.25" footer="0.25"/>
  <pageSetup scale="54" orientation="landscape" r:id="rId1"/>
  <headerFooter scaleWithDoc="0" alignWithMargins="0">
    <oddFooter>&amp;C&amp;A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E1ADA-EC15-4524-84F4-560CBB1A2B36}">
  <sheetPr>
    <pageSetUpPr fitToPage="1"/>
  </sheetPr>
  <dimension ref="A1:J35"/>
  <sheetViews>
    <sheetView zoomScale="80" zoomScaleNormal="80" workbookViewId="0"/>
  </sheetViews>
  <sheetFormatPr defaultColWidth="9.140625" defaultRowHeight="15.75" x14ac:dyDescent="0.25"/>
  <cols>
    <col min="1" max="1" width="6.140625" style="54" bestFit="1" customWidth="1"/>
    <col min="2" max="2" width="73.5703125" style="54" customWidth="1"/>
    <col min="3" max="7" width="18.5703125" style="54" customWidth="1"/>
    <col min="8" max="8" width="14.5703125" style="54" customWidth="1"/>
    <col min="9" max="9" width="5.140625" style="54" bestFit="1" customWidth="1"/>
    <col min="10" max="16384" width="9.140625" style="54"/>
  </cols>
  <sheetData>
    <row r="1" spans="1:9" x14ac:dyDescent="0.25">
      <c r="A1" s="133"/>
    </row>
    <row r="2" spans="1:9" x14ac:dyDescent="0.25">
      <c r="A2" s="52" t="s">
        <v>9</v>
      </c>
      <c r="B2" s="53"/>
      <c r="C2" s="52"/>
      <c r="D2" s="52"/>
      <c r="E2" s="52"/>
      <c r="F2" s="52"/>
      <c r="G2" s="52"/>
      <c r="H2" s="53"/>
      <c r="I2" s="53"/>
    </row>
    <row r="3" spans="1:9" x14ac:dyDescent="0.25">
      <c r="A3" s="52" t="s">
        <v>24</v>
      </c>
      <c r="B3" s="53"/>
      <c r="C3" s="52"/>
      <c r="D3" s="52"/>
      <c r="E3" s="52"/>
      <c r="F3" s="52"/>
      <c r="G3" s="52"/>
      <c r="H3" s="53"/>
      <c r="I3" s="53"/>
    </row>
    <row r="4" spans="1:9" x14ac:dyDescent="0.25">
      <c r="A4" s="52" t="s">
        <v>25</v>
      </c>
      <c r="B4" s="53"/>
      <c r="C4" s="52"/>
      <c r="D4" s="52"/>
      <c r="E4" s="52"/>
      <c r="F4" s="52"/>
      <c r="G4" s="52"/>
      <c r="H4" s="53"/>
      <c r="I4" s="53"/>
    </row>
    <row r="5" spans="1:9" x14ac:dyDescent="0.25">
      <c r="A5" s="57" t="s">
        <v>13</v>
      </c>
      <c r="B5" s="53"/>
      <c r="C5" s="57"/>
      <c r="D5" s="57"/>
      <c r="E5" s="57"/>
      <c r="F5" s="57"/>
      <c r="G5" s="57"/>
      <c r="H5" s="53"/>
      <c r="I5" s="53"/>
    </row>
    <row r="6" spans="1:9" ht="16.5" thickBot="1" x14ac:dyDescent="0.3">
      <c r="A6" s="58"/>
      <c r="B6" s="58"/>
      <c r="C6" s="58"/>
      <c r="D6" s="58"/>
      <c r="E6" s="58"/>
      <c r="F6" s="58"/>
      <c r="G6" s="58"/>
      <c r="H6" s="58"/>
      <c r="I6" s="58"/>
    </row>
    <row r="7" spans="1:9" s="63" customFormat="1" ht="48" thickBot="1" x14ac:dyDescent="0.3">
      <c r="A7" s="59" t="s">
        <v>14</v>
      </c>
      <c r="B7" s="60" t="s">
        <v>15</v>
      </c>
      <c r="C7" s="61" t="s">
        <v>26</v>
      </c>
      <c r="D7" s="61" t="s">
        <v>37</v>
      </c>
      <c r="E7" s="60" t="s">
        <v>38</v>
      </c>
      <c r="F7" s="60" t="s">
        <v>39</v>
      </c>
      <c r="G7" s="60" t="s">
        <v>40</v>
      </c>
      <c r="H7" s="60" t="s">
        <v>16</v>
      </c>
      <c r="I7" s="62" t="s">
        <v>14</v>
      </c>
    </row>
    <row r="8" spans="1:9" x14ac:dyDescent="0.25">
      <c r="A8" s="64"/>
      <c r="B8" s="65"/>
      <c r="C8" s="68"/>
      <c r="D8" s="68"/>
      <c r="E8" s="68"/>
      <c r="F8" s="67"/>
      <c r="G8" s="66"/>
      <c r="H8" s="65"/>
      <c r="I8" s="69"/>
    </row>
    <row r="9" spans="1:9" x14ac:dyDescent="0.25">
      <c r="A9" s="70">
        <v>1</v>
      </c>
      <c r="B9" s="71" t="s">
        <v>27</v>
      </c>
      <c r="C9" s="73">
        <v>13.292589228889947</v>
      </c>
      <c r="D9" s="73">
        <v>529.44059786505932</v>
      </c>
      <c r="E9" s="73">
        <v>1241.0625873530928</v>
      </c>
      <c r="F9" s="73">
        <v>1148.6884732421754</v>
      </c>
      <c r="G9" s="74">
        <v>106.66236538591818</v>
      </c>
      <c r="H9" s="73">
        <f>SUM(C9:G9)</f>
        <v>3039.1466130751355</v>
      </c>
      <c r="I9" s="75">
        <f>A9</f>
        <v>1</v>
      </c>
    </row>
    <row r="10" spans="1:9" x14ac:dyDescent="0.25">
      <c r="A10" s="70"/>
      <c r="B10" s="71"/>
      <c r="C10" s="77"/>
      <c r="D10" s="77"/>
      <c r="E10" s="77"/>
      <c r="F10" s="71"/>
      <c r="G10" s="76"/>
      <c r="H10" s="71"/>
      <c r="I10" s="75"/>
    </row>
    <row r="11" spans="1:9" x14ac:dyDescent="0.25">
      <c r="A11" s="70">
        <f>A9+1</f>
        <v>2</v>
      </c>
      <c r="B11" s="71" t="s">
        <v>18</v>
      </c>
      <c r="C11" s="79">
        <v>4.7740620638596019</v>
      </c>
      <c r="D11" s="79">
        <v>160.56602695578448</v>
      </c>
      <c r="E11" s="79">
        <v>296.91561859687312</v>
      </c>
      <c r="F11" s="79">
        <v>205.77646476641522</v>
      </c>
      <c r="G11" s="80">
        <v>14.789491776917369</v>
      </c>
      <c r="H11" s="32">
        <f>SUM(C11:G11)</f>
        <v>682.82166415984966</v>
      </c>
      <c r="I11" s="75">
        <f>A11</f>
        <v>2</v>
      </c>
    </row>
    <row r="12" spans="1:9" x14ac:dyDescent="0.25">
      <c r="A12" s="70"/>
      <c r="B12" s="71"/>
      <c r="C12" s="84"/>
      <c r="D12" s="85"/>
      <c r="E12" s="86"/>
      <c r="F12" s="87"/>
      <c r="G12" s="81"/>
      <c r="H12" s="117"/>
      <c r="I12" s="75"/>
    </row>
    <row r="13" spans="1:9" x14ac:dyDescent="0.25">
      <c r="A13" s="70">
        <f>A11+1</f>
        <v>3</v>
      </c>
      <c r="B13" s="71" t="s">
        <v>19</v>
      </c>
      <c r="C13" s="89">
        <f t="shared" ref="C13:G13" si="0">C9+C11</f>
        <v>18.066651292749548</v>
      </c>
      <c r="D13" s="90">
        <f t="shared" si="0"/>
        <v>690.00662482084385</v>
      </c>
      <c r="E13" s="90">
        <f t="shared" si="0"/>
        <v>1537.978205949966</v>
      </c>
      <c r="F13" s="90">
        <f t="shared" si="0"/>
        <v>1354.4649380085907</v>
      </c>
      <c r="G13" s="90">
        <f t="shared" si="0"/>
        <v>121.45185716283555</v>
      </c>
      <c r="H13" s="91">
        <f>SUM(C13:G13)</f>
        <v>3721.9682772349856</v>
      </c>
      <c r="I13" s="75">
        <f>A13</f>
        <v>3</v>
      </c>
    </row>
    <row r="14" spans="1:9" x14ac:dyDescent="0.25">
      <c r="A14" s="70"/>
      <c r="B14" s="71"/>
      <c r="C14" s="89"/>
      <c r="D14" s="88"/>
      <c r="E14" s="88"/>
      <c r="F14" s="87"/>
      <c r="G14" s="81"/>
      <c r="H14" s="91"/>
      <c r="I14" s="75"/>
    </row>
    <row r="15" spans="1:9" x14ac:dyDescent="0.25">
      <c r="A15" s="70">
        <f>A13+1</f>
        <v>4</v>
      </c>
      <c r="B15" s="71" t="s">
        <v>20</v>
      </c>
      <c r="C15" s="78">
        <f>ROUND(C13*0.010277,0)</f>
        <v>0</v>
      </c>
      <c r="D15" s="79">
        <f t="shared" ref="D15:G15" si="1">ROUND(D13*0.010275,0)</f>
        <v>7</v>
      </c>
      <c r="E15" s="79">
        <f t="shared" si="1"/>
        <v>16</v>
      </c>
      <c r="F15" s="79">
        <f t="shared" si="1"/>
        <v>14</v>
      </c>
      <c r="G15" s="79">
        <f t="shared" si="1"/>
        <v>1</v>
      </c>
      <c r="H15" s="32">
        <f>SUM(C15:G15)</f>
        <v>38</v>
      </c>
      <c r="I15" s="75">
        <f>A15</f>
        <v>4</v>
      </c>
    </row>
    <row r="16" spans="1:9" x14ac:dyDescent="0.25">
      <c r="A16" s="70"/>
      <c r="B16" s="71"/>
      <c r="C16" s="89"/>
      <c r="D16" s="88"/>
      <c r="E16" s="88"/>
      <c r="F16" s="87"/>
      <c r="G16" s="81"/>
      <c r="H16" s="91"/>
      <c r="I16" s="75"/>
    </row>
    <row r="17" spans="1:10" x14ac:dyDescent="0.25">
      <c r="A17" s="70">
        <f>A15+1</f>
        <v>5</v>
      </c>
      <c r="B17" s="93" t="s">
        <v>21</v>
      </c>
      <c r="C17" s="89">
        <f t="shared" ref="C17:G17" si="2">C13+C15</f>
        <v>18.066651292749548</v>
      </c>
      <c r="D17" s="94">
        <f t="shared" si="2"/>
        <v>697.00662482084385</v>
      </c>
      <c r="E17" s="94">
        <f t="shared" si="2"/>
        <v>1553.978205949966</v>
      </c>
      <c r="F17" s="94">
        <f t="shared" si="2"/>
        <v>1368.4649380085907</v>
      </c>
      <c r="G17" s="94">
        <f t="shared" si="2"/>
        <v>122.45185716283555</v>
      </c>
      <c r="H17" s="118">
        <f>SUM(C17:G17)</f>
        <v>3759.9682772349856</v>
      </c>
      <c r="I17" s="75">
        <f>I15+1</f>
        <v>5</v>
      </c>
    </row>
    <row r="18" spans="1:10" x14ac:dyDescent="0.25">
      <c r="A18" s="70"/>
      <c r="B18" s="71"/>
      <c r="C18" s="84"/>
      <c r="D18" s="82"/>
      <c r="E18" s="82"/>
      <c r="F18" s="95"/>
      <c r="G18" s="83"/>
      <c r="H18" s="91"/>
      <c r="I18" s="75"/>
    </row>
    <row r="19" spans="1:10" x14ac:dyDescent="0.25">
      <c r="A19" s="70">
        <f>A17+1</f>
        <v>6</v>
      </c>
      <c r="B19" s="71" t="s">
        <v>22</v>
      </c>
      <c r="C19" s="32">
        <f>ROUND(C13*0.00174,0)</f>
        <v>0</v>
      </c>
      <c r="D19" s="32">
        <f>ROUND(D13*0.00173,0)</f>
        <v>1</v>
      </c>
      <c r="E19" s="32">
        <f>ROUND(E13*0.00169,0)</f>
        <v>3</v>
      </c>
      <c r="F19" s="32">
        <f>ROUND(F13*0.00165,0)</f>
        <v>2</v>
      </c>
      <c r="G19" s="32">
        <f>ROUND(G13*0.00173,0)</f>
        <v>0</v>
      </c>
      <c r="H19" s="32">
        <f>SUM(C19:G19)</f>
        <v>6</v>
      </c>
      <c r="I19" s="75">
        <f>I17+1</f>
        <v>6</v>
      </c>
      <c r="J19" s="96"/>
    </row>
    <row r="20" spans="1:10" x14ac:dyDescent="0.25">
      <c r="A20" s="70"/>
      <c r="B20" s="71"/>
      <c r="C20" s="97"/>
      <c r="D20" s="73"/>
      <c r="E20" s="73"/>
      <c r="F20" s="98"/>
      <c r="G20" s="72"/>
      <c r="H20" s="99"/>
      <c r="I20" s="75"/>
      <c r="J20" s="96"/>
    </row>
    <row r="21" spans="1:10" ht="16.5" thickBot="1" x14ac:dyDescent="0.3">
      <c r="A21" s="100">
        <f>A19+1</f>
        <v>7</v>
      </c>
      <c r="B21" s="101" t="s">
        <v>23</v>
      </c>
      <c r="C21" s="104">
        <f t="shared" ref="C21:G21" si="3">C17+C19</f>
        <v>18.066651292749548</v>
      </c>
      <c r="D21" s="103">
        <f t="shared" si="3"/>
        <v>698.00662482084385</v>
      </c>
      <c r="E21" s="103">
        <f t="shared" si="3"/>
        <v>1556.978205949966</v>
      </c>
      <c r="F21" s="103">
        <f t="shared" si="3"/>
        <v>1370.4649380085907</v>
      </c>
      <c r="G21" s="103">
        <f t="shared" si="3"/>
        <v>122.45185716283555</v>
      </c>
      <c r="H21" s="103">
        <f>SUM(C21:G21)</f>
        <v>3765.9682772349856</v>
      </c>
      <c r="I21" s="75">
        <f>I19+1</f>
        <v>7</v>
      </c>
      <c r="J21" s="96"/>
    </row>
    <row r="22" spans="1:10" ht="17.25" thickTop="1" thickBot="1" x14ac:dyDescent="0.3">
      <c r="A22" s="106"/>
      <c r="B22" s="107"/>
      <c r="C22" s="108"/>
      <c r="D22" s="107"/>
      <c r="E22" s="107"/>
      <c r="F22" s="109"/>
      <c r="G22" s="58"/>
      <c r="H22" s="107"/>
      <c r="I22" s="110"/>
    </row>
    <row r="23" spans="1:10" x14ac:dyDescent="0.25">
      <c r="A23" s="111"/>
      <c r="C23" s="112"/>
      <c r="D23" s="112"/>
      <c r="E23" s="112"/>
      <c r="F23" s="112"/>
      <c r="G23" s="112"/>
    </row>
    <row r="24" spans="1:10" ht="18.75" x14ac:dyDescent="0.25">
      <c r="A24" s="48">
        <v>1</v>
      </c>
      <c r="B24" s="22" t="s">
        <v>41</v>
      </c>
    </row>
    <row r="25" spans="1:10" ht="18.75" x14ac:dyDescent="0.25">
      <c r="A25" s="48"/>
      <c r="B25" s="22"/>
    </row>
    <row r="26" spans="1:10" ht="18.75" x14ac:dyDescent="0.25">
      <c r="A26" s="48"/>
      <c r="B26" s="22"/>
    </row>
    <row r="27" spans="1:10" ht="18.75" x14ac:dyDescent="0.25">
      <c r="A27" s="48"/>
      <c r="B27" s="22"/>
    </row>
    <row r="28" spans="1:10" ht="18.75" x14ac:dyDescent="0.25">
      <c r="A28" s="48"/>
      <c r="B28" s="22"/>
    </row>
    <row r="29" spans="1:10" ht="18.75" x14ac:dyDescent="0.25">
      <c r="A29" s="113"/>
      <c r="B29" s="76"/>
    </row>
    <row r="30" spans="1:10" ht="18.75" x14ac:dyDescent="0.25">
      <c r="A30" s="113"/>
      <c r="B30" s="76"/>
    </row>
    <row r="31" spans="1:10" ht="18.75" x14ac:dyDescent="0.25">
      <c r="A31" s="113"/>
      <c r="B31" s="76"/>
    </row>
    <row r="33" spans="1:8" x14ac:dyDescent="0.25">
      <c r="A33" s="114"/>
      <c r="B33" s="115"/>
      <c r="C33" s="115"/>
      <c r="D33" s="115"/>
      <c r="E33" s="115"/>
      <c r="F33" s="115"/>
      <c r="G33" s="115"/>
      <c r="H33" s="115"/>
    </row>
    <row r="34" spans="1:8" x14ac:dyDescent="0.25">
      <c r="A34" s="114"/>
      <c r="B34" s="115"/>
      <c r="C34" s="115"/>
      <c r="D34" s="115"/>
      <c r="E34" s="115"/>
      <c r="F34" s="115"/>
      <c r="G34" s="115"/>
      <c r="H34" s="115"/>
    </row>
    <row r="35" spans="1:8" x14ac:dyDescent="0.25">
      <c r="A35" s="114"/>
      <c r="B35" s="115"/>
      <c r="C35" s="115"/>
      <c r="D35" s="115"/>
      <c r="E35" s="115"/>
      <c r="F35" s="115"/>
      <c r="G35" s="115"/>
      <c r="H35" s="115"/>
    </row>
  </sheetData>
  <printOptions horizontalCentered="1"/>
  <pageMargins left="0.25" right="0.25" top="0.5" bottom="0.5" header="0.25" footer="0.25"/>
  <pageSetup scale="70" orientation="landscape" r:id="rId1"/>
  <headerFooter scaleWithDoc="0" alignWithMargins="0">
    <oddFooter>&amp;C&amp;A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EC6A-87A4-4C0B-A907-A528DDBDCC36}">
  <sheetPr>
    <pageSetUpPr fitToPage="1"/>
  </sheetPr>
  <dimension ref="A2:H35"/>
  <sheetViews>
    <sheetView zoomScale="80" zoomScaleNormal="80" workbookViewId="0">
      <selection activeCell="D29" sqref="D29"/>
    </sheetView>
  </sheetViews>
  <sheetFormatPr defaultColWidth="9" defaultRowHeight="15.75" x14ac:dyDescent="0.25"/>
  <cols>
    <col min="1" max="1" width="5.28515625" style="3" bestFit="1" customWidth="1"/>
    <col min="2" max="2" width="73.7109375" style="3" customWidth="1"/>
    <col min="3" max="6" width="18.5703125" style="3" customWidth="1"/>
    <col min="7" max="7" width="5.28515625" style="3" bestFit="1" customWidth="1"/>
    <col min="8" max="16384" width="9" style="3"/>
  </cols>
  <sheetData>
    <row r="2" spans="1:7" x14ac:dyDescent="0.25">
      <c r="A2" s="1" t="s">
        <v>9</v>
      </c>
      <c r="B2" s="2"/>
      <c r="C2" s="1"/>
      <c r="D2" s="1"/>
      <c r="E2" s="1"/>
      <c r="F2" s="2"/>
      <c r="G2" s="2"/>
    </row>
    <row r="3" spans="1:7" x14ac:dyDescent="0.25">
      <c r="A3" s="1" t="s">
        <v>24</v>
      </c>
      <c r="B3" s="2"/>
      <c r="C3" s="1"/>
      <c r="D3" s="1"/>
      <c r="E3" s="1"/>
      <c r="F3" s="2"/>
      <c r="G3" s="2"/>
    </row>
    <row r="4" spans="1:7" x14ac:dyDescent="0.25">
      <c r="A4" s="1" t="s">
        <v>28</v>
      </c>
      <c r="B4" s="2"/>
      <c r="C4" s="1"/>
      <c r="D4" s="1"/>
      <c r="E4" s="1"/>
      <c r="F4" s="2"/>
      <c r="G4" s="2"/>
    </row>
    <row r="5" spans="1:7" x14ac:dyDescent="0.25">
      <c r="A5" s="4" t="s">
        <v>13</v>
      </c>
      <c r="B5" s="2"/>
      <c r="C5" s="4"/>
      <c r="D5" s="4"/>
      <c r="E5" s="4"/>
      <c r="F5" s="2"/>
      <c r="G5" s="2"/>
    </row>
    <row r="6" spans="1:7" ht="16.5" thickBot="1" x14ac:dyDescent="0.3">
      <c r="A6" s="5"/>
      <c r="B6" s="5"/>
      <c r="C6" s="5"/>
      <c r="D6" s="5"/>
      <c r="E6" s="5"/>
      <c r="F6" s="5"/>
      <c r="G6" s="5"/>
    </row>
    <row r="7" spans="1:7" s="10" customFormat="1" ht="35.25" thickBot="1" x14ac:dyDescent="0.3">
      <c r="A7" s="6" t="s">
        <v>14</v>
      </c>
      <c r="B7" s="7" t="s">
        <v>15</v>
      </c>
      <c r="C7" s="7" t="s">
        <v>29</v>
      </c>
      <c r="D7" s="8" t="s">
        <v>30</v>
      </c>
      <c r="E7" s="8" t="s">
        <v>31</v>
      </c>
      <c r="F7" s="7" t="s">
        <v>16</v>
      </c>
      <c r="G7" s="9" t="s">
        <v>14</v>
      </c>
    </row>
    <row r="8" spans="1:7" x14ac:dyDescent="0.25">
      <c r="A8" s="11"/>
      <c r="B8" s="12"/>
      <c r="C8" s="13"/>
      <c r="D8" s="14"/>
      <c r="E8" s="14"/>
      <c r="F8" s="12"/>
      <c r="G8" s="15"/>
    </row>
    <row r="9" spans="1:7" x14ac:dyDescent="0.25">
      <c r="A9" s="16">
        <v>1</v>
      </c>
      <c r="B9" s="17" t="s">
        <v>32</v>
      </c>
      <c r="C9" s="18">
        <v>1862.5081161635462</v>
      </c>
      <c r="D9" s="18">
        <v>3151.463735030964</v>
      </c>
      <c r="E9" s="18">
        <v>2494.0303973853588</v>
      </c>
      <c r="F9" s="19">
        <f>SUM(C9:E9)</f>
        <v>7508.002248579869</v>
      </c>
      <c r="G9" s="20">
        <f>A9</f>
        <v>1</v>
      </c>
    </row>
    <row r="10" spans="1:7" x14ac:dyDescent="0.25">
      <c r="A10" s="16"/>
      <c r="B10" s="21"/>
      <c r="C10" s="22"/>
      <c r="D10" s="23"/>
      <c r="E10" s="23"/>
      <c r="F10" s="21"/>
      <c r="G10" s="20"/>
    </row>
    <row r="11" spans="1:7" x14ac:dyDescent="0.25">
      <c r="A11" s="16">
        <f>A9+1</f>
        <v>2</v>
      </c>
      <c r="B11" s="21" t="s">
        <v>18</v>
      </c>
      <c r="C11" s="24">
        <v>453</v>
      </c>
      <c r="D11" s="24">
        <v>564.55434292280336</v>
      </c>
      <c r="E11" s="24">
        <v>345.81496406962697</v>
      </c>
      <c r="F11" s="25">
        <f>SUM(C11:E11)</f>
        <v>1363.3693069924302</v>
      </c>
      <c r="G11" s="20">
        <f>A11</f>
        <v>2</v>
      </c>
    </row>
    <row r="12" spans="1:7" x14ac:dyDescent="0.25">
      <c r="A12" s="16"/>
      <c r="B12" s="21"/>
      <c r="C12" s="26"/>
      <c r="D12" s="27"/>
      <c r="E12" s="27"/>
      <c r="F12" s="28"/>
      <c r="G12" s="20"/>
    </row>
    <row r="13" spans="1:7" x14ac:dyDescent="0.25">
      <c r="A13" s="16">
        <f>A11+1</f>
        <v>3</v>
      </c>
      <c r="B13" s="21" t="s">
        <v>19</v>
      </c>
      <c r="C13" s="29">
        <f t="shared" ref="C13:E13" si="0">C9+C11</f>
        <v>2315.5081161635462</v>
      </c>
      <c r="D13" s="30">
        <f t="shared" si="0"/>
        <v>3716.0180779537673</v>
      </c>
      <c r="E13" s="30">
        <f t="shared" si="0"/>
        <v>2839.8453614549858</v>
      </c>
      <c r="F13" s="31">
        <f>SUM(C13:E13)</f>
        <v>8871.3715555722993</v>
      </c>
      <c r="G13" s="20">
        <f>A13</f>
        <v>3</v>
      </c>
    </row>
    <row r="14" spans="1:7" x14ac:dyDescent="0.25">
      <c r="A14" s="16"/>
      <c r="B14" s="21"/>
      <c r="C14" s="29"/>
      <c r="D14" s="30"/>
      <c r="E14" s="30"/>
      <c r="F14" s="31"/>
      <c r="G14" s="20"/>
    </row>
    <row r="15" spans="1:7" x14ac:dyDescent="0.25">
      <c r="A15" s="16">
        <f>A13+1</f>
        <v>4</v>
      </c>
      <c r="B15" s="21" t="s">
        <v>20</v>
      </c>
      <c r="C15" s="24">
        <f>ROUND(C13*0.010275,0)</f>
        <v>24</v>
      </c>
      <c r="D15" s="32">
        <f>ROUND(D13*0.010275,0)</f>
        <v>38</v>
      </c>
      <c r="E15" s="33">
        <f>ROUND(E13*0.010275,0)</f>
        <v>29</v>
      </c>
      <c r="F15" s="25">
        <f>SUM(C15:E15)</f>
        <v>91</v>
      </c>
      <c r="G15" s="20">
        <f>A15</f>
        <v>4</v>
      </c>
    </row>
    <row r="16" spans="1:7" x14ac:dyDescent="0.25">
      <c r="A16" s="16"/>
      <c r="B16" s="21"/>
      <c r="C16" s="29"/>
      <c r="D16" s="30"/>
      <c r="E16" s="30"/>
      <c r="F16" s="31"/>
      <c r="G16" s="20"/>
    </row>
    <row r="17" spans="1:8" x14ac:dyDescent="0.25">
      <c r="A17" s="16">
        <f>A15+1</f>
        <v>5</v>
      </c>
      <c r="B17" s="34" t="s">
        <v>21</v>
      </c>
      <c r="C17" s="29">
        <f t="shared" ref="C17:E17" si="1">C13+C15</f>
        <v>2339.5081161635462</v>
      </c>
      <c r="D17" s="30">
        <f t="shared" si="1"/>
        <v>3754.0180779537673</v>
      </c>
      <c r="E17" s="30">
        <f t="shared" si="1"/>
        <v>2868.8453614549858</v>
      </c>
      <c r="F17" s="31">
        <f>SUM(C17:E17)</f>
        <v>8962.3715555722993</v>
      </c>
      <c r="G17" s="20">
        <f>G15+1</f>
        <v>5</v>
      </c>
    </row>
    <row r="18" spans="1:8" x14ac:dyDescent="0.25">
      <c r="A18" s="16"/>
      <c r="B18" s="21"/>
      <c r="C18" s="26"/>
      <c r="D18" s="27"/>
      <c r="E18" s="27"/>
      <c r="F18" s="31"/>
      <c r="G18" s="20"/>
    </row>
    <row r="19" spans="1:8" x14ac:dyDescent="0.25">
      <c r="A19" s="16">
        <f>A17+1</f>
        <v>6</v>
      </c>
      <c r="B19" s="21" t="s">
        <v>22</v>
      </c>
      <c r="C19" s="25">
        <f>ROUND(C13*0.00169,0)</f>
        <v>4</v>
      </c>
      <c r="D19" s="25">
        <f>ROUND(D13*0.00165,0)</f>
        <v>6</v>
      </c>
      <c r="E19" s="25">
        <f>ROUND(E13*0.00173,0)</f>
        <v>5</v>
      </c>
      <c r="F19" s="25">
        <f>SUM(C19:E19)</f>
        <v>15</v>
      </c>
      <c r="G19" s="20">
        <f>G17+1</f>
        <v>6</v>
      </c>
      <c r="H19" s="35"/>
    </row>
    <row r="20" spans="1:8" x14ac:dyDescent="0.25">
      <c r="A20" s="16"/>
      <c r="B20" s="21"/>
      <c r="C20" s="36"/>
      <c r="D20" s="37"/>
      <c r="E20" s="37"/>
      <c r="F20" s="19"/>
      <c r="G20" s="20"/>
      <c r="H20" s="35"/>
    </row>
    <row r="21" spans="1:8" ht="16.5" thickBot="1" x14ac:dyDescent="0.3">
      <c r="A21" s="38">
        <f>A19+1</f>
        <v>7</v>
      </c>
      <c r="B21" s="39" t="s">
        <v>23</v>
      </c>
      <c r="C21" s="40">
        <f t="shared" ref="C21:E21" si="2">C17+C19</f>
        <v>2343.5081161635462</v>
      </c>
      <c r="D21" s="40">
        <f t="shared" si="2"/>
        <v>3760.0180779537673</v>
      </c>
      <c r="E21" s="41">
        <f t="shared" si="2"/>
        <v>2873.8453614549858</v>
      </c>
      <c r="F21" s="42">
        <f>SUM(C21:E21)</f>
        <v>8977.3715555722993</v>
      </c>
      <c r="G21" s="20">
        <f>G19+1</f>
        <v>7</v>
      </c>
      <c r="H21" s="35"/>
    </row>
    <row r="22" spans="1:8" ht="17.25" thickTop="1" thickBot="1" x14ac:dyDescent="0.3">
      <c r="A22" s="43"/>
      <c r="B22" s="44"/>
      <c r="C22" s="5"/>
      <c r="D22" s="45"/>
      <c r="E22" s="45"/>
      <c r="F22" s="44"/>
      <c r="G22" s="46"/>
    </row>
    <row r="23" spans="1:8" x14ac:dyDescent="0.25">
      <c r="A23" s="47"/>
    </row>
    <row r="24" spans="1:8" ht="18.75" x14ac:dyDescent="0.25">
      <c r="A24" s="48">
        <v>1</v>
      </c>
      <c r="B24" s="22" t="s">
        <v>33</v>
      </c>
    </row>
    <row r="25" spans="1:8" ht="18.75" x14ac:dyDescent="0.25">
      <c r="A25" s="48">
        <v>2</v>
      </c>
      <c r="B25" s="22" t="s">
        <v>34</v>
      </c>
    </row>
    <row r="26" spans="1:8" ht="18.75" x14ac:dyDescent="0.25">
      <c r="A26" s="48">
        <v>3</v>
      </c>
      <c r="B26" s="22" t="s">
        <v>35</v>
      </c>
    </row>
    <row r="29" spans="1:8" x14ac:dyDescent="0.25">
      <c r="C29" s="49"/>
      <c r="D29" s="49"/>
      <c r="E29" s="49"/>
      <c r="F29" s="49"/>
    </row>
    <row r="30" spans="1:8" x14ac:dyDescent="0.25">
      <c r="C30" s="50"/>
      <c r="D30" s="50"/>
      <c r="E30" s="50"/>
      <c r="F30" s="51"/>
    </row>
    <row r="31" spans="1:8" x14ac:dyDescent="0.25">
      <c r="C31" s="50"/>
      <c r="D31" s="50"/>
      <c r="E31" s="50"/>
      <c r="F31" s="51"/>
    </row>
    <row r="32" spans="1:8" x14ac:dyDescent="0.25">
      <c r="C32" s="50"/>
      <c r="D32" s="50"/>
      <c r="E32" s="50"/>
      <c r="F32" s="51"/>
    </row>
    <row r="33" spans="3:6" x14ac:dyDescent="0.25">
      <c r="C33" s="50"/>
      <c r="D33" s="50"/>
      <c r="E33" s="50"/>
      <c r="F33" s="51"/>
    </row>
    <row r="34" spans="3:6" x14ac:dyDescent="0.25">
      <c r="C34" s="50"/>
      <c r="D34" s="50"/>
      <c r="E34" s="50"/>
      <c r="F34" s="50"/>
    </row>
    <row r="35" spans="3:6" x14ac:dyDescent="0.25">
      <c r="C35" s="50"/>
      <c r="D35" s="50"/>
      <c r="E35" s="50"/>
      <c r="F35" s="50"/>
    </row>
  </sheetData>
  <printOptions horizontalCentered="1"/>
  <pageMargins left="0.25" right="0.25" top="0.5" bottom="0.5" header="0.25" footer="0.25"/>
  <pageSetup scale="84" orientation="landscape" r:id="rId1"/>
  <headerFooter scaleWithDoc="0" alignWithMargins="0">
    <oddFooter>&amp;C&amp;A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C0C4427B38DE4E8452B3A89053EC88" ma:contentTypeVersion="3" ma:contentTypeDescription="Create a new document." ma:contentTypeScope="" ma:versionID="86e604c333d1e82adf9a8cac158f27f9">
  <xsd:schema xmlns:xsd="http://www.w3.org/2001/XMLSchema" xmlns:xs="http://www.w3.org/2001/XMLSchema" xmlns:p="http://schemas.microsoft.com/office/2006/metadata/properties" xmlns:ns2="2e183c04-4e8d-4715-bce7-54b439dc82e0" targetNamespace="http://schemas.microsoft.com/office/2006/metadata/properties" ma:root="true" ma:fieldsID="f60c0adbf44dadf1983ea72cf2a1c870" ns2:_="">
    <xsd:import namespace="2e183c04-4e8d-4715-bce7-54b439dc82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83c04-4e8d-4715-bce7-54b439dc82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90211B-6C35-49EC-B2E8-A00D93177FA1}">
  <ds:schemaRefs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2e183c04-4e8d-4715-bce7-54b439dc82e0"/>
    <ds:schemaRef ds:uri="http://www.w3.org/XML/1998/namespace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58648EC-284D-46FF-B0A2-3EC2E89CD6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5286E2-F59C-4CCF-9D59-6CDE4D181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183c04-4e8d-4715-bce7-54b439dc82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TO5 C6 Other BTRR Adj</vt:lpstr>
      <vt:lpstr>FERC Audit Overcollections</vt:lpstr>
      <vt:lpstr>FERC Audit Undercollections</vt:lpstr>
      <vt:lpstr>Error Corrections</vt:lpstr>
    </vt:vector>
  </TitlesOfParts>
  <Manager/>
  <Company>Sempra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Farinas, Raulin</dc:creator>
  <cp:keywords/>
  <dc:description/>
  <cp:lastModifiedBy>Pham, Jenny L.</cp:lastModifiedBy>
  <cp:revision/>
  <cp:lastPrinted>2023-11-05T07:10:04Z</cp:lastPrinted>
  <dcterms:created xsi:type="dcterms:W3CDTF">2023-09-18T21:48:18Z</dcterms:created>
  <dcterms:modified xsi:type="dcterms:W3CDTF">2023-11-30T21:40:38Z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0x01010051C0C4427B38DE4E8452B3A89053EC88</vt:lpwstr>
  </property>
  <property fmtid="{D5CDD505-2E9C-101B-9397-08002B2CF9AE}" pid="3" name="CofWorkbookId">
    <vt:lpwstr>597c7f32-037a-4d7d-8d5a-27c9e7b22913</vt:lpwstr>
  </property>
</Properties>
</file>