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TO5-Cycle 6 Formula Rate Filing/December Filing/Cost Adjustment Workpapers/Other BTRR Adj - Various Errors/"/>
    </mc:Choice>
  </mc:AlternateContent>
  <xr:revisionPtr revIDLastSave="51" documentId="8_{8463E68E-B14F-4DD0-8E3A-71AB5F0E7C7F}" xr6:coauthVersionLast="47" xr6:coauthVersionMax="47" xr10:uidLastSave="{F5ACB8D8-1A7A-4313-8FC3-5C33835EC248}"/>
  <bookViews>
    <workbookView xWindow="28680" yWindow="3660" windowWidth="20730" windowHeight="11160" xr2:uid="{F2347CB9-C744-43C3-B93C-3F4EDD823EA7}"/>
  </bookViews>
  <sheets>
    <sheet name="Pg1 TO5 C5 BTRR Adj" sheetId="1" r:id="rId1"/>
    <sheet name="Pg2 BK-1 Comparison" sheetId="3" r:id="rId2"/>
    <sheet name="Pg3 BK-1 Rev TO5 C5 " sheetId="4" r:id="rId3"/>
    <sheet name="Pg4 BK-1 Orig As Filed" sheetId="5" r:id="rId4"/>
    <sheet name="Pg5 Rev Stmt AH" sheetId="68" r:id="rId5"/>
    <sheet name="Pg5.1 As Filed Stmt AH" sheetId="67" r:id="rId6"/>
    <sheet name="Pg5.2 Rev AH-2" sheetId="28" r:id="rId7"/>
    <sheet name="Pg5.3 As Filed AH-2" sheetId="57" r:id="rId8"/>
    <sheet name="Pg6 Rev Stmt AL" sheetId="30" r:id="rId9"/>
    <sheet name="Pg6.1 As Filed Stmt AL" sheetId="52" r:id="rId10"/>
    <sheet name="Pg7 Rev Stmt AV" sheetId="10" r:id="rId11"/>
    <sheet name="Pg8 As Filed Stmt AV" sheetId="12" r:id="rId12"/>
    <sheet name="Pg9 TO5 C5 Int Calc" sheetId="13" r:id="rId13"/>
  </sheets>
  <definedNames>
    <definedName name="_xlnm.Print_Area" localSheetId="1">'Pg2 BK-1 Comparison'!$A$1:$L$194</definedName>
    <definedName name="_xlnm.Print_Area" localSheetId="3">'Pg4 BK-1 Orig As Filed'!$A$2:$H$192</definedName>
    <definedName name="_xlnm.Print_Area" localSheetId="5">'Pg5.1 As Filed Stmt AH'!$A$2:$H$65</definedName>
    <definedName name="_xlnm.Print_Area" localSheetId="6">'Pg5.2 Rev AH-2'!$A$1:$L$70</definedName>
    <definedName name="_xlnm.Print_Area" localSheetId="7">'Pg5.3 As Filed AH-2'!$A$2:$H$63</definedName>
    <definedName name="_xlnm.Print_Area" localSheetId="9">'Pg6.1 As Filed Stmt AL'!$A$2:$J$51</definedName>
    <definedName name="_xlnm.Print_Area" localSheetId="11">'Pg8 As Filed Stmt AV'!$A$2:$J$262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5" i="10" l="1"/>
  <c r="C64" i="28"/>
  <c r="B47" i="30"/>
  <c r="B64" i="68"/>
  <c r="B153" i="4"/>
  <c r="B97" i="4"/>
  <c r="B43" i="4"/>
  <c r="D27" i="13"/>
  <c r="D18" i="13"/>
  <c r="D19" i="13"/>
  <c r="D20" i="13"/>
  <c r="D21" i="13"/>
  <c r="D22" i="13"/>
  <c r="D23" i="13"/>
  <c r="D24" i="13"/>
  <c r="D25" i="13"/>
  <c r="D26" i="13"/>
  <c r="D17" i="13"/>
  <c r="I16" i="13"/>
  <c r="G16" i="13"/>
  <c r="F16" i="13"/>
  <c r="D16" i="13"/>
  <c r="A16" i="13" l="1"/>
  <c r="L47" i="28"/>
  <c r="L48" i="28" s="1"/>
  <c r="L49" i="28" s="1"/>
  <c r="L50" i="28" s="1"/>
  <c r="A47" i="28"/>
  <c r="A48" i="28"/>
  <c r="A49" i="28" s="1"/>
  <c r="A50" i="28" s="1"/>
  <c r="A51" i="28" s="1"/>
  <c r="H33" i="3"/>
  <c r="H29" i="3"/>
  <c r="F33" i="3"/>
  <c r="F29" i="3"/>
  <c r="H23" i="28"/>
  <c r="H22" i="28"/>
  <c r="H17" i="28"/>
  <c r="H16" i="28"/>
  <c r="H14" i="28"/>
  <c r="H11" i="28"/>
  <c r="H62" i="28"/>
  <c r="H189" i="3"/>
  <c r="H188" i="3"/>
  <c r="H183" i="3"/>
  <c r="H184" i="3"/>
  <c r="H182" i="3"/>
  <c r="H181" i="3"/>
  <c r="H176" i="3"/>
  <c r="H177" i="3"/>
  <c r="H175" i="3"/>
  <c r="H174" i="3"/>
  <c r="H169" i="3"/>
  <c r="H170" i="3"/>
  <c r="H168" i="3"/>
  <c r="H167" i="3"/>
  <c r="H150" i="3"/>
  <c r="H147" i="3"/>
  <c r="H146" i="3"/>
  <c r="H142" i="3"/>
  <c r="H141" i="3"/>
  <c r="H136" i="3"/>
  <c r="H135" i="3"/>
  <c r="H132" i="3"/>
  <c r="H131" i="3"/>
  <c r="H130" i="3"/>
  <c r="H126" i="3"/>
  <c r="H125" i="3"/>
  <c r="H121" i="3"/>
  <c r="H120" i="3"/>
  <c r="H115" i="3"/>
  <c r="H116" i="3"/>
  <c r="H114" i="3"/>
  <c r="H113" i="3"/>
  <c r="H87" i="3"/>
  <c r="H86" i="3"/>
  <c r="H83" i="3"/>
  <c r="H82" i="3"/>
  <c r="H76" i="3"/>
  <c r="H75" i="3"/>
  <c r="H72" i="3"/>
  <c r="H71" i="3"/>
  <c r="H69" i="3"/>
  <c r="H63" i="3"/>
  <c r="H62" i="3"/>
  <c r="H59" i="3"/>
  <c r="H58" i="3"/>
  <c r="H56" i="3"/>
  <c r="H37" i="3"/>
  <c r="H38" i="3"/>
  <c r="H36" i="3"/>
  <c r="H35" i="3"/>
  <c r="H32" i="3"/>
  <c r="H31" i="3"/>
  <c r="H28" i="3"/>
  <c r="H27" i="3"/>
  <c r="H24" i="3"/>
  <c r="H22" i="3"/>
  <c r="H20" i="3"/>
  <c r="H18" i="3"/>
  <c r="H15" i="3"/>
  <c r="H13" i="3"/>
  <c r="H11" i="3"/>
  <c r="F189" i="3"/>
  <c r="F188" i="3"/>
  <c r="F184" i="3"/>
  <c r="F183" i="3"/>
  <c r="F182" i="3"/>
  <c r="F181" i="3"/>
  <c r="F176" i="3"/>
  <c r="F177" i="3"/>
  <c r="F175" i="3"/>
  <c r="F174" i="3"/>
  <c r="F169" i="3"/>
  <c r="F170" i="3"/>
  <c r="F168" i="3"/>
  <c r="F167" i="3"/>
  <c r="F150" i="3"/>
  <c r="F147" i="3"/>
  <c r="F146" i="3"/>
  <c r="F142" i="3"/>
  <c r="F141" i="3"/>
  <c r="F136" i="3"/>
  <c r="F135" i="3"/>
  <c r="F131" i="3"/>
  <c r="F130" i="3"/>
  <c r="F126" i="3"/>
  <c r="F125" i="3"/>
  <c r="F121" i="3"/>
  <c r="F120" i="3"/>
  <c r="F115" i="3"/>
  <c r="F116" i="3"/>
  <c r="F114" i="3"/>
  <c r="F113" i="3"/>
  <c r="F56" i="3"/>
  <c r="F38" i="3"/>
  <c r="F37" i="3"/>
  <c r="F36" i="3"/>
  <c r="F35" i="3"/>
  <c r="F24" i="3"/>
  <c r="F22" i="3"/>
  <c r="F20" i="3"/>
  <c r="F18" i="3"/>
  <c r="F11" i="3"/>
  <c r="F15" i="3"/>
  <c r="E191" i="4"/>
  <c r="E141" i="4" s="1"/>
  <c r="E143" i="4" s="1"/>
  <c r="E185" i="4"/>
  <c r="E116" i="4" s="1"/>
  <c r="E184" i="4"/>
  <c r="E115" i="4" s="1"/>
  <c r="E183" i="4"/>
  <c r="E114" i="4" s="1"/>
  <c r="E182" i="4"/>
  <c r="E113" i="4" s="1"/>
  <c r="E179" i="4"/>
  <c r="E172" i="4"/>
  <c r="A168" i="4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H167" i="4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B161" i="4"/>
  <c r="E148" i="4"/>
  <c r="E75" i="4" s="1"/>
  <c r="E77" i="4" s="1"/>
  <c r="E127" i="4"/>
  <c r="E122" i="4"/>
  <c r="A113" i="4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H112" i="4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B106" i="4"/>
  <c r="E86" i="4"/>
  <c r="E82" i="4"/>
  <c r="E64" i="4"/>
  <c r="E60" i="4"/>
  <c r="A57" i="4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H56" i="4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B50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35" i="68"/>
  <c r="H36" i="68" s="1"/>
  <c r="H37" i="68" s="1"/>
  <c r="H38" i="68" s="1"/>
  <c r="G253" i="10"/>
  <c r="G251" i="10"/>
  <c r="G250" i="10"/>
  <c r="G240" i="10"/>
  <c r="G219" i="10"/>
  <c r="G217" i="10"/>
  <c r="G216" i="10"/>
  <c r="G206" i="10"/>
  <c r="J198" i="10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J258" i="10" s="1"/>
  <c r="J259" i="10" s="1"/>
  <c r="J260" i="10" s="1"/>
  <c r="J261" i="10" s="1"/>
  <c r="J262" i="10" s="1"/>
  <c r="A198" i="10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G170" i="10"/>
  <c r="G136" i="10"/>
  <c r="J118" i="10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J181" i="10" s="1"/>
  <c r="J182" i="10" s="1"/>
  <c r="A118" i="10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E99" i="10"/>
  <c r="C98" i="10"/>
  <c r="E86" i="10"/>
  <c r="C85" i="10"/>
  <c r="A80" i="10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J79" i="10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E62" i="10"/>
  <c r="C61" i="10"/>
  <c r="E49" i="10"/>
  <c r="C48" i="10"/>
  <c r="G36" i="10"/>
  <c r="G39" i="10" s="1"/>
  <c r="G32" i="10"/>
  <c r="G25" i="10"/>
  <c r="G17" i="10"/>
  <c r="C60" i="10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J11" i="10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B191" i="10"/>
  <c r="G251" i="12"/>
  <c r="G248" i="12"/>
  <c r="G238" i="12"/>
  <c r="G249" i="12"/>
  <c r="G217" i="12"/>
  <c r="G214" i="12"/>
  <c r="G204" i="12"/>
  <c r="G215" i="12"/>
  <c r="J196" i="12"/>
  <c r="J197" i="12" s="1"/>
  <c r="J198" i="12" s="1"/>
  <c r="J199" i="12" s="1"/>
  <c r="J200" i="12" s="1"/>
  <c r="J201" i="12" s="1"/>
  <c r="J202" i="12" s="1"/>
  <c r="J203" i="12" s="1"/>
  <c r="J204" i="12" s="1"/>
  <c r="J205" i="12" s="1"/>
  <c r="J206" i="12" s="1"/>
  <c r="J207" i="12" s="1"/>
  <c r="J208" i="12" s="1"/>
  <c r="J209" i="12" s="1"/>
  <c r="J210" i="12" s="1"/>
  <c r="J211" i="12" s="1"/>
  <c r="J212" i="12" s="1"/>
  <c r="J213" i="12" s="1"/>
  <c r="J214" i="12" s="1"/>
  <c r="J215" i="12" s="1"/>
  <c r="J216" i="12" s="1"/>
  <c r="J217" i="12" s="1"/>
  <c r="J218" i="12" s="1"/>
  <c r="J219" i="12" s="1"/>
  <c r="J220" i="12" s="1"/>
  <c r="J221" i="12" s="1"/>
  <c r="J222" i="12" s="1"/>
  <c r="J223" i="12" s="1"/>
  <c r="J224" i="12" s="1"/>
  <c r="J225" i="12" s="1"/>
  <c r="J226" i="12" s="1"/>
  <c r="J227" i="12" s="1"/>
  <c r="J228" i="12" s="1"/>
  <c r="J229" i="12" s="1"/>
  <c r="J230" i="12" s="1"/>
  <c r="J231" i="12" s="1"/>
  <c r="J232" i="12" s="1"/>
  <c r="J233" i="12" s="1"/>
  <c r="J234" i="12" s="1"/>
  <c r="J235" i="12" s="1"/>
  <c r="J236" i="12" s="1"/>
  <c r="J237" i="12" s="1"/>
  <c r="J238" i="12" s="1"/>
  <c r="J239" i="12" s="1"/>
  <c r="J240" i="12" s="1"/>
  <c r="J241" i="12" s="1"/>
  <c r="J242" i="12" s="1"/>
  <c r="J243" i="12" s="1"/>
  <c r="J244" i="12" s="1"/>
  <c r="J245" i="12" s="1"/>
  <c r="J246" i="12" s="1"/>
  <c r="J247" i="12" s="1"/>
  <c r="J248" i="12" s="1"/>
  <c r="J249" i="12" s="1"/>
  <c r="J250" i="12" s="1"/>
  <c r="J251" i="12" s="1"/>
  <c r="J252" i="12" s="1"/>
  <c r="J253" i="12" s="1"/>
  <c r="J254" i="12" s="1"/>
  <c r="J255" i="12" s="1"/>
  <c r="J256" i="12" s="1"/>
  <c r="J257" i="12" s="1"/>
  <c r="J258" i="12" s="1"/>
  <c r="J259" i="12" s="1"/>
  <c r="J260" i="12" s="1"/>
  <c r="A196" i="12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G171" i="12"/>
  <c r="G172" i="12"/>
  <c r="G138" i="12"/>
  <c r="G137" i="12"/>
  <c r="J119" i="12"/>
  <c r="J120" i="12" s="1"/>
  <c r="J121" i="12" s="1"/>
  <c r="J122" i="12" s="1"/>
  <c r="J123" i="12" s="1"/>
  <c r="J124" i="12" s="1"/>
  <c r="J125" i="12" s="1"/>
  <c r="J126" i="12" s="1"/>
  <c r="J127" i="12" s="1"/>
  <c r="J128" i="12" s="1"/>
  <c r="J129" i="12" s="1"/>
  <c r="J130" i="12" s="1"/>
  <c r="J131" i="12" s="1"/>
  <c r="J132" i="12" s="1"/>
  <c r="J133" i="12" s="1"/>
  <c r="J134" i="12" s="1"/>
  <c r="J135" i="12" s="1"/>
  <c r="J136" i="12" s="1"/>
  <c r="J137" i="12" s="1"/>
  <c r="J138" i="12" s="1"/>
  <c r="J139" i="12" s="1"/>
  <c r="J140" i="12" s="1"/>
  <c r="J141" i="12" s="1"/>
  <c r="J142" i="12" s="1"/>
  <c r="J143" i="12" s="1"/>
  <c r="J144" i="12" s="1"/>
  <c r="J145" i="12" s="1"/>
  <c r="J146" i="12" s="1"/>
  <c r="J147" i="12" s="1"/>
  <c r="J148" i="12" s="1"/>
  <c r="J149" i="12" s="1"/>
  <c r="J150" i="12" s="1"/>
  <c r="J151" i="12" s="1"/>
  <c r="J152" i="12" s="1"/>
  <c r="J153" i="12" s="1"/>
  <c r="J154" i="12" s="1"/>
  <c r="J155" i="12" s="1"/>
  <c r="J156" i="12" s="1"/>
  <c r="J157" i="12" s="1"/>
  <c r="J158" i="12" s="1"/>
  <c r="J159" i="12" s="1"/>
  <c r="J160" i="12" s="1"/>
  <c r="J161" i="12" s="1"/>
  <c r="J162" i="12" s="1"/>
  <c r="J163" i="12" s="1"/>
  <c r="J164" i="12" s="1"/>
  <c r="J165" i="12" s="1"/>
  <c r="J166" i="12" s="1"/>
  <c r="J167" i="12" s="1"/>
  <c r="J168" i="12" s="1"/>
  <c r="J169" i="12" s="1"/>
  <c r="J170" i="12" s="1"/>
  <c r="J171" i="12" s="1"/>
  <c r="J172" i="12" s="1"/>
  <c r="J173" i="12" s="1"/>
  <c r="J174" i="12" s="1"/>
  <c r="J175" i="12" s="1"/>
  <c r="J176" i="12" s="1"/>
  <c r="J177" i="12" s="1"/>
  <c r="J178" i="12" s="1"/>
  <c r="J179" i="12" s="1"/>
  <c r="J180" i="12" s="1"/>
  <c r="J181" i="12" s="1"/>
  <c r="J182" i="12" s="1"/>
  <c r="J183" i="12" s="1"/>
  <c r="A119" i="12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E100" i="12"/>
  <c r="C99" i="12"/>
  <c r="E87" i="12"/>
  <c r="C86" i="12"/>
  <c r="A82" i="12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81" i="12"/>
  <c r="J80" i="12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J103" i="12" s="1"/>
  <c r="E63" i="12"/>
  <c r="C62" i="12"/>
  <c r="C61" i="12"/>
  <c r="E50" i="12"/>
  <c r="C49" i="12"/>
  <c r="G37" i="12"/>
  <c r="G40" i="12" s="1"/>
  <c r="G33" i="12"/>
  <c r="E49" i="12" s="1"/>
  <c r="G26" i="12"/>
  <c r="G28" i="12" s="1"/>
  <c r="G18" i="12"/>
  <c r="C98" i="12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J12" i="12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B112" i="12"/>
  <c r="E33" i="52"/>
  <c r="E28" i="52"/>
  <c r="E35" i="52" s="1"/>
  <c r="E26" i="52"/>
  <c r="E30" i="52" s="1"/>
  <c r="G20" i="52"/>
  <c r="G16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J11" i="30"/>
  <c r="J12" i="30" s="1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J31" i="30" s="1"/>
  <c r="J32" i="30" s="1"/>
  <c r="J33" i="30" s="1"/>
  <c r="J34" i="30" s="1"/>
  <c r="J35" i="30" s="1"/>
  <c r="J36" i="30" s="1"/>
  <c r="J37" i="30" s="1"/>
  <c r="J38" i="30" s="1"/>
  <c r="J39" i="30" s="1"/>
  <c r="J40" i="30" s="1"/>
  <c r="J41" i="30" s="1"/>
  <c r="J42" i="30" s="1"/>
  <c r="J43" i="30" s="1"/>
  <c r="J44" i="30" s="1"/>
  <c r="A12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G15" i="30"/>
  <c r="G19" i="30"/>
  <c r="E27" i="30"/>
  <c r="E32" i="30"/>
  <c r="E34" i="30"/>
  <c r="H12" i="28"/>
  <c r="E52" i="57"/>
  <c r="E23" i="57" s="1"/>
  <c r="F23" i="57" s="1"/>
  <c r="E49" i="57"/>
  <c r="E20" i="57" s="1"/>
  <c r="F20" i="57" s="1"/>
  <c r="E43" i="57"/>
  <c r="E18" i="57" s="1"/>
  <c r="F18" i="57" s="1"/>
  <c r="E39" i="57"/>
  <c r="E34" i="57"/>
  <c r="E15" i="57" s="1"/>
  <c r="F15" i="57" s="1"/>
  <c r="D27" i="57"/>
  <c r="E25" i="57"/>
  <c r="F25" i="57" s="1"/>
  <c r="E24" i="57"/>
  <c r="F24" i="57" s="1"/>
  <c r="E22" i="57"/>
  <c r="F22" i="57" s="1"/>
  <c r="F21" i="57"/>
  <c r="E19" i="57"/>
  <c r="F19" i="57" s="1"/>
  <c r="E17" i="57"/>
  <c r="F17" i="57" s="1"/>
  <c r="F16" i="57"/>
  <c r="F14" i="57"/>
  <c r="E13" i="57"/>
  <c r="F13" i="57" s="1"/>
  <c r="A13" i="57"/>
  <c r="A14" i="57" s="1"/>
  <c r="A15" i="57" s="1"/>
  <c r="A16" i="57" s="1"/>
  <c r="A17" i="57" s="1"/>
  <c r="H12" i="57"/>
  <c r="H13" i="57" s="1"/>
  <c r="H14" i="57" s="1"/>
  <c r="H15" i="57" s="1"/>
  <c r="H16" i="57" s="1"/>
  <c r="H17" i="57" s="1"/>
  <c r="E12" i="57"/>
  <c r="E56" i="28"/>
  <c r="E22" i="28" s="1"/>
  <c r="F22" i="28" s="1"/>
  <c r="E53" i="28"/>
  <c r="E19" i="28" s="1"/>
  <c r="F19" i="28" s="1"/>
  <c r="J19" i="28" s="1"/>
  <c r="E46" i="28"/>
  <c r="E17" i="28" s="1"/>
  <c r="F17" i="28" s="1"/>
  <c r="J17" i="28" s="1"/>
  <c r="E41" i="28"/>
  <c r="E16" i="28" s="1"/>
  <c r="F16" i="28" s="1"/>
  <c r="E35" i="28"/>
  <c r="D26" i="28"/>
  <c r="E24" i="28"/>
  <c r="F24" i="28" s="1"/>
  <c r="J24" i="28" s="1"/>
  <c r="E23" i="28"/>
  <c r="F23" i="28" s="1"/>
  <c r="J23" i="28" s="1"/>
  <c r="E21" i="28"/>
  <c r="F21" i="28" s="1"/>
  <c r="J21" i="28" s="1"/>
  <c r="F20" i="28"/>
  <c r="J20" i="28" s="1"/>
  <c r="E18" i="28"/>
  <c r="F18" i="28" s="1"/>
  <c r="J18" i="28" s="1"/>
  <c r="F15" i="28"/>
  <c r="J15" i="28" s="1"/>
  <c r="F13" i="28"/>
  <c r="J13" i="28" s="1"/>
  <c r="E12" i="28"/>
  <c r="F12" i="28" s="1"/>
  <c r="A12" i="28"/>
  <c r="A13" i="28" s="1"/>
  <c r="A14" i="28" s="1"/>
  <c r="A15" i="28" s="1"/>
  <c r="A16" i="28" s="1"/>
  <c r="L11" i="28"/>
  <c r="L12" i="28" s="1"/>
  <c r="L13" i="28" s="1"/>
  <c r="L14" i="28" s="1"/>
  <c r="L15" i="28" s="1"/>
  <c r="L16" i="28" s="1"/>
  <c r="E11" i="28"/>
  <c r="F11" i="28" s="1"/>
  <c r="E51" i="67"/>
  <c r="E59" i="67" s="1"/>
  <c r="E49" i="67"/>
  <c r="E36" i="67"/>
  <c r="E38" i="67" s="1"/>
  <c r="E40" i="67" s="1"/>
  <c r="E20" i="67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H12" i="67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E49" i="68"/>
  <c r="E19" i="68"/>
  <c r="A12" i="68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H11" i="68"/>
  <c r="H12" i="68" s="1"/>
  <c r="H13" i="68" s="1"/>
  <c r="H14" i="68" s="1"/>
  <c r="H15" i="68" s="1"/>
  <c r="H16" i="68" s="1"/>
  <c r="H17" i="68" s="1"/>
  <c r="H18" i="68" s="1"/>
  <c r="H19" i="68" s="1"/>
  <c r="H20" i="68" s="1"/>
  <c r="H21" i="68" s="1"/>
  <c r="H22" i="68" s="1"/>
  <c r="H23" i="68" s="1"/>
  <c r="H24" i="68" s="1"/>
  <c r="H25" i="68" s="1"/>
  <c r="H26" i="68" s="1"/>
  <c r="H27" i="68" s="1"/>
  <c r="H28" i="68" s="1"/>
  <c r="H29" i="68" s="1"/>
  <c r="H30" i="68" s="1"/>
  <c r="H31" i="68" s="1"/>
  <c r="H32" i="68" s="1"/>
  <c r="H33" i="68" s="1"/>
  <c r="H34" i="68" s="1"/>
  <c r="J22" i="28" l="1"/>
  <c r="H26" i="28"/>
  <c r="E35" i="68" s="1"/>
  <c r="E36" i="68" s="1"/>
  <c r="E38" i="68" s="1"/>
  <c r="E40" i="68" s="1"/>
  <c r="J16" i="28"/>
  <c r="J11" i="28"/>
  <c r="J12" i="28"/>
  <c r="E71" i="4"/>
  <c r="E117" i="4"/>
  <c r="E66" i="4"/>
  <c r="E186" i="4"/>
  <c r="H39" i="68"/>
  <c r="H40" i="68" s="1"/>
  <c r="H41" i="68" s="1"/>
  <c r="H42" i="68" s="1"/>
  <c r="H43" i="68" s="1"/>
  <c r="H44" i="68" s="1"/>
  <c r="H45" i="68" s="1"/>
  <c r="H46" i="68" s="1"/>
  <c r="H47" i="68" s="1"/>
  <c r="H48" i="68" s="1"/>
  <c r="H49" i="68" s="1"/>
  <c r="H50" i="68" s="1"/>
  <c r="H51" i="68" s="1"/>
  <c r="H52" i="68" s="1"/>
  <c r="H53" i="68" s="1"/>
  <c r="H54" i="68" s="1"/>
  <c r="H55" i="68" s="1"/>
  <c r="H56" i="68" s="1"/>
  <c r="H57" i="68" s="1"/>
  <c r="H58" i="68" s="1"/>
  <c r="H59" i="68" s="1"/>
  <c r="H60" i="68" s="1"/>
  <c r="H61" i="68" s="1"/>
  <c r="C49" i="10"/>
  <c r="C50" i="10" s="1"/>
  <c r="D48" i="10" s="1"/>
  <c r="C62" i="10"/>
  <c r="B73" i="10"/>
  <c r="C47" i="10"/>
  <c r="G27" i="10"/>
  <c r="E47" i="10" s="1"/>
  <c r="E84" i="10"/>
  <c r="E48" i="10"/>
  <c r="E85" i="10"/>
  <c r="C99" i="10"/>
  <c r="C86" i="10"/>
  <c r="C84" i="10"/>
  <c r="C97" i="10"/>
  <c r="B111" i="10"/>
  <c r="C50" i="12"/>
  <c r="C63" i="12"/>
  <c r="C64" i="12" s="1"/>
  <c r="C100" i="12"/>
  <c r="C87" i="12"/>
  <c r="E85" i="12"/>
  <c r="E48" i="12"/>
  <c r="C101" i="12"/>
  <c r="D99" i="12" s="1"/>
  <c r="G99" i="12" s="1"/>
  <c r="D100" i="12"/>
  <c r="G100" i="12" s="1"/>
  <c r="G103" i="12" s="1"/>
  <c r="G234" i="12" s="1"/>
  <c r="B74" i="12"/>
  <c r="B189" i="12"/>
  <c r="C85" i="12"/>
  <c r="E86" i="12"/>
  <c r="C48" i="12"/>
  <c r="E37" i="52"/>
  <c r="E36" i="30"/>
  <c r="E62" i="28"/>
  <c r="E27" i="57"/>
  <c r="F12" i="57"/>
  <c r="F27" i="57"/>
  <c r="H18" i="57"/>
  <c r="A18" i="57"/>
  <c r="E56" i="57"/>
  <c r="L17" i="28"/>
  <c r="A17" i="28"/>
  <c r="E14" i="28"/>
  <c r="F14" i="28" s="1"/>
  <c r="A37" i="67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E61" i="67"/>
  <c r="E41" i="67" s="1"/>
  <c r="E42" i="67" s="1"/>
  <c r="A38" i="68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E51" i="68"/>
  <c r="E59" i="68" s="1"/>
  <c r="E61" i="68" s="1"/>
  <c r="E41" i="68" s="1"/>
  <c r="E42" i="68" l="1"/>
  <c r="E13" i="4" s="1"/>
  <c r="C63" i="10"/>
  <c r="F26" i="28"/>
  <c r="J14" i="28"/>
  <c r="J26" i="28" s="1"/>
  <c r="D47" i="10"/>
  <c r="D49" i="10"/>
  <c r="G49" i="10" s="1"/>
  <c r="C87" i="10"/>
  <c r="D85" i="10" s="1"/>
  <c r="G85" i="10" s="1"/>
  <c r="C100" i="10"/>
  <c r="D98" i="10" s="1"/>
  <c r="G98" i="10" s="1"/>
  <c r="G48" i="10"/>
  <c r="D61" i="12"/>
  <c r="D62" i="12"/>
  <c r="G62" i="12" s="1"/>
  <c r="D63" i="12"/>
  <c r="G63" i="12" s="1"/>
  <c r="G66" i="12" s="1"/>
  <c r="G157" i="12" s="1"/>
  <c r="D98" i="12"/>
  <c r="C88" i="12"/>
  <c r="G240" i="12"/>
  <c r="G250" i="12" s="1"/>
  <c r="G246" i="12"/>
  <c r="C51" i="12"/>
  <c r="D48" i="12" s="1"/>
  <c r="D101" i="12"/>
  <c r="G98" i="12"/>
  <c r="G101" i="12" s="1"/>
  <c r="G258" i="12" s="1"/>
  <c r="G61" i="12"/>
  <c r="G64" i="12" s="1"/>
  <c r="G181" i="12" s="1"/>
  <c r="D64" i="12"/>
  <c r="E45" i="52"/>
  <c r="E41" i="52"/>
  <c r="A19" i="57"/>
  <c r="A20" i="57" s="1"/>
  <c r="A21" i="57" s="1"/>
  <c r="A22" i="57" s="1"/>
  <c r="A23" i="57" s="1"/>
  <c r="A24" i="57" s="1"/>
  <c r="A25" i="57" s="1"/>
  <c r="H19" i="57"/>
  <c r="H20" i="57" s="1"/>
  <c r="H21" i="57" s="1"/>
  <c r="H22" i="57" s="1"/>
  <c r="H23" i="57" s="1"/>
  <c r="H24" i="57" s="1"/>
  <c r="H25" i="57" s="1"/>
  <c r="H26" i="57" s="1"/>
  <c r="H27" i="57" s="1"/>
  <c r="H28" i="57" s="1"/>
  <c r="H29" i="57" s="1"/>
  <c r="H30" i="57" s="1"/>
  <c r="H31" i="57" s="1"/>
  <c r="H32" i="57" s="1"/>
  <c r="H33" i="57" s="1"/>
  <c r="H34" i="57" s="1"/>
  <c r="H35" i="57" s="1"/>
  <c r="H36" i="57" s="1"/>
  <c r="H37" i="57" s="1"/>
  <c r="H38" i="57" s="1"/>
  <c r="H39" i="57" s="1"/>
  <c r="H40" i="57" s="1"/>
  <c r="H41" i="57" s="1"/>
  <c r="H42" i="57" s="1"/>
  <c r="H43" i="57" s="1"/>
  <c r="H44" i="57" s="1"/>
  <c r="H45" i="57" s="1"/>
  <c r="H46" i="57" s="1"/>
  <c r="H47" i="57" s="1"/>
  <c r="H48" i="57" s="1"/>
  <c r="H49" i="57" s="1"/>
  <c r="H50" i="57" s="1"/>
  <c r="H51" i="57" s="1"/>
  <c r="H52" i="57" s="1"/>
  <c r="H53" i="57" s="1"/>
  <c r="H54" i="57" s="1"/>
  <c r="H55" i="57" s="1"/>
  <c r="H56" i="57" s="1"/>
  <c r="H57" i="57" s="1"/>
  <c r="H58" i="57" s="1"/>
  <c r="H59" i="57" s="1"/>
  <c r="H60" i="57" s="1"/>
  <c r="H61" i="57" s="1"/>
  <c r="H62" i="57" s="1"/>
  <c r="H63" i="57" s="1"/>
  <c r="L18" i="28"/>
  <c r="L19" i="28" s="1"/>
  <c r="L20" i="28" s="1"/>
  <c r="L21" i="28" s="1"/>
  <c r="L22" i="28" s="1"/>
  <c r="L23" i="28" s="1"/>
  <c r="L24" i="28" s="1"/>
  <c r="L25" i="28" s="1"/>
  <c r="L26" i="28" s="1"/>
  <c r="L27" i="28" s="1"/>
  <c r="L28" i="28" s="1"/>
  <c r="L29" i="28" s="1"/>
  <c r="L30" i="28" s="1"/>
  <c r="L31" i="28" s="1"/>
  <c r="L32" i="28" s="1"/>
  <c r="L33" i="28" s="1"/>
  <c r="L34" i="28" s="1"/>
  <c r="L35" i="28" s="1"/>
  <c r="L36" i="28" s="1"/>
  <c r="L37" i="28" s="1"/>
  <c r="L38" i="28" s="1"/>
  <c r="L39" i="28" s="1"/>
  <c r="L40" i="28" s="1"/>
  <c r="L41" i="28" s="1"/>
  <c r="L42" i="28" s="1"/>
  <c r="L43" i="28" s="1"/>
  <c r="L44" i="28" s="1"/>
  <c r="L45" i="28" s="1"/>
  <c r="L46" i="28" s="1"/>
  <c r="L51" i="28" s="1"/>
  <c r="L52" i="28" s="1"/>
  <c r="L53" i="28" s="1"/>
  <c r="L54" i="28" s="1"/>
  <c r="L55" i="28" s="1"/>
  <c r="L56" i="28" s="1"/>
  <c r="L57" i="28" s="1"/>
  <c r="L58" i="28" s="1"/>
  <c r="L59" i="28" s="1"/>
  <c r="L60" i="28" s="1"/>
  <c r="L61" i="28" s="1"/>
  <c r="L62" i="28" s="1"/>
  <c r="L63" i="28" s="1"/>
  <c r="L64" i="28" s="1"/>
  <c r="L65" i="28" s="1"/>
  <c r="L66" i="28" s="1"/>
  <c r="L67" i="28" s="1"/>
  <c r="L68" i="28" s="1"/>
  <c r="L69" i="28" s="1"/>
  <c r="L70" i="28" s="1"/>
  <c r="A18" i="28"/>
  <c r="A19" i="28" s="1"/>
  <c r="A20" i="28" s="1"/>
  <c r="A21" i="28" s="1"/>
  <c r="A22" i="28" s="1"/>
  <c r="A23" i="28" s="1"/>
  <c r="A24" i="28" s="1"/>
  <c r="E26" i="28"/>
  <c r="E23" i="30" l="1"/>
  <c r="E25" i="30" s="1"/>
  <c r="E29" i="30" s="1"/>
  <c r="E132" i="4" s="1"/>
  <c r="E133" i="4" s="1"/>
  <c r="E138" i="4" s="1"/>
  <c r="G159" i="10" s="1"/>
  <c r="G171" i="10" s="1"/>
  <c r="E16" i="4"/>
  <c r="E25" i="4" s="1"/>
  <c r="F13" i="3"/>
  <c r="G52" i="10"/>
  <c r="G122" i="10" s="1"/>
  <c r="G134" i="10" s="1"/>
  <c r="D50" i="10"/>
  <c r="D86" i="10"/>
  <c r="G86" i="10" s="1"/>
  <c r="D60" i="10"/>
  <c r="D61" i="10"/>
  <c r="G61" i="10" s="1"/>
  <c r="D62" i="10"/>
  <c r="G62" i="10" s="1"/>
  <c r="G65" i="10" s="1"/>
  <c r="G156" i="10" s="1"/>
  <c r="G47" i="10"/>
  <c r="G50" i="10" s="1"/>
  <c r="G146" i="10" s="1"/>
  <c r="G89" i="10"/>
  <c r="G202" i="10" s="1"/>
  <c r="G208" i="10" s="1"/>
  <c r="G218" i="10" s="1"/>
  <c r="D84" i="10"/>
  <c r="G84" i="10" s="1"/>
  <c r="G87" i="10" s="1"/>
  <c r="G226" i="10" s="1"/>
  <c r="D99" i="10"/>
  <c r="G99" i="10" s="1"/>
  <c r="G102" i="10" s="1"/>
  <c r="G236" i="10" s="1"/>
  <c r="D87" i="10"/>
  <c r="D97" i="10"/>
  <c r="G169" i="12"/>
  <c r="G163" i="12"/>
  <c r="G173" i="12" s="1"/>
  <c r="D86" i="12"/>
  <c r="G86" i="12" s="1"/>
  <c r="D87" i="12"/>
  <c r="G87" i="12" s="1"/>
  <c r="G48" i="12"/>
  <c r="D49" i="12"/>
  <c r="G49" i="12" s="1"/>
  <c r="D50" i="12"/>
  <c r="G50" i="12" s="1"/>
  <c r="G253" i="12"/>
  <c r="G256" i="12" s="1"/>
  <c r="G260" i="12" s="1"/>
  <c r="D85" i="12"/>
  <c r="A26" i="57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57" i="57" s="1"/>
  <c r="A58" i="57" s="1"/>
  <c r="A59" i="57" s="1"/>
  <c r="A60" i="57" s="1"/>
  <c r="A61" i="57" s="1"/>
  <c r="A62" i="57" s="1"/>
  <c r="A63" i="57" s="1"/>
  <c r="G27" i="57"/>
  <c r="K26" i="28"/>
  <c r="A25" i="28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E32" i="4" l="1"/>
  <c r="F32" i="3" s="1"/>
  <c r="E28" i="4"/>
  <c r="F28" i="3" s="1"/>
  <c r="F132" i="3"/>
  <c r="G125" i="10"/>
  <c r="G137" i="10" s="1"/>
  <c r="G214" i="10"/>
  <c r="G221" i="10" s="1"/>
  <c r="G224" i="10" s="1"/>
  <c r="G228" i="10" s="1"/>
  <c r="G162" i="10"/>
  <c r="G172" i="10" s="1"/>
  <c r="G168" i="10"/>
  <c r="G60" i="10"/>
  <c r="G63" i="10" s="1"/>
  <c r="G180" i="10" s="1"/>
  <c r="D63" i="10"/>
  <c r="G242" i="10"/>
  <c r="G252" i="10" s="1"/>
  <c r="G248" i="10"/>
  <c r="G97" i="10"/>
  <c r="G100" i="10" s="1"/>
  <c r="G260" i="10" s="1"/>
  <c r="D100" i="10"/>
  <c r="G90" i="12"/>
  <c r="G200" i="12" s="1"/>
  <c r="G206" i="12" s="1"/>
  <c r="G216" i="12" s="1"/>
  <c r="G176" i="12"/>
  <c r="G179" i="12" s="1"/>
  <c r="G183" i="12" s="1"/>
  <c r="D88" i="12"/>
  <c r="G85" i="12"/>
  <c r="G88" i="12" s="1"/>
  <c r="G224" i="12" s="1"/>
  <c r="D51" i="12"/>
  <c r="G53" i="12"/>
  <c r="G123" i="12" s="1"/>
  <c r="G51" i="12"/>
  <c r="G147" i="12" s="1"/>
  <c r="G128" i="10" l="1"/>
  <c r="G138" i="10" s="1"/>
  <c r="G175" i="10"/>
  <c r="G178" i="10" s="1"/>
  <c r="G182" i="10" s="1"/>
  <c r="E42" i="30" s="1"/>
  <c r="G141" i="10"/>
  <c r="G144" i="10" s="1"/>
  <c r="G148" i="10" s="1"/>
  <c r="G255" i="10"/>
  <c r="G258" i="10" s="1"/>
  <c r="G262" i="10" s="1"/>
  <c r="G212" i="12"/>
  <c r="G135" i="12"/>
  <c r="G129" i="12"/>
  <c r="G139" i="12" s="1"/>
  <c r="G219" i="12"/>
  <c r="G222" i="12" s="1"/>
  <c r="G226" i="12" s="1"/>
  <c r="E83" i="4" l="1"/>
  <c r="E84" i="4" s="1"/>
  <c r="E38" i="30"/>
  <c r="E27" i="4"/>
  <c r="F27" i="3" s="1"/>
  <c r="E87" i="4"/>
  <c r="E88" i="4" s="1"/>
  <c r="E31" i="4"/>
  <c r="E72" i="4"/>
  <c r="E73" i="4" s="1"/>
  <c r="E79" i="4" s="1"/>
  <c r="G142" i="12"/>
  <c r="G145" i="12" s="1"/>
  <c r="G149" i="12" s="1"/>
  <c r="E90" i="4" l="1"/>
  <c r="E92" i="4" s="1"/>
  <c r="E29" i="4"/>
  <c r="F31" i="3"/>
  <c r="E33" i="4"/>
  <c r="E40" i="4" l="1"/>
  <c r="E94" i="4" s="1"/>
  <c r="E177" i="5" l="1"/>
  <c r="E170" i="5"/>
  <c r="E182" i="5"/>
  <c r="E114" i="5" s="1"/>
  <c r="E181" i="5"/>
  <c r="E113" i="5" s="1"/>
  <c r="E180" i="5"/>
  <c r="A166" i="5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H165" i="5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B159" i="5"/>
  <c r="E147" i="5"/>
  <c r="E121" i="5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H111" i="5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B105" i="5"/>
  <c r="E86" i="5"/>
  <c r="E88" i="5" s="1"/>
  <c r="E82" i="5"/>
  <c r="E60" i="5"/>
  <c r="A57" i="5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H56" i="5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B50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E84" i="5" l="1"/>
  <c r="E90" i="5" s="1"/>
  <c r="E132" i="5"/>
  <c r="E17" i="5"/>
  <c r="E26" i="5" s="1"/>
  <c r="E64" i="5"/>
  <c r="E66" i="5" s="1"/>
  <c r="E189" i="5"/>
  <c r="E140" i="5" s="1"/>
  <c r="E142" i="5" s="1"/>
  <c r="E75" i="5"/>
  <c r="E77" i="5" s="1"/>
  <c r="E71" i="5"/>
  <c r="E73" i="5" s="1"/>
  <c r="E112" i="5"/>
  <c r="E126" i="5"/>
  <c r="E183" i="5"/>
  <c r="E115" i="5" s="1"/>
  <c r="E116" i="5" l="1"/>
  <c r="E137" i="5" s="1"/>
  <c r="E184" i="5"/>
  <c r="E79" i="5"/>
  <c r="E92" i="5" s="1"/>
  <c r="E29" i="5" l="1"/>
  <c r="E30" i="5" s="1"/>
  <c r="E33" i="5"/>
  <c r="E34" i="5" s="1"/>
  <c r="E41" i="5" l="1"/>
  <c r="E94" i="5" l="1"/>
  <c r="B193" i="3" l="1"/>
  <c r="H53" i="3" l="1"/>
  <c r="F53" i="3"/>
  <c r="F76" i="3" l="1"/>
  <c r="F69" i="3"/>
  <c r="B159" i="3"/>
  <c r="B158" i="3"/>
  <c r="B105" i="3"/>
  <c r="B104" i="3"/>
  <c r="B49" i="3"/>
  <c r="B48" i="3"/>
  <c r="C17" i="13" l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I10" i="13"/>
  <c r="I11" i="13" s="1"/>
  <c r="I12" i="13" s="1"/>
  <c r="I13" i="13" s="1"/>
  <c r="I14" i="13" s="1"/>
  <c r="I15" i="13" s="1"/>
  <c r="A10" i="13"/>
  <c r="A11" i="13" s="1"/>
  <c r="A12" i="13" s="1"/>
  <c r="A13" i="13" s="1"/>
  <c r="A14" i="13" s="1"/>
  <c r="A15" i="13" s="1"/>
  <c r="A17" i="13" l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B153" i="3"/>
  <c r="B97" i="3"/>
  <c r="F62" i="3" l="1"/>
  <c r="F58" i="3"/>
  <c r="F86" i="3" l="1"/>
  <c r="F82" i="3"/>
  <c r="F71" i="3" l="1"/>
  <c r="F75" i="3"/>
  <c r="F63" i="3"/>
  <c r="F59" i="3"/>
  <c r="H190" i="3" l="1"/>
  <c r="F190" i="3"/>
  <c r="J189" i="3"/>
  <c r="J188" i="3"/>
  <c r="H178" i="3"/>
  <c r="F178" i="3"/>
  <c r="J177" i="3"/>
  <c r="J176" i="3"/>
  <c r="J175" i="3"/>
  <c r="J174" i="3"/>
  <c r="H171" i="3"/>
  <c r="F171" i="3"/>
  <c r="J170" i="3"/>
  <c r="J169" i="3"/>
  <c r="J168" i="3"/>
  <c r="L167" i="3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J167" i="3"/>
  <c r="A167" i="3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H163" i="3"/>
  <c r="F163" i="3"/>
  <c r="J150" i="3"/>
  <c r="H148" i="3"/>
  <c r="H77" i="3" s="1"/>
  <c r="F148" i="3"/>
  <c r="J147" i="3"/>
  <c r="J146" i="3"/>
  <c r="H143" i="3"/>
  <c r="H60" i="3" s="1"/>
  <c r="J142" i="3"/>
  <c r="F143" i="3"/>
  <c r="J136" i="3"/>
  <c r="J135" i="3"/>
  <c r="H133" i="3"/>
  <c r="F133" i="3"/>
  <c r="J132" i="3"/>
  <c r="J131" i="3"/>
  <c r="J130" i="3"/>
  <c r="H127" i="3"/>
  <c r="F127" i="3"/>
  <c r="J126" i="3"/>
  <c r="J125" i="3"/>
  <c r="H122" i="3"/>
  <c r="F122" i="3"/>
  <c r="J121" i="3"/>
  <c r="J120" i="3"/>
  <c r="L113" i="3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A113" i="3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H109" i="3"/>
  <c r="F109" i="3"/>
  <c r="H88" i="3"/>
  <c r="H84" i="3"/>
  <c r="J76" i="3"/>
  <c r="J69" i="3"/>
  <c r="J62" i="3"/>
  <c r="J58" i="3"/>
  <c r="L57" i="3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A57" i="3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J56" i="3"/>
  <c r="J38" i="3"/>
  <c r="J37" i="3"/>
  <c r="J36" i="3"/>
  <c r="J35" i="3"/>
  <c r="J24" i="3"/>
  <c r="J22" i="3"/>
  <c r="J20" i="3"/>
  <c r="J18" i="3"/>
  <c r="H16" i="3"/>
  <c r="H25" i="3" s="1"/>
  <c r="F16" i="3"/>
  <c r="J15" i="3"/>
  <c r="J13" i="3"/>
  <c r="L11" i="3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J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25" i="3" l="1"/>
  <c r="J16" i="3"/>
  <c r="J25" i="3" s="1"/>
  <c r="E44" i="30"/>
  <c r="E40" i="30"/>
  <c r="H64" i="3"/>
  <c r="H66" i="3" s="1"/>
  <c r="J116" i="3"/>
  <c r="J86" i="3"/>
  <c r="J182" i="3"/>
  <c r="J184" i="3"/>
  <c r="J190" i="3"/>
  <c r="J133" i="3"/>
  <c r="J181" i="3"/>
  <c r="J183" i="3"/>
  <c r="H73" i="3"/>
  <c r="H79" i="3" s="1"/>
  <c r="H90" i="3"/>
  <c r="J115" i="3"/>
  <c r="J171" i="3"/>
  <c r="J122" i="3"/>
  <c r="J127" i="3"/>
  <c r="J141" i="3"/>
  <c r="J143" i="3" s="1"/>
  <c r="J148" i="3"/>
  <c r="H117" i="3"/>
  <c r="H138" i="3" s="1"/>
  <c r="J82" i="3"/>
  <c r="J114" i="3"/>
  <c r="H185" i="3"/>
  <c r="J59" i="3"/>
  <c r="F60" i="3"/>
  <c r="J63" i="3"/>
  <c r="F64" i="3"/>
  <c r="J178" i="3"/>
  <c r="F185" i="3"/>
  <c r="F87" i="3" l="1"/>
  <c r="J64" i="3"/>
  <c r="H92" i="3"/>
  <c r="J185" i="3"/>
  <c r="H40" i="3"/>
  <c r="J75" i="3"/>
  <c r="F77" i="3"/>
  <c r="J77" i="3" s="1"/>
  <c r="F66" i="3"/>
  <c r="J60" i="3"/>
  <c r="F117" i="3"/>
  <c r="F138" i="3" s="1"/>
  <c r="J113" i="3"/>
  <c r="J117" i="3" s="1"/>
  <c r="J71" i="3"/>
  <c r="J31" i="3" l="1"/>
  <c r="J87" i="3"/>
  <c r="F88" i="3"/>
  <c r="J88" i="3" s="1"/>
  <c r="J138" i="3"/>
  <c r="F72" i="3"/>
  <c r="F83" i="3"/>
  <c r="H94" i="3"/>
  <c r="J66" i="3"/>
  <c r="J27" i="3" l="1"/>
  <c r="J72" i="3"/>
  <c r="F73" i="3"/>
  <c r="J83" i="3"/>
  <c r="F84" i="3"/>
  <c r="J32" i="3"/>
  <c r="J33" i="3"/>
  <c r="J28" i="3"/>
  <c r="J84" i="3" l="1"/>
  <c r="F90" i="3"/>
  <c r="J90" i="3" s="1"/>
  <c r="F79" i="3"/>
  <c r="J73" i="3"/>
  <c r="J29" i="3"/>
  <c r="F40" i="3"/>
  <c r="J79" i="3" l="1"/>
  <c r="F92" i="3"/>
  <c r="J92" i="3" s="1"/>
  <c r="J40" i="3"/>
  <c r="F94" i="3" l="1"/>
  <c r="J94" i="3" s="1"/>
  <c r="D10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11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A10" i="1"/>
  <c r="D52" i="13" l="1"/>
  <c r="H16" i="13" l="1"/>
  <c r="F17" i="13" l="1"/>
  <c r="G17" i="13" l="1"/>
  <c r="H17" i="13" s="1"/>
  <c r="F18" i="13" l="1"/>
  <c r="G18" i="13" l="1"/>
  <c r="H18" i="13" s="1"/>
  <c r="F19" i="13" l="1"/>
  <c r="G19" i="13" l="1"/>
  <c r="H19" i="13" s="1"/>
  <c r="F20" i="13" l="1"/>
  <c r="G20" i="13" l="1"/>
  <c r="H20" i="13" s="1"/>
  <c r="F21" i="13" l="1"/>
  <c r="G21" i="13" l="1"/>
  <c r="H21" i="13" s="1"/>
  <c r="F22" i="13" l="1"/>
  <c r="G22" i="13" l="1"/>
  <c r="H22" i="13" s="1"/>
  <c r="F23" i="13" l="1"/>
  <c r="G23" i="13" l="1"/>
  <c r="H23" i="13" s="1"/>
  <c r="F24" i="13" l="1"/>
  <c r="G24" i="13" l="1"/>
  <c r="H24" i="13" s="1"/>
  <c r="F25" i="13" l="1"/>
  <c r="G25" i="13" l="1"/>
  <c r="H25" i="13" s="1"/>
  <c r="F26" i="13" l="1"/>
  <c r="G26" i="13" l="1"/>
  <c r="H26" i="13" s="1"/>
  <c r="F27" i="13" l="1"/>
  <c r="G27" i="13" l="1"/>
  <c r="H27" i="13" l="1"/>
  <c r="F28" i="13" l="1"/>
  <c r="G28" i="13" l="1"/>
  <c r="H28" i="13" s="1"/>
  <c r="F29" i="13" l="1"/>
  <c r="G29" i="13" s="1"/>
  <c r="H29" i="13" s="1"/>
  <c r="F30" i="13" l="1"/>
  <c r="G30" i="13" s="1"/>
  <c r="H30" i="13" s="1"/>
  <c r="F31" i="13" l="1"/>
  <c r="G31" i="13" s="1"/>
  <c r="H31" i="13" s="1"/>
  <c r="F32" i="13" l="1"/>
  <c r="G32" i="13" s="1"/>
  <c r="H32" i="13" s="1"/>
  <c r="F33" i="13" l="1"/>
  <c r="G33" i="13" s="1"/>
  <c r="H33" i="13" s="1"/>
  <c r="F34" i="13" l="1"/>
  <c r="G34" i="13" s="1"/>
  <c r="H34" i="13" s="1"/>
  <c r="F35" i="13" l="1"/>
  <c r="G35" i="13" s="1"/>
  <c r="H35" i="13" s="1"/>
  <c r="F36" i="13" l="1"/>
  <c r="G36" i="13" s="1"/>
  <c r="H36" i="13" l="1"/>
  <c r="F37" i="13" l="1"/>
  <c r="G37" i="13" s="1"/>
  <c r="H37" i="13" s="1"/>
  <c r="F38" i="13" l="1"/>
  <c r="G38" i="13" s="1"/>
  <c r="H38" i="13" s="1"/>
  <c r="F39" i="13" l="1"/>
  <c r="G39" i="13" s="1"/>
  <c r="H39" i="13" l="1"/>
  <c r="F40" i="13" l="1"/>
  <c r="G40" i="13" s="1"/>
  <c r="H40" i="13" l="1"/>
  <c r="F41" i="13" l="1"/>
  <c r="G41" i="13" s="1"/>
  <c r="H41" i="13" s="1"/>
  <c r="F42" i="13" s="1"/>
  <c r="G42" i="13" l="1"/>
  <c r="H42" i="13" s="1"/>
  <c r="F43" i="13" l="1"/>
  <c r="G43" i="13" s="1"/>
  <c r="H43" i="13" s="1"/>
  <c r="F44" i="13" l="1"/>
  <c r="G44" i="13" s="1"/>
  <c r="H44" i="13" s="1"/>
  <c r="F45" i="13" l="1"/>
  <c r="G45" i="13" s="1"/>
  <c r="H45" i="13" l="1"/>
  <c r="F46" i="13" l="1"/>
  <c r="G46" i="13" l="1"/>
  <c r="H46" i="13" s="1"/>
  <c r="F47" i="13" l="1"/>
  <c r="G47" i="13" s="1"/>
  <c r="H47" i="13" s="1"/>
  <c r="F48" i="13" l="1"/>
  <c r="G48" i="13" s="1"/>
  <c r="H48" i="13" l="1"/>
  <c r="F49" i="13" l="1"/>
  <c r="G49" i="13" l="1"/>
  <c r="H49" i="13" s="1"/>
  <c r="F50" i="13" l="1"/>
  <c r="G50" i="13" s="1"/>
  <c r="H50" i="13" l="1"/>
  <c r="F51" i="13" l="1"/>
  <c r="G51" i="13" s="1"/>
  <c r="G52" i="13" s="1"/>
  <c r="D12" i="1" l="1"/>
  <c r="D14" i="1" s="1"/>
  <c r="D20" i="1" s="1"/>
  <c r="H51" i="13"/>
  <c r="D16" i="1" l="1"/>
  <c r="D18" i="1" s="1"/>
  <c r="D22" i="1" l="1"/>
</calcChain>
</file>

<file path=xl/sharedStrings.xml><?xml version="1.0" encoding="utf-8"?>
<sst xmlns="http://schemas.openxmlformats.org/spreadsheetml/2006/main" count="2163" uniqueCount="702">
  <si>
    <t>San Diego Gas &amp; Electric Company</t>
  </si>
  <si>
    <t>($1,000)</t>
  </si>
  <si>
    <t>Line</t>
  </si>
  <si>
    <t>Description</t>
  </si>
  <si>
    <t>Amounts</t>
  </si>
  <si>
    <t>Reference</t>
  </si>
  <si>
    <t>No.</t>
  </si>
  <si>
    <t>Total BTRR Adjustment - Before Interest</t>
  </si>
  <si>
    <t>Page 2.2; Line 39</t>
  </si>
  <si>
    <t>Interest Expense</t>
  </si>
  <si>
    <t>Total BTRR Adjustment Excluding FF&amp;U</t>
  </si>
  <si>
    <t>Sum Lines 2 and 4</t>
  </si>
  <si>
    <t>Transmission Related Municipal Franchise Fees Expenses</t>
  </si>
  <si>
    <t>Line 6 x 1.0275%</t>
  </si>
  <si>
    <t>Total BTRR Adjustment Including Franchise Fees Expense (WHOLESALE)</t>
  </si>
  <si>
    <t>Sum Lines 6 and 8</t>
  </si>
  <si>
    <t>Transmission Related Uncollectible Expense</t>
  </si>
  <si>
    <t>Total BTRR Adjustment Including FF&amp;U (RETAIL)</t>
  </si>
  <si>
    <t>Sum Lines 10 and 12</t>
  </si>
  <si>
    <t xml:space="preserve"> </t>
  </si>
  <si>
    <t>A</t>
  </si>
  <si>
    <t>B</t>
  </si>
  <si>
    <t>C = A - B</t>
  </si>
  <si>
    <t>Difference</t>
  </si>
  <si>
    <t xml:space="preserve">Amounts  </t>
  </si>
  <si>
    <t xml:space="preserve">Amounts </t>
  </si>
  <si>
    <t>Incr (Decr)</t>
  </si>
  <si>
    <t>A. Revenues:</t>
  </si>
  <si>
    <t>Transmission Operation &amp; Maintenance Expense</t>
  </si>
  <si>
    <t>Page 3.1 and Page 4.1, Line 1</t>
  </si>
  <si>
    <t>Transmission Related A&amp;G Expense</t>
  </si>
  <si>
    <t>√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</si>
  <si>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</si>
  <si>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</si>
  <si>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</si>
  <si>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</si>
  <si>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</si>
  <si>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</si>
  <si>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</si>
  <si>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</si>
  <si>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</si>
  <si>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</si>
  <si>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</si>
  <si>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</si>
  <si>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</si>
  <si>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</si>
  <si>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</si>
  <si>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</si>
  <si>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3.1 and Page 4.1, Line 17</t>
  </si>
  <si>
    <t>Transmission Rate Base</t>
  </si>
  <si>
    <t>Page 3.1 and Page 4.1, Line 18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</si>
  <si>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</si>
  <si>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</si>
  <si>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</si>
  <si>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</si>
  <si>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</si>
  <si>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</si>
  <si>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</si>
  <si>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</si>
  <si>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</si>
  <si>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</si>
  <si>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</si>
  <si>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</si>
  <si>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</si>
  <si>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</si>
  <si>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</si>
  <si>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</si>
  <si>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</si>
  <si>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</si>
  <si>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</si>
  <si>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</si>
  <si>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</si>
  <si>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</si>
  <si>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</si>
  <si>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</si>
  <si>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</si>
  <si>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</si>
  <si>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</si>
  <si>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</si>
  <si>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</si>
  <si>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</si>
  <si>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</si>
  <si>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</si>
  <si>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</si>
  <si>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</si>
  <si>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</si>
  <si>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</si>
  <si>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</si>
  <si>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</si>
  <si>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</si>
  <si>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</si>
  <si>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</si>
  <si>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</si>
  <si>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</si>
  <si>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</si>
  <si>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</si>
  <si>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</si>
  <si>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</si>
  <si>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</si>
  <si>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</si>
  <si>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</si>
  <si>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</si>
  <si>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</si>
  <si>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</si>
  <si>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</si>
  <si>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</si>
  <si>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</si>
  <si>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</si>
  <si>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</si>
  <si>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</si>
  <si>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</si>
  <si>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</si>
  <si>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</si>
  <si>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</si>
  <si>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</si>
  <si>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</si>
  <si>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</si>
  <si>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</si>
  <si>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</si>
  <si>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</si>
  <si>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</si>
  <si>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</si>
  <si>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</si>
  <si>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</si>
  <si>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</si>
  <si>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</si>
  <si>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</si>
  <si>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</si>
  <si>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</si>
  <si>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</si>
  <si>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</si>
  <si>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</si>
  <si>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</si>
  <si>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</si>
  <si>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</si>
  <si>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</si>
  <si>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</si>
  <si>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</si>
  <si>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</si>
  <si>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</si>
  <si>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</si>
  <si>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</si>
  <si>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</si>
  <si>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</si>
  <si>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</si>
  <si>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</si>
  <si>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</si>
  <si>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</si>
  <si>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</si>
  <si>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</si>
  <si>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</si>
  <si>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</si>
  <si>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</si>
  <si>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</si>
  <si>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</si>
  <si>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</si>
  <si>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</si>
  <si>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</si>
  <si>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</si>
  <si>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</si>
  <si>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</si>
  <si>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</si>
  <si>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</si>
  <si>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</si>
  <si>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</si>
  <si>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</si>
  <si>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</si>
  <si>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</si>
  <si>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</si>
  <si>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</si>
  <si>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</si>
  <si>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</si>
  <si>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</si>
  <si>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</si>
  <si>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</si>
  <si>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</si>
  <si>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</si>
  <si>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</si>
  <si>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</si>
  <si>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</si>
  <si>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</si>
  <si>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</si>
  <si>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</si>
  <si>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</si>
  <si>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</si>
  <si>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</si>
  <si>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</si>
  <si>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</si>
  <si>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</si>
  <si>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</si>
  <si>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</si>
  <si>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</si>
  <si>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</si>
  <si>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</si>
  <si>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</si>
  <si>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</si>
  <si>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</si>
  <si>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</si>
  <si>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</si>
  <si>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</si>
  <si>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</si>
  <si>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</si>
  <si>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</si>
  <si>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</si>
  <si>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</si>
  <si>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</si>
  <si>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</si>
  <si>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Statement AJ; Line 23</t>
  </si>
  <si>
    <t>Statement AK; Line 20</t>
  </si>
  <si>
    <t>Page 3; Line 27</t>
  </si>
  <si>
    <t>Page 3; Line 27 - Line 10</t>
  </si>
  <si>
    <t>Statement AQ; Line 3</t>
  </si>
  <si>
    <t>Statement AU; Line 13</t>
  </si>
  <si>
    <t>Statement Misc; Line 1</t>
  </si>
  <si>
    <t>Statement AU; Line 15</t>
  </si>
  <si>
    <t>Statement AJ; Line 19</t>
  </si>
  <si>
    <t>Page 3; Line 32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</si>
  <si>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</si>
  <si>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</si>
  <si>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</si>
  <si>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</si>
  <si>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</si>
  <si>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</si>
  <si>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</si>
  <si>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</si>
  <si>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</si>
  <si>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</si>
  <si>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</si>
  <si>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</si>
  <si>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11</t>
  </si>
  <si>
    <t xml:space="preserve">Transmission Related Materials and Supplies 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</si>
  <si>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</si>
  <si>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</si>
  <si>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</si>
  <si>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</si>
  <si>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</si>
  <si>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</si>
  <si>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</si>
  <si>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</si>
  <si>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</si>
  <si>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Transmission Related Electric Misc. Intangible Plant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</si>
  <si>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</si>
  <si>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</si>
  <si>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</si>
  <si>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</si>
  <si>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</si>
  <si>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</si>
  <si>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Statement AJ; Line 17</t>
  </si>
  <si>
    <t>Statement AK; Line 13</t>
  </si>
  <si>
    <t>Statement AL; Line 5</t>
  </si>
  <si>
    <t>Statement AL; Line 9</t>
  </si>
  <si>
    <t>Statement AD; Line 11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</si>
  <si>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</si>
  <si>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</si>
  <si>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</si>
  <si>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</si>
  <si>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</si>
  <si>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</si>
  <si>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</si>
  <si>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Statement AH; Line 9</t>
  </si>
  <si>
    <t>Statement AH; Line 31</t>
  </si>
  <si>
    <t>Negative of Statement AH; Line 16</t>
  </si>
  <si>
    <t>Statement AF; Line 7</t>
  </si>
  <si>
    <t>Statement AL; Line 19</t>
  </si>
  <si>
    <t>FERC Form 1</t>
  </si>
  <si>
    <t>(a)</t>
  </si>
  <si>
    <t>(b)</t>
  </si>
  <si>
    <t>Page; Line; Col.</t>
  </si>
  <si>
    <t>Average Balance</t>
  </si>
  <si>
    <t>Transmission Wages and Salaries Allocation Factor</t>
  </si>
  <si>
    <t>Statement AI; Line 15</t>
  </si>
  <si>
    <t>Total Transmission Plant &amp; Incentive Transmission Plant</t>
  </si>
  <si>
    <t xml:space="preserve">Transmission Related Common Plant </t>
  </si>
  <si>
    <t>Total</t>
  </si>
  <si>
    <t>Month</t>
  </si>
  <si>
    <t>Statement AH</t>
  </si>
  <si>
    <t>Operation and Maintenance Expenses</t>
  </si>
  <si>
    <t>Derivation of Transmission Operation and Maintenance Expense:</t>
  </si>
  <si>
    <t>Total Transmission O&amp;M Expense</t>
  </si>
  <si>
    <t>AH-1; Line 33; Col. a</t>
  </si>
  <si>
    <t>Adjustments to Per Book Transmission O&amp;M Expense: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</si>
  <si>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Scheduling, System Control &amp; Dispatch Services</t>
    </r>
  </si>
  <si>
    <t>Negative of AH-1; Line 40;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</si>
  <si>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Reliability, Planning &amp; Standards Development</t>
    </r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</si>
  <si>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Transmission of Electricity by Others</t>
    </r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</si>
  <si>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 xml:space="preserve">Miscellaneous Transmission Expense </t>
    </r>
  </si>
  <si>
    <t xml:space="preserve">     Total Adjusted Transmission O&amp;M Expenses </t>
  </si>
  <si>
    <t>Sum Lines 2 thru 8</t>
  </si>
  <si>
    <t>Derivation of Administrative and General Expense:</t>
  </si>
  <si>
    <t>Total Administrative &amp; General Expense</t>
  </si>
  <si>
    <t>Adjustments to Per Book A&amp;G Expense:</t>
  </si>
  <si>
    <t xml:space="preserve">   CPUC energy efficiency programs</t>
  </si>
  <si>
    <r>
      <t xml:space="preserve">   CPUC Intervenor Funding Expense - Transmission </t>
    </r>
    <r>
      <rPr>
        <b/>
        <vertAlign val="superscript"/>
        <sz val="12"/>
        <rFont val="Times New Roman"/>
        <family val="1"/>
      </rPr>
      <t>1</t>
    </r>
  </si>
  <si>
    <t xml:space="preserve">   CPUC Intervenor Funding Expense - Distribution</t>
  </si>
  <si>
    <t xml:space="preserve">   CPUC reimbursement fees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</si>
  <si>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</si>
  <si>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</si>
  <si>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</si>
  <si>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</si>
  <si>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</si>
  <si>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Cost Adjustments</t>
  </si>
  <si>
    <t xml:space="preserve">     Total Adjusted A&amp;G Expenses Including Property Insurance</t>
  </si>
  <si>
    <t>Less: Property Insurance (Due to different allocation factor)</t>
  </si>
  <si>
    <t>Negative of AH-2; Line 5; Col. c</t>
  </si>
  <si>
    <t>Total Adjusted A&amp;G Expenses Excluding Property Insurance</t>
  </si>
  <si>
    <t>Transmission Related Administrative &amp; General Expenses</t>
  </si>
  <si>
    <t>Property Insurance Allocated to Transmission, General, and Common Plant</t>
  </si>
  <si>
    <t xml:space="preserve">     Transmission Related A&amp;G Expense Including Property Insurance Expense</t>
  </si>
  <si>
    <t>Derivation of Transmission Plant Property Insurance Allocation Factor:</t>
  </si>
  <si>
    <t>Transmission Plant &amp; Incentive Transmission Plant</t>
  </si>
  <si>
    <t xml:space="preserve">     Total Transmission Related Investment in Plant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</si>
  <si>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</si>
  <si>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</si>
  <si>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</si>
  <si>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</si>
  <si>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</si>
  <si>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</si>
  <si>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</si>
  <si>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Transmission Property Insurance and Tax Allocation Factor</t>
  </si>
  <si>
    <t>The CPUC Intervenor Expense for Transmission shall be treated as an exclusion in A&amp;G but added back to the Retail BTRR on BK-1; Page 1; Line 5. This expense will be</t>
  </si>
  <si>
    <t>excluded in Wholesale BTRR on BK-2; Line 3.</t>
  </si>
  <si>
    <t>Sum Lines 12 thru 25</t>
  </si>
  <si>
    <t>Line 26 + Line 27</t>
  </si>
  <si>
    <t>Line 28 x Line 29</t>
  </si>
  <si>
    <t>Negative of Line 27 x Line 51</t>
  </si>
  <si>
    <t>Statement AD; Line 25</t>
  </si>
  <si>
    <t>Sum Lines 35 thru 38</t>
  </si>
  <si>
    <t>Line 35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</si>
  <si>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</si>
  <si>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</si>
  <si>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</si>
  <si>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</si>
  <si>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</si>
  <si>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41 thru 48</t>
  </si>
  <si>
    <t>Line 39 / Line 49</t>
  </si>
  <si>
    <t>Administrative &amp; General Expenses</t>
  </si>
  <si>
    <t>(f)</t>
  </si>
  <si>
    <t>(g) = (e) + (f)</t>
  </si>
  <si>
    <t>FERC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</si>
  <si>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</si>
  <si>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</si>
  <si>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</si>
  <si>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</si>
  <si>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</si>
  <si>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</si>
  <si>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</si>
  <si>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</si>
  <si>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</si>
  <si>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</si>
  <si>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</si>
  <si>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</si>
  <si>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</si>
  <si>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t xml:space="preserve">Franchise Requirements </t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</si>
  <si>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</si>
  <si>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</si>
  <si>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</si>
  <si>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</si>
  <si>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</si>
  <si>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</si>
  <si>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</si>
  <si>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t>Excluded Expenses:</t>
  </si>
  <si>
    <t>Customer Information System</t>
  </si>
  <si>
    <t>Litigation expenses - Litigation Cost Memorandum Account (LCMA)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</si>
  <si>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</si>
  <si>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</si>
  <si>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</si>
  <si>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</si>
  <si>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adjustments and corresponding refunds will be accounted for in a separate refund analysis filed with FERC.</t>
  </si>
  <si>
    <t>Statement AL</t>
  </si>
  <si>
    <t>Working Capital</t>
  </si>
  <si>
    <t>Working</t>
  </si>
  <si>
    <t>13-Months</t>
  </si>
  <si>
    <t>Cash</t>
  </si>
  <si>
    <t>AL-1; Line 18</t>
  </si>
  <si>
    <t>Transmission Plant Allocation Factor</t>
  </si>
  <si>
    <t>Pg6 Rev Stmt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</si>
  <si>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</si>
  <si>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</si>
  <si>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</si>
  <si>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</si>
  <si>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</si>
  <si>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</si>
  <si>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</si>
  <si>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</si>
  <si>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</si>
  <si>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</si>
  <si>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</si>
  <si>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</si>
  <si>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</si>
  <si>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</si>
  <si>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</si>
  <si>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D. Adj. to Back Out CPUC Intervenor Funding Exp. Embedded in Retail Working Cash:</t>
  </si>
  <si>
    <t>Line 14 Above</t>
  </si>
  <si>
    <t>Line 17 Above</t>
  </si>
  <si>
    <t>Adj. to Transmission Related Cash Working Capital - Wholesale Customers</t>
  </si>
  <si>
    <t>Line 22 x Line 24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</si>
  <si>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ROE:</t>
    </r>
  </si>
  <si>
    <r>
      <t xml:space="preserve">     CPUC Intervenor Funding Expense Revenue Adj. - Base ROE </t>
    </r>
    <r>
      <rPr>
        <b/>
        <vertAlign val="superscript"/>
        <sz val="12"/>
        <rFont val="Times New Roman"/>
        <family val="1"/>
      </rPr>
      <t>3</t>
    </r>
  </si>
  <si>
    <t>Line 26 x Line 28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</si>
  <si>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Adder:</t>
    </r>
  </si>
  <si>
    <r>
      <t xml:space="preserve">     CPUC Intervenor Funding Expense Revenue Adj. - CAISO Participation ROE Adder </t>
    </r>
    <r>
      <rPr>
        <b/>
        <vertAlign val="superscript"/>
        <sz val="12"/>
        <rFont val="Times New Roman"/>
        <family val="1"/>
      </rPr>
      <t>3</t>
    </r>
  </si>
  <si>
    <t>Line 26 x Line 32</t>
  </si>
  <si>
    <t>The balances for Materials &amp; Supplies and Prepayments are derived based on a 13-month average balance.</t>
  </si>
  <si>
    <t>Working Capital Adjustment to show that Wholesale customers do not pay for CPUC Intervenor Funding Expense.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</si>
  <si>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</si>
  <si>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</si>
  <si>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</si>
  <si>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</si>
  <si>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</si>
  <si>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</si>
  <si>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</si>
  <si>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</si>
  <si>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</si>
  <si>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Sum Lines 2 thru 6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</si>
  <si>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</si>
  <si>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</si>
  <si>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</si>
  <si>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</si>
  <si>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</si>
  <si>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</si>
  <si>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</si>
  <si>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</si>
  <si>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</si>
  <si>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</si>
  <si>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</si>
  <si>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</si>
  <si>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</si>
  <si>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</si>
  <si>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Line 21 / Line 20</t>
  </si>
  <si>
    <t>Common Equity Component:</t>
  </si>
  <si>
    <t>Proprietary Capital</t>
  </si>
  <si>
    <t>Less: Preferred Stock (Acct 204)</t>
  </si>
  <si>
    <t>Negative of Line 20 Above</t>
  </si>
  <si>
    <t>Less: Unappropriated Undistributed Subsidiary Earnings (Acct 216.1)</t>
  </si>
  <si>
    <t>Accumulated Other Comprehensive Income (Acct 219)</t>
  </si>
  <si>
    <t xml:space="preserve">     CS = Common Stock</t>
  </si>
  <si>
    <t>Sum Lines 25 thru 28</t>
  </si>
  <si>
    <t>Base Return on Common Equity: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</si>
  <si>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</si>
  <si>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</si>
  <si>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</si>
  <si>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</si>
  <si>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</si>
  <si>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</si>
  <si>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</si>
  <si>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</si>
  <si>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</si>
  <si>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</si>
  <si>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</si>
  <si>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</si>
  <si>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</si>
  <si>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</si>
  <si>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</si>
  <si>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</si>
  <si>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</si>
  <si>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</si>
  <si>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</si>
  <si>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</si>
  <si>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</si>
  <si>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</si>
  <si>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</si>
  <si>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</si>
  <si>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</si>
  <si>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</si>
  <si>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</si>
  <si>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</si>
  <si>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</si>
  <si>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</si>
  <si>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</si>
  <si>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</si>
  <si>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</si>
  <si>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</si>
  <si>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</si>
  <si>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</si>
  <si>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</si>
  <si>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</si>
  <si>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</si>
  <si>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</si>
  <si>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</si>
  <si>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</si>
  <si>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</si>
  <si>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</si>
  <si>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</si>
  <si>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</si>
  <si>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 xml:space="preserve">     C = Equity AFUDC Component of Transmission Depreciation Expense</t>
  </si>
  <si>
    <t xml:space="preserve">     D = Transmission Rate Base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</si>
  <si>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</si>
  <si>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</si>
  <si>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</si>
  <si>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</si>
  <si>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</si>
  <si>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</si>
  <si>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</si>
  <si>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</si>
  <si>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>Line 8 Above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</si>
  <si>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</si>
  <si>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</si>
  <si>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</si>
  <si>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</si>
  <si>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</si>
  <si>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</si>
  <si>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Expense</t>
  </si>
  <si>
    <t>C. Total Federal &amp; State Income Tax Rate: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</si>
  <si>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</si>
  <si>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</si>
  <si>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</si>
  <si>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</si>
  <si>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</si>
  <si>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</si>
  <si>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42 Above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</si>
  <si>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</si>
  <si>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</si>
  <si>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</si>
  <si>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</si>
  <si>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</si>
  <si>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</si>
  <si>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</si>
  <si>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</si>
  <si>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</si>
  <si>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</si>
  <si>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</si>
  <si>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</si>
  <si>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</si>
  <si>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</si>
  <si>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</si>
  <si>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>Page 2; Line 22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</si>
  <si>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</si>
  <si>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</si>
  <si>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</si>
  <si>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</si>
  <si>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</si>
  <si>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</si>
  <si>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</si>
  <si>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</si>
  <si>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</si>
  <si>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</si>
  <si>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</si>
  <si>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</si>
  <si>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</si>
  <si>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</si>
  <si>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</si>
  <si>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</si>
  <si>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</si>
  <si>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</si>
  <si>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</si>
  <si>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</si>
  <si>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</si>
  <si>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</si>
  <si>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</si>
  <si>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</si>
  <si>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</si>
  <si>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</si>
  <si>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</si>
  <si>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</si>
  <si>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</si>
  <si>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</si>
  <si>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</si>
  <si>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</si>
  <si>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</si>
  <si>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</si>
  <si>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</si>
  <si>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</si>
  <si>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</si>
  <si>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</si>
  <si>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</si>
  <si>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CEMA/WMPMA exclusion corrections</t>
  </si>
  <si>
    <t>Derivation of Other BTRR Adjustment Applicable to TO5 Cycle 5</t>
  </si>
  <si>
    <t>BTRR Adjustment due to TO5 Cycle 5 Adjustments Calculation:</t>
  </si>
  <si>
    <t>As Filed TO5 C5 ER 23-542</t>
  </si>
  <si>
    <t>For the Base Period &amp; True-Up Period Ending December 31, 2021</t>
  </si>
  <si>
    <t>Statement AV; Page 3; Line 32</t>
  </si>
  <si>
    <t>Statement AV; Page 3; Line 66</t>
  </si>
  <si>
    <t>Statement AV; Page 4; Line 32</t>
  </si>
  <si>
    <t>Statement AV; Page 4; Line 66</t>
  </si>
  <si>
    <r>
      <t xml:space="preserve">Transmission Related Accum. Def. Inc. Taxes </t>
    </r>
    <r>
      <rPr>
        <b/>
        <vertAlign val="superscript"/>
        <sz val="12"/>
        <rFont val="Times New Roman"/>
        <family val="1"/>
      </rPr>
      <t>1</t>
    </r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</si>
  <si>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</si>
  <si>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2</t>
    </r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</si>
  <si>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</si>
  <si>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t xml:space="preserve">Represents Transmission Related Net ADIT (Liab)/Asset and Net (Excess)/Deficient ADIT. </t>
  </si>
  <si>
    <t>Source: Orig. Filing TO5 Cycle 5; ER23-542</t>
  </si>
  <si>
    <t>320-323; 112; b</t>
  </si>
  <si>
    <t>Negative of AH-1; Line 38; Col. b</t>
  </si>
  <si>
    <t>Negative of AH-1; Line 39; Col. b</t>
  </si>
  <si>
    <t>Negative of AH-1; Line 45; Col. b</t>
  </si>
  <si>
    <t xml:space="preserve">   Other Transmission O&amp;M Exclusion Adjustments </t>
  </si>
  <si>
    <t>Negative of AH-1; Line 37; Col. b</t>
  </si>
  <si>
    <t>320-323; 197; b</t>
  </si>
  <si>
    <t>AH-2; Line 16; Col. a</t>
  </si>
  <si>
    <t xml:space="preserve"> Abandoned Projects</t>
  </si>
  <si>
    <t>Negative of AH-2; Line 40; Col. a</t>
  </si>
  <si>
    <t xml:space="preserve">Negative of AH-2; Sum Lines (20, 21, 42); Col. b; and Sum Lines (22, 24, 29, 36, 41); Col. a </t>
  </si>
  <si>
    <t>Negative of AH-2; Line 37; Col. a</t>
  </si>
  <si>
    <t>Negative of AH-2; Line 38; Col. a</t>
  </si>
  <si>
    <t>Negative of AH-2; Line 34; Col. a</t>
  </si>
  <si>
    <t>Not Applicable to 2021 Base Period</t>
  </si>
  <si>
    <t>Negative of AH-2; Line 39; Col. b</t>
  </si>
  <si>
    <t>Negative of AH-2; Line 33; Col. b</t>
  </si>
  <si>
    <t>Negative of AH-2; Line 43; Col. b</t>
  </si>
  <si>
    <t>Negative of AH-2; Line 35; Col. b</t>
  </si>
  <si>
    <t xml:space="preserve">   Other A&amp;G Exclusion Adjustments</t>
  </si>
  <si>
    <t xml:space="preserve">Negative of AH-2; Sum Lines (23, 25, 26, 27, 28, 30, 31, 32); Col. a </t>
  </si>
  <si>
    <t>Sum Lines 12 thru 24</t>
  </si>
  <si>
    <t>Line 25 + Line 26</t>
  </si>
  <si>
    <t>Negative of Line 26 x Line 50</t>
  </si>
  <si>
    <t>Line 29 + Line 30</t>
  </si>
  <si>
    <t>Sum Lines 34 thru 37</t>
  </si>
  <si>
    <t>Line 34 Above</t>
  </si>
  <si>
    <t>Sum Lines 40 thru 47</t>
  </si>
  <si>
    <t>Line 38 / Line 48</t>
  </si>
  <si>
    <t>Source: As Filed - Stmt AH; TO5 C5 ER23-542</t>
  </si>
  <si>
    <t xml:space="preserve"> 12 Months Ending December 31, 2021</t>
  </si>
  <si>
    <t>(c) = (a) - (b)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</si>
  <si>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</si>
  <si>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</si>
  <si>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</si>
  <si>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</si>
  <si>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</si>
  <si>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</si>
  <si>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</si>
  <si>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</si>
  <si>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</si>
  <si>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</si>
  <si>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</si>
  <si>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</si>
  <si>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</si>
  <si>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</si>
  <si>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</si>
  <si>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2</t>
    </r>
  </si>
  <si>
    <t>Electric Power Research Institute (EPRI) Dues</t>
  </si>
  <si>
    <t>Covid-19 Pandemic Protections</t>
  </si>
  <si>
    <t>Residential Disconnect Protections</t>
  </si>
  <si>
    <t>CSI Transition, Stabilization, &amp; OCM</t>
  </si>
  <si>
    <t>CPUC reimbursement fees</t>
  </si>
  <si>
    <t>FERC Acct 926, Employee Pensions &amp; Benefits, does not include any PBOP costs for base period 2021.</t>
  </si>
  <si>
    <t>Adjusting journal entries related to prior year A&amp;G costs (2016-2019) that resulted from the 2020 FERC Audit are excluded from TO5 Cycle 5.</t>
  </si>
  <si>
    <t>The impacts of the adjusting entries is reflected in the per book amount and were excluded from the adjusted 2021 total. The impact of FERC Audit</t>
  </si>
  <si>
    <t>Source: As Filed - AH-2; TO5 C5 ER23-542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</si>
  <si>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</si>
  <si>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Base Period &amp; True-Up Period 12 - Months Ending December 31, 2021</t>
  </si>
  <si>
    <t>The 13-Month Avg. for Electric Plant Prepayments included on FERC Form 1; Page 110-111; Footnote Data (b) is slightly incorrect. During the preparation of the TO5 Cycle 5 filing, an error</t>
  </si>
  <si>
    <t>was identified in the allocation used to prepare the footnote. The 13-Month Avg. included in TO5 Cycle 5 is the correct amount.</t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</si>
  <si>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</si>
  <si>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</si>
  <si>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>Pg6; Rev. Stmt AH; Line 31</t>
  </si>
  <si>
    <t>Source: As Filed - Stmt AL; TO5 C5 ER23-542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</si>
  <si>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</si>
  <si>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</si>
  <si>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</si>
  <si>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</si>
  <si>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</si>
  <si>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</si>
  <si>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</si>
  <si>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</si>
  <si>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</si>
  <si>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</si>
  <si>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</si>
  <si>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</si>
  <si>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</si>
  <si>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</si>
  <si>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</si>
  <si>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TO5 Offer of Settlement; Section II.A.1.5.1</t>
  </si>
  <si>
    <t>Negative of Statement AR; Line 9</t>
  </si>
  <si>
    <t>AV-1A; Line 49</t>
  </si>
  <si>
    <t>Statement BK-1; Page 3; Line 27</t>
  </si>
  <si>
    <t xml:space="preserve">     B = Transmission Total State Tax Adjustments</t>
  </si>
  <si>
    <t>Negative of Statement AT; Line 9</t>
  </si>
  <si>
    <t>State Income Tax    =    (((A) + (C / D) + Federal Income Tax) * (ST)) - (B / D)</t>
  </si>
  <si>
    <t xml:space="preserve">                                                                     (1 - ST)</t>
  </si>
  <si>
    <t>Line 12 + Line 25</t>
  </si>
  <si>
    <t>Line 28 + Line 30</t>
  </si>
  <si>
    <t>Line 40 Above</t>
  </si>
  <si>
    <t>Line 43 Above</t>
  </si>
  <si>
    <t>Line 46 Above</t>
  </si>
  <si>
    <t>Line 46 + Line 59</t>
  </si>
  <si>
    <t>Line 62 + Line 64</t>
  </si>
  <si>
    <t>Page 3; Line 23</t>
  </si>
  <si>
    <t>Page 3; Line 44</t>
  </si>
  <si>
    <t>Page 3; Line 57</t>
  </si>
  <si>
    <t>The Incentive Cost of Capital Rate calculation will be tracked and shown separately for each project. As a result, lines 1 through 66 will be repeated for each project.</t>
  </si>
  <si>
    <t>Source: As Filed - Stmt AV; TO5 C5 ER23-542</t>
  </si>
  <si>
    <t>Derivation of Interest Expense on Other BTRR Adjustment Applicable to TO5 Cycle 5</t>
  </si>
  <si>
    <t>Pg5.2 Rev AH-2; Line 16; Col. f</t>
  </si>
  <si>
    <t>Pg5; Rev. Stmt AH; Line 32</t>
  </si>
  <si>
    <t>Pg3 Rev Statement BK-1; Page 3; Line 27</t>
  </si>
  <si>
    <t>Pg7 Rev Statement AV; Page 3; Line 32</t>
  </si>
  <si>
    <t>Pg7 Rev Statement AV; Page 3; Line 66</t>
  </si>
  <si>
    <t>Derivation of Other BTRR Adjustments Applicable to TO5 Cycle 5</t>
  </si>
  <si>
    <t xml:space="preserve">Revised TO5 C5 </t>
  </si>
  <si>
    <t>Line 6 x 0.173%</t>
  </si>
  <si>
    <r>
      <t xml:space="preserve">TO5 Cycle 6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</si>
  <si>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Page 9; Line 56</t>
  </si>
  <si>
    <t>Pg5 Rev Statement AH; Line 32</t>
  </si>
  <si>
    <t>Pg6 Rev Statement AL; Line 19</t>
  </si>
  <si>
    <t>TO5 Cycle 6 Cost Adjustment</t>
  </si>
  <si>
    <t>TO5 Cycle 6 Annual Informational Filing</t>
  </si>
  <si>
    <t>2021 CEMA/WMPMA exclusion corrections.</t>
  </si>
  <si>
    <r>
      <t>Employee Pensions &amp; Benefits</t>
    </r>
    <r>
      <rPr>
        <vertAlign val="superscript"/>
        <sz val="12"/>
        <rFont val="Times New Roman"/>
        <family val="1"/>
      </rPr>
      <t xml:space="preserve"> 1</t>
    </r>
  </si>
  <si>
    <t>Items in BOLD have changed due to A&amp;G adjustment on CEMA/WMPMA exclusion corrections compared to the original TO5 Cycle 5 filing per ER23-542.</t>
  </si>
  <si>
    <t>SDG&amp;E is correcting the TO5 Cycle 5 for approximately $2.9M for various A&amp;G 2021 adjustments.</t>
  </si>
  <si>
    <t>Adj</t>
  </si>
  <si>
    <t>A&amp;G</t>
  </si>
  <si>
    <t xml:space="preserve">Section C.5 of the Protocols provides a mechanism for SDG&amp;E to correct errors that affected the TU TRR in a previous Informational Filing.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</si>
</sst>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0.000000"/>
    <numFmt numFmtId="169" formatCode="0.000000000%"/>
    <numFmt numFmtId="170" formatCode="_(&quot;$&quot;* #,##0,_);_(&quot;$&quot;* \(#,##0,\);_(&quot;$&quot;* &quot;-&quot;??_);_(@_)"/>
    <numFmt numFmtId="171" formatCode="&quot;$&quot;#,##0,_);[Red]\(&quot;$&quot;#,##0,\)"/>
    <numFmt numFmtId="172" formatCode="_(* #,##0.000_);_(* \(#,##0.000\);_(* &quot;-&quot;??_);_(@_)"/>
    <numFmt numFmtId="173" formatCode="0.000"/>
    <numFmt numFmtId="174" formatCode="0.000%"/>
    <numFmt numFmtId="175" formatCode="#,##0.00000_);\(#,##0.000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b/>
      <i/>
      <u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46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6" fillId="0" borderId="0" xfId="0" applyFont="1"/>
    <xf numFmtId="164" fontId="6" fillId="0" borderId="0" xfId="2" applyNumberFormat="1" applyFont="1" applyBorder="1"/>
    <xf numFmtId="164" fontId="6" fillId="0" borderId="0" xfId="0" applyNumberFormat="1" applyFont="1"/>
    <xf numFmtId="0" fontId="3" fillId="0" borderId="0" xfId="0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3" fillId="0" borderId="0" xfId="0" applyFont="1"/>
    <xf numFmtId="0" fontId="13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15" fillId="0" borderId="0" xfId="0" applyFont="1"/>
    <xf numFmtId="164" fontId="6" fillId="0" borderId="0" xfId="2" applyNumberFormat="1" applyFont="1"/>
    <xf numFmtId="165" fontId="6" fillId="0" borderId="0" xfId="1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1" xfId="0" applyNumberFormat="1" applyFont="1" applyBorder="1"/>
    <xf numFmtId="164" fontId="6" fillId="0" borderId="0" xfId="7" applyNumberFormat="1" applyFont="1" applyFill="1" applyAlignment="1" applyProtection="1">
      <alignment horizontal="right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164" fontId="3" fillId="0" borderId="1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0" fontId="6" fillId="0" borderId="0" xfId="8" quotePrefix="1" applyFont="1" applyAlignment="1">
      <alignment vertical="center"/>
    </xf>
    <xf numFmtId="164" fontId="3" fillId="0" borderId="2" xfId="7" quotePrefix="1" applyNumberFormat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5" xfId="2" applyNumberFormat="1" applyFont="1" applyFill="1" applyBorder="1" applyAlignment="1" applyProtection="1">
      <alignment horizontal="right" vertical="center"/>
    </xf>
    <xf numFmtId="164" fontId="6" fillId="0" borderId="5" xfId="7" quotePrefix="1" applyNumberFormat="1" applyFont="1" applyFill="1" applyBorder="1" applyAlignment="1">
      <alignment horizontal="right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4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7" fontId="6" fillId="0" borderId="1" xfId="9" applyNumberFormat="1" applyFont="1" applyFill="1" applyBorder="1" applyAlignment="1">
      <alignment horizontal="right" vertical="center"/>
    </xf>
    <xf numFmtId="0" fontId="10" fillId="0" borderId="0" xfId="0" applyFont="1"/>
    <xf numFmtId="44" fontId="6" fillId="0" borderId="0" xfId="2" quotePrefix="1" applyFont="1" applyFill="1" applyBorder="1" applyAlignment="1">
      <alignment horizontal="right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7" fontId="6" fillId="0" borderId="0" xfId="9" quotePrefix="1" applyNumberFormat="1" applyFont="1" applyFill="1" applyBorder="1" applyAlignment="1">
      <alignment horizontal="right" vertical="center"/>
    </xf>
    <xf numFmtId="164" fontId="6" fillId="0" borderId="4" xfId="2" quotePrefix="1" applyNumberFormat="1" applyFont="1" applyFill="1" applyBorder="1" applyAlignment="1">
      <alignment horizontal="right" vertical="center"/>
    </xf>
    <xf numFmtId="164" fontId="6" fillId="0" borderId="2" xfId="10" quotePrefix="1" applyNumberFormat="1" applyFont="1" applyFill="1" applyBorder="1" applyAlignment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4" fontId="6" fillId="0" borderId="0" xfId="7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Border="1" applyAlignment="1" applyProtection="1">
      <alignment horizontal="right"/>
      <protection locked="0"/>
    </xf>
    <xf numFmtId="165" fontId="6" fillId="0" borderId="1" xfId="11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Alignment="1" applyProtection="1">
      <alignment horizontal="center"/>
    </xf>
    <xf numFmtId="165" fontId="6" fillId="0" borderId="1" xfId="11" applyNumberFormat="1" applyFont="1" applyFill="1" applyBorder="1" applyAlignment="1" applyProtection="1">
      <alignment horizontal="center"/>
    </xf>
    <xf numFmtId="165" fontId="6" fillId="0" borderId="1" xfId="0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5" fontId="6" fillId="0" borderId="0" xfId="11" applyNumberFormat="1" applyFont="1" applyFill="1" applyAlignment="1" applyProtection="1">
      <alignment horizontal="right"/>
    </xf>
    <xf numFmtId="165" fontId="6" fillId="0" borderId="1" xfId="11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5" fontId="6" fillId="0" borderId="0" xfId="11" applyNumberFormat="1" applyFont="1" applyFill="1" applyBorder="1" applyAlignment="1" applyProtection="1">
      <alignment horizontal="center"/>
    </xf>
    <xf numFmtId="164" fontId="3" fillId="0" borderId="2" xfId="7" applyNumberFormat="1" applyFont="1" applyFill="1" applyBorder="1" applyAlignment="1" applyProtection="1">
      <alignment horizontal="right"/>
    </xf>
    <xf numFmtId="164" fontId="6" fillId="0" borderId="2" xfId="7" applyNumberFormat="1" applyFont="1" applyFill="1" applyBorder="1" applyAlignment="1" applyProtection="1">
      <alignment horizontal="right"/>
    </xf>
    <xf numFmtId="43" fontId="15" fillId="0" borderId="0" xfId="1" applyFont="1" applyAlignment="1">
      <alignment horizontal="center"/>
    </xf>
    <xf numFmtId="43" fontId="3" fillId="0" borderId="1" xfId="1" applyFont="1" applyFill="1" applyBorder="1" applyAlignment="1" applyProtection="1">
      <alignment horizontal="right"/>
    </xf>
    <xf numFmtId="0" fontId="6" fillId="0" borderId="0" xfId="0" quotePrefix="1" applyFont="1" applyAlignment="1">
      <alignment horizontal="center"/>
    </xf>
    <xf numFmtId="10" fontId="11" fillId="0" borderId="0" xfId="12" applyNumberFormat="1" applyFont="1"/>
    <xf numFmtId="166" fontId="6" fillId="0" borderId="0" xfId="0" applyNumberFormat="1" applyFont="1" applyAlignment="1">
      <alignment horizontal="center"/>
    </xf>
    <xf numFmtId="0" fontId="18" fillId="0" borderId="0" xfId="0" applyFont="1"/>
    <xf numFmtId="6" fontId="6" fillId="0" borderId="0" xfId="0" applyNumberFormat="1" applyFont="1"/>
    <xf numFmtId="164" fontId="6" fillId="0" borderId="6" xfId="7" applyNumberFormat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13" applyFont="1" applyAlignment="1">
      <alignment horizontal="center"/>
    </xf>
    <xf numFmtId="0" fontId="11" fillId="0" borderId="0" xfId="13" applyFont="1"/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5" fontId="6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14" applyFont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0" fontId="6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68" fontId="6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168" fontId="6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7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3" xfId="0" applyNumberFormat="1" applyFont="1" applyBorder="1" applyAlignment="1">
      <alignment horizontal="right" vertical="center"/>
    </xf>
    <xf numFmtId="0" fontId="6" fillId="0" borderId="0" xfId="8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70" fontId="5" fillId="0" borderId="0" xfId="2" applyNumberFormat="1" applyFont="1" applyBorder="1" applyAlignment="1">
      <alignment vertical="center"/>
    </xf>
    <xf numFmtId="170" fontId="5" fillId="0" borderId="0" xfId="2" applyNumberFormat="1" applyFont="1" applyAlignment="1">
      <alignment vertical="center"/>
    </xf>
    <xf numFmtId="170" fontId="6" fillId="0" borderId="0" xfId="2" applyNumberFormat="1" applyFont="1" applyFill="1" applyAlignment="1">
      <alignment vertical="center"/>
    </xf>
    <xf numFmtId="171" fontId="5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2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vertical="center"/>
    </xf>
    <xf numFmtId="37" fontId="3" fillId="0" borderId="9" xfId="0" quotePrefix="1" applyNumberFormat="1" applyFont="1" applyBorder="1" applyAlignment="1">
      <alignment horizontal="center" vertical="center"/>
    </xf>
    <xf numFmtId="37" fontId="3" fillId="0" borderId="8" xfId="0" quotePrefix="1" applyNumberFormat="1" applyFont="1" applyBorder="1" applyAlignment="1">
      <alignment horizontal="center" vertical="center"/>
    </xf>
    <xf numFmtId="37" fontId="3" fillId="0" borderId="10" xfId="0" quotePrefix="1" applyNumberFormat="1" applyFont="1" applyBorder="1" applyAlignment="1">
      <alignment horizontal="center" vertical="center"/>
    </xf>
    <xf numFmtId="37" fontId="3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7" fontId="3" fillId="0" borderId="13" xfId="0" quotePrefix="1" applyNumberFormat="1" applyFont="1" applyBorder="1" applyAlignment="1">
      <alignment horizontal="center" vertical="center"/>
    </xf>
    <xf numFmtId="37" fontId="3" fillId="0" borderId="14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16" xfId="0" applyNumberFormat="1" applyFont="1" applyBorder="1" applyAlignment="1">
      <alignment horizontal="center" vertical="center"/>
    </xf>
    <xf numFmtId="37" fontId="6" fillId="0" borderId="11" xfId="0" applyNumberFormat="1" applyFont="1" applyBorder="1" applyAlignment="1">
      <alignment horizontal="center" vertical="center"/>
    </xf>
    <xf numFmtId="37" fontId="23" fillId="0" borderId="0" xfId="0" applyNumberFormat="1" applyFont="1" applyAlignment="1">
      <alignment vertical="center"/>
    </xf>
    <xf numFmtId="37" fontId="6" fillId="0" borderId="0" xfId="0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39" fontId="6" fillId="0" borderId="0" xfId="0" applyNumberFormat="1" applyFont="1" applyAlignment="1">
      <alignment vertical="center"/>
    </xf>
    <xf numFmtId="43" fontId="6" fillId="0" borderId="0" xfId="1" applyFont="1" applyBorder="1" applyAlignment="1">
      <alignment vertical="center"/>
    </xf>
    <xf numFmtId="37" fontId="6" fillId="0" borderId="12" xfId="0" applyNumberFormat="1" applyFont="1" applyBorder="1" applyAlignment="1">
      <alignment vertical="center"/>
    </xf>
    <xf numFmtId="37" fontId="6" fillId="0" borderId="13" xfId="0" applyNumberFormat="1" applyFont="1" applyBorder="1" applyAlignment="1">
      <alignment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37" fontId="6" fillId="0" borderId="16" xfId="0" applyNumberFormat="1" applyFont="1" applyBorder="1" applyAlignment="1">
      <alignment vertical="center"/>
    </xf>
    <xf numFmtId="37" fontId="14" fillId="0" borderId="20" xfId="0" applyNumberFormat="1" applyFont="1" applyBorder="1" applyAlignment="1">
      <alignment horizontal="left" vertical="center"/>
    </xf>
    <xf numFmtId="166" fontId="6" fillId="0" borderId="20" xfId="14" applyNumberFormat="1" applyFont="1" applyBorder="1" applyAlignment="1">
      <alignment horizontal="center" wrapText="1"/>
    </xf>
    <xf numFmtId="37" fontId="6" fillId="0" borderId="20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/>
    </xf>
    <xf numFmtId="37" fontId="6" fillId="0" borderId="21" xfId="0" applyNumberFormat="1" applyFont="1" applyBorder="1" applyAlignment="1">
      <alignment vertical="center"/>
    </xf>
    <xf numFmtId="37" fontId="6" fillId="0" borderId="3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164" fontId="6" fillId="0" borderId="0" xfId="2" applyNumberFormat="1" applyFont="1" applyFill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5" fontId="8" fillId="0" borderId="0" xfId="0" applyNumberFormat="1" applyFont="1" applyAlignment="1">
      <alignment horizontal="left" vertical="center"/>
    </xf>
    <xf numFmtId="10" fontId="6" fillId="2" borderId="1" xfId="0" applyNumberFormat="1" applyFont="1" applyFill="1" applyBorder="1" applyAlignment="1">
      <alignment horizontal="right" vertical="center"/>
    </xf>
    <xf numFmtId="164" fontId="6" fillId="0" borderId="0" xfId="2" applyNumberFormat="1" applyFont="1" applyBorder="1" applyAlignment="1">
      <alignment horizontal="right" vertical="center"/>
    </xf>
    <xf numFmtId="5" fontId="6" fillId="0" borderId="0" xfId="0" applyNumberFormat="1" applyFont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5" fontId="6" fillId="0" borderId="0" xfId="14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right" vertical="center"/>
      <protection locked="0"/>
    </xf>
    <xf numFmtId="165" fontId="3" fillId="0" borderId="0" xfId="1" applyNumberFormat="1" applyFont="1"/>
    <xf numFmtId="164" fontId="3" fillId="0" borderId="0" xfId="7" applyNumberFormat="1" applyFont="1" applyFill="1" applyAlignment="1" applyProtection="1">
      <alignment horizontal="right"/>
    </xf>
    <xf numFmtId="0" fontId="8" fillId="0" borderId="0" xfId="14" applyFont="1" applyAlignment="1">
      <alignment horizontal="center" vertical="center"/>
    </xf>
    <xf numFmtId="15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164" fontId="6" fillId="0" borderId="0" xfId="7" applyNumberFormat="1" applyFont="1" applyBorder="1" applyAlignment="1" applyProtection="1">
      <alignment vertical="center"/>
      <protection locked="0"/>
    </xf>
    <xf numFmtId="5" fontId="3" fillId="0" borderId="0" xfId="14" applyNumberFormat="1" applyFont="1" applyAlignment="1" applyProtection="1">
      <alignment horizontal="center" vertical="center"/>
      <protection locked="0"/>
    </xf>
    <xf numFmtId="164" fontId="6" fillId="3" borderId="0" xfId="7" applyNumberFormat="1" applyFont="1" applyFill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horizontal="center" vertical="center"/>
      <protection locked="0"/>
    </xf>
    <xf numFmtId="10" fontId="6" fillId="0" borderId="0" xfId="14" applyNumberFormat="1" applyFont="1" applyAlignment="1" applyProtection="1">
      <alignment vertical="center"/>
      <protection locked="0"/>
    </xf>
    <xf numFmtId="10" fontId="6" fillId="0" borderId="0" xfId="14" applyNumberFormat="1" applyFont="1" applyAlignment="1" applyProtection="1">
      <alignment horizontal="center" vertical="center"/>
      <protection locked="0"/>
    </xf>
    <xf numFmtId="10" fontId="6" fillId="2" borderId="1" xfId="14" applyNumberFormat="1" applyFont="1" applyFill="1" applyBorder="1" applyAlignment="1" applyProtection="1">
      <alignment horizontal="right" vertical="center"/>
      <protection locked="0"/>
    </xf>
    <xf numFmtId="164" fontId="6" fillId="0" borderId="0" xfId="7" applyNumberFormat="1" applyFont="1" applyBorder="1" applyAlignment="1" applyProtection="1">
      <alignment horizontal="right" vertical="center"/>
      <protection locked="0"/>
    </xf>
    <xf numFmtId="164" fontId="6" fillId="0" borderId="2" xfId="7" applyNumberFormat="1" applyFont="1" applyBorder="1" applyAlignment="1" applyProtection="1">
      <alignment horizontal="right" vertical="center"/>
      <protection locked="0"/>
    </xf>
    <xf numFmtId="165" fontId="6" fillId="0" borderId="0" xfId="11" applyNumberFormat="1" applyFont="1" applyBorder="1" applyAlignment="1">
      <alignment vertical="center"/>
    </xf>
    <xf numFmtId="164" fontId="6" fillId="0" borderId="0" xfId="7" applyNumberFormat="1" applyFont="1" applyBorder="1" applyAlignment="1">
      <alignment vertical="center"/>
    </xf>
    <xf numFmtId="164" fontId="6" fillId="3" borderId="1" xfId="7" applyNumberFormat="1" applyFont="1" applyFill="1" applyBorder="1" applyAlignment="1" applyProtection="1">
      <alignment horizontal="center" vertical="center"/>
      <protection locked="0"/>
    </xf>
    <xf numFmtId="165" fontId="6" fillId="0" borderId="0" xfId="11" applyNumberFormat="1" applyFont="1" applyBorder="1" applyAlignment="1" applyProtection="1">
      <alignment vertical="center"/>
      <protection locked="0"/>
    </xf>
    <xf numFmtId="165" fontId="6" fillId="0" borderId="0" xfId="11" applyNumberFormat="1" applyFont="1" applyAlignment="1" applyProtection="1">
      <alignment vertical="center"/>
      <protection locked="0"/>
    </xf>
    <xf numFmtId="0" fontId="18" fillId="0" borderId="0" xfId="14" applyFont="1" applyAlignment="1">
      <alignment vertical="center"/>
    </xf>
    <xf numFmtId="164" fontId="6" fillId="2" borderId="0" xfId="7" applyNumberFormat="1" applyFont="1" applyFill="1" applyAlignment="1" applyProtection="1">
      <alignment vertical="center"/>
      <protection locked="0"/>
    </xf>
    <xf numFmtId="164" fontId="6" fillId="0" borderId="0" xfId="7" applyNumberFormat="1" applyFont="1" applyFill="1" applyBorder="1" applyAlignment="1" applyProtection="1">
      <alignment vertical="center"/>
      <protection locked="0"/>
    </xf>
    <xf numFmtId="165" fontId="6" fillId="0" borderId="0" xfId="11" applyNumberFormat="1" applyFont="1" applyFill="1" applyBorder="1" applyAlignment="1" applyProtection="1">
      <alignment vertical="center"/>
      <protection locked="0"/>
    </xf>
    <xf numFmtId="165" fontId="6" fillId="2" borderId="1" xfId="1" applyNumberFormat="1" applyFont="1" applyFill="1" applyBorder="1" applyAlignment="1" applyProtection="1">
      <alignment vertical="center"/>
      <protection locked="0"/>
    </xf>
    <xf numFmtId="10" fontId="6" fillId="3" borderId="1" xfId="12" applyNumberFormat="1" applyFont="1" applyFill="1" applyBorder="1" applyAlignment="1">
      <alignment vertical="center"/>
    </xf>
    <xf numFmtId="10" fontId="6" fillId="0" borderId="0" xfId="12" applyNumberFormat="1" applyFont="1" applyBorder="1" applyAlignment="1">
      <alignment vertical="center"/>
    </xf>
    <xf numFmtId="164" fontId="3" fillId="0" borderId="0" xfId="7" applyNumberFormat="1" applyFont="1" applyFill="1" applyAlignment="1" applyProtection="1">
      <alignment vertical="center"/>
      <protection locked="0"/>
    </xf>
    <xf numFmtId="10" fontId="6" fillId="0" borderId="1" xfId="12" applyNumberFormat="1" applyFont="1" applyFill="1" applyBorder="1" applyAlignment="1">
      <alignment vertical="center"/>
    </xf>
    <xf numFmtId="0" fontId="6" fillId="0" borderId="0" xfId="14" applyFont="1" applyAlignment="1">
      <alignment horizontal="left" vertical="center"/>
    </xf>
    <xf numFmtId="167" fontId="6" fillId="2" borderId="1" xfId="12" applyNumberFormat="1" applyFont="1" applyFill="1" applyBorder="1" applyAlignment="1">
      <alignment horizontal="right" vertical="center"/>
    </xf>
    <xf numFmtId="164" fontId="6" fillId="0" borderId="2" xfId="2" applyNumberFormat="1" applyFont="1" applyBorder="1" applyAlignment="1" applyProtection="1">
      <alignment horizontal="right" vertical="center"/>
      <protection locked="0"/>
    </xf>
    <xf numFmtId="164" fontId="6" fillId="0" borderId="0" xfId="2" applyNumberFormat="1" applyFont="1" applyBorder="1" applyAlignment="1" applyProtection="1">
      <alignment horizontal="right" vertical="center"/>
      <protection locked="0"/>
    </xf>
    <xf numFmtId="165" fontId="3" fillId="2" borderId="0" xfId="11" applyNumberFormat="1" applyFont="1" applyFill="1" applyBorder="1" applyAlignment="1" applyProtection="1">
      <alignment horizontal="right" vertical="center"/>
      <protection locked="0"/>
    </xf>
    <xf numFmtId="164" fontId="3" fillId="0" borderId="0" xfId="7" applyNumberFormat="1" applyFont="1" applyAlignment="1">
      <alignment horizontal="right" vertical="center"/>
    </xf>
    <xf numFmtId="164" fontId="3" fillId="0" borderId="2" xfId="7" applyNumberFormat="1" applyFont="1" applyBorder="1" applyAlignment="1" applyProtection="1">
      <alignment horizontal="right" vertical="center"/>
      <protection locked="0"/>
    </xf>
    <xf numFmtId="165" fontId="3" fillId="0" borderId="1" xfId="11" applyNumberFormat="1" applyFont="1" applyFill="1" applyBorder="1" applyAlignment="1" applyProtection="1">
      <alignment horizontal="right"/>
    </xf>
    <xf numFmtId="166" fontId="6" fillId="0" borderId="11" xfId="0" applyNumberFormat="1" applyFont="1" applyBorder="1" applyAlignment="1">
      <alignment horizontal="center" vertical="center"/>
    </xf>
    <xf numFmtId="0" fontId="25" fillId="0" borderId="0" xfId="4" applyFont="1"/>
    <xf numFmtId="0" fontId="26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26" fillId="0" borderId="0" xfId="4" applyFont="1" applyAlignment="1">
      <alignment horizontal="centerContinuous"/>
    </xf>
    <xf numFmtId="0" fontId="14" fillId="0" borderId="0" xfId="4" quotePrefix="1" applyFont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27" fillId="0" borderId="0" xfId="4" applyFont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37" fontId="6" fillId="0" borderId="0" xfId="0" applyNumberFormat="1" applyFont="1"/>
    <xf numFmtId="37" fontId="6" fillId="0" borderId="0" xfId="0" applyNumberFormat="1" applyFont="1" applyAlignment="1">
      <alignment vertical="top"/>
    </xf>
    <xf numFmtId="37" fontId="6" fillId="0" borderId="0" xfId="0" applyNumberFormat="1" applyFont="1" applyAlignment="1">
      <alignment vertical="center" wrapText="1"/>
    </xf>
    <xf numFmtId="37" fontId="3" fillId="0" borderId="0" xfId="0" applyNumberFormat="1" applyFont="1" applyAlignment="1">
      <alignment horizontal="left" vertical="center"/>
    </xf>
    <xf numFmtId="37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4" applyFont="1" applyAlignment="1">
      <alignment vertical="center"/>
    </xf>
    <xf numFmtId="0" fontId="3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28" fillId="0" borderId="0" xfId="4" applyFont="1" applyAlignment="1">
      <alignment horizontal="centerContinuous" vertical="center"/>
    </xf>
    <xf numFmtId="0" fontId="3" fillId="0" borderId="0" xfId="0" applyFont="1" applyAlignment="1">
      <alignment horizontal="center"/>
    </xf>
    <xf numFmtId="9" fontId="6" fillId="0" borderId="0" xfId="3" applyFont="1"/>
    <xf numFmtId="9" fontId="6" fillId="0" borderId="0" xfId="3" applyFont="1" applyFill="1" applyBorder="1" applyAlignment="1" applyProtection="1">
      <alignment horizontal="right"/>
    </xf>
    <xf numFmtId="9" fontId="6" fillId="0" borderId="0" xfId="3" quotePrefix="1" applyFont="1" applyFill="1" applyBorder="1" applyAlignment="1">
      <alignment horizontal="right"/>
    </xf>
    <xf numFmtId="9" fontId="6" fillId="0" borderId="1" xfId="3" quotePrefix="1" applyFont="1" applyFill="1" applyBorder="1" applyAlignment="1">
      <alignment horizontal="right"/>
    </xf>
    <xf numFmtId="44" fontId="6" fillId="0" borderId="5" xfId="2" quotePrefix="1" applyFont="1" applyFill="1" applyBorder="1" applyAlignment="1">
      <alignment horizontal="right"/>
    </xf>
    <xf numFmtId="165" fontId="6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4" fontId="6" fillId="0" borderId="0" xfId="2" applyFont="1" applyFill="1" applyBorder="1" applyAlignment="1" applyProtection="1">
      <alignment horizontal="right"/>
    </xf>
    <xf numFmtId="44" fontId="6" fillId="0" borderId="1" xfId="2" applyFont="1" applyFill="1" applyBorder="1" applyAlignment="1" applyProtection="1">
      <alignment horizontal="right"/>
    </xf>
    <xf numFmtId="172" fontId="11" fillId="0" borderId="0" xfId="1" applyNumberFormat="1" applyFont="1"/>
    <xf numFmtId="173" fontId="11" fillId="0" borderId="0" xfId="0" applyNumberFormat="1" applyFont="1"/>
    <xf numFmtId="164" fontId="5" fillId="0" borderId="2" xfId="2" applyNumberFormat="1" applyFont="1" applyFill="1" applyBorder="1" applyAlignment="1">
      <alignment vertical="center"/>
    </xf>
    <xf numFmtId="164" fontId="11" fillId="0" borderId="0" xfId="0" applyNumberFormat="1" applyFont="1"/>
    <xf numFmtId="164" fontId="3" fillId="0" borderId="1" xfId="2" applyNumberFormat="1" applyFont="1" applyBorder="1"/>
    <xf numFmtId="0" fontId="15" fillId="0" borderId="26" xfId="0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37" fontId="3" fillId="0" borderId="0" xfId="0" quotePrefix="1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165" fontId="6" fillId="2" borderId="1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5" fontId="3" fillId="0" borderId="0" xfId="0" applyNumberFormat="1" applyFont="1" applyAlignment="1" applyProtection="1">
      <alignment horizontal="center" vertical="center"/>
      <protection locked="0"/>
    </xf>
    <xf numFmtId="165" fontId="6" fillId="2" borderId="0" xfId="0" applyNumberFormat="1" applyFont="1" applyFill="1" applyAlignment="1">
      <alignment vertical="center"/>
    </xf>
    <xf numFmtId="6" fontId="6" fillId="0" borderId="0" xfId="0" applyNumberFormat="1" applyFont="1" applyAlignment="1">
      <alignment horizontal="right" vertical="center"/>
    </xf>
    <xf numFmtId="167" fontId="6" fillId="2" borderId="0" xfId="0" applyNumberFormat="1" applyFont="1" applyFill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0" borderId="2" xfId="0" quotePrefix="1" applyNumberFormat="1" applyFont="1" applyBorder="1" applyAlignment="1">
      <alignment horizontal="right" vertical="center"/>
    </xf>
    <xf numFmtId="164" fontId="6" fillId="0" borderId="0" xfId="0" quotePrefix="1" applyNumberFormat="1" applyFont="1" applyAlignment="1">
      <alignment horizontal="right" vertical="center"/>
    </xf>
    <xf numFmtId="0" fontId="10" fillId="0" borderId="0" xfId="0" quotePrefix="1" applyFont="1" applyAlignment="1">
      <alignment horizontal="center" vertical="center"/>
    </xf>
    <xf numFmtId="164" fontId="6" fillId="2" borderId="0" xfId="0" quotePrefix="1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167" fontId="6" fillId="4" borderId="1" xfId="0" applyNumberFormat="1" applyFont="1" applyFill="1" applyBorder="1" applyAlignment="1">
      <alignment horizontal="right" vertical="center"/>
    </xf>
    <xf numFmtId="167" fontId="6" fillId="2" borderId="0" xfId="0" quotePrefix="1" applyNumberFormat="1" applyFont="1" applyFill="1" applyAlignment="1">
      <alignment horizontal="right" vertical="center"/>
    </xf>
    <xf numFmtId="164" fontId="6" fillId="0" borderId="4" xfId="0" quotePrefix="1" applyNumberFormat="1" applyFont="1" applyBorder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right" vertical="center"/>
      <protection locked="0"/>
    </xf>
    <xf numFmtId="165" fontId="6" fillId="2" borderId="0" xfId="0" applyNumberFormat="1" applyFont="1" applyFill="1" applyAlignment="1" applyProtection="1">
      <alignment horizontal="right" vertical="center"/>
      <protection locked="0"/>
    </xf>
    <xf numFmtId="165" fontId="6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30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6" fontId="6" fillId="0" borderId="0" xfId="0" applyNumberFormat="1" applyFont="1" applyAlignment="1">
      <alignment horizontal="left" vertical="center"/>
    </xf>
    <xf numFmtId="6" fontId="6" fillId="0" borderId="0" xfId="0" applyNumberFormat="1" applyFont="1" applyAlignment="1">
      <alignment vertical="center"/>
    </xf>
    <xf numFmtId="164" fontId="6" fillId="0" borderId="6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4" fontId="6" fillId="3" borderId="0" xfId="0" applyNumberFormat="1" applyFont="1" applyFill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65" fontId="6" fillId="3" borderId="0" xfId="0" applyNumberFormat="1" applyFont="1" applyFill="1" applyAlignment="1" applyProtection="1">
      <alignment vertical="center"/>
      <protection locked="0"/>
    </xf>
    <xf numFmtId="165" fontId="6" fillId="3" borderId="1" xfId="0" applyNumberFormat="1" applyFont="1" applyFill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5" fontId="6" fillId="0" borderId="0" xfId="0" applyNumberFormat="1" applyFont="1" applyAlignment="1" applyProtection="1">
      <alignment vertical="center"/>
      <protection locked="0"/>
    </xf>
    <xf numFmtId="165" fontId="6" fillId="3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Border="1" applyAlignment="1" applyProtection="1">
      <alignment vertical="center"/>
      <protection locked="0"/>
    </xf>
    <xf numFmtId="165" fontId="6" fillId="4" borderId="0" xfId="0" applyNumberFormat="1" applyFont="1" applyFill="1" applyAlignment="1">
      <alignment horizontal="right" vertical="center"/>
    </xf>
    <xf numFmtId="165" fontId="6" fillId="2" borderId="1" xfId="0" applyNumberFormat="1" applyFont="1" applyFill="1" applyBorder="1" applyAlignment="1">
      <alignment vertical="center"/>
    </xf>
    <xf numFmtId="10" fontId="6" fillId="0" borderId="2" xfId="0" applyNumberFormat="1" applyFont="1" applyBorder="1" applyAlignment="1">
      <alignment horizontal="right" vertical="center"/>
    </xf>
    <xf numFmtId="37" fontId="3" fillId="0" borderId="12" xfId="0" applyNumberFormat="1" applyFont="1" applyBorder="1" applyAlignment="1">
      <alignment horizontal="center" vertical="center"/>
    </xf>
    <xf numFmtId="37" fontId="3" fillId="0" borderId="15" xfId="0" applyNumberFormat="1" applyFont="1" applyBorder="1" applyAlignment="1">
      <alignment horizontal="center" vertical="center"/>
    </xf>
    <xf numFmtId="37" fontId="7" fillId="0" borderId="12" xfId="0" applyNumberFormat="1" applyFont="1" applyBorder="1" applyAlignment="1">
      <alignment horizontal="left" vertical="center"/>
    </xf>
    <xf numFmtId="37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165" fontId="6" fillId="0" borderId="12" xfId="0" applyNumberFormat="1" applyFont="1" applyBorder="1" applyAlignment="1">
      <alignment vertical="center"/>
    </xf>
    <xf numFmtId="165" fontId="6" fillId="0" borderId="12" xfId="0" applyNumberFormat="1" applyFont="1" applyBorder="1" applyAlignment="1">
      <alignment horizontal="right" vertical="center"/>
    </xf>
    <xf numFmtId="165" fontId="6" fillId="0" borderId="17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/>
    </xf>
    <xf numFmtId="164" fontId="3" fillId="0" borderId="27" xfId="0" applyNumberFormat="1" applyFont="1" applyBorder="1" applyAlignment="1">
      <alignment vertical="center"/>
    </xf>
    <xf numFmtId="37" fontId="6" fillId="0" borderId="15" xfId="0" applyNumberFormat="1" applyFont="1" applyBorder="1" applyAlignment="1">
      <alignment vertical="center"/>
    </xf>
    <xf numFmtId="37" fontId="6" fillId="0" borderId="20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right" vertical="center"/>
    </xf>
    <xf numFmtId="37" fontId="6" fillId="0" borderId="20" xfId="0" applyNumberFormat="1" applyFont="1" applyBorder="1" applyAlignment="1">
      <alignment horizontal="center"/>
    </xf>
    <xf numFmtId="166" fontId="6" fillId="0" borderId="20" xfId="0" applyNumberFormat="1" applyFont="1" applyBorder="1" applyAlignment="1">
      <alignment horizontal="center" wrapText="1"/>
    </xf>
    <xf numFmtId="37" fontId="6" fillId="0" borderId="20" xfId="0" applyNumberFormat="1" applyFont="1" applyBorder="1" applyAlignment="1">
      <alignment horizontal="center" wrapText="1"/>
    </xf>
    <xf numFmtId="165" fontId="6" fillId="0" borderId="1" xfId="1" applyNumberFormat="1" applyFont="1" applyBorder="1" applyAlignment="1">
      <alignment horizontal="center" vertical="center"/>
    </xf>
    <xf numFmtId="43" fontId="7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37" fontId="3" fillId="0" borderId="0" xfId="0" applyNumberFormat="1" applyFont="1" applyAlignment="1" applyProtection="1">
      <alignment horizontal="center" vertical="center"/>
      <protection locked="0"/>
    </xf>
    <xf numFmtId="37" fontId="6" fillId="0" borderId="9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 applyProtection="1">
      <alignment vertical="center"/>
      <protection locked="0"/>
    </xf>
    <xf numFmtId="164" fontId="6" fillId="0" borderId="0" xfId="7" applyNumberFormat="1" applyFont="1" applyAlignment="1">
      <alignment horizontal="right" vertical="center"/>
    </xf>
    <xf numFmtId="164" fontId="6" fillId="0" borderId="6" xfId="0" applyNumberFormat="1" applyFont="1" applyBorder="1" applyAlignment="1" applyProtection="1">
      <alignment vertical="center"/>
      <protection locked="0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10" fontId="6" fillId="3" borderId="2" xfId="0" applyNumberFormat="1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right" vertical="center"/>
    </xf>
    <xf numFmtId="10" fontId="6" fillId="0" borderId="3" xfId="0" applyNumberFormat="1" applyFont="1" applyBorder="1" applyAlignment="1">
      <alignment horizontal="right" vertical="center"/>
    </xf>
    <xf numFmtId="10" fontId="6" fillId="2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7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/>
    </xf>
    <xf numFmtId="9" fontId="6" fillId="2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vertical="center"/>
      <protection locked="0"/>
    </xf>
    <xf numFmtId="164" fontId="3" fillId="0" borderId="4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4" fontId="6" fillId="0" borderId="0" xfId="0" applyNumberFormat="1" applyFont="1" applyAlignment="1">
      <alignment vertical="center"/>
    </xf>
    <xf numFmtId="165" fontId="3" fillId="2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2" borderId="1" xfId="0" applyNumberFormat="1" applyFont="1" applyFill="1" applyBorder="1" applyAlignment="1" applyProtection="1">
      <alignment horizontal="right" vertical="center"/>
      <protection locked="0"/>
    </xf>
    <xf numFmtId="164" fontId="3" fillId="2" borderId="0" xfId="0" applyNumberFormat="1" applyFont="1" applyFill="1" applyAlignment="1">
      <alignment horizontal="right" vertical="center"/>
    </xf>
    <xf numFmtId="164" fontId="3" fillId="0" borderId="2" xfId="0" quotePrefix="1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5" fontId="6" fillId="0" borderId="0" xfId="0" applyNumberFormat="1" applyFont="1"/>
    <xf numFmtId="37" fontId="6" fillId="0" borderId="1" xfId="0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vertical="center"/>
    </xf>
    <xf numFmtId="37" fontId="6" fillId="0" borderId="29" xfId="0" applyNumberFormat="1" applyFont="1" applyBorder="1" applyAlignment="1">
      <alignment vertical="center"/>
    </xf>
    <xf numFmtId="37" fontId="6" fillId="0" borderId="8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 vertical="center"/>
    </xf>
    <xf numFmtId="175" fontId="6" fillId="0" borderId="0" xfId="0" applyNumberFormat="1" applyFont="1" applyAlignment="1">
      <alignment vertical="center"/>
    </xf>
    <xf numFmtId="0" fontId="15" fillId="0" borderId="20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quotePrefix="1" applyNumberFormat="1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3" fillId="2" borderId="0" xfId="14" applyFont="1" applyFill="1" applyAlignment="1">
      <alignment horizontal="center" vertical="center"/>
    </xf>
    <xf numFmtId="0" fontId="3" fillId="0" borderId="0" xfId="14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1">
    <cellStyle name="Comma" xfId="1" builtinId="3"/>
    <cellStyle name="Comma 2 10 2" xfId="19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18" xr:uid="{F9F903C0-969B-4A7E-BD84-7BB49968B36F}"/>
    <cellStyle name="Normal 25" xfId="20" xr:uid="{30E6CFA0-ECE6-483C-AD3B-7431D1072AE4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3B67397-79DD-4366-92C3-1027AD4929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64D696C-DCD0-48C8-A3D0-210A87C195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168FE919-322B-4E12-8A2C-BADFA6B5F630}"/>
            </a:ext>
          </a:extLst>
        </xdr:cNvPr>
        <xdr:cNvSpPr>
          <a:spLocks noChangeShapeType="1"/>
        </xdr:cNvSpPr>
      </xdr:nvSpPr>
      <xdr:spPr bwMode="auto">
        <a:xfrm>
          <a:off x="1893889" y="41068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6AB973CE-53A1-4BF3-8414-B0C4B9B2AA8D}"/>
            </a:ext>
          </a:extLst>
        </xdr:cNvPr>
        <xdr:cNvSpPr>
          <a:spLocks noChangeShapeType="1"/>
        </xdr:cNvSpPr>
      </xdr:nvSpPr>
      <xdr:spPr bwMode="auto">
        <a:xfrm>
          <a:off x="1893889" y="41068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AC0F4C12-278D-45D3-AFA8-309FA3AD668D}"/>
            </a:ext>
          </a:extLst>
        </xdr:cNvPr>
        <xdr:cNvSpPr>
          <a:spLocks noChangeShapeType="1"/>
        </xdr:cNvSpPr>
      </xdr:nvSpPr>
      <xdr:spPr bwMode="auto">
        <a:xfrm>
          <a:off x="1887539" y="261524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-1</xdr:rowOff>
    </xdr:from>
    <xdr:to>
      <xdr:col>2</xdr:col>
      <xdr:colOff>312424</xdr:colOff>
      <xdr:row>255</xdr:row>
      <xdr:rowOff>7936</xdr:rowOff>
    </xdr:to>
    <xdr:sp macro="" textlink="">
      <xdr:nvSpPr>
        <xdr:cNvPr id="40" name="Line 2">
          <a:extLst>
            <a:ext uri="{FF2B5EF4-FFF2-40B4-BE49-F238E27FC236}">
              <a16:creationId xmlns:a16="http://schemas.microsoft.com/office/drawing/2014/main" id="{3B38E951-0A99-4B7C-B829-F6E843F583D8}"/>
            </a:ext>
          </a:extLst>
        </xdr:cNvPr>
        <xdr:cNvSpPr>
          <a:spLocks noChangeShapeType="1"/>
        </xdr:cNvSpPr>
      </xdr:nvSpPr>
      <xdr:spPr bwMode="auto">
        <a:xfrm>
          <a:off x="1744667" y="507618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254</xdr:row>
      <xdr:rowOff>202405</xdr:rowOff>
    </xdr:from>
    <xdr:to>
      <xdr:col>2</xdr:col>
      <xdr:colOff>312424</xdr:colOff>
      <xdr:row>255</xdr:row>
      <xdr:rowOff>7936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E7996065-6AA8-4E5B-A850-74217353E981}"/>
            </a:ext>
          </a:extLst>
        </xdr:cNvPr>
        <xdr:cNvSpPr>
          <a:spLocks noChangeShapeType="1"/>
        </xdr:cNvSpPr>
      </xdr:nvSpPr>
      <xdr:spPr bwMode="auto">
        <a:xfrm>
          <a:off x="1744667" y="50761105"/>
          <a:ext cx="2796857" cy="87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42" name="Line 1">
          <a:extLst>
            <a:ext uri="{FF2B5EF4-FFF2-40B4-BE49-F238E27FC236}">
              <a16:creationId xmlns:a16="http://schemas.microsoft.com/office/drawing/2014/main" id="{EBCA7C8B-BEC5-4B48-9F7F-6525C437F39B}"/>
            </a:ext>
          </a:extLst>
        </xdr:cNvPr>
        <xdr:cNvSpPr>
          <a:spLocks noChangeShapeType="1"/>
        </xdr:cNvSpPr>
      </xdr:nvSpPr>
      <xdr:spPr bwMode="auto">
        <a:xfrm>
          <a:off x="1887539" y="261524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-1</xdr:rowOff>
    </xdr:from>
    <xdr:to>
      <xdr:col>2</xdr:col>
      <xdr:colOff>312424</xdr:colOff>
      <xdr:row>255</xdr:row>
      <xdr:rowOff>7936</xdr:rowOff>
    </xdr:to>
    <xdr:sp macro="" textlink="">
      <xdr:nvSpPr>
        <xdr:cNvPr id="43" name="Line 2">
          <a:extLst>
            <a:ext uri="{FF2B5EF4-FFF2-40B4-BE49-F238E27FC236}">
              <a16:creationId xmlns:a16="http://schemas.microsoft.com/office/drawing/2014/main" id="{F6B92828-A32D-41FF-A580-FA63ABF9C40B}"/>
            </a:ext>
          </a:extLst>
        </xdr:cNvPr>
        <xdr:cNvSpPr>
          <a:spLocks noChangeShapeType="1"/>
        </xdr:cNvSpPr>
      </xdr:nvSpPr>
      <xdr:spPr bwMode="auto">
        <a:xfrm>
          <a:off x="1744667" y="507618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254</xdr:row>
      <xdr:rowOff>202405</xdr:rowOff>
    </xdr:from>
    <xdr:to>
      <xdr:col>2</xdr:col>
      <xdr:colOff>312424</xdr:colOff>
      <xdr:row>255</xdr:row>
      <xdr:rowOff>7936</xdr:rowOff>
    </xdr:to>
    <xdr:sp macro="" textlink="">
      <xdr:nvSpPr>
        <xdr:cNvPr id="44" name="Line 2">
          <a:extLst>
            <a:ext uri="{FF2B5EF4-FFF2-40B4-BE49-F238E27FC236}">
              <a16:creationId xmlns:a16="http://schemas.microsoft.com/office/drawing/2014/main" id="{3AF9F2DD-F0A9-42E0-BFBE-F9AD24F9BC18}"/>
            </a:ext>
          </a:extLst>
        </xdr:cNvPr>
        <xdr:cNvSpPr>
          <a:spLocks noChangeShapeType="1"/>
        </xdr:cNvSpPr>
      </xdr:nvSpPr>
      <xdr:spPr bwMode="auto">
        <a:xfrm>
          <a:off x="1744667" y="50761105"/>
          <a:ext cx="2796857" cy="87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3DFAFCC4-1D95-437E-B32B-DF2579617346}"/>
            </a:ext>
          </a:extLst>
        </xdr:cNvPr>
        <xdr:cNvSpPr>
          <a:spLocks noChangeShapeType="1"/>
        </xdr:cNvSpPr>
      </xdr:nvSpPr>
      <xdr:spPr bwMode="auto">
        <a:xfrm>
          <a:off x="1887539" y="261524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200024</xdr:rowOff>
    </xdr:from>
    <xdr:to>
      <xdr:col>2</xdr:col>
      <xdr:colOff>895350</xdr:colOff>
      <xdr:row>141</xdr:row>
      <xdr:rowOff>9525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44C9920E-A2D6-49D8-B31D-1B2D99AC8A7E}"/>
            </a:ext>
          </a:extLst>
        </xdr:cNvPr>
        <xdr:cNvSpPr>
          <a:spLocks noChangeShapeType="1"/>
        </xdr:cNvSpPr>
      </xdr:nvSpPr>
      <xdr:spPr bwMode="auto">
        <a:xfrm>
          <a:off x="1744667" y="28705174"/>
          <a:ext cx="3379783" cy="6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7BABCC7F-CC09-4E4D-8888-4E9F0DE316A9}"/>
            </a:ext>
          </a:extLst>
        </xdr:cNvPr>
        <xdr:cNvSpPr>
          <a:spLocks noChangeShapeType="1"/>
        </xdr:cNvSpPr>
      </xdr:nvSpPr>
      <xdr:spPr bwMode="auto">
        <a:xfrm>
          <a:off x="1887539" y="41449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208</xdr:row>
      <xdr:rowOff>9525</xdr:rowOff>
    </xdr:from>
    <xdr:to>
      <xdr:col>1</xdr:col>
      <xdr:colOff>3581077</xdr:colOff>
      <xdr:row>208</xdr:row>
      <xdr:rowOff>9525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48E17578-269E-4B65-AB79-909D030D9DFD}"/>
            </a:ext>
          </a:extLst>
        </xdr:cNvPr>
        <xdr:cNvSpPr>
          <a:spLocks noChangeShapeType="1"/>
        </xdr:cNvSpPr>
      </xdr:nvSpPr>
      <xdr:spPr bwMode="auto">
        <a:xfrm>
          <a:off x="1887539" y="41449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221</xdr:row>
      <xdr:rowOff>-1</xdr:rowOff>
    </xdr:from>
    <xdr:to>
      <xdr:col>2</xdr:col>
      <xdr:colOff>312424</xdr:colOff>
      <xdr:row>221</xdr:row>
      <xdr:rowOff>7936</xdr:rowOff>
    </xdr:to>
    <xdr:sp macro="" textlink="">
      <xdr:nvSpPr>
        <xdr:cNvPr id="49" name="Line 2">
          <a:extLst>
            <a:ext uri="{FF2B5EF4-FFF2-40B4-BE49-F238E27FC236}">
              <a16:creationId xmlns:a16="http://schemas.microsoft.com/office/drawing/2014/main" id="{9794AE02-5493-413E-BA3B-D00343107448}"/>
            </a:ext>
          </a:extLst>
        </xdr:cNvPr>
        <xdr:cNvSpPr>
          <a:spLocks noChangeShapeType="1"/>
        </xdr:cNvSpPr>
      </xdr:nvSpPr>
      <xdr:spPr bwMode="auto">
        <a:xfrm>
          <a:off x="1744667" y="439991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162</xdr:row>
      <xdr:rowOff>9525</xdr:rowOff>
    </xdr:from>
    <xdr:to>
      <xdr:col>1</xdr:col>
      <xdr:colOff>3581077</xdr:colOff>
      <xdr:row>162</xdr:row>
      <xdr:rowOff>9525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62C2D6EF-E1DB-4097-852D-3E6D4590310A}"/>
            </a:ext>
          </a:extLst>
        </xdr:cNvPr>
        <xdr:cNvSpPr>
          <a:spLocks noChangeShapeType="1"/>
        </xdr:cNvSpPr>
      </xdr:nvSpPr>
      <xdr:spPr bwMode="auto">
        <a:xfrm>
          <a:off x="1887539" y="329152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-1</xdr:rowOff>
    </xdr:from>
    <xdr:to>
      <xdr:col>2</xdr:col>
      <xdr:colOff>312424</xdr:colOff>
      <xdr:row>175</xdr:row>
      <xdr:rowOff>7936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F27F7791-CDEF-43E4-9690-5676354A8B8E}"/>
            </a:ext>
          </a:extLst>
        </xdr:cNvPr>
        <xdr:cNvSpPr>
          <a:spLocks noChangeShapeType="1"/>
        </xdr:cNvSpPr>
      </xdr:nvSpPr>
      <xdr:spPr bwMode="auto">
        <a:xfrm>
          <a:off x="1744667" y="354647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242</xdr:row>
      <xdr:rowOff>9525</xdr:rowOff>
    </xdr:from>
    <xdr:to>
      <xdr:col>1</xdr:col>
      <xdr:colOff>3581077</xdr:colOff>
      <xdr:row>242</xdr:row>
      <xdr:rowOff>9525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2A65A8EB-9FE2-4BD7-9793-F07A9256EC36}"/>
            </a:ext>
          </a:extLst>
        </xdr:cNvPr>
        <xdr:cNvSpPr>
          <a:spLocks noChangeShapeType="1"/>
        </xdr:cNvSpPr>
      </xdr:nvSpPr>
      <xdr:spPr bwMode="auto">
        <a:xfrm>
          <a:off x="1887539" y="482123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242</xdr:row>
      <xdr:rowOff>9525</xdr:rowOff>
    </xdr:from>
    <xdr:to>
      <xdr:col>1</xdr:col>
      <xdr:colOff>3581077</xdr:colOff>
      <xdr:row>242</xdr:row>
      <xdr:rowOff>9525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DF33CFBD-3407-407D-A3EE-AD0C82665B7F}"/>
            </a:ext>
          </a:extLst>
        </xdr:cNvPr>
        <xdr:cNvSpPr>
          <a:spLocks noChangeShapeType="1"/>
        </xdr:cNvSpPr>
      </xdr:nvSpPr>
      <xdr:spPr bwMode="auto">
        <a:xfrm>
          <a:off x="1887539" y="482123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-1</xdr:rowOff>
    </xdr:from>
    <xdr:to>
      <xdr:col>2</xdr:col>
      <xdr:colOff>312424</xdr:colOff>
      <xdr:row>255</xdr:row>
      <xdr:rowOff>7936</xdr:rowOff>
    </xdr:to>
    <xdr:sp macro="" textlink="">
      <xdr:nvSpPr>
        <xdr:cNvPr id="54" name="Line 2">
          <a:extLst>
            <a:ext uri="{FF2B5EF4-FFF2-40B4-BE49-F238E27FC236}">
              <a16:creationId xmlns:a16="http://schemas.microsoft.com/office/drawing/2014/main" id="{B95C6BEC-BFF8-4E92-9932-4ED8B9A37967}"/>
            </a:ext>
          </a:extLst>
        </xdr:cNvPr>
        <xdr:cNvSpPr>
          <a:spLocks noChangeShapeType="1"/>
        </xdr:cNvSpPr>
      </xdr:nvSpPr>
      <xdr:spPr bwMode="auto">
        <a:xfrm>
          <a:off x="1744667" y="507618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242</xdr:row>
      <xdr:rowOff>9525</xdr:rowOff>
    </xdr:from>
    <xdr:to>
      <xdr:col>1</xdr:col>
      <xdr:colOff>3581077</xdr:colOff>
      <xdr:row>242</xdr:row>
      <xdr:rowOff>9525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9D3A9F6E-FA35-4ED6-8FC6-FD8388D0D41E}"/>
            </a:ext>
          </a:extLst>
        </xdr:cNvPr>
        <xdr:cNvSpPr>
          <a:spLocks noChangeShapeType="1"/>
        </xdr:cNvSpPr>
      </xdr:nvSpPr>
      <xdr:spPr bwMode="auto">
        <a:xfrm>
          <a:off x="1887539" y="482123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254</xdr:row>
      <xdr:rowOff>202405</xdr:rowOff>
    </xdr:from>
    <xdr:to>
      <xdr:col>2</xdr:col>
      <xdr:colOff>312424</xdr:colOff>
      <xdr:row>255</xdr:row>
      <xdr:rowOff>7936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FEB2C6F5-1F74-4085-AF05-687F528C9C06}"/>
            </a:ext>
          </a:extLst>
        </xdr:cNvPr>
        <xdr:cNvSpPr>
          <a:spLocks noChangeShapeType="1"/>
        </xdr:cNvSpPr>
      </xdr:nvSpPr>
      <xdr:spPr bwMode="auto">
        <a:xfrm>
          <a:off x="1744667" y="50761105"/>
          <a:ext cx="2796857" cy="87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174</xdr:row>
      <xdr:rowOff>200024</xdr:rowOff>
    </xdr:from>
    <xdr:to>
      <xdr:col>2</xdr:col>
      <xdr:colOff>895350</xdr:colOff>
      <xdr:row>175</xdr:row>
      <xdr:rowOff>9525</xdr:rowOff>
    </xdr:to>
    <xdr:sp macro="" textlink="">
      <xdr:nvSpPr>
        <xdr:cNvPr id="57" name="Line 2">
          <a:extLst>
            <a:ext uri="{FF2B5EF4-FFF2-40B4-BE49-F238E27FC236}">
              <a16:creationId xmlns:a16="http://schemas.microsoft.com/office/drawing/2014/main" id="{A643897E-0DC3-4B51-ADE5-384E052653E7}"/>
            </a:ext>
          </a:extLst>
        </xdr:cNvPr>
        <xdr:cNvSpPr>
          <a:spLocks noChangeShapeType="1"/>
        </xdr:cNvSpPr>
      </xdr:nvSpPr>
      <xdr:spPr bwMode="auto">
        <a:xfrm>
          <a:off x="1744667" y="35467924"/>
          <a:ext cx="3379783" cy="6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220</xdr:row>
      <xdr:rowOff>200024</xdr:rowOff>
    </xdr:from>
    <xdr:to>
      <xdr:col>2</xdr:col>
      <xdr:colOff>895350</xdr:colOff>
      <xdr:row>221</xdr:row>
      <xdr:rowOff>9525</xdr:rowOff>
    </xdr:to>
    <xdr:sp macro="" textlink="">
      <xdr:nvSpPr>
        <xdr:cNvPr id="58" name="Line 2">
          <a:extLst>
            <a:ext uri="{FF2B5EF4-FFF2-40B4-BE49-F238E27FC236}">
              <a16:creationId xmlns:a16="http://schemas.microsoft.com/office/drawing/2014/main" id="{9F3FA8A9-D598-4C69-8FBF-50F12B3CAB4B}"/>
            </a:ext>
          </a:extLst>
        </xdr:cNvPr>
        <xdr:cNvSpPr>
          <a:spLocks noChangeShapeType="1"/>
        </xdr:cNvSpPr>
      </xdr:nvSpPr>
      <xdr:spPr bwMode="auto">
        <a:xfrm>
          <a:off x="1744667" y="44002324"/>
          <a:ext cx="3379783" cy="6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255</xdr:row>
      <xdr:rowOff>-1</xdr:rowOff>
    </xdr:from>
    <xdr:to>
      <xdr:col>2</xdr:col>
      <xdr:colOff>312424</xdr:colOff>
      <xdr:row>255</xdr:row>
      <xdr:rowOff>7936</xdr:rowOff>
    </xdr:to>
    <xdr:sp macro="" textlink="">
      <xdr:nvSpPr>
        <xdr:cNvPr id="59" name="Line 2">
          <a:extLst>
            <a:ext uri="{FF2B5EF4-FFF2-40B4-BE49-F238E27FC236}">
              <a16:creationId xmlns:a16="http://schemas.microsoft.com/office/drawing/2014/main" id="{BF8C6363-0F81-4FFA-A524-39E0EEEC2E73}"/>
            </a:ext>
          </a:extLst>
        </xdr:cNvPr>
        <xdr:cNvSpPr>
          <a:spLocks noChangeShapeType="1"/>
        </xdr:cNvSpPr>
      </xdr:nvSpPr>
      <xdr:spPr bwMode="auto">
        <a:xfrm>
          <a:off x="1744667" y="507618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254</xdr:row>
      <xdr:rowOff>200024</xdr:rowOff>
    </xdr:from>
    <xdr:to>
      <xdr:col>2</xdr:col>
      <xdr:colOff>895350</xdr:colOff>
      <xdr:row>255</xdr:row>
      <xdr:rowOff>9525</xdr:rowOff>
    </xdr:to>
    <xdr:sp macro="" textlink="">
      <xdr:nvSpPr>
        <xdr:cNvPr id="60" name="Line 2">
          <a:extLst>
            <a:ext uri="{FF2B5EF4-FFF2-40B4-BE49-F238E27FC236}">
              <a16:creationId xmlns:a16="http://schemas.microsoft.com/office/drawing/2014/main" id="{630BDA73-4682-47B8-997C-5F382856F04F}"/>
            </a:ext>
          </a:extLst>
        </xdr:cNvPr>
        <xdr:cNvSpPr>
          <a:spLocks noChangeShapeType="1"/>
        </xdr:cNvSpPr>
      </xdr:nvSpPr>
      <xdr:spPr bwMode="auto">
        <a:xfrm>
          <a:off x="1744667" y="50765074"/>
          <a:ext cx="3379783" cy="63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B2894CE-5E50-4181-975D-A2C18530457E}"/>
            </a:ext>
          </a:extLst>
        </xdr:cNvPr>
        <xdr:cNvSpPr>
          <a:spLocks noChangeShapeType="1"/>
        </xdr:cNvSpPr>
      </xdr:nvSpPr>
      <xdr:spPr bwMode="auto">
        <a:xfrm>
          <a:off x="1897064" y="2576195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253</xdr:row>
      <xdr:rowOff>-1</xdr:rowOff>
    </xdr:from>
    <xdr:to>
      <xdr:col>2</xdr:col>
      <xdr:colOff>312424</xdr:colOff>
      <xdr:row>253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1BABD4D-A519-4F8E-AC9E-4792EBDB85E7}"/>
            </a:ext>
          </a:extLst>
        </xdr:cNvPr>
        <xdr:cNvSpPr>
          <a:spLocks noChangeShapeType="1"/>
        </xdr:cNvSpPr>
      </xdr:nvSpPr>
      <xdr:spPr bwMode="auto">
        <a:xfrm>
          <a:off x="1751017" y="50530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202405</xdr:rowOff>
    </xdr:from>
    <xdr:to>
      <xdr:col>2</xdr:col>
      <xdr:colOff>312424</xdr:colOff>
      <xdr:row>253</xdr:row>
      <xdr:rowOff>7936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D86ADD30-1909-4195-ACD2-1F80A3163935}"/>
            </a:ext>
          </a:extLst>
        </xdr:cNvPr>
        <xdr:cNvSpPr>
          <a:spLocks noChangeShapeType="1"/>
        </xdr:cNvSpPr>
      </xdr:nvSpPr>
      <xdr:spPr bwMode="auto">
        <a:xfrm>
          <a:off x="1751017" y="50529330"/>
          <a:ext cx="2803207" cy="119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E4631DC4-9126-4D4E-BBB8-85CD69306796}"/>
            </a:ext>
          </a:extLst>
        </xdr:cNvPr>
        <xdr:cNvSpPr>
          <a:spLocks noChangeShapeType="1"/>
        </xdr:cNvSpPr>
      </xdr:nvSpPr>
      <xdr:spPr bwMode="auto">
        <a:xfrm>
          <a:off x="1897064" y="2576195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253</xdr:row>
      <xdr:rowOff>-1</xdr:rowOff>
    </xdr:from>
    <xdr:to>
      <xdr:col>2</xdr:col>
      <xdr:colOff>312424</xdr:colOff>
      <xdr:row>253</xdr:row>
      <xdr:rowOff>7936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FC36EAC2-A9B1-429E-9E8B-0F6B1984B2F7}"/>
            </a:ext>
          </a:extLst>
        </xdr:cNvPr>
        <xdr:cNvSpPr>
          <a:spLocks noChangeShapeType="1"/>
        </xdr:cNvSpPr>
      </xdr:nvSpPr>
      <xdr:spPr bwMode="auto">
        <a:xfrm>
          <a:off x="1751017" y="50530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202405</xdr:rowOff>
    </xdr:from>
    <xdr:to>
      <xdr:col>2</xdr:col>
      <xdr:colOff>312424</xdr:colOff>
      <xdr:row>253</xdr:row>
      <xdr:rowOff>7936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29C46225-3544-4A89-8C08-4E211CB28934}"/>
            </a:ext>
          </a:extLst>
        </xdr:cNvPr>
        <xdr:cNvSpPr>
          <a:spLocks noChangeShapeType="1"/>
        </xdr:cNvSpPr>
      </xdr:nvSpPr>
      <xdr:spPr bwMode="auto">
        <a:xfrm>
          <a:off x="1751017" y="50529330"/>
          <a:ext cx="2803207" cy="119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129</xdr:row>
      <xdr:rowOff>9525</xdr:rowOff>
    </xdr:from>
    <xdr:to>
      <xdr:col>1</xdr:col>
      <xdr:colOff>3581077</xdr:colOff>
      <xdr:row>129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BEB247-4645-4235-A55C-DA49F559D51C}"/>
            </a:ext>
          </a:extLst>
        </xdr:cNvPr>
        <xdr:cNvSpPr>
          <a:spLocks noChangeShapeType="1"/>
        </xdr:cNvSpPr>
      </xdr:nvSpPr>
      <xdr:spPr bwMode="auto">
        <a:xfrm>
          <a:off x="1887539" y="261524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141</xdr:row>
      <xdr:rowOff>200024</xdr:rowOff>
    </xdr:from>
    <xdr:to>
      <xdr:col>2</xdr:col>
      <xdr:colOff>895350</xdr:colOff>
      <xdr:row>142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2C4E113-A10E-4DCC-A321-78EF904C2F4A}"/>
            </a:ext>
          </a:extLst>
        </xdr:cNvPr>
        <xdr:cNvSpPr>
          <a:spLocks noChangeShapeType="1"/>
        </xdr:cNvSpPr>
      </xdr:nvSpPr>
      <xdr:spPr bwMode="auto">
        <a:xfrm>
          <a:off x="1741492" y="28749624"/>
          <a:ext cx="3382958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0150BC1-E46B-4A62-A9A1-9D37EAD1A1EC}"/>
            </a:ext>
          </a:extLst>
        </xdr:cNvPr>
        <xdr:cNvSpPr>
          <a:spLocks noChangeShapeType="1"/>
        </xdr:cNvSpPr>
      </xdr:nvSpPr>
      <xdr:spPr bwMode="auto">
        <a:xfrm>
          <a:off x="1887539" y="416687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F8FB301-75C6-48DF-8D4C-2092125AB1E2}"/>
            </a:ext>
          </a:extLst>
        </xdr:cNvPr>
        <xdr:cNvSpPr>
          <a:spLocks noChangeShapeType="1"/>
        </xdr:cNvSpPr>
      </xdr:nvSpPr>
      <xdr:spPr bwMode="auto">
        <a:xfrm>
          <a:off x="1887539" y="416687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219</xdr:row>
      <xdr:rowOff>-1</xdr:rowOff>
    </xdr:from>
    <xdr:to>
      <xdr:col>2</xdr:col>
      <xdr:colOff>312424</xdr:colOff>
      <xdr:row>219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43F7B09B-CD4D-4584-BC2D-7AF2635331BE}"/>
            </a:ext>
          </a:extLst>
        </xdr:cNvPr>
        <xdr:cNvSpPr>
          <a:spLocks noChangeShapeType="1"/>
        </xdr:cNvSpPr>
      </xdr:nvSpPr>
      <xdr:spPr bwMode="auto">
        <a:xfrm>
          <a:off x="1741492" y="442626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163</xdr:row>
      <xdr:rowOff>9525</xdr:rowOff>
    </xdr:from>
    <xdr:to>
      <xdr:col>1</xdr:col>
      <xdr:colOff>3581077</xdr:colOff>
      <xdr:row>163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BB22A89-72C5-4AFA-98C8-A71807386204}"/>
            </a:ext>
          </a:extLst>
        </xdr:cNvPr>
        <xdr:cNvSpPr>
          <a:spLocks noChangeShapeType="1"/>
        </xdr:cNvSpPr>
      </xdr:nvSpPr>
      <xdr:spPr bwMode="auto">
        <a:xfrm>
          <a:off x="1887539" y="330104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176</xdr:row>
      <xdr:rowOff>-1</xdr:rowOff>
    </xdr:from>
    <xdr:to>
      <xdr:col>2</xdr:col>
      <xdr:colOff>312424</xdr:colOff>
      <xdr:row>176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B918EA9C-87F3-4F11-9170-F016965631C2}"/>
            </a:ext>
          </a:extLst>
        </xdr:cNvPr>
        <xdr:cNvSpPr>
          <a:spLocks noChangeShapeType="1"/>
        </xdr:cNvSpPr>
      </xdr:nvSpPr>
      <xdr:spPr bwMode="auto">
        <a:xfrm>
          <a:off x="1741492" y="35604449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8BC2766-15B2-40A8-A5FD-3ED509946B42}"/>
            </a:ext>
          </a:extLst>
        </xdr:cNvPr>
        <xdr:cNvSpPr>
          <a:spLocks noChangeShapeType="1"/>
        </xdr:cNvSpPr>
      </xdr:nvSpPr>
      <xdr:spPr bwMode="auto">
        <a:xfrm>
          <a:off x="1887539" y="485267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3DBE2180-680A-4257-8CFF-47FCAD1870EB}"/>
            </a:ext>
          </a:extLst>
        </xdr:cNvPr>
        <xdr:cNvSpPr>
          <a:spLocks noChangeShapeType="1"/>
        </xdr:cNvSpPr>
      </xdr:nvSpPr>
      <xdr:spPr bwMode="auto">
        <a:xfrm>
          <a:off x="1887539" y="485267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253</xdr:row>
      <xdr:rowOff>-1</xdr:rowOff>
    </xdr:from>
    <xdr:to>
      <xdr:col>2</xdr:col>
      <xdr:colOff>312424</xdr:colOff>
      <xdr:row>253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2A46A9A1-2700-478F-94BE-14E6F107E9AB}"/>
            </a:ext>
          </a:extLst>
        </xdr:cNvPr>
        <xdr:cNvSpPr>
          <a:spLocks noChangeShapeType="1"/>
        </xdr:cNvSpPr>
      </xdr:nvSpPr>
      <xdr:spPr bwMode="auto">
        <a:xfrm>
          <a:off x="1741492" y="511206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C5567241-A534-4FC3-B277-0FD0F90B71B8}"/>
            </a:ext>
          </a:extLst>
        </xdr:cNvPr>
        <xdr:cNvSpPr>
          <a:spLocks noChangeShapeType="1"/>
        </xdr:cNvSpPr>
      </xdr:nvSpPr>
      <xdr:spPr bwMode="auto">
        <a:xfrm>
          <a:off x="1887539" y="485267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202405</xdr:rowOff>
    </xdr:from>
    <xdr:to>
      <xdr:col>2</xdr:col>
      <xdr:colOff>312424</xdr:colOff>
      <xdr:row>253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A5E9F37F-B4E0-4FCA-8A95-FAE0FF0A1C19}"/>
            </a:ext>
          </a:extLst>
        </xdr:cNvPr>
        <xdr:cNvSpPr>
          <a:spLocks noChangeShapeType="1"/>
        </xdr:cNvSpPr>
      </xdr:nvSpPr>
      <xdr:spPr bwMode="auto">
        <a:xfrm>
          <a:off x="1741492" y="51119880"/>
          <a:ext cx="2803207" cy="119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175</xdr:row>
      <xdr:rowOff>200024</xdr:rowOff>
    </xdr:from>
    <xdr:to>
      <xdr:col>2</xdr:col>
      <xdr:colOff>895350</xdr:colOff>
      <xdr:row>176</xdr:row>
      <xdr:rowOff>9525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8F332620-F694-4BFC-8653-E594156691E4}"/>
            </a:ext>
          </a:extLst>
        </xdr:cNvPr>
        <xdr:cNvSpPr>
          <a:spLocks noChangeShapeType="1"/>
        </xdr:cNvSpPr>
      </xdr:nvSpPr>
      <xdr:spPr bwMode="auto">
        <a:xfrm>
          <a:off x="1741492" y="35607624"/>
          <a:ext cx="3382958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200024</xdr:rowOff>
    </xdr:from>
    <xdr:to>
      <xdr:col>2</xdr:col>
      <xdr:colOff>895350</xdr:colOff>
      <xdr:row>219</xdr:row>
      <xdr:rowOff>9525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F5E0E4A6-4353-4861-B73C-493976C3BFA0}"/>
            </a:ext>
          </a:extLst>
        </xdr:cNvPr>
        <xdr:cNvSpPr>
          <a:spLocks noChangeShapeType="1"/>
        </xdr:cNvSpPr>
      </xdr:nvSpPr>
      <xdr:spPr bwMode="auto">
        <a:xfrm>
          <a:off x="1741492" y="44265849"/>
          <a:ext cx="3382958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253</xdr:row>
      <xdr:rowOff>-1</xdr:rowOff>
    </xdr:from>
    <xdr:to>
      <xdr:col>2</xdr:col>
      <xdr:colOff>312424</xdr:colOff>
      <xdr:row>253</xdr:row>
      <xdr:rowOff>7936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21B9C522-63F2-41A9-921B-51A4800AF57C}"/>
            </a:ext>
          </a:extLst>
        </xdr:cNvPr>
        <xdr:cNvSpPr>
          <a:spLocks noChangeShapeType="1"/>
        </xdr:cNvSpPr>
      </xdr:nvSpPr>
      <xdr:spPr bwMode="auto">
        <a:xfrm>
          <a:off x="1741492" y="511206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200024</xdr:rowOff>
    </xdr:from>
    <xdr:to>
      <xdr:col>2</xdr:col>
      <xdr:colOff>895350</xdr:colOff>
      <xdr:row>253</xdr:row>
      <xdr:rowOff>9525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554C4769-C97B-40DB-B3A1-E471BD5AF2DD}"/>
            </a:ext>
          </a:extLst>
        </xdr:cNvPr>
        <xdr:cNvSpPr>
          <a:spLocks noChangeShapeType="1"/>
        </xdr:cNvSpPr>
      </xdr:nvSpPr>
      <xdr:spPr bwMode="auto">
        <a:xfrm>
          <a:off x="1741492" y="51123849"/>
          <a:ext cx="3382958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tabSelected="1" zoomScale="80" zoomScaleNormal="80" workbookViewId="0"/>
  </sheetViews>
  <sheetFormatPr defaultColWidth="9.1796875" defaultRowHeight="14.5" x14ac:dyDescent="0.35"/>
  <cols>
    <col min="1" max="1" width="4.81640625" style="274" bestFit="1" customWidth="1"/>
    <col min="2" max="2" width="71.54296875" style="274" customWidth="1"/>
    <col min="3" max="3" width="1.54296875" style="274" customWidth="1"/>
    <col min="4" max="4" width="20.81640625" style="274" customWidth="1"/>
    <col min="5" max="5" width="1.54296875" style="274" customWidth="1"/>
    <col min="6" max="6" width="45.1796875" style="274" customWidth="1"/>
    <col min="7" max="7" width="4.81640625" style="274" customWidth="1"/>
    <col min="8" max="16384" width="9.1796875" style="274"/>
  </cols>
  <sheetData>
    <row r="2" spans="1:8" ht="17.5" x14ac:dyDescent="0.35">
      <c r="B2" s="275" t="s">
        <v>0</v>
      </c>
      <c r="C2" s="275"/>
      <c r="D2" s="276"/>
      <c r="E2" s="276"/>
      <c r="F2" s="276"/>
    </row>
    <row r="3" spans="1:8" ht="20" x14ac:dyDescent="0.35">
      <c r="B3" s="304" t="s">
        <v>689</v>
      </c>
      <c r="C3" s="275"/>
      <c r="D3" s="276"/>
      <c r="E3" s="276"/>
      <c r="F3" s="276"/>
    </row>
    <row r="4" spans="1:8" ht="17.5" x14ac:dyDescent="0.35">
      <c r="B4" s="277" t="s">
        <v>566</v>
      </c>
      <c r="C4" s="275"/>
      <c r="D4" s="275"/>
      <c r="E4" s="275"/>
      <c r="F4" s="275"/>
    </row>
    <row r="5" spans="1:8" ht="15.5" x14ac:dyDescent="0.35">
      <c r="B5" s="447" t="s">
        <v>1</v>
      </c>
      <c r="C5" s="447"/>
      <c r="D5" s="447"/>
      <c r="E5" s="447"/>
      <c r="F5" s="447"/>
      <c r="G5" s="1"/>
      <c r="H5" s="1"/>
    </row>
    <row r="6" spans="1:8" ht="15.5" x14ac:dyDescent="0.35">
      <c r="B6" s="4"/>
      <c r="C6" s="4"/>
      <c r="D6" s="278"/>
      <c r="E6" s="279"/>
      <c r="F6" s="4"/>
      <c r="G6" s="4"/>
    </row>
    <row r="7" spans="1:8" ht="15.5" x14ac:dyDescent="0.35">
      <c r="A7" s="2" t="s">
        <v>2</v>
      </c>
      <c r="B7" s="280" t="s">
        <v>3</v>
      </c>
      <c r="C7" s="280"/>
      <c r="D7" s="280" t="s">
        <v>4</v>
      </c>
      <c r="E7" s="281"/>
      <c r="F7" s="280" t="s">
        <v>5</v>
      </c>
      <c r="G7" s="2" t="s">
        <v>2</v>
      </c>
    </row>
    <row r="8" spans="1:8" ht="15.5" x14ac:dyDescent="0.35">
      <c r="A8" s="3" t="s">
        <v>6</v>
      </c>
      <c r="B8" s="4"/>
      <c r="C8" s="4"/>
      <c r="D8" s="282"/>
      <c r="E8" s="282"/>
      <c r="F8" s="282"/>
      <c r="G8" s="3" t="s">
        <v>6</v>
      </c>
    </row>
    <row r="9" spans="1:8" ht="15.5" x14ac:dyDescent="0.35">
      <c r="A9" s="2">
        <v>1</v>
      </c>
      <c r="B9" s="279" t="s">
        <v>567</v>
      </c>
      <c r="C9" s="279"/>
      <c r="D9" s="282"/>
      <c r="E9" s="282"/>
      <c r="F9" s="282"/>
      <c r="G9" s="2">
        <v>1</v>
      </c>
    </row>
    <row r="10" spans="1:8" ht="15.5" x14ac:dyDescent="0.35">
      <c r="A10" s="2">
        <f>A9+1</f>
        <v>2</v>
      </c>
      <c r="B10" s="4" t="s">
        <v>7</v>
      </c>
      <c r="C10" s="281"/>
      <c r="D10" s="283">
        <f>'Pg2 BK-1 Comparison'!J94</f>
        <v>2494.0303973853588</v>
      </c>
      <c r="E10" s="283"/>
      <c r="F10" s="282" t="s">
        <v>8</v>
      </c>
      <c r="G10" s="2">
        <f>G9+1</f>
        <v>2</v>
      </c>
    </row>
    <row r="11" spans="1:8" ht="15.5" x14ac:dyDescent="0.35">
      <c r="A11" s="2">
        <f t="shared" ref="A11:A22" si="0">A10+1</f>
        <v>3</v>
      </c>
      <c r="B11" s="4"/>
      <c r="C11" s="282"/>
      <c r="D11" s="283"/>
      <c r="E11" s="283"/>
      <c r="F11" s="282"/>
      <c r="G11" s="2">
        <f t="shared" ref="G11:G22" si="1">G10+1</f>
        <v>3</v>
      </c>
    </row>
    <row r="12" spans="1:8" ht="15.5" x14ac:dyDescent="0.35">
      <c r="A12" s="2">
        <f t="shared" si="0"/>
        <v>4</v>
      </c>
      <c r="B12" s="4" t="s">
        <v>9</v>
      </c>
      <c r="C12" s="282"/>
      <c r="D12" s="284">
        <f>'Pg9 TO5 C5 Int Calc'!G52</f>
        <v>345.81496406962697</v>
      </c>
      <c r="E12" s="285"/>
      <c r="F12" s="282" t="s">
        <v>690</v>
      </c>
      <c r="G12" s="2">
        <f t="shared" si="1"/>
        <v>4</v>
      </c>
    </row>
    <row r="13" spans="1:8" ht="15.5" x14ac:dyDescent="0.35">
      <c r="A13" s="2">
        <f t="shared" si="0"/>
        <v>5</v>
      </c>
      <c r="B13" s="4"/>
      <c r="C13" s="282"/>
      <c r="D13" s="286"/>
      <c r="E13" s="286"/>
      <c r="F13" s="282"/>
      <c r="G13" s="2">
        <f t="shared" si="1"/>
        <v>5</v>
      </c>
    </row>
    <row r="14" spans="1:8" ht="15.5" x14ac:dyDescent="0.35">
      <c r="A14" s="2">
        <f t="shared" si="0"/>
        <v>6</v>
      </c>
      <c r="B14" s="287" t="s">
        <v>10</v>
      </c>
      <c r="C14" s="281"/>
      <c r="D14" s="288">
        <f>D10+D12</f>
        <v>2839.8453614549858</v>
      </c>
      <c r="E14" s="283"/>
      <c r="F14" s="282" t="s">
        <v>11</v>
      </c>
      <c r="G14" s="2">
        <f t="shared" si="1"/>
        <v>6</v>
      </c>
    </row>
    <row r="15" spans="1:8" ht="15.5" x14ac:dyDescent="0.35">
      <c r="A15" s="2">
        <f t="shared" si="0"/>
        <v>7</v>
      </c>
      <c r="B15" s="4"/>
      <c r="C15" s="282"/>
      <c r="D15" s="22"/>
      <c r="E15" s="4"/>
      <c r="F15" s="4"/>
      <c r="G15" s="2">
        <f t="shared" si="1"/>
        <v>7</v>
      </c>
    </row>
    <row r="16" spans="1:8" ht="15.5" x14ac:dyDescent="0.35">
      <c r="A16" s="2">
        <f t="shared" si="0"/>
        <v>8</v>
      </c>
      <c r="B16" s="4" t="s">
        <v>12</v>
      </c>
      <c r="C16" s="281"/>
      <c r="D16" s="29">
        <f>ROUND(D14*0.010275,0)</f>
        <v>29</v>
      </c>
      <c r="E16" s="4"/>
      <c r="F16" s="2" t="s">
        <v>13</v>
      </c>
      <c r="G16" s="2">
        <f t="shared" si="1"/>
        <v>8</v>
      </c>
    </row>
    <row r="17" spans="1:7" ht="15.5" x14ac:dyDescent="0.35">
      <c r="A17" s="2">
        <f t="shared" si="0"/>
        <v>9</v>
      </c>
      <c r="B17" s="4"/>
      <c r="C17" s="282"/>
      <c r="D17" s="22"/>
      <c r="E17" s="4"/>
      <c r="G17" s="2">
        <f t="shared" si="1"/>
        <v>9</v>
      </c>
    </row>
    <row r="18" spans="1:7" ht="15.5" x14ac:dyDescent="0.35">
      <c r="A18" s="2">
        <f t="shared" si="0"/>
        <v>10</v>
      </c>
      <c r="B18" s="289" t="s">
        <v>14</v>
      </c>
      <c r="C18" s="282"/>
      <c r="D18" s="22">
        <f>SUM(D14:D16)</f>
        <v>2868.8453614549858</v>
      </c>
      <c r="E18" s="4"/>
      <c r="F18" s="282" t="s">
        <v>15</v>
      </c>
      <c r="G18" s="2">
        <f t="shared" si="1"/>
        <v>10</v>
      </c>
    </row>
    <row r="19" spans="1:7" ht="15.5" x14ac:dyDescent="0.35">
      <c r="A19" s="2">
        <f t="shared" si="0"/>
        <v>11</v>
      </c>
      <c r="B19" s="4"/>
      <c r="C19" s="282"/>
      <c r="D19" s="22"/>
      <c r="E19" s="4"/>
      <c r="G19" s="2">
        <f t="shared" si="1"/>
        <v>11</v>
      </c>
    </row>
    <row r="20" spans="1:7" ht="15.5" x14ac:dyDescent="0.35">
      <c r="A20" s="2">
        <f t="shared" si="0"/>
        <v>12</v>
      </c>
      <c r="B20" s="4" t="s">
        <v>16</v>
      </c>
      <c r="C20" s="281"/>
      <c r="D20" s="29">
        <f>ROUND(D14*0.00173,0)</f>
        <v>5</v>
      </c>
      <c r="E20" s="4"/>
      <c r="F20" s="2" t="s">
        <v>688</v>
      </c>
      <c r="G20" s="2">
        <f t="shared" si="1"/>
        <v>12</v>
      </c>
    </row>
    <row r="21" spans="1:7" ht="15.5" x14ac:dyDescent="0.35">
      <c r="A21" s="2">
        <f t="shared" si="0"/>
        <v>13</v>
      </c>
      <c r="B21" s="4"/>
      <c r="C21" s="282"/>
      <c r="D21" s="290"/>
      <c r="E21" s="4"/>
      <c r="F21" s="2"/>
      <c r="G21" s="2">
        <f t="shared" si="1"/>
        <v>13</v>
      </c>
    </row>
    <row r="22" spans="1:7" ht="16" thickBot="1" x14ac:dyDescent="0.4">
      <c r="A22" s="2">
        <f t="shared" si="0"/>
        <v>14</v>
      </c>
      <c r="B22" s="289" t="s">
        <v>17</v>
      </c>
      <c r="C22" s="281"/>
      <c r="D22" s="291">
        <f>SUM(D18:D21)</f>
        <v>2873.8453614549858</v>
      </c>
      <c r="E22" s="4"/>
      <c r="F22" s="282" t="s">
        <v>18</v>
      </c>
      <c r="G22" s="2">
        <f t="shared" si="1"/>
        <v>14</v>
      </c>
    </row>
    <row r="23" spans="1:7" ht="16" thickTop="1" x14ac:dyDescent="0.35">
      <c r="B23" s="4"/>
      <c r="C23" s="4"/>
      <c r="D23" s="4"/>
      <c r="E23" s="4"/>
      <c r="F23" s="4"/>
      <c r="G23" s="4"/>
    </row>
    <row r="24" spans="1:7" ht="15.5" x14ac:dyDescent="0.35">
      <c r="B24" s="4"/>
      <c r="C24" s="4"/>
      <c r="D24" s="4"/>
      <c r="E24" s="4"/>
      <c r="F24" s="4"/>
      <c r="G24" s="4"/>
    </row>
    <row r="25" spans="1:7" ht="17" x14ac:dyDescent="0.35">
      <c r="A25" s="292">
        <v>1</v>
      </c>
      <c r="B25" s="4" t="s">
        <v>701</v>
      </c>
      <c r="C25" s="4"/>
      <c r="D25" s="4"/>
      <c r="E25" s="4"/>
      <c r="F25" s="4"/>
      <c r="G25" s="4"/>
    </row>
    <row r="26" spans="1:7" ht="15.5" x14ac:dyDescent="0.35">
      <c r="B26" s="4" t="s">
        <v>698</v>
      </c>
      <c r="C26" s="4"/>
      <c r="D26" s="4"/>
      <c r="E26" s="4"/>
      <c r="F26" s="4"/>
      <c r="G26" s="4"/>
    </row>
    <row r="27" spans="1:7" ht="15.5" x14ac:dyDescent="0.35">
      <c r="B27" s="4"/>
      <c r="C27" s="4"/>
      <c r="D27" s="4"/>
      <c r="E27" s="4"/>
      <c r="F27" s="4"/>
      <c r="G27" s="4"/>
    </row>
    <row r="28" spans="1:7" ht="15.5" x14ac:dyDescent="0.35">
      <c r="B28" s="4"/>
      <c r="C28" s="4"/>
      <c r="D28" s="4"/>
      <c r="E28" s="4"/>
      <c r="F28" s="4"/>
      <c r="G28" s="4"/>
    </row>
    <row r="29" spans="1:7" ht="15.5" x14ac:dyDescent="0.35">
      <c r="B29" s="4"/>
      <c r="C29" s="4"/>
      <c r="D29" s="4"/>
      <c r="E29" s="4"/>
      <c r="F29" s="4"/>
      <c r="G29" s="4"/>
    </row>
    <row r="30" spans="1:7" ht="17" x14ac:dyDescent="0.35">
      <c r="A30" s="292"/>
      <c r="B30" s="4"/>
      <c r="C30" s="4"/>
      <c r="D30" s="4"/>
      <c r="E30" s="4"/>
      <c r="F30" s="4"/>
      <c r="G30" s="4"/>
    </row>
    <row r="31" spans="1:7" ht="15.5" x14ac:dyDescent="0.35">
      <c r="B31" s="4"/>
      <c r="C31" s="4"/>
      <c r="D31" s="4"/>
      <c r="E31" s="4"/>
      <c r="F31" s="4"/>
      <c r="G31" s="4"/>
    </row>
    <row r="32" spans="1:7" ht="15.5" x14ac:dyDescent="0.35">
      <c r="B32" s="4"/>
      <c r="C32" s="4"/>
      <c r="D32" s="4"/>
      <c r="E32" s="4"/>
      <c r="F32" s="4"/>
      <c r="G32" s="4"/>
    </row>
    <row r="33" spans="2:7" ht="15.5" x14ac:dyDescent="0.35">
      <c r="B33" s="4"/>
      <c r="C33" s="4"/>
      <c r="D33" s="4"/>
      <c r="E33" s="4"/>
      <c r="F33" s="4"/>
      <c r="G33" s="4"/>
    </row>
    <row r="34" spans="2:7" ht="15.5" x14ac:dyDescent="0.35">
      <c r="B34" s="4"/>
      <c r="C34" s="4"/>
      <c r="D34" s="4"/>
      <c r="E34" s="4"/>
      <c r="F34" s="4"/>
      <c r="G34" s="4"/>
    </row>
    <row r="35" spans="2:7" ht="15.5" x14ac:dyDescent="0.35">
      <c r="B35" s="4"/>
      <c r="C35" s="4"/>
      <c r="D35" s="4"/>
      <c r="E35" s="4"/>
      <c r="F35" s="4"/>
      <c r="G35" s="4"/>
    </row>
    <row r="36" spans="2:7" ht="15.5" x14ac:dyDescent="0.35">
      <c r="B36" s="4"/>
      <c r="C36" s="4"/>
      <c r="D36" s="4"/>
      <c r="E36" s="4"/>
      <c r="F36" s="4"/>
      <c r="G36" s="4"/>
    </row>
    <row r="37" spans="2:7" ht="15.5" x14ac:dyDescent="0.35">
      <c r="B37" s="4"/>
      <c r="C37" s="4"/>
      <c r="D37" s="4"/>
      <c r="E37" s="4"/>
      <c r="F37" s="4"/>
      <c r="G37" s="4"/>
    </row>
    <row r="38" spans="2:7" ht="15.5" x14ac:dyDescent="0.35">
      <c r="B38" s="4"/>
      <c r="C38" s="4"/>
      <c r="D38" s="4"/>
      <c r="E38" s="4"/>
      <c r="F38" s="4"/>
      <c r="G38" s="4"/>
    </row>
    <row r="39" spans="2:7" ht="15.5" x14ac:dyDescent="0.35">
      <c r="B39" s="4"/>
      <c r="C39" s="4"/>
      <c r="D39" s="4"/>
      <c r="E39" s="4"/>
      <c r="F39" s="4"/>
      <c r="G39" s="4"/>
    </row>
    <row r="40" spans="2:7" ht="15.5" x14ac:dyDescent="0.35">
      <c r="B40" s="4"/>
      <c r="C40" s="4"/>
      <c r="D40" s="4"/>
      <c r="E40" s="4"/>
      <c r="F40" s="4"/>
      <c r="G40" s="4"/>
    </row>
    <row r="41" spans="2:7" ht="15.5" x14ac:dyDescent="0.35">
      <c r="B41" s="4"/>
      <c r="C41" s="4"/>
      <c r="D41" s="4"/>
      <c r="E41" s="4"/>
      <c r="F41" s="4"/>
      <c r="G41" s="4"/>
    </row>
    <row r="42" spans="2:7" ht="15.5" x14ac:dyDescent="0.35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&amp;L&amp;A&amp;C&amp;"Times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2D9E-F26C-49FE-AA6F-0E27D3D6A8C1}">
  <sheetPr>
    <pageSetUpPr fitToPage="1"/>
  </sheetPr>
  <dimension ref="A1:J51"/>
  <sheetViews>
    <sheetView zoomScale="80" zoomScaleNormal="80" workbookViewId="0"/>
  </sheetViews>
  <sheetFormatPr defaultColWidth="8.81640625" defaultRowHeight="15.5" x14ac:dyDescent="0.35"/>
  <cols>
    <col min="1" max="1" width="5.1796875" style="303" bestFit="1" customWidth="1"/>
    <col min="2" max="2" width="79.453125" style="113" customWidth="1"/>
    <col min="3" max="3" width="24" style="238" customWidth="1"/>
    <col min="4" max="4" width="1.54296875" style="113" customWidth="1"/>
    <col min="5" max="5" width="16.81640625" style="113" customWidth="1"/>
    <col min="6" max="6" width="1.54296875" style="113" customWidth="1"/>
    <col min="7" max="7" width="16.81640625" style="113" customWidth="1"/>
    <col min="8" max="8" width="1.54296875" style="113" customWidth="1"/>
    <col min="9" max="9" width="39.1796875" style="113" bestFit="1" customWidth="1"/>
    <col min="10" max="10" width="5.1796875" style="113" customWidth="1"/>
    <col min="11" max="16384" width="8.81640625" style="113"/>
  </cols>
  <sheetData>
    <row r="1" spans="1:10" x14ac:dyDescent="0.35">
      <c r="A1" s="293" t="s">
        <v>644</v>
      </c>
    </row>
    <row r="2" spans="1:10" x14ac:dyDescent="0.35">
      <c r="H2" s="303"/>
      <c r="I2" s="303"/>
      <c r="J2" s="303"/>
    </row>
    <row r="3" spans="1:10" x14ac:dyDescent="0.35">
      <c r="B3" s="460" t="s">
        <v>204</v>
      </c>
      <c r="C3" s="460"/>
      <c r="D3" s="460"/>
      <c r="E3" s="460"/>
      <c r="F3" s="460"/>
      <c r="G3" s="460"/>
      <c r="H3" s="460"/>
      <c r="I3" s="460"/>
      <c r="J3" s="302"/>
    </row>
    <row r="4" spans="1:10" x14ac:dyDescent="0.35">
      <c r="B4" s="460" t="s">
        <v>368</v>
      </c>
      <c r="C4" s="460"/>
      <c r="D4" s="460"/>
      <c r="E4" s="460"/>
      <c r="F4" s="460"/>
      <c r="G4" s="460"/>
      <c r="H4" s="460"/>
      <c r="I4" s="460"/>
      <c r="J4" s="302"/>
    </row>
    <row r="5" spans="1:10" x14ac:dyDescent="0.35">
      <c r="B5" s="460" t="s">
        <v>369</v>
      </c>
      <c r="C5" s="460"/>
      <c r="D5" s="460"/>
      <c r="E5" s="460"/>
      <c r="F5" s="460"/>
      <c r="G5" s="460"/>
      <c r="H5" s="460"/>
      <c r="I5" s="460"/>
      <c r="J5" s="302"/>
    </row>
    <row r="6" spans="1:10" x14ac:dyDescent="0.35">
      <c r="B6" s="461" t="s">
        <v>638</v>
      </c>
      <c r="C6" s="461"/>
      <c r="D6" s="461"/>
      <c r="E6" s="461"/>
      <c r="F6" s="461"/>
      <c r="G6" s="461"/>
      <c r="H6" s="461"/>
      <c r="I6" s="461"/>
      <c r="J6" s="302"/>
    </row>
    <row r="7" spans="1:10" x14ac:dyDescent="0.35">
      <c r="B7" s="462" t="s">
        <v>1</v>
      </c>
      <c r="C7" s="462"/>
      <c r="D7" s="462"/>
      <c r="E7" s="462"/>
      <c r="F7" s="462"/>
      <c r="G7" s="462"/>
      <c r="H7" s="462"/>
      <c r="I7" s="462"/>
      <c r="J7" s="301"/>
    </row>
    <row r="8" spans="1:10" x14ac:dyDescent="0.35">
      <c r="B8" s="303"/>
      <c r="D8" s="303"/>
      <c r="E8" s="303"/>
      <c r="F8" s="303"/>
      <c r="G8" s="303"/>
      <c r="H8" s="302"/>
      <c r="I8" s="302"/>
      <c r="J8" s="302"/>
    </row>
    <row r="9" spans="1:10" x14ac:dyDescent="0.35">
      <c r="A9" s="303" t="s">
        <v>2</v>
      </c>
      <c r="B9" s="302"/>
      <c r="C9" s="97" t="s">
        <v>264</v>
      </c>
      <c r="D9" s="303"/>
      <c r="E9" s="303" t="s">
        <v>370</v>
      </c>
      <c r="F9" s="303"/>
      <c r="G9" s="303" t="s">
        <v>371</v>
      </c>
      <c r="H9" s="302"/>
      <c r="I9" s="302"/>
      <c r="J9" s="303" t="s">
        <v>2</v>
      </c>
    </row>
    <row r="10" spans="1:10" x14ac:dyDescent="0.35">
      <c r="A10" s="303" t="s">
        <v>6</v>
      </c>
      <c r="B10" s="302"/>
      <c r="C10" s="99" t="s">
        <v>267</v>
      </c>
      <c r="D10" s="302"/>
      <c r="E10" s="239" t="s">
        <v>372</v>
      </c>
      <c r="F10" s="302"/>
      <c r="G10" s="239" t="s">
        <v>268</v>
      </c>
      <c r="H10" s="302"/>
      <c r="I10" s="240" t="s">
        <v>5</v>
      </c>
      <c r="J10" s="303" t="s">
        <v>6</v>
      </c>
    </row>
    <row r="11" spans="1:10" x14ac:dyDescent="0.35">
      <c r="B11" s="303"/>
      <c r="D11" s="303"/>
      <c r="E11" s="303"/>
      <c r="F11" s="303"/>
      <c r="G11" s="303"/>
      <c r="H11" s="303"/>
      <c r="I11" s="303"/>
      <c r="J11" s="303"/>
    </row>
    <row r="12" spans="1:10" ht="18" x14ac:dyDescent="0.35">
      <c r="A12" s="303">
        <v>1</v>
      </c>
      <c r="B12" s="113" t="s">
        <v>637</v>
      </c>
      <c r="C12" s="303"/>
      <c r="E12" s="241"/>
      <c r="F12" s="242"/>
      <c r="G12" s="243">
        <v>121247.3026923077</v>
      </c>
      <c r="H12" s="242"/>
      <c r="I12" s="234" t="s">
        <v>373</v>
      </c>
      <c r="J12" s="303">
        <f>A12</f>
        <v>1</v>
      </c>
    </row>
    <row r="13" spans="1:10" x14ac:dyDescent="0.35">
      <c r="A13" s="303">
        <f>+A12+1</f>
        <v>2</v>
      </c>
      <c r="C13" s="303"/>
      <c r="E13" s="244"/>
      <c r="F13" s="245"/>
      <c r="G13" s="245"/>
      <c r="H13" s="245"/>
      <c r="I13" s="234"/>
      <c r="J13" s="303">
        <f>+J12+1</f>
        <v>2</v>
      </c>
    </row>
    <row r="14" spans="1:10" x14ac:dyDescent="0.35">
      <c r="A14" s="303">
        <f t="shared" ref="A14:A45" si="0">+A13+1</f>
        <v>3</v>
      </c>
      <c r="B14" s="113" t="s">
        <v>374</v>
      </c>
      <c r="C14" s="303"/>
      <c r="E14" s="246"/>
      <c r="F14" s="247"/>
      <c r="G14" s="248">
        <v>0.40069030700734176</v>
      </c>
      <c r="H14" s="42"/>
      <c r="I14" s="234" t="s">
        <v>375</v>
      </c>
      <c r="J14" s="303">
        <f t="shared" ref="J14:J45" si="1">+J13+1</f>
        <v>3</v>
      </c>
    </row>
    <row r="15" spans="1:10" x14ac:dyDescent="0.35">
      <c r="A15" s="303">
        <f t="shared" si="0"/>
        <v>4</v>
      </c>
      <c r="C15" s="303"/>
      <c r="E15" s="244"/>
      <c r="F15" s="245"/>
      <c r="G15" s="244"/>
      <c r="H15" s="245"/>
      <c r="I15" s="234"/>
      <c r="J15" s="303">
        <f t="shared" si="1"/>
        <v>4</v>
      </c>
    </row>
    <row r="16" spans="1:10" ht="16" thickBot="1" x14ac:dyDescent="0.4">
      <c r="A16" s="303">
        <f t="shared" si="0"/>
        <v>5</v>
      </c>
      <c r="B16" s="113" t="s">
        <v>376</v>
      </c>
      <c r="C16" s="303"/>
      <c r="E16" s="249"/>
      <c r="F16" s="245"/>
      <c r="G16" s="250">
        <f>ROUND(G12*G14,0)</f>
        <v>48583</v>
      </c>
      <c r="H16" s="42"/>
      <c r="I16" s="234" t="s">
        <v>377</v>
      </c>
      <c r="J16" s="303">
        <f t="shared" si="1"/>
        <v>5</v>
      </c>
    </row>
    <row r="17" spans="1:10" ht="16" thickTop="1" x14ac:dyDescent="0.35">
      <c r="A17" s="303">
        <f t="shared" si="0"/>
        <v>6</v>
      </c>
      <c r="C17" s="303"/>
      <c r="E17" s="251"/>
      <c r="F17" s="303"/>
      <c r="G17" s="303"/>
      <c r="H17" s="303"/>
      <c r="I17" s="234"/>
      <c r="J17" s="303">
        <f t="shared" si="1"/>
        <v>6</v>
      </c>
    </row>
    <row r="18" spans="1:10" ht="18" x14ac:dyDescent="0.35">
      <c r="A18" s="303">
        <f t="shared" si="0"/>
        <v>7</v>
      </c>
      <c r="B18" s="183" t="s">
        <v>641</v>
      </c>
      <c r="C18" s="97" t="s">
        <v>642</v>
      </c>
      <c r="D18" s="252"/>
      <c r="E18" s="241"/>
      <c r="F18" s="245"/>
      <c r="G18" s="253">
        <v>104600.50423076922</v>
      </c>
      <c r="H18" s="242"/>
      <c r="I18" s="234" t="s">
        <v>378</v>
      </c>
      <c r="J18" s="303">
        <f t="shared" si="1"/>
        <v>7</v>
      </c>
    </row>
    <row r="19" spans="1:10" x14ac:dyDescent="0.35">
      <c r="A19" s="303">
        <f t="shared" si="0"/>
        <v>8</v>
      </c>
      <c r="C19" s="303"/>
      <c r="E19" s="254"/>
      <c r="F19" s="245"/>
      <c r="G19" s="245"/>
      <c r="H19" s="245"/>
      <c r="I19" s="234"/>
      <c r="J19" s="303">
        <f t="shared" si="1"/>
        <v>8</v>
      </c>
    </row>
    <row r="20" spans="1:10" ht="16" thickBot="1" x14ac:dyDescent="0.4">
      <c r="A20" s="303">
        <f t="shared" si="0"/>
        <v>9</v>
      </c>
      <c r="B20" s="113" t="s">
        <v>379</v>
      </c>
      <c r="E20" s="241"/>
      <c r="F20" s="245"/>
      <c r="G20" s="250">
        <f>ROUND(G14*G18,0)</f>
        <v>41912</v>
      </c>
      <c r="H20" s="42"/>
      <c r="I20" s="234" t="s">
        <v>380</v>
      </c>
      <c r="J20" s="303">
        <f t="shared" si="1"/>
        <v>9</v>
      </c>
    </row>
    <row r="21" spans="1:10" ht="16" thickTop="1" x14ac:dyDescent="0.35">
      <c r="A21" s="303">
        <f t="shared" si="0"/>
        <v>10</v>
      </c>
      <c r="E21" s="255"/>
      <c r="F21" s="245"/>
      <c r="G21" s="245"/>
      <c r="H21" s="245"/>
      <c r="I21" s="234"/>
      <c r="J21" s="303">
        <f t="shared" si="1"/>
        <v>10</v>
      </c>
    </row>
    <row r="22" spans="1:10" x14ac:dyDescent="0.35">
      <c r="A22" s="303">
        <f t="shared" si="0"/>
        <v>11</v>
      </c>
      <c r="B22" s="256" t="s">
        <v>381</v>
      </c>
      <c r="E22" s="255"/>
      <c r="F22" s="245"/>
      <c r="G22" s="245"/>
      <c r="H22" s="245"/>
      <c r="I22" s="234"/>
      <c r="J22" s="303">
        <f t="shared" si="1"/>
        <v>11</v>
      </c>
    </row>
    <row r="23" spans="1:10" x14ac:dyDescent="0.35">
      <c r="A23" s="303">
        <f t="shared" si="0"/>
        <v>12</v>
      </c>
      <c r="B23" s="113" t="s">
        <v>382</v>
      </c>
      <c r="E23" s="257">
        <v>100282.34526999999</v>
      </c>
      <c r="F23" s="245"/>
      <c r="G23" s="258"/>
      <c r="H23" s="245"/>
      <c r="I23" s="234" t="s">
        <v>259</v>
      </c>
      <c r="J23" s="303">
        <f t="shared" si="1"/>
        <v>12</v>
      </c>
    </row>
    <row r="24" spans="1:10" x14ac:dyDescent="0.35">
      <c r="A24" s="303">
        <f t="shared" si="0"/>
        <v>13</v>
      </c>
      <c r="B24" s="113" t="s">
        <v>383</v>
      </c>
      <c r="E24" s="96">
        <v>98092.337878637874</v>
      </c>
      <c r="F24" s="42"/>
      <c r="G24" s="259"/>
      <c r="H24" s="245"/>
      <c r="I24" s="234" t="s">
        <v>643</v>
      </c>
      <c r="J24" s="303">
        <f t="shared" si="1"/>
        <v>13</v>
      </c>
    </row>
    <row r="25" spans="1:10" x14ac:dyDescent="0.35">
      <c r="A25" s="303">
        <f t="shared" si="0"/>
        <v>14</v>
      </c>
      <c r="B25" s="113" t="s">
        <v>384</v>
      </c>
      <c r="E25" s="260">
        <v>0</v>
      </c>
      <c r="F25" s="245"/>
      <c r="G25" s="259"/>
      <c r="H25" s="245"/>
      <c r="I25" s="234" t="s">
        <v>261</v>
      </c>
      <c r="J25" s="303">
        <f t="shared" si="1"/>
        <v>14</v>
      </c>
    </row>
    <row r="26" spans="1:10" x14ac:dyDescent="0.35">
      <c r="A26" s="303">
        <f t="shared" si="0"/>
        <v>15</v>
      </c>
      <c r="B26" s="113" t="s">
        <v>385</v>
      </c>
      <c r="E26" s="407">
        <f>SUM(E23:E25)</f>
        <v>198374.68314863788</v>
      </c>
      <c r="F26" s="42"/>
      <c r="G26" s="252"/>
      <c r="H26" s="234"/>
      <c r="I26" s="234" t="s">
        <v>386</v>
      </c>
      <c r="J26" s="303">
        <f t="shared" si="1"/>
        <v>15</v>
      </c>
    </row>
    <row r="27" spans="1:10" x14ac:dyDescent="0.35">
      <c r="A27" s="303">
        <f t="shared" si="0"/>
        <v>16</v>
      </c>
      <c r="F27" s="303"/>
      <c r="H27" s="303"/>
      <c r="I27" s="234"/>
      <c r="J27" s="303">
        <f t="shared" si="1"/>
        <v>16</v>
      </c>
    </row>
    <row r="28" spans="1:10" x14ac:dyDescent="0.35">
      <c r="A28" s="303">
        <f t="shared" si="0"/>
        <v>17</v>
      </c>
      <c r="B28" s="113" t="s">
        <v>387</v>
      </c>
      <c r="E28" s="261">
        <f>1/8</f>
        <v>0.125</v>
      </c>
      <c r="F28" s="303"/>
      <c r="G28" s="262"/>
      <c r="H28" s="303"/>
      <c r="I28" s="234" t="s">
        <v>388</v>
      </c>
      <c r="J28" s="303">
        <f t="shared" si="1"/>
        <v>17</v>
      </c>
    </row>
    <row r="29" spans="1:10" x14ac:dyDescent="0.35">
      <c r="A29" s="303">
        <f t="shared" si="0"/>
        <v>18</v>
      </c>
      <c r="E29" s="244" t="s">
        <v>19</v>
      </c>
      <c r="F29" s="245"/>
      <c r="G29" s="244"/>
      <c r="H29" s="245"/>
      <c r="I29" s="234"/>
      <c r="J29" s="303">
        <f t="shared" si="1"/>
        <v>18</v>
      </c>
    </row>
    <row r="30" spans="1:10" ht="16" thickBot="1" x14ac:dyDescent="0.4">
      <c r="A30" s="303">
        <f t="shared" si="0"/>
        <v>19</v>
      </c>
      <c r="B30" s="113" t="s">
        <v>389</v>
      </c>
      <c r="E30" s="250">
        <f>E26*E28</f>
        <v>24796.835393579735</v>
      </c>
      <c r="F30" s="42"/>
      <c r="G30" s="249"/>
      <c r="H30" s="245"/>
      <c r="I30" s="303" t="s">
        <v>390</v>
      </c>
      <c r="J30" s="303">
        <f t="shared" si="1"/>
        <v>19</v>
      </c>
    </row>
    <row r="31" spans="1:10" ht="16" thickTop="1" x14ac:dyDescent="0.35">
      <c r="A31" s="303">
        <f t="shared" si="0"/>
        <v>20</v>
      </c>
      <c r="E31" s="249"/>
      <c r="F31" s="242"/>
      <c r="G31" s="249"/>
      <c r="H31" s="245"/>
      <c r="I31" s="303"/>
      <c r="J31" s="303">
        <f t="shared" si="1"/>
        <v>20</v>
      </c>
    </row>
    <row r="32" spans="1:10" x14ac:dyDescent="0.35">
      <c r="A32" s="303">
        <f t="shared" si="0"/>
        <v>21</v>
      </c>
      <c r="B32" s="256" t="s">
        <v>391</v>
      </c>
      <c r="E32" s="255"/>
      <c r="F32" s="245"/>
      <c r="G32" s="245"/>
      <c r="H32" s="245"/>
      <c r="I32" s="234"/>
      <c r="J32" s="303">
        <f t="shared" si="1"/>
        <v>21</v>
      </c>
    </row>
    <row r="33" spans="1:10" x14ac:dyDescent="0.35">
      <c r="A33" s="303">
        <f t="shared" si="0"/>
        <v>22</v>
      </c>
      <c r="B33" s="113" t="s">
        <v>384</v>
      </c>
      <c r="E33" s="226">
        <f>E25</f>
        <v>0</v>
      </c>
      <c r="F33" s="245"/>
      <c r="G33" s="258"/>
      <c r="H33" s="245"/>
      <c r="I33" s="234" t="s">
        <v>392</v>
      </c>
      <c r="J33" s="303">
        <f t="shared" si="1"/>
        <v>22</v>
      </c>
    </row>
    <row r="34" spans="1:10" x14ac:dyDescent="0.35">
      <c r="A34" s="303">
        <f t="shared" si="0"/>
        <v>23</v>
      </c>
      <c r="E34" s="263"/>
      <c r="F34" s="245"/>
      <c r="G34" s="258"/>
      <c r="H34" s="245"/>
      <c r="I34" s="234"/>
      <c r="J34" s="303">
        <f t="shared" si="1"/>
        <v>23</v>
      </c>
    </row>
    <row r="35" spans="1:10" x14ac:dyDescent="0.35">
      <c r="A35" s="303">
        <f t="shared" si="0"/>
        <v>24</v>
      </c>
      <c r="B35" s="113" t="s">
        <v>387</v>
      </c>
      <c r="E35" s="264">
        <f>E28</f>
        <v>0.125</v>
      </c>
      <c r="F35" s="303"/>
      <c r="G35" s="262"/>
      <c r="H35" s="303"/>
      <c r="I35" s="234" t="s">
        <v>393</v>
      </c>
      <c r="J35" s="303">
        <f t="shared" si="1"/>
        <v>24</v>
      </c>
    </row>
    <row r="36" spans="1:10" x14ac:dyDescent="0.35">
      <c r="A36" s="303">
        <f t="shared" si="0"/>
        <v>25</v>
      </c>
      <c r="E36" s="262"/>
      <c r="F36" s="303"/>
      <c r="G36" s="262"/>
      <c r="H36" s="303"/>
      <c r="I36" s="234"/>
      <c r="J36" s="303">
        <f t="shared" si="1"/>
        <v>25</v>
      </c>
    </row>
    <row r="37" spans="1:10" x14ac:dyDescent="0.35">
      <c r="A37" s="303">
        <f t="shared" si="0"/>
        <v>26</v>
      </c>
      <c r="B37" s="113" t="s">
        <v>394</v>
      </c>
      <c r="E37" s="114">
        <f>E33*E35</f>
        <v>0</v>
      </c>
      <c r="F37" s="303"/>
      <c r="G37" s="262"/>
      <c r="H37" s="303"/>
      <c r="I37" s="303" t="s">
        <v>395</v>
      </c>
      <c r="J37" s="303">
        <f t="shared" si="1"/>
        <v>26</v>
      </c>
    </row>
    <row r="38" spans="1:10" x14ac:dyDescent="0.35">
      <c r="A38" s="303">
        <f t="shared" si="0"/>
        <v>27</v>
      </c>
      <c r="J38" s="303">
        <f t="shared" si="1"/>
        <v>27</v>
      </c>
    </row>
    <row r="39" spans="1:10" ht="17.5" x14ac:dyDescent="0.35">
      <c r="A39" s="303">
        <f t="shared" si="0"/>
        <v>28</v>
      </c>
      <c r="B39" s="265" t="s">
        <v>396</v>
      </c>
      <c r="C39" s="303"/>
      <c r="E39" s="266">
        <v>9.5314045924090818E-2</v>
      </c>
      <c r="F39" s="42"/>
      <c r="I39" s="97" t="s">
        <v>570</v>
      </c>
      <c r="J39" s="303">
        <f t="shared" si="1"/>
        <v>28</v>
      </c>
    </row>
    <row r="40" spans="1:10" x14ac:dyDescent="0.35">
      <c r="A40" s="303">
        <f t="shared" si="0"/>
        <v>29</v>
      </c>
      <c r="C40" s="303"/>
      <c r="J40" s="303">
        <f t="shared" si="1"/>
        <v>29</v>
      </c>
    </row>
    <row r="41" spans="1:10" ht="18.5" thickBot="1" x14ac:dyDescent="0.4">
      <c r="A41" s="303">
        <f t="shared" si="0"/>
        <v>30</v>
      </c>
      <c r="B41" s="113" t="s">
        <v>397</v>
      </c>
      <c r="C41" s="303"/>
      <c r="E41" s="267">
        <f>E37*E39</f>
        <v>0</v>
      </c>
      <c r="I41" s="303" t="s">
        <v>398</v>
      </c>
      <c r="J41" s="303">
        <f t="shared" si="1"/>
        <v>30</v>
      </c>
    </row>
    <row r="42" spans="1:10" ht="16" thickTop="1" x14ac:dyDescent="0.35">
      <c r="A42" s="303">
        <f t="shared" si="0"/>
        <v>31</v>
      </c>
      <c r="C42" s="303"/>
      <c r="E42" s="268"/>
      <c r="I42" s="303"/>
      <c r="J42" s="303">
        <f t="shared" si="1"/>
        <v>31</v>
      </c>
    </row>
    <row r="43" spans="1:10" ht="17.5" x14ac:dyDescent="0.35">
      <c r="A43" s="303">
        <f t="shared" si="0"/>
        <v>32</v>
      </c>
      <c r="B43" s="265" t="s">
        <v>399</v>
      </c>
      <c r="C43" s="303"/>
      <c r="E43" s="266">
        <v>3.9113461135350091E-3</v>
      </c>
      <c r="I43" s="97" t="s">
        <v>571</v>
      </c>
      <c r="J43" s="303">
        <f t="shared" si="1"/>
        <v>32</v>
      </c>
    </row>
    <row r="44" spans="1:10" x14ac:dyDescent="0.35">
      <c r="A44" s="303">
        <f t="shared" si="0"/>
        <v>33</v>
      </c>
      <c r="C44" s="303"/>
      <c r="E44" s="268"/>
      <c r="I44" s="303"/>
      <c r="J44" s="303">
        <f t="shared" si="1"/>
        <v>33</v>
      </c>
    </row>
    <row r="45" spans="1:10" ht="18.5" thickBot="1" x14ac:dyDescent="0.4">
      <c r="A45" s="303">
        <f t="shared" si="0"/>
        <v>34</v>
      </c>
      <c r="B45" s="113" t="s">
        <v>400</v>
      </c>
      <c r="C45" s="303"/>
      <c r="E45" s="267">
        <f>E37*E43</f>
        <v>0</v>
      </c>
      <c r="I45" s="303" t="s">
        <v>401</v>
      </c>
      <c r="J45" s="303">
        <f t="shared" si="1"/>
        <v>34</v>
      </c>
    </row>
    <row r="46" spans="1:10" ht="16" thickTop="1" x14ac:dyDescent="0.35">
      <c r="C46" s="303"/>
      <c r="E46" s="268"/>
      <c r="I46" s="303"/>
      <c r="J46" s="303"/>
    </row>
    <row r="47" spans="1:10" x14ac:dyDescent="0.35">
      <c r="C47" s="303"/>
      <c r="E47" s="268"/>
      <c r="I47" s="303"/>
      <c r="J47" s="303"/>
    </row>
    <row r="48" spans="1:10" ht="18" x14ac:dyDescent="0.35">
      <c r="A48" s="344">
        <v>1</v>
      </c>
      <c r="B48" s="183" t="s">
        <v>402</v>
      </c>
      <c r="C48" s="303"/>
    </row>
    <row r="49" spans="1:3" ht="18" x14ac:dyDescent="0.35">
      <c r="A49" s="344">
        <v>2</v>
      </c>
      <c r="B49" s="113" t="s">
        <v>639</v>
      </c>
      <c r="C49" s="303"/>
    </row>
    <row r="50" spans="1:3" ht="18" x14ac:dyDescent="0.35">
      <c r="A50" s="344"/>
      <c r="B50" s="113" t="s">
        <v>640</v>
      </c>
    </row>
    <row r="51" spans="1:3" ht="18" x14ac:dyDescent="0.35">
      <c r="A51" s="344">
        <v>3</v>
      </c>
      <c r="B51" s="183" t="s">
        <v>403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Roman,Bold"&amp;7AS FILED</oddHeader>
    <oddFooter>&amp;L&amp;A&amp;CPage 6.1&amp;R&amp;F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AA7-7054-415F-B2F3-5875287A67F9}">
  <sheetPr codeName="Sheet10"/>
  <dimension ref="A2:L267"/>
  <sheetViews>
    <sheetView zoomScale="80" zoomScaleNormal="80" workbookViewId="0"/>
  </sheetViews>
  <sheetFormatPr defaultColWidth="8.90625" defaultRowHeight="15.5" x14ac:dyDescent="0.35"/>
  <cols>
    <col min="1" max="1" width="5.08984375" style="97" customWidth="1"/>
    <col min="2" max="2" width="55.453125" style="183" customWidth="1"/>
    <col min="3" max="5" width="15.54296875" style="183" customWidth="1"/>
    <col min="6" max="6" width="1.54296875" style="183" customWidth="1"/>
    <col min="7" max="7" width="16.90625" style="183" customWidth="1"/>
    <col min="8" max="8" width="1.54296875" style="183" customWidth="1"/>
    <col min="9" max="9" width="38.90625" style="127" customWidth="1"/>
    <col min="10" max="10" width="5.08984375" style="183" customWidth="1"/>
    <col min="11" max="11" width="16.08984375" style="183" bestFit="1" customWidth="1"/>
    <col min="12" max="12" width="10.453125" style="183" bestFit="1" customWidth="1"/>
    <col min="13" max="16384" width="8.90625" style="183"/>
  </cols>
  <sheetData>
    <row r="2" spans="1:10" x14ac:dyDescent="0.35">
      <c r="B2" s="455" t="s">
        <v>204</v>
      </c>
      <c r="C2" s="455"/>
      <c r="D2" s="455"/>
      <c r="E2" s="455"/>
      <c r="F2" s="455"/>
      <c r="G2" s="455"/>
      <c r="H2" s="455"/>
      <c r="I2" s="455"/>
      <c r="J2" s="97"/>
    </row>
    <row r="3" spans="1:10" x14ac:dyDescent="0.35">
      <c r="B3" s="455" t="s">
        <v>404</v>
      </c>
      <c r="C3" s="455"/>
      <c r="D3" s="455"/>
      <c r="E3" s="455"/>
      <c r="F3" s="455"/>
      <c r="G3" s="455"/>
      <c r="H3" s="455"/>
      <c r="I3" s="455"/>
      <c r="J3" s="97"/>
    </row>
    <row r="4" spans="1:10" x14ac:dyDescent="0.35">
      <c r="B4" s="455" t="s">
        <v>405</v>
      </c>
      <c r="C4" s="455"/>
      <c r="D4" s="455"/>
      <c r="E4" s="455"/>
      <c r="F4" s="455"/>
      <c r="G4" s="455"/>
      <c r="H4" s="455"/>
      <c r="I4" s="455"/>
      <c r="J4" s="97"/>
    </row>
    <row r="5" spans="1:10" x14ac:dyDescent="0.35">
      <c r="B5" s="453" t="s">
        <v>638</v>
      </c>
      <c r="C5" s="453"/>
      <c r="D5" s="453"/>
      <c r="E5" s="453"/>
      <c r="F5" s="453"/>
      <c r="G5" s="453"/>
      <c r="H5" s="453"/>
      <c r="I5" s="453"/>
      <c r="J5" s="97"/>
    </row>
    <row r="6" spans="1:10" x14ac:dyDescent="0.35">
      <c r="B6" s="451" t="s">
        <v>1</v>
      </c>
      <c r="C6" s="452"/>
      <c r="D6" s="452"/>
      <c r="E6" s="452"/>
      <c r="F6" s="452"/>
      <c r="G6" s="452"/>
      <c r="H6" s="452"/>
      <c r="I6" s="452"/>
      <c r="J6" s="97"/>
    </row>
    <row r="7" spans="1:10" x14ac:dyDescent="0.35">
      <c r="B7" s="97"/>
      <c r="C7" s="97"/>
      <c r="D7" s="97"/>
      <c r="E7" s="97"/>
      <c r="F7" s="97"/>
      <c r="G7" s="97"/>
      <c r="H7" s="97"/>
      <c r="I7" s="104"/>
      <c r="J7" s="97"/>
    </row>
    <row r="8" spans="1:10" x14ac:dyDescent="0.35">
      <c r="A8" s="97" t="s">
        <v>2</v>
      </c>
      <c r="B8" s="149"/>
      <c r="C8" s="149"/>
      <c r="D8" s="149"/>
      <c r="E8" s="97" t="s">
        <v>264</v>
      </c>
      <c r="F8" s="149"/>
      <c r="G8" s="149"/>
      <c r="H8" s="149"/>
      <c r="I8" s="104"/>
      <c r="J8" s="97" t="s">
        <v>2</v>
      </c>
    </row>
    <row r="9" spans="1:10" x14ac:dyDescent="0.35">
      <c r="A9" s="97" t="s">
        <v>6</v>
      </c>
      <c r="B9" s="97"/>
      <c r="C9" s="97"/>
      <c r="D9" s="97"/>
      <c r="E9" s="99" t="s">
        <v>267</v>
      </c>
      <c r="F9" s="97"/>
      <c r="G9" s="100" t="s">
        <v>4</v>
      </c>
      <c r="H9" s="149"/>
      <c r="I9" s="115" t="s">
        <v>5</v>
      </c>
      <c r="J9" s="97" t="s">
        <v>6</v>
      </c>
    </row>
    <row r="10" spans="1:10" x14ac:dyDescent="0.35">
      <c r="B10" s="97"/>
      <c r="C10" s="97"/>
      <c r="D10" s="97"/>
      <c r="E10" s="97"/>
      <c r="F10" s="97"/>
      <c r="G10" s="97"/>
      <c r="H10" s="97"/>
      <c r="I10" s="104"/>
      <c r="J10" s="97"/>
    </row>
    <row r="11" spans="1:10" x14ac:dyDescent="0.35">
      <c r="A11" s="97">
        <v>1</v>
      </c>
      <c r="B11" s="101" t="s">
        <v>406</v>
      </c>
      <c r="I11" s="104"/>
      <c r="J11" s="97">
        <f>A11</f>
        <v>1</v>
      </c>
    </row>
    <row r="12" spans="1:10" x14ac:dyDescent="0.35">
      <c r="A12" s="97">
        <f>A11+1</f>
        <v>2</v>
      </c>
      <c r="B12" s="183" t="s">
        <v>407</v>
      </c>
      <c r="E12" s="97" t="s">
        <v>645</v>
      </c>
      <c r="G12" s="366">
        <v>6417859</v>
      </c>
      <c r="H12" s="149"/>
      <c r="I12" s="117"/>
      <c r="J12" s="97">
        <f>J11+1</f>
        <v>2</v>
      </c>
    </row>
    <row r="13" spans="1:10" x14ac:dyDescent="0.35">
      <c r="A13" s="97">
        <f t="shared" ref="A13:A52" si="0">A12+1</f>
        <v>3</v>
      </c>
      <c r="B13" s="183" t="s">
        <v>408</v>
      </c>
      <c r="E13" s="97" t="s">
        <v>646</v>
      </c>
      <c r="G13" s="368">
        <v>0</v>
      </c>
      <c r="H13" s="149"/>
      <c r="I13" s="117"/>
      <c r="J13" s="97">
        <f t="shared" ref="J13:J52" si="1">J12+1</f>
        <v>3</v>
      </c>
    </row>
    <row r="14" spans="1:10" x14ac:dyDescent="0.35">
      <c r="A14" s="97">
        <f t="shared" si="0"/>
        <v>4</v>
      </c>
      <c r="B14" s="183" t="s">
        <v>409</v>
      </c>
      <c r="E14" s="97" t="s">
        <v>647</v>
      </c>
      <c r="G14" s="368">
        <v>0</v>
      </c>
      <c r="H14" s="149"/>
      <c r="I14" s="117"/>
      <c r="J14" s="97">
        <f t="shared" si="1"/>
        <v>4</v>
      </c>
    </row>
    <row r="15" spans="1:10" x14ac:dyDescent="0.35">
      <c r="A15" s="97">
        <f t="shared" si="0"/>
        <v>5</v>
      </c>
      <c r="B15" s="183" t="s">
        <v>410</v>
      </c>
      <c r="E15" s="97" t="s">
        <v>648</v>
      </c>
      <c r="G15" s="368">
        <v>0</v>
      </c>
      <c r="H15" s="149"/>
      <c r="I15" s="117"/>
      <c r="J15" s="97">
        <f t="shared" si="1"/>
        <v>5</v>
      </c>
    </row>
    <row r="16" spans="1:10" x14ac:dyDescent="0.35">
      <c r="A16" s="97">
        <f t="shared" si="0"/>
        <v>6</v>
      </c>
      <c r="B16" s="183" t="s">
        <v>411</v>
      </c>
      <c r="E16" s="97" t="s">
        <v>649</v>
      </c>
      <c r="G16" s="372">
        <v>-16893.71</v>
      </c>
      <c r="H16" s="149"/>
      <c r="I16" s="117"/>
      <c r="J16" s="97">
        <f t="shared" si="1"/>
        <v>6</v>
      </c>
    </row>
    <row r="17" spans="1:11" x14ac:dyDescent="0.35">
      <c r="A17" s="97">
        <f t="shared" si="0"/>
        <v>7</v>
      </c>
      <c r="B17" s="183" t="s">
        <v>412</v>
      </c>
      <c r="G17" s="370">
        <f>SUM(G12:G16)</f>
        <v>6400965.29</v>
      </c>
      <c r="H17" s="106"/>
      <c r="I17" s="104" t="s">
        <v>413</v>
      </c>
      <c r="J17" s="97">
        <f t="shared" si="1"/>
        <v>7</v>
      </c>
      <c r="K17" s="106"/>
    </row>
    <row r="18" spans="1:11" x14ac:dyDescent="0.35">
      <c r="A18" s="97">
        <f t="shared" si="0"/>
        <v>8</v>
      </c>
      <c r="I18" s="104"/>
      <c r="J18" s="97">
        <f t="shared" si="1"/>
        <v>8</v>
      </c>
    </row>
    <row r="19" spans="1:11" x14ac:dyDescent="0.35">
      <c r="A19" s="97">
        <f t="shared" si="0"/>
        <v>9</v>
      </c>
      <c r="B19" s="101" t="s">
        <v>414</v>
      </c>
      <c r="G19" s="105"/>
      <c r="H19" s="105"/>
      <c r="I19" s="104"/>
      <c r="J19" s="97">
        <f t="shared" si="1"/>
        <v>9</v>
      </c>
    </row>
    <row r="20" spans="1:11" x14ac:dyDescent="0.35">
      <c r="A20" s="97">
        <f t="shared" si="0"/>
        <v>10</v>
      </c>
      <c r="B20" s="183" t="s">
        <v>415</v>
      </c>
      <c r="E20" s="97" t="s">
        <v>650</v>
      </c>
      <c r="G20" s="366">
        <v>237653.59599999999</v>
      </c>
      <c r="H20" s="149"/>
      <c r="I20" s="117"/>
      <c r="J20" s="97">
        <f t="shared" si="1"/>
        <v>10</v>
      </c>
    </row>
    <row r="21" spans="1:11" x14ac:dyDescent="0.35">
      <c r="A21" s="97">
        <f t="shared" si="0"/>
        <v>11</v>
      </c>
      <c r="B21" s="183" t="s">
        <v>416</v>
      </c>
      <c r="E21" s="97" t="s">
        <v>651</v>
      </c>
      <c r="G21" s="368">
        <v>4408.152</v>
      </c>
      <c r="H21" s="149"/>
      <c r="I21" s="117"/>
      <c r="J21" s="97">
        <f t="shared" si="1"/>
        <v>11</v>
      </c>
    </row>
    <row r="22" spans="1:11" x14ac:dyDescent="0.35">
      <c r="A22" s="97">
        <f t="shared" si="0"/>
        <v>12</v>
      </c>
      <c r="B22" s="183" t="s">
        <v>417</v>
      </c>
      <c r="E22" s="97" t="s">
        <v>652</v>
      </c>
      <c r="G22" s="368">
        <v>1275.181</v>
      </c>
      <c r="H22" s="149"/>
      <c r="I22" s="117"/>
      <c r="J22" s="97">
        <f t="shared" si="1"/>
        <v>12</v>
      </c>
    </row>
    <row r="23" spans="1:11" x14ac:dyDescent="0.35">
      <c r="A23" s="97">
        <f t="shared" si="0"/>
        <v>13</v>
      </c>
      <c r="B23" s="183" t="s">
        <v>418</v>
      </c>
      <c r="E23" s="97" t="s">
        <v>653</v>
      </c>
      <c r="G23" s="368">
        <v>0</v>
      </c>
      <c r="H23" s="149"/>
      <c r="I23" s="117"/>
      <c r="J23" s="97">
        <f t="shared" si="1"/>
        <v>13</v>
      </c>
    </row>
    <row r="24" spans="1:11" x14ac:dyDescent="0.35">
      <c r="A24" s="97">
        <f t="shared" si="0"/>
        <v>14</v>
      </c>
      <c r="B24" s="183" t="s">
        <v>419</v>
      </c>
      <c r="E24" s="97" t="s">
        <v>654</v>
      </c>
      <c r="G24" s="372">
        <v>0</v>
      </c>
      <c r="H24" s="149"/>
      <c r="I24" s="117"/>
      <c r="J24" s="97">
        <f t="shared" si="1"/>
        <v>14</v>
      </c>
    </row>
    <row r="25" spans="1:11" x14ac:dyDescent="0.35">
      <c r="A25" s="97">
        <f t="shared" si="0"/>
        <v>15</v>
      </c>
      <c r="B25" s="183" t="s">
        <v>420</v>
      </c>
      <c r="G25" s="408">
        <f>SUM(G20:G24)</f>
        <v>243336.929</v>
      </c>
      <c r="H25" s="367"/>
      <c r="I25" s="104" t="s">
        <v>421</v>
      </c>
      <c r="J25" s="97">
        <f t="shared" si="1"/>
        <v>15</v>
      </c>
    </row>
    <row r="26" spans="1:11" x14ac:dyDescent="0.35">
      <c r="A26" s="97">
        <f t="shared" si="0"/>
        <v>16</v>
      </c>
      <c r="I26" s="104"/>
      <c r="J26" s="97">
        <f t="shared" si="1"/>
        <v>16</v>
      </c>
    </row>
    <row r="27" spans="1:11" ht="16" thickBot="1" x14ac:dyDescent="0.4">
      <c r="A27" s="97">
        <f t="shared" si="0"/>
        <v>17</v>
      </c>
      <c r="B27" s="101" t="s">
        <v>422</v>
      </c>
      <c r="G27" s="376">
        <f>G25/G17</f>
        <v>3.8015661384722177E-2</v>
      </c>
      <c r="H27" s="120"/>
      <c r="I27" s="104" t="s">
        <v>423</v>
      </c>
      <c r="J27" s="97">
        <f t="shared" si="1"/>
        <v>17</v>
      </c>
    </row>
    <row r="28" spans="1:11" ht="16" thickTop="1" x14ac:dyDescent="0.35">
      <c r="A28" s="97">
        <f t="shared" si="0"/>
        <v>18</v>
      </c>
      <c r="I28" s="104"/>
      <c r="J28" s="97">
        <f t="shared" si="1"/>
        <v>18</v>
      </c>
    </row>
    <row r="29" spans="1:11" x14ac:dyDescent="0.35">
      <c r="A29" s="97">
        <f t="shared" si="0"/>
        <v>19</v>
      </c>
      <c r="B29" s="101" t="s">
        <v>424</v>
      </c>
      <c r="I29" s="104"/>
      <c r="J29" s="97">
        <f t="shared" si="1"/>
        <v>19</v>
      </c>
    </row>
    <row r="30" spans="1:11" x14ac:dyDescent="0.35">
      <c r="A30" s="97">
        <f t="shared" si="0"/>
        <v>20</v>
      </c>
      <c r="B30" s="183" t="s">
        <v>425</v>
      </c>
      <c r="E30" s="97" t="s">
        <v>655</v>
      </c>
      <c r="G30" s="366">
        <v>0</v>
      </c>
      <c r="H30" s="149"/>
      <c r="I30" s="117"/>
      <c r="J30" s="97">
        <f t="shared" si="1"/>
        <v>20</v>
      </c>
    </row>
    <row r="31" spans="1:11" x14ac:dyDescent="0.35">
      <c r="A31" s="97">
        <f t="shared" si="0"/>
        <v>21</v>
      </c>
      <c r="B31" s="183" t="s">
        <v>426</v>
      </c>
      <c r="E31" s="97" t="s">
        <v>656</v>
      </c>
      <c r="G31" s="409">
        <v>0</v>
      </c>
      <c r="H31" s="149"/>
      <c r="I31" s="117"/>
      <c r="J31" s="97">
        <f t="shared" si="1"/>
        <v>21</v>
      </c>
    </row>
    <row r="32" spans="1:11" ht="16" thickBot="1" x14ac:dyDescent="0.4">
      <c r="A32" s="97">
        <f t="shared" si="0"/>
        <v>22</v>
      </c>
      <c r="B32" s="183" t="s">
        <v>427</v>
      </c>
      <c r="G32" s="376">
        <f>IFERROR((G31/G30),0)</f>
        <v>0</v>
      </c>
      <c r="H32" s="120"/>
      <c r="I32" s="104" t="s">
        <v>428</v>
      </c>
      <c r="J32" s="97">
        <f t="shared" si="1"/>
        <v>22</v>
      </c>
    </row>
    <row r="33" spans="1:11" ht="16" thickTop="1" x14ac:dyDescent="0.35">
      <c r="A33" s="97">
        <f t="shared" si="0"/>
        <v>23</v>
      </c>
      <c r="I33" s="104"/>
      <c r="J33" s="97">
        <f t="shared" si="1"/>
        <v>23</v>
      </c>
    </row>
    <row r="34" spans="1:11" x14ac:dyDescent="0.35">
      <c r="A34" s="97">
        <f t="shared" si="0"/>
        <v>24</v>
      </c>
      <c r="B34" s="101" t="s">
        <v>429</v>
      </c>
      <c r="I34" s="104"/>
      <c r="J34" s="97">
        <f t="shared" si="1"/>
        <v>24</v>
      </c>
    </row>
    <row r="35" spans="1:11" x14ac:dyDescent="0.35">
      <c r="A35" s="97">
        <f t="shared" si="0"/>
        <v>25</v>
      </c>
      <c r="B35" s="183" t="s">
        <v>430</v>
      </c>
      <c r="E35" s="97" t="s">
        <v>657</v>
      </c>
      <c r="G35" s="366">
        <v>8248583.6459999997</v>
      </c>
      <c r="H35" s="149"/>
      <c r="I35" s="117"/>
      <c r="J35" s="97">
        <f t="shared" si="1"/>
        <v>25</v>
      </c>
      <c r="K35" s="106"/>
    </row>
    <row r="36" spans="1:11" x14ac:dyDescent="0.35">
      <c r="A36" s="97">
        <f t="shared" si="0"/>
        <v>26</v>
      </c>
      <c r="B36" s="183" t="s">
        <v>431</v>
      </c>
      <c r="E36" s="97" t="s">
        <v>655</v>
      </c>
      <c r="G36" s="371">
        <f>-G30</f>
        <v>0</v>
      </c>
      <c r="H36" s="371"/>
      <c r="I36" s="104" t="s">
        <v>432</v>
      </c>
      <c r="J36" s="97">
        <f t="shared" si="1"/>
        <v>26</v>
      </c>
    </row>
    <row r="37" spans="1:11" x14ac:dyDescent="0.35">
      <c r="A37" s="97">
        <f t="shared" si="0"/>
        <v>27</v>
      </c>
      <c r="B37" s="183" t="s">
        <v>433</v>
      </c>
      <c r="E37" s="97" t="s">
        <v>658</v>
      </c>
      <c r="G37" s="368">
        <v>0</v>
      </c>
      <c r="H37" s="149"/>
      <c r="I37" s="117"/>
      <c r="J37" s="97">
        <f t="shared" si="1"/>
        <v>27</v>
      </c>
    </row>
    <row r="38" spans="1:11" x14ac:dyDescent="0.35">
      <c r="A38" s="97">
        <f t="shared" si="0"/>
        <v>28</v>
      </c>
      <c r="B38" s="183" t="s">
        <v>434</v>
      </c>
      <c r="E38" s="97" t="s">
        <v>659</v>
      </c>
      <c r="G38" s="368">
        <v>10117.040000000001</v>
      </c>
      <c r="H38" s="149"/>
      <c r="I38" s="117"/>
      <c r="J38" s="97">
        <f t="shared" si="1"/>
        <v>28</v>
      </c>
    </row>
    <row r="39" spans="1:11" ht="16" thickBot="1" x14ac:dyDescent="0.4">
      <c r="A39" s="97">
        <f t="shared" si="0"/>
        <v>29</v>
      </c>
      <c r="B39" s="183" t="s">
        <v>435</v>
      </c>
      <c r="G39" s="122">
        <f>SUM(G35:G38)</f>
        <v>8258700.6859999998</v>
      </c>
      <c r="H39" s="106"/>
      <c r="I39" s="104" t="s">
        <v>436</v>
      </c>
      <c r="J39" s="97">
        <f t="shared" si="1"/>
        <v>29</v>
      </c>
      <c r="K39" s="106"/>
    </row>
    <row r="40" spans="1:11" ht="16.5" thickTop="1" thickBot="1" x14ac:dyDescent="0.4">
      <c r="A40" s="118">
        <f t="shared" si="0"/>
        <v>30</v>
      </c>
      <c r="B40" s="112"/>
      <c r="C40" s="112"/>
      <c r="D40" s="112"/>
      <c r="E40" s="112"/>
      <c r="F40" s="112"/>
      <c r="G40" s="112"/>
      <c r="H40" s="112"/>
      <c r="I40" s="119"/>
      <c r="J40" s="118">
        <f t="shared" si="1"/>
        <v>30</v>
      </c>
      <c r="K40" s="106"/>
    </row>
    <row r="41" spans="1:11" x14ac:dyDescent="0.35">
      <c r="A41" s="97">
        <f>A40+1</f>
        <v>31</v>
      </c>
      <c r="I41" s="104"/>
      <c r="J41" s="97">
        <f>J40+1</f>
        <v>31</v>
      </c>
    </row>
    <row r="42" spans="1:11" ht="16" thickBot="1" x14ac:dyDescent="0.4">
      <c r="A42" s="97">
        <f>A41+1</f>
        <v>32</v>
      </c>
      <c r="B42" s="101" t="s">
        <v>437</v>
      </c>
      <c r="G42" s="410">
        <v>0.10100000000000001</v>
      </c>
      <c r="H42" s="149"/>
      <c r="I42" s="97" t="s">
        <v>660</v>
      </c>
      <c r="J42" s="97">
        <f>J41+1</f>
        <v>32</v>
      </c>
    </row>
    <row r="43" spans="1:11" ht="16" thickTop="1" x14ac:dyDescent="0.35">
      <c r="A43" s="97">
        <f t="shared" si="0"/>
        <v>33</v>
      </c>
      <c r="C43" s="110" t="s">
        <v>265</v>
      </c>
      <c r="D43" s="110" t="s">
        <v>266</v>
      </c>
      <c r="E43" s="110" t="s">
        <v>438</v>
      </c>
      <c r="F43" s="110"/>
      <c r="G43" s="110" t="s">
        <v>439</v>
      </c>
      <c r="H43" s="110"/>
      <c r="I43" s="104"/>
      <c r="J43" s="97">
        <f t="shared" si="1"/>
        <v>33</v>
      </c>
    </row>
    <row r="44" spans="1:11" x14ac:dyDescent="0.35">
      <c r="A44" s="97">
        <f t="shared" si="0"/>
        <v>34</v>
      </c>
      <c r="D44" s="97" t="s">
        <v>440</v>
      </c>
      <c r="E44" s="97" t="s">
        <v>441</v>
      </c>
      <c r="F44" s="97"/>
      <c r="G44" s="97" t="s">
        <v>442</v>
      </c>
      <c r="H44" s="97"/>
      <c r="I44" s="104"/>
      <c r="J44" s="97">
        <f t="shared" si="1"/>
        <v>34</v>
      </c>
    </row>
    <row r="45" spans="1:11" ht="18" x14ac:dyDescent="0.35">
      <c r="A45" s="97">
        <f t="shared" si="0"/>
        <v>35</v>
      </c>
      <c r="B45" s="101" t="s">
        <v>443</v>
      </c>
      <c r="C45" s="99" t="s">
        <v>444</v>
      </c>
      <c r="D45" s="99" t="s">
        <v>445</v>
      </c>
      <c r="E45" s="99" t="s">
        <v>446</v>
      </c>
      <c r="F45" s="99"/>
      <c r="G45" s="99" t="s">
        <v>447</v>
      </c>
      <c r="H45" s="97"/>
      <c r="I45" s="104"/>
      <c r="J45" s="97">
        <f t="shared" si="1"/>
        <v>35</v>
      </c>
    </row>
    <row r="46" spans="1:11" x14ac:dyDescent="0.35">
      <c r="A46" s="97">
        <f t="shared" si="0"/>
        <v>36</v>
      </c>
      <c r="I46" s="104"/>
      <c r="J46" s="97">
        <f t="shared" si="1"/>
        <v>36</v>
      </c>
    </row>
    <row r="47" spans="1:11" x14ac:dyDescent="0.35">
      <c r="A47" s="97">
        <f t="shared" si="0"/>
        <v>37</v>
      </c>
      <c r="B47" s="183" t="s">
        <v>448</v>
      </c>
      <c r="C47" s="106">
        <f>G17</f>
        <v>6400965.29</v>
      </c>
      <c r="D47" s="120">
        <f>C47/C$50</f>
        <v>0.43663786749843475</v>
      </c>
      <c r="E47" s="120">
        <f>G27</f>
        <v>3.8015661384722177E-2</v>
      </c>
      <c r="G47" s="120">
        <f>D47*E47</f>
        <v>1.6599077318567683E-2</v>
      </c>
      <c r="H47" s="120"/>
      <c r="I47" s="104" t="s">
        <v>449</v>
      </c>
      <c r="J47" s="97">
        <f t="shared" si="1"/>
        <v>37</v>
      </c>
    </row>
    <row r="48" spans="1:11" x14ac:dyDescent="0.35">
      <c r="A48" s="97">
        <f t="shared" si="0"/>
        <v>38</v>
      </c>
      <c r="B48" s="183" t="s">
        <v>450</v>
      </c>
      <c r="C48" s="105">
        <f>G30</f>
        <v>0</v>
      </c>
      <c r="D48" s="120">
        <f>C48/C$50</f>
        <v>0</v>
      </c>
      <c r="E48" s="120">
        <f>G32</f>
        <v>0</v>
      </c>
      <c r="G48" s="120">
        <f>D48*E48</f>
        <v>0</v>
      </c>
      <c r="H48" s="120"/>
      <c r="I48" s="104" t="s">
        <v>451</v>
      </c>
      <c r="J48" s="97">
        <f t="shared" si="1"/>
        <v>38</v>
      </c>
    </row>
    <row r="49" spans="1:10" x14ac:dyDescent="0.35">
      <c r="A49" s="97">
        <f t="shared" si="0"/>
        <v>39</v>
      </c>
      <c r="B49" s="183" t="s">
        <v>452</v>
      </c>
      <c r="C49" s="105">
        <f>G39</f>
        <v>8258700.6859999998</v>
      </c>
      <c r="D49" s="411">
        <f>C49/C$50</f>
        <v>0.5633621325015653</v>
      </c>
      <c r="E49" s="121">
        <f>G42</f>
        <v>0.10100000000000001</v>
      </c>
      <c r="G49" s="411">
        <f>D49*E49</f>
        <v>5.68995753826581E-2</v>
      </c>
      <c r="H49" s="120"/>
      <c r="I49" s="104" t="s">
        <v>453</v>
      </c>
      <c r="J49" s="97">
        <f t="shared" si="1"/>
        <v>39</v>
      </c>
    </row>
    <row r="50" spans="1:10" ht="16" thickBot="1" x14ac:dyDescent="0.4">
      <c r="A50" s="97">
        <f t="shared" si="0"/>
        <v>40</v>
      </c>
      <c r="B50" s="183" t="s">
        <v>454</v>
      </c>
      <c r="C50" s="122">
        <f>SUM(C47:C49)</f>
        <v>14659665.976</v>
      </c>
      <c r="D50" s="376">
        <f>SUM(D47:D49)</f>
        <v>1</v>
      </c>
      <c r="G50" s="376">
        <f>SUM(G47:G49)</f>
        <v>7.3498652701225783E-2</v>
      </c>
      <c r="H50" s="120"/>
      <c r="I50" s="104" t="s">
        <v>455</v>
      </c>
      <c r="J50" s="97">
        <f t="shared" si="1"/>
        <v>40</v>
      </c>
    </row>
    <row r="51" spans="1:10" ht="16" thickTop="1" x14ac:dyDescent="0.35">
      <c r="A51" s="97">
        <f t="shared" si="0"/>
        <v>41</v>
      </c>
      <c r="I51" s="104"/>
      <c r="J51" s="97">
        <f t="shared" si="1"/>
        <v>41</v>
      </c>
    </row>
    <row r="52" spans="1:10" ht="16" thickBot="1" x14ac:dyDescent="0.4">
      <c r="A52" s="97">
        <f t="shared" si="0"/>
        <v>42</v>
      </c>
      <c r="B52" s="101" t="s">
        <v>456</v>
      </c>
      <c r="G52" s="376">
        <f>G48+G49</f>
        <v>5.68995753826581E-2</v>
      </c>
      <c r="H52" s="120"/>
      <c r="I52" s="104" t="s">
        <v>457</v>
      </c>
      <c r="J52" s="97">
        <f t="shared" si="1"/>
        <v>42</v>
      </c>
    </row>
    <row r="53" spans="1:10" ht="16.5" thickTop="1" thickBot="1" x14ac:dyDescent="0.4">
      <c r="A53" s="118">
        <f>A52+1</f>
        <v>43</v>
      </c>
      <c r="B53" s="112"/>
      <c r="C53" s="112"/>
      <c r="D53" s="112"/>
      <c r="E53" s="112"/>
      <c r="F53" s="112"/>
      <c r="G53" s="112"/>
      <c r="H53" s="112"/>
      <c r="I53" s="119"/>
      <c r="J53" s="118">
        <f>J52+1</f>
        <v>43</v>
      </c>
    </row>
    <row r="54" spans="1:10" x14ac:dyDescent="0.35">
      <c r="A54" s="97">
        <f t="shared" ref="A54:A102" si="2">A53+1</f>
        <v>44</v>
      </c>
      <c r="I54" s="104"/>
      <c r="J54" s="97">
        <f t="shared" ref="J54:J102" si="3">J53+1</f>
        <v>44</v>
      </c>
    </row>
    <row r="55" spans="1:10" ht="16" thickBot="1" x14ac:dyDescent="0.4">
      <c r="A55" s="97">
        <f>A54+1</f>
        <v>45</v>
      </c>
      <c r="B55" s="101" t="s">
        <v>458</v>
      </c>
      <c r="G55" s="410">
        <v>5.0000000000000001E-3</v>
      </c>
      <c r="I55" s="97" t="s">
        <v>660</v>
      </c>
      <c r="J55" s="97">
        <f>J54+1</f>
        <v>45</v>
      </c>
    </row>
    <row r="56" spans="1:10" ht="16" thickTop="1" x14ac:dyDescent="0.35">
      <c r="A56" s="97">
        <f t="shared" si="2"/>
        <v>46</v>
      </c>
      <c r="C56" s="110" t="s">
        <v>265</v>
      </c>
      <c r="D56" s="110" t="s">
        <v>266</v>
      </c>
      <c r="E56" s="110" t="s">
        <v>438</v>
      </c>
      <c r="F56" s="110"/>
      <c r="G56" s="110" t="s">
        <v>439</v>
      </c>
      <c r="I56" s="104"/>
      <c r="J56" s="97">
        <f t="shared" si="3"/>
        <v>46</v>
      </c>
    </row>
    <row r="57" spans="1:10" x14ac:dyDescent="0.35">
      <c r="A57" s="97">
        <f t="shared" si="2"/>
        <v>47</v>
      </c>
      <c r="D57" s="97" t="s">
        <v>440</v>
      </c>
      <c r="E57" s="97" t="s">
        <v>441</v>
      </c>
      <c r="F57" s="97"/>
      <c r="G57" s="97" t="s">
        <v>442</v>
      </c>
      <c r="I57" s="104"/>
      <c r="J57" s="97">
        <f t="shared" si="3"/>
        <v>47</v>
      </c>
    </row>
    <row r="58" spans="1:10" ht="18" x14ac:dyDescent="0.35">
      <c r="A58" s="97">
        <f t="shared" si="2"/>
        <v>48</v>
      </c>
      <c r="B58" s="101" t="s">
        <v>443</v>
      </c>
      <c r="C58" s="99" t="s">
        <v>444</v>
      </c>
      <c r="D58" s="99" t="s">
        <v>445</v>
      </c>
      <c r="E58" s="99" t="s">
        <v>446</v>
      </c>
      <c r="F58" s="99"/>
      <c r="G58" s="99" t="s">
        <v>447</v>
      </c>
      <c r="I58" s="104"/>
      <c r="J58" s="97">
        <f t="shared" si="3"/>
        <v>48</v>
      </c>
    </row>
    <row r="59" spans="1:10" x14ac:dyDescent="0.35">
      <c r="A59" s="97">
        <f t="shared" si="2"/>
        <v>49</v>
      </c>
      <c r="I59" s="104"/>
      <c r="J59" s="97">
        <f t="shared" si="3"/>
        <v>49</v>
      </c>
    </row>
    <row r="60" spans="1:10" x14ac:dyDescent="0.35">
      <c r="A60" s="97">
        <f t="shared" si="2"/>
        <v>50</v>
      </c>
      <c r="B60" s="183" t="s">
        <v>448</v>
      </c>
      <c r="C60" s="106">
        <f>G17</f>
        <v>6400965.29</v>
      </c>
      <c r="D60" s="120">
        <f>C60/C$63</f>
        <v>0.43663786749843475</v>
      </c>
      <c r="E60" s="123">
        <v>0</v>
      </c>
      <c r="G60" s="120">
        <f>D60*E60</f>
        <v>0</v>
      </c>
      <c r="I60" s="104" t="s">
        <v>460</v>
      </c>
      <c r="J60" s="97">
        <f t="shared" si="3"/>
        <v>50</v>
      </c>
    </row>
    <row r="61" spans="1:10" x14ac:dyDescent="0.35">
      <c r="A61" s="97">
        <f t="shared" si="2"/>
        <v>51</v>
      </c>
      <c r="B61" s="183" t="s">
        <v>450</v>
      </c>
      <c r="C61" s="105">
        <f>G30</f>
        <v>0</v>
      </c>
      <c r="D61" s="120">
        <f>C61/C$63</f>
        <v>0</v>
      </c>
      <c r="E61" s="123">
        <v>0</v>
      </c>
      <c r="G61" s="120">
        <f>D61*E61</f>
        <v>0</v>
      </c>
      <c r="I61" s="104" t="s">
        <v>460</v>
      </c>
      <c r="J61" s="97">
        <f t="shared" si="3"/>
        <v>51</v>
      </c>
    </row>
    <row r="62" spans="1:10" x14ac:dyDescent="0.35">
      <c r="A62" s="97">
        <f t="shared" si="2"/>
        <v>52</v>
      </c>
      <c r="B62" s="183" t="s">
        <v>452</v>
      </c>
      <c r="C62" s="105">
        <f>G39</f>
        <v>8258700.6859999998</v>
      </c>
      <c r="D62" s="411">
        <f>C62/C$63</f>
        <v>0.5633621325015653</v>
      </c>
      <c r="E62" s="121">
        <f>G55</f>
        <v>5.0000000000000001E-3</v>
      </c>
      <c r="G62" s="411">
        <f>D62*E62</f>
        <v>2.8168106625078267E-3</v>
      </c>
      <c r="I62" s="104" t="s">
        <v>461</v>
      </c>
      <c r="J62" s="97">
        <f t="shared" si="3"/>
        <v>52</v>
      </c>
    </row>
    <row r="63" spans="1:10" ht="16" thickBot="1" x14ac:dyDescent="0.4">
      <c r="A63" s="97">
        <f t="shared" si="2"/>
        <v>53</v>
      </c>
      <c r="B63" s="183" t="s">
        <v>454</v>
      </c>
      <c r="C63" s="122">
        <f>SUM(C60:C62)</f>
        <v>14659665.976</v>
      </c>
      <c r="D63" s="376">
        <f>SUM(D60:D62)</f>
        <v>1</v>
      </c>
      <c r="G63" s="376">
        <f>SUM(G60:G62)</f>
        <v>2.8168106625078267E-3</v>
      </c>
      <c r="I63" s="104" t="s">
        <v>462</v>
      </c>
      <c r="J63" s="97">
        <f t="shared" si="3"/>
        <v>53</v>
      </c>
    </row>
    <row r="64" spans="1:10" ht="16" thickTop="1" x14ac:dyDescent="0.35">
      <c r="A64" s="97">
        <f t="shared" si="2"/>
        <v>54</v>
      </c>
      <c r="I64" s="104"/>
      <c r="J64" s="97">
        <f t="shared" si="3"/>
        <v>54</v>
      </c>
    </row>
    <row r="65" spans="1:10" ht="16" thickBot="1" x14ac:dyDescent="0.4">
      <c r="A65" s="97">
        <f t="shared" si="2"/>
        <v>55</v>
      </c>
      <c r="B65" s="101" t="s">
        <v>463</v>
      </c>
      <c r="G65" s="376">
        <f>G62</f>
        <v>2.8168106625078267E-3</v>
      </c>
      <c r="I65" s="104" t="s">
        <v>464</v>
      </c>
      <c r="J65" s="97">
        <f t="shared" si="3"/>
        <v>55</v>
      </c>
    </row>
    <row r="66" spans="1:10" ht="16" thickTop="1" x14ac:dyDescent="0.35">
      <c r="B66" s="101"/>
      <c r="G66" s="120"/>
      <c r="I66" s="104"/>
      <c r="J66" s="97"/>
    </row>
    <row r="67" spans="1:10" ht="18" x14ac:dyDescent="0.35">
      <c r="A67" s="109">
        <v>1</v>
      </c>
      <c r="B67" s="183" t="s">
        <v>465</v>
      </c>
      <c r="G67" s="120"/>
      <c r="I67" s="104"/>
      <c r="J67" s="97"/>
    </row>
    <row r="68" spans="1:10" x14ac:dyDescent="0.35">
      <c r="B68" s="101"/>
      <c r="G68" s="120"/>
      <c r="I68" s="104"/>
      <c r="J68" s="97"/>
    </row>
    <row r="69" spans="1:10" x14ac:dyDescent="0.35">
      <c r="B69" s="101"/>
      <c r="G69" s="120"/>
      <c r="I69" s="104"/>
      <c r="J69" s="97"/>
    </row>
    <row r="70" spans="1:10" x14ac:dyDescent="0.35">
      <c r="B70" s="455" t="s">
        <v>204</v>
      </c>
      <c r="C70" s="455"/>
      <c r="D70" s="455"/>
      <c r="E70" s="455"/>
      <c r="F70" s="455"/>
      <c r="G70" s="455"/>
      <c r="H70" s="455"/>
      <c r="I70" s="455"/>
      <c r="J70" s="97"/>
    </row>
    <row r="71" spans="1:10" x14ac:dyDescent="0.35">
      <c r="B71" s="455" t="s">
        <v>404</v>
      </c>
      <c r="C71" s="455"/>
      <c r="D71" s="455"/>
      <c r="E71" s="455"/>
      <c r="F71" s="455"/>
      <c r="G71" s="455"/>
      <c r="H71" s="455"/>
      <c r="I71" s="455"/>
      <c r="J71" s="97"/>
    </row>
    <row r="72" spans="1:10" x14ac:dyDescent="0.35">
      <c r="B72" s="455" t="s">
        <v>405</v>
      </c>
      <c r="C72" s="455"/>
      <c r="D72" s="455"/>
      <c r="E72" s="455"/>
      <c r="F72" s="455"/>
      <c r="G72" s="455"/>
      <c r="H72" s="455"/>
      <c r="I72" s="455"/>
      <c r="J72" s="97"/>
    </row>
    <row r="73" spans="1:10" x14ac:dyDescent="0.35">
      <c r="B73" s="453" t="str">
        <f>B5</f>
        <v>Base Period &amp; True-Up Period 12 - Months Ending December 31, 2021</v>
      </c>
      <c r="C73" s="453"/>
      <c r="D73" s="453"/>
      <c r="E73" s="453"/>
      <c r="F73" s="453"/>
      <c r="G73" s="453"/>
      <c r="H73" s="453"/>
      <c r="I73" s="453"/>
      <c r="J73" s="97"/>
    </row>
    <row r="74" spans="1:10" x14ac:dyDescent="0.35">
      <c r="B74" s="451" t="s">
        <v>1</v>
      </c>
      <c r="C74" s="452"/>
      <c r="D74" s="452"/>
      <c r="E74" s="452"/>
      <c r="F74" s="452"/>
      <c r="G74" s="452"/>
      <c r="H74" s="452"/>
      <c r="I74" s="452"/>
      <c r="J74" s="97"/>
    </row>
    <row r="75" spans="1:10" x14ac:dyDescent="0.35">
      <c r="B75" s="97"/>
      <c r="C75" s="97"/>
      <c r="D75" s="97"/>
      <c r="E75" s="97"/>
      <c r="F75" s="97"/>
      <c r="G75" s="97"/>
      <c r="H75" s="97"/>
      <c r="I75" s="104"/>
      <c r="J75" s="97"/>
    </row>
    <row r="76" spans="1:10" x14ac:dyDescent="0.35">
      <c r="A76" s="97" t="s">
        <v>2</v>
      </c>
      <c r="B76" s="149"/>
      <c r="C76" s="149"/>
      <c r="D76" s="149"/>
      <c r="E76" s="97" t="s">
        <v>264</v>
      </c>
      <c r="F76" s="149"/>
      <c r="G76" s="149"/>
      <c r="H76" s="149"/>
      <c r="I76" s="104"/>
      <c r="J76" s="97" t="s">
        <v>2</v>
      </c>
    </row>
    <row r="77" spans="1:10" x14ac:dyDescent="0.35">
      <c r="A77" s="97" t="s">
        <v>6</v>
      </c>
      <c r="B77" s="97"/>
      <c r="C77" s="97"/>
      <c r="D77" s="97"/>
      <c r="E77" s="99" t="s">
        <v>267</v>
      </c>
      <c r="F77" s="97"/>
      <c r="G77" s="100" t="s">
        <v>4</v>
      </c>
      <c r="H77" s="149"/>
      <c r="I77" s="115" t="s">
        <v>5</v>
      </c>
      <c r="J77" s="97" t="s">
        <v>6</v>
      </c>
    </row>
    <row r="78" spans="1:10" x14ac:dyDescent="0.35">
      <c r="I78" s="104"/>
      <c r="J78" s="97"/>
    </row>
    <row r="79" spans="1:10" ht="18.5" thickBot="1" x14ac:dyDescent="0.4">
      <c r="A79" s="97">
        <v>1</v>
      </c>
      <c r="B79" s="101" t="s">
        <v>466</v>
      </c>
      <c r="G79" s="410">
        <v>0</v>
      </c>
      <c r="H79" s="149"/>
      <c r="I79" s="125"/>
      <c r="J79" s="97">
        <f>A79</f>
        <v>1</v>
      </c>
    </row>
    <row r="80" spans="1:10" ht="16" thickTop="1" x14ac:dyDescent="0.35">
      <c r="A80" s="97">
        <f t="shared" si="2"/>
        <v>2</v>
      </c>
      <c r="C80" s="110" t="s">
        <v>265</v>
      </c>
      <c r="D80" s="110" t="s">
        <v>266</v>
      </c>
      <c r="E80" s="110" t="s">
        <v>438</v>
      </c>
      <c r="F80" s="110"/>
      <c r="G80" s="110" t="s">
        <v>439</v>
      </c>
      <c r="H80" s="110"/>
      <c r="I80" s="104"/>
      <c r="J80" s="97">
        <f t="shared" si="3"/>
        <v>2</v>
      </c>
    </row>
    <row r="81" spans="1:10" x14ac:dyDescent="0.35">
      <c r="A81" s="97">
        <f t="shared" si="2"/>
        <v>3</v>
      </c>
      <c r="D81" s="97" t="s">
        <v>440</v>
      </c>
      <c r="E81" s="97" t="s">
        <v>441</v>
      </c>
      <c r="F81" s="97"/>
      <c r="G81" s="97" t="s">
        <v>442</v>
      </c>
      <c r="H81" s="97"/>
      <c r="I81" s="104"/>
      <c r="J81" s="97">
        <f t="shared" si="3"/>
        <v>3</v>
      </c>
    </row>
    <row r="82" spans="1:10" ht="18" x14ac:dyDescent="0.35">
      <c r="A82" s="97">
        <f t="shared" si="2"/>
        <v>4</v>
      </c>
      <c r="B82" s="101" t="s">
        <v>467</v>
      </c>
      <c r="C82" s="99" t="s">
        <v>468</v>
      </c>
      <c r="D82" s="99" t="s">
        <v>445</v>
      </c>
      <c r="E82" s="99" t="s">
        <v>446</v>
      </c>
      <c r="F82" s="99"/>
      <c r="G82" s="99" t="s">
        <v>447</v>
      </c>
      <c r="H82" s="97"/>
      <c r="I82" s="104"/>
      <c r="J82" s="97">
        <f t="shared" si="3"/>
        <v>4</v>
      </c>
    </row>
    <row r="83" spans="1:10" x14ac:dyDescent="0.35">
      <c r="A83" s="97">
        <f t="shared" si="2"/>
        <v>5</v>
      </c>
      <c r="I83" s="104"/>
      <c r="J83" s="97">
        <f t="shared" si="3"/>
        <v>5</v>
      </c>
    </row>
    <row r="84" spans="1:10" x14ac:dyDescent="0.35">
      <c r="A84" s="97">
        <f t="shared" si="2"/>
        <v>6</v>
      </c>
      <c r="B84" s="183" t="s">
        <v>448</v>
      </c>
      <c r="C84" s="106">
        <f>G17</f>
        <v>6400965.29</v>
      </c>
      <c r="D84" s="120">
        <f>C84/C$87</f>
        <v>0.43663786749843475</v>
      </c>
      <c r="E84" s="120">
        <f>G27</f>
        <v>3.8015661384722177E-2</v>
      </c>
      <c r="G84" s="120">
        <f>D84*E84</f>
        <v>1.6599077318567683E-2</v>
      </c>
      <c r="H84" s="120"/>
      <c r="I84" s="104" t="s">
        <v>469</v>
      </c>
      <c r="J84" s="97">
        <f t="shared" si="3"/>
        <v>6</v>
      </c>
    </row>
    <row r="85" spans="1:10" x14ac:dyDescent="0.35">
      <c r="A85" s="97">
        <f t="shared" si="2"/>
        <v>7</v>
      </c>
      <c r="B85" s="183" t="s">
        <v>450</v>
      </c>
      <c r="C85" s="105">
        <f>G30</f>
        <v>0</v>
      </c>
      <c r="D85" s="120">
        <f>C85/C$87</f>
        <v>0</v>
      </c>
      <c r="E85" s="120">
        <f>G32</f>
        <v>0</v>
      </c>
      <c r="G85" s="120">
        <f>D85*E85</f>
        <v>0</v>
      </c>
      <c r="H85" s="120"/>
      <c r="I85" s="104" t="s">
        <v>470</v>
      </c>
      <c r="J85" s="97">
        <f t="shared" si="3"/>
        <v>7</v>
      </c>
    </row>
    <row r="86" spans="1:10" x14ac:dyDescent="0.35">
      <c r="A86" s="97">
        <f t="shared" si="2"/>
        <v>8</v>
      </c>
      <c r="B86" s="183" t="s">
        <v>452</v>
      </c>
      <c r="C86" s="105">
        <f>G39</f>
        <v>8258700.6859999998</v>
      </c>
      <c r="D86" s="411">
        <f>C86/C$87</f>
        <v>0.5633621325015653</v>
      </c>
      <c r="E86" s="121">
        <f>G79</f>
        <v>0</v>
      </c>
      <c r="G86" s="411">
        <f>D86*E86</f>
        <v>0</v>
      </c>
      <c r="H86" s="120"/>
      <c r="I86" s="104" t="s">
        <v>471</v>
      </c>
      <c r="J86" s="97">
        <f t="shared" si="3"/>
        <v>8</v>
      </c>
    </row>
    <row r="87" spans="1:10" ht="16" thickBot="1" x14ac:dyDescent="0.4">
      <c r="A87" s="97">
        <f t="shared" si="2"/>
        <v>9</v>
      </c>
      <c r="B87" s="183" t="s">
        <v>454</v>
      </c>
      <c r="C87" s="122">
        <f>SUM(C84:C86)</f>
        <v>14659665.976</v>
      </c>
      <c r="D87" s="376">
        <f>SUM(D84:D86)</f>
        <v>1</v>
      </c>
      <c r="G87" s="376">
        <f>SUM(G84:G86)</f>
        <v>1.6599077318567683E-2</v>
      </c>
      <c r="H87" s="120"/>
      <c r="I87" s="104" t="s">
        <v>472</v>
      </c>
      <c r="J87" s="97">
        <f t="shared" si="3"/>
        <v>9</v>
      </c>
    </row>
    <row r="88" spans="1:10" ht="16" thickTop="1" x14ac:dyDescent="0.35">
      <c r="A88" s="97">
        <f t="shared" si="2"/>
        <v>10</v>
      </c>
      <c r="I88" s="104"/>
      <c r="J88" s="97">
        <f t="shared" si="3"/>
        <v>10</v>
      </c>
    </row>
    <row r="89" spans="1:10" ht="16" thickBot="1" x14ac:dyDescent="0.4">
      <c r="A89" s="97">
        <f t="shared" si="2"/>
        <v>11</v>
      </c>
      <c r="B89" s="101" t="s">
        <v>473</v>
      </c>
      <c r="G89" s="376">
        <f>G85+G86</f>
        <v>0</v>
      </c>
      <c r="H89" s="120"/>
      <c r="I89" s="104" t="s">
        <v>474</v>
      </c>
      <c r="J89" s="97">
        <f t="shared" si="3"/>
        <v>11</v>
      </c>
    </row>
    <row r="90" spans="1:10" ht="16.5" thickTop="1" thickBot="1" x14ac:dyDescent="0.4">
      <c r="A90" s="118">
        <f t="shared" si="2"/>
        <v>12</v>
      </c>
      <c r="B90" s="126"/>
      <c r="C90" s="112"/>
      <c r="D90" s="112"/>
      <c r="E90" s="112"/>
      <c r="F90" s="112"/>
      <c r="G90" s="412"/>
      <c r="H90" s="412"/>
      <c r="I90" s="119"/>
      <c r="J90" s="118">
        <f t="shared" si="3"/>
        <v>12</v>
      </c>
    </row>
    <row r="91" spans="1:10" x14ac:dyDescent="0.35">
      <c r="A91" s="97">
        <f t="shared" si="2"/>
        <v>13</v>
      </c>
      <c r="I91" s="104"/>
      <c r="J91" s="97">
        <f t="shared" si="3"/>
        <v>13</v>
      </c>
    </row>
    <row r="92" spans="1:10" ht="31.5" thickBot="1" x14ac:dyDescent="0.4">
      <c r="A92" s="97">
        <f t="shared" si="2"/>
        <v>14</v>
      </c>
      <c r="B92" s="101" t="s">
        <v>458</v>
      </c>
      <c r="G92" s="410">
        <v>0</v>
      </c>
      <c r="I92" s="104" t="s">
        <v>459</v>
      </c>
      <c r="J92" s="97">
        <f t="shared" si="3"/>
        <v>14</v>
      </c>
    </row>
    <row r="93" spans="1:10" ht="16" thickTop="1" x14ac:dyDescent="0.35">
      <c r="A93" s="97">
        <f t="shared" si="2"/>
        <v>15</v>
      </c>
      <c r="C93" s="110" t="s">
        <v>265</v>
      </c>
      <c r="D93" s="110" t="s">
        <v>266</v>
      </c>
      <c r="E93" s="110" t="s">
        <v>438</v>
      </c>
      <c r="F93" s="110"/>
      <c r="G93" s="110" t="s">
        <v>439</v>
      </c>
      <c r="I93" s="104"/>
      <c r="J93" s="97">
        <f t="shared" si="3"/>
        <v>15</v>
      </c>
    </row>
    <row r="94" spans="1:10" x14ac:dyDescent="0.35">
      <c r="A94" s="97">
        <f t="shared" si="2"/>
        <v>16</v>
      </c>
      <c r="D94" s="97" t="s">
        <v>440</v>
      </c>
      <c r="E94" s="97" t="s">
        <v>441</v>
      </c>
      <c r="F94" s="97"/>
      <c r="G94" s="97" t="s">
        <v>442</v>
      </c>
      <c r="I94" s="104"/>
      <c r="J94" s="97">
        <f t="shared" si="3"/>
        <v>16</v>
      </c>
    </row>
    <row r="95" spans="1:10" ht="18" x14ac:dyDescent="0.35">
      <c r="A95" s="97">
        <f t="shared" si="2"/>
        <v>17</v>
      </c>
      <c r="B95" s="101" t="s">
        <v>443</v>
      </c>
      <c r="C95" s="99" t="s">
        <v>468</v>
      </c>
      <c r="D95" s="99" t="s">
        <v>445</v>
      </c>
      <c r="E95" s="99" t="s">
        <v>446</v>
      </c>
      <c r="F95" s="99"/>
      <c r="G95" s="99" t="s">
        <v>447</v>
      </c>
      <c r="I95" s="104"/>
      <c r="J95" s="97">
        <f t="shared" si="3"/>
        <v>17</v>
      </c>
    </row>
    <row r="96" spans="1:10" x14ac:dyDescent="0.35">
      <c r="A96" s="97">
        <f t="shared" si="2"/>
        <v>18</v>
      </c>
      <c r="I96" s="104"/>
      <c r="J96" s="97">
        <f t="shared" si="3"/>
        <v>18</v>
      </c>
    </row>
    <row r="97" spans="1:10" x14ac:dyDescent="0.35">
      <c r="A97" s="97">
        <f t="shared" si="2"/>
        <v>19</v>
      </c>
      <c r="B97" s="183" t="s">
        <v>448</v>
      </c>
      <c r="C97" s="106">
        <f>G17</f>
        <v>6400965.29</v>
      </c>
      <c r="D97" s="120">
        <f>C97/C$100</f>
        <v>0.43663786749843475</v>
      </c>
      <c r="E97" s="123">
        <v>0</v>
      </c>
      <c r="G97" s="120">
        <f>D97*E97</f>
        <v>0</v>
      </c>
      <c r="I97" s="104" t="s">
        <v>460</v>
      </c>
      <c r="J97" s="97">
        <f t="shared" si="3"/>
        <v>19</v>
      </c>
    </row>
    <row r="98" spans="1:10" x14ac:dyDescent="0.35">
      <c r="A98" s="97">
        <f t="shared" si="2"/>
        <v>20</v>
      </c>
      <c r="B98" s="183" t="s">
        <v>450</v>
      </c>
      <c r="C98" s="105">
        <f>G30</f>
        <v>0</v>
      </c>
      <c r="D98" s="120">
        <f>C98/C$100</f>
        <v>0</v>
      </c>
      <c r="E98" s="123">
        <v>0</v>
      </c>
      <c r="G98" s="120">
        <f>D98*E98</f>
        <v>0</v>
      </c>
      <c r="I98" s="104" t="s">
        <v>460</v>
      </c>
      <c r="J98" s="97">
        <f t="shared" si="3"/>
        <v>20</v>
      </c>
    </row>
    <row r="99" spans="1:10" x14ac:dyDescent="0.35">
      <c r="A99" s="97">
        <f t="shared" si="2"/>
        <v>21</v>
      </c>
      <c r="B99" s="183" t="s">
        <v>452</v>
      </c>
      <c r="C99" s="105">
        <f>G39</f>
        <v>8258700.6859999998</v>
      </c>
      <c r="D99" s="411">
        <f>C99/C$100</f>
        <v>0.5633621325015653</v>
      </c>
      <c r="E99" s="121">
        <f>G92</f>
        <v>0</v>
      </c>
      <c r="G99" s="411">
        <f>D99*E99</f>
        <v>0</v>
      </c>
      <c r="I99" s="104" t="s">
        <v>475</v>
      </c>
      <c r="J99" s="97">
        <f t="shared" si="3"/>
        <v>21</v>
      </c>
    </row>
    <row r="100" spans="1:10" ht="16" thickBot="1" x14ac:dyDescent="0.4">
      <c r="A100" s="97">
        <f t="shared" si="2"/>
        <v>22</v>
      </c>
      <c r="B100" s="183" t="s">
        <v>454</v>
      </c>
      <c r="C100" s="122">
        <f>SUM(C97:C99)</f>
        <v>14659665.976</v>
      </c>
      <c r="D100" s="376">
        <f>SUM(D97:D99)</f>
        <v>1</v>
      </c>
      <c r="G100" s="376">
        <f>SUM(G97:G99)</f>
        <v>0</v>
      </c>
      <c r="I100" s="104" t="s">
        <v>150</v>
      </c>
      <c r="J100" s="97">
        <f t="shared" si="3"/>
        <v>22</v>
      </c>
    </row>
    <row r="101" spans="1:10" ht="16" thickTop="1" x14ac:dyDescent="0.35">
      <c r="A101" s="97">
        <f t="shared" si="2"/>
        <v>23</v>
      </c>
      <c r="I101" s="104"/>
      <c r="J101" s="97">
        <f t="shared" si="3"/>
        <v>23</v>
      </c>
    </row>
    <row r="102" spans="1:10" ht="16" thickBot="1" x14ac:dyDescent="0.4">
      <c r="A102" s="97">
        <f t="shared" si="2"/>
        <v>24</v>
      </c>
      <c r="B102" s="101" t="s">
        <v>463</v>
      </c>
      <c r="G102" s="376">
        <f>G99</f>
        <v>0</v>
      </c>
      <c r="I102" s="104" t="s">
        <v>476</v>
      </c>
      <c r="J102" s="97">
        <f t="shared" si="3"/>
        <v>24</v>
      </c>
    </row>
    <row r="103" spans="1:10" ht="16" thickTop="1" x14ac:dyDescent="0.35">
      <c r="B103" s="101"/>
      <c r="G103" s="120"/>
      <c r="I103" s="104"/>
      <c r="J103" s="97"/>
    </row>
    <row r="104" spans="1:10" ht="18" x14ac:dyDescent="0.35">
      <c r="A104" s="109">
        <v>1</v>
      </c>
      <c r="B104" s="183" t="s">
        <v>477</v>
      </c>
      <c r="G104" s="120"/>
      <c r="I104" s="104"/>
      <c r="J104" s="97"/>
    </row>
    <row r="105" spans="1:10" ht="18" x14ac:dyDescent="0.35">
      <c r="A105" s="109">
        <v>2</v>
      </c>
      <c r="B105" s="183" t="s">
        <v>465</v>
      </c>
      <c r="G105" s="108"/>
      <c r="H105" s="108"/>
      <c r="J105" s="97" t="s">
        <v>19</v>
      </c>
    </row>
    <row r="106" spans="1:10" ht="18" x14ac:dyDescent="0.35">
      <c r="A106" s="109"/>
      <c r="G106" s="108"/>
      <c r="H106" s="108"/>
      <c r="J106" s="97"/>
    </row>
    <row r="107" spans="1:10" ht="18" x14ac:dyDescent="0.35">
      <c r="A107" s="109"/>
      <c r="G107" s="108"/>
      <c r="H107" s="108"/>
      <c r="J107" s="97"/>
    </row>
    <row r="108" spans="1:10" x14ac:dyDescent="0.35">
      <c r="B108" s="455" t="s">
        <v>204</v>
      </c>
      <c r="C108" s="455"/>
      <c r="D108" s="455"/>
      <c r="E108" s="455"/>
      <c r="F108" s="455"/>
      <c r="G108" s="455"/>
      <c r="H108" s="455"/>
      <c r="I108" s="455"/>
      <c r="J108" s="97"/>
    </row>
    <row r="109" spans="1:10" x14ac:dyDescent="0.35">
      <c r="B109" s="455" t="s">
        <v>404</v>
      </c>
      <c r="C109" s="455"/>
      <c r="D109" s="455"/>
      <c r="E109" s="455"/>
      <c r="F109" s="455"/>
      <c r="G109" s="455"/>
      <c r="H109" s="455"/>
      <c r="I109" s="455"/>
      <c r="J109" s="97"/>
    </row>
    <row r="110" spans="1:10" x14ac:dyDescent="0.35">
      <c r="B110" s="455" t="s">
        <v>405</v>
      </c>
      <c r="C110" s="455"/>
      <c r="D110" s="455"/>
      <c r="E110" s="455"/>
      <c r="F110" s="455"/>
      <c r="G110" s="455"/>
      <c r="H110" s="455"/>
      <c r="I110" s="455"/>
      <c r="J110" s="97"/>
    </row>
    <row r="111" spans="1:10" x14ac:dyDescent="0.35">
      <c r="B111" s="453" t="str">
        <f>B5</f>
        <v>Base Period &amp; True-Up Period 12 - Months Ending December 31, 2021</v>
      </c>
      <c r="C111" s="453"/>
      <c r="D111" s="453"/>
      <c r="E111" s="453"/>
      <c r="F111" s="453"/>
      <c r="G111" s="453"/>
      <c r="H111" s="453"/>
      <c r="I111" s="453"/>
      <c r="J111" s="97"/>
    </row>
    <row r="112" spans="1:10" x14ac:dyDescent="0.35">
      <c r="B112" s="451" t="s">
        <v>1</v>
      </c>
      <c r="C112" s="452"/>
      <c r="D112" s="452"/>
      <c r="E112" s="452"/>
      <c r="F112" s="452"/>
      <c r="G112" s="452"/>
      <c r="H112" s="452"/>
      <c r="I112" s="452"/>
      <c r="J112" s="97"/>
    </row>
    <row r="113" spans="1:12" x14ac:dyDescent="0.35">
      <c r="B113" s="97"/>
      <c r="C113" s="97"/>
      <c r="D113" s="97"/>
      <c r="E113" s="97"/>
      <c r="F113" s="97"/>
      <c r="G113" s="97"/>
      <c r="H113" s="97"/>
      <c r="I113" s="104"/>
      <c r="J113" s="97"/>
    </row>
    <row r="114" spans="1:12" x14ac:dyDescent="0.35">
      <c r="A114" s="97" t="s">
        <v>2</v>
      </c>
      <c r="B114" s="149"/>
      <c r="C114" s="149"/>
      <c r="D114" s="149"/>
      <c r="E114" s="149"/>
      <c r="F114" s="149"/>
      <c r="G114" s="149"/>
      <c r="H114" s="149"/>
      <c r="I114" s="104"/>
      <c r="J114" s="97" t="s">
        <v>2</v>
      </c>
    </row>
    <row r="115" spans="1:12" x14ac:dyDescent="0.35">
      <c r="A115" s="97" t="s">
        <v>6</v>
      </c>
      <c r="B115" s="97"/>
      <c r="C115" s="97"/>
      <c r="D115" s="97"/>
      <c r="E115" s="97"/>
      <c r="F115" s="97"/>
      <c r="G115" s="99" t="s">
        <v>4</v>
      </c>
      <c r="H115" s="149"/>
      <c r="I115" s="115" t="s">
        <v>5</v>
      </c>
      <c r="J115" s="97" t="s">
        <v>6</v>
      </c>
    </row>
    <row r="116" spans="1:12" x14ac:dyDescent="0.35">
      <c r="G116" s="97"/>
      <c r="H116" s="97"/>
      <c r="I116" s="104"/>
      <c r="J116" s="97"/>
    </row>
    <row r="117" spans="1:12" ht="17.5" x14ac:dyDescent="0.35">
      <c r="A117" s="97">
        <v>1</v>
      </c>
      <c r="B117" s="101" t="s">
        <v>478</v>
      </c>
      <c r="E117" s="149"/>
      <c r="F117" s="149"/>
      <c r="G117" s="128"/>
      <c r="H117" s="128"/>
      <c r="I117" s="104"/>
      <c r="J117" s="97">
        <v>1</v>
      </c>
    </row>
    <row r="118" spans="1:12" x14ac:dyDescent="0.35">
      <c r="A118" s="97">
        <f>A117+1</f>
        <v>2</v>
      </c>
      <c r="B118" s="129"/>
      <c r="E118" s="149"/>
      <c r="F118" s="149"/>
      <c r="G118" s="128"/>
      <c r="H118" s="128"/>
      <c r="I118" s="104"/>
      <c r="J118" s="97">
        <f>J117+1</f>
        <v>2</v>
      </c>
    </row>
    <row r="119" spans="1:12" x14ac:dyDescent="0.35">
      <c r="A119" s="97">
        <f>A118+1</f>
        <v>3</v>
      </c>
      <c r="B119" s="101" t="s">
        <v>479</v>
      </c>
      <c r="E119" s="149"/>
      <c r="F119" s="149"/>
      <c r="G119" s="128"/>
      <c r="H119" s="128"/>
      <c r="I119" s="104"/>
      <c r="J119" s="97">
        <f>J118+1</f>
        <v>3</v>
      </c>
    </row>
    <row r="120" spans="1:12" x14ac:dyDescent="0.35">
      <c r="A120" s="97">
        <f>A119+1</f>
        <v>4</v>
      </c>
      <c r="B120" s="149"/>
      <c r="C120" s="149"/>
      <c r="D120" s="149"/>
      <c r="E120" s="149"/>
      <c r="F120" s="149"/>
      <c r="G120" s="128"/>
      <c r="H120" s="128"/>
      <c r="I120" s="104"/>
      <c r="J120" s="97">
        <f>J119+1</f>
        <v>4</v>
      </c>
    </row>
    <row r="121" spans="1:12" x14ac:dyDescent="0.35">
      <c r="A121" s="97">
        <f t="shared" ref="A121:A182" si="4">A120+1</f>
        <v>5</v>
      </c>
      <c r="B121" s="102" t="s">
        <v>480</v>
      </c>
      <c r="C121" s="149"/>
      <c r="D121" s="149"/>
      <c r="E121" s="149"/>
      <c r="F121" s="149"/>
      <c r="G121" s="128"/>
      <c r="H121" s="128"/>
      <c r="I121" s="130"/>
      <c r="J121" s="97">
        <f t="shared" ref="J121:J182" si="5">J120+1</f>
        <v>5</v>
      </c>
    </row>
    <row r="122" spans="1:12" x14ac:dyDescent="0.35">
      <c r="A122" s="97">
        <f t="shared" si="4"/>
        <v>6</v>
      </c>
      <c r="B122" s="183" t="s">
        <v>481</v>
      </c>
      <c r="D122" s="149"/>
      <c r="E122" s="149"/>
      <c r="F122" s="149"/>
      <c r="G122" s="413">
        <f>G52</f>
        <v>5.68995753826581E-2</v>
      </c>
      <c r="H122" s="149"/>
      <c r="I122" s="104" t="s">
        <v>482</v>
      </c>
      <c r="J122" s="97">
        <f t="shared" si="5"/>
        <v>6</v>
      </c>
      <c r="K122" s="97"/>
    </row>
    <row r="123" spans="1:12" x14ac:dyDescent="0.35">
      <c r="A123" s="97">
        <f t="shared" si="4"/>
        <v>7</v>
      </c>
      <c r="B123" s="183" t="s">
        <v>483</v>
      </c>
      <c r="D123" s="149"/>
      <c r="E123" s="149"/>
      <c r="F123" s="149"/>
      <c r="G123" s="357">
        <v>3545.067068161326</v>
      </c>
      <c r="H123" s="149"/>
      <c r="I123" s="104" t="s">
        <v>661</v>
      </c>
      <c r="J123" s="97">
        <f t="shared" si="5"/>
        <v>7</v>
      </c>
      <c r="K123" s="97"/>
    </row>
    <row r="124" spans="1:12" x14ac:dyDescent="0.35">
      <c r="A124" s="97">
        <f t="shared" si="4"/>
        <v>8</v>
      </c>
      <c r="B124" s="183" t="s">
        <v>484</v>
      </c>
      <c r="D124" s="149"/>
      <c r="E124" s="149"/>
      <c r="F124" s="149"/>
      <c r="G124" s="414">
        <v>8977.4801324399996</v>
      </c>
      <c r="H124" s="149"/>
      <c r="I124" s="125" t="s">
        <v>662</v>
      </c>
      <c r="J124" s="97">
        <f t="shared" si="5"/>
        <v>8</v>
      </c>
      <c r="K124" s="149"/>
    </row>
    <row r="125" spans="1:12" x14ac:dyDescent="0.35">
      <c r="A125" s="97">
        <f t="shared" si="4"/>
        <v>9</v>
      </c>
      <c r="B125" s="183" t="s">
        <v>485</v>
      </c>
      <c r="D125" s="149"/>
      <c r="E125" s="131"/>
      <c r="F125" s="149"/>
      <c r="G125" s="431">
        <f>'Pg3 BK-1 Rev TO5 C5 '!E138</f>
        <v>4874776.3713773163</v>
      </c>
      <c r="H125" s="42" t="s">
        <v>31</v>
      </c>
      <c r="I125" s="104" t="s">
        <v>683</v>
      </c>
      <c r="J125" s="97">
        <f t="shared" si="5"/>
        <v>9</v>
      </c>
    </row>
    <row r="126" spans="1:12" x14ac:dyDescent="0.35">
      <c r="A126" s="97">
        <f t="shared" si="4"/>
        <v>10</v>
      </c>
      <c r="B126" s="183" t="s">
        <v>486</v>
      </c>
      <c r="D126" s="121"/>
      <c r="E126" s="149"/>
      <c r="F126" s="149"/>
      <c r="G126" s="415" t="s">
        <v>487</v>
      </c>
      <c r="H126" s="149"/>
      <c r="I126" s="104" t="s">
        <v>488</v>
      </c>
      <c r="J126" s="97">
        <f t="shared" si="5"/>
        <v>10</v>
      </c>
      <c r="L126" s="132"/>
    </row>
    <row r="127" spans="1:12" x14ac:dyDescent="0.35">
      <c r="A127" s="97">
        <f t="shared" si="4"/>
        <v>11</v>
      </c>
      <c r="G127" s="97"/>
      <c r="H127" s="97"/>
      <c r="J127" s="97">
        <f t="shared" si="5"/>
        <v>11</v>
      </c>
    </row>
    <row r="128" spans="1:12" x14ac:dyDescent="0.35">
      <c r="A128" s="97">
        <f t="shared" si="4"/>
        <v>12</v>
      </c>
      <c r="B128" s="183" t="s">
        <v>489</v>
      </c>
      <c r="D128" s="149"/>
      <c r="E128" s="149"/>
      <c r="F128" s="149"/>
      <c r="G128" s="146">
        <f>(((G122)+(G124/G125))*G126-(G123/G125))/(1-G126)</f>
        <v>1.4694207832544852E-2</v>
      </c>
      <c r="H128" s="146"/>
      <c r="I128" s="104" t="s">
        <v>490</v>
      </c>
      <c r="J128" s="97">
        <f t="shared" si="5"/>
        <v>12</v>
      </c>
      <c r="L128" s="416"/>
    </row>
    <row r="129" spans="1:11" x14ac:dyDescent="0.35">
      <c r="A129" s="97">
        <f t="shared" si="4"/>
        <v>13</v>
      </c>
      <c r="B129" s="133" t="s">
        <v>491</v>
      </c>
      <c r="G129" s="97"/>
      <c r="H129" s="97"/>
      <c r="J129" s="97">
        <f t="shared" si="5"/>
        <v>13</v>
      </c>
    </row>
    <row r="130" spans="1:11" x14ac:dyDescent="0.35">
      <c r="A130" s="97">
        <f t="shared" si="4"/>
        <v>14</v>
      </c>
      <c r="G130" s="417"/>
      <c r="H130" s="97"/>
      <c r="J130" s="97">
        <f t="shared" si="5"/>
        <v>14</v>
      </c>
    </row>
    <row r="131" spans="1:11" x14ac:dyDescent="0.35">
      <c r="A131" s="97">
        <f t="shared" si="4"/>
        <v>15</v>
      </c>
      <c r="B131" s="101" t="s">
        <v>492</v>
      </c>
      <c r="C131" s="149"/>
      <c r="D131" s="149"/>
      <c r="E131" s="149"/>
      <c r="F131" s="149"/>
      <c r="G131" s="134"/>
      <c r="H131" s="134"/>
      <c r="I131" s="135"/>
      <c r="J131" s="97">
        <f t="shared" si="5"/>
        <v>15</v>
      </c>
      <c r="K131" s="136"/>
    </row>
    <row r="132" spans="1:11" x14ac:dyDescent="0.35">
      <c r="A132" s="97">
        <f t="shared" si="4"/>
        <v>16</v>
      </c>
      <c r="B132" s="107"/>
      <c r="C132" s="149"/>
      <c r="D132" s="149"/>
      <c r="E132" s="149"/>
      <c r="F132" s="149"/>
      <c r="G132" s="134"/>
      <c r="H132" s="134"/>
      <c r="I132" s="137"/>
      <c r="J132" s="97">
        <f t="shared" si="5"/>
        <v>16</v>
      </c>
      <c r="K132" s="149"/>
    </row>
    <row r="133" spans="1:11" x14ac:dyDescent="0.35">
      <c r="A133" s="97">
        <f t="shared" si="4"/>
        <v>17</v>
      </c>
      <c r="B133" s="102" t="s">
        <v>480</v>
      </c>
      <c r="C133" s="149"/>
      <c r="D133" s="149"/>
      <c r="E133" s="149"/>
      <c r="F133" s="149"/>
      <c r="G133" s="134"/>
      <c r="H133" s="134"/>
      <c r="I133" s="137"/>
      <c r="J133" s="97">
        <f t="shared" si="5"/>
        <v>17</v>
      </c>
      <c r="K133" s="149"/>
    </row>
    <row r="134" spans="1:11" x14ac:dyDescent="0.35">
      <c r="A134" s="97">
        <f t="shared" si="4"/>
        <v>18</v>
      </c>
      <c r="B134" s="183" t="s">
        <v>481</v>
      </c>
      <c r="D134" s="149"/>
      <c r="E134" s="149"/>
      <c r="F134" s="149"/>
      <c r="G134" s="120">
        <f>G122</f>
        <v>5.68995753826581E-2</v>
      </c>
      <c r="H134" s="120"/>
      <c r="I134" s="104" t="s">
        <v>493</v>
      </c>
      <c r="J134" s="97">
        <f t="shared" si="5"/>
        <v>18</v>
      </c>
      <c r="K134" s="97"/>
    </row>
    <row r="135" spans="1:11" x14ac:dyDescent="0.35">
      <c r="A135" s="97">
        <f t="shared" si="4"/>
        <v>19</v>
      </c>
      <c r="B135" s="183" t="s">
        <v>664</v>
      </c>
      <c r="D135" s="149"/>
      <c r="E135" s="149"/>
      <c r="F135" s="149"/>
      <c r="G135" s="418">
        <v>0</v>
      </c>
      <c r="H135" s="120"/>
      <c r="I135" s="104" t="s">
        <v>665</v>
      </c>
      <c r="J135" s="97">
        <f t="shared" si="5"/>
        <v>19</v>
      </c>
      <c r="K135" s="97"/>
    </row>
    <row r="136" spans="1:11" x14ac:dyDescent="0.35">
      <c r="A136" s="97">
        <f t="shared" si="4"/>
        <v>20</v>
      </c>
      <c r="B136" s="183" t="s">
        <v>484</v>
      </c>
      <c r="D136" s="149"/>
      <c r="E136" s="149"/>
      <c r="F136" s="149"/>
      <c r="G136" s="418">
        <f>G124</f>
        <v>8977.4801324399996</v>
      </c>
      <c r="H136" s="418"/>
      <c r="I136" s="104" t="s">
        <v>494</v>
      </c>
      <c r="J136" s="97">
        <f t="shared" si="5"/>
        <v>20</v>
      </c>
      <c r="K136" s="97"/>
    </row>
    <row r="137" spans="1:11" x14ac:dyDescent="0.35">
      <c r="A137" s="97">
        <f t="shared" si="4"/>
        <v>21</v>
      </c>
      <c r="B137" s="183" t="s">
        <v>485</v>
      </c>
      <c r="D137" s="149"/>
      <c r="E137" s="149"/>
      <c r="F137" s="149"/>
      <c r="G137" s="429">
        <f>G125</f>
        <v>4874776.3713773163</v>
      </c>
      <c r="H137" s="42" t="s">
        <v>31</v>
      </c>
      <c r="I137" s="104" t="s">
        <v>495</v>
      </c>
      <c r="J137" s="97">
        <f t="shared" si="5"/>
        <v>21</v>
      </c>
      <c r="K137" s="97"/>
    </row>
    <row r="138" spans="1:11" x14ac:dyDescent="0.35">
      <c r="A138" s="97">
        <f t="shared" si="4"/>
        <v>22</v>
      </c>
      <c r="B138" s="183" t="s">
        <v>496</v>
      </c>
      <c r="D138" s="149"/>
      <c r="E138" s="149"/>
      <c r="F138" s="149"/>
      <c r="G138" s="146">
        <f>G128</f>
        <v>1.4694207832544852E-2</v>
      </c>
      <c r="H138" s="146"/>
      <c r="I138" s="104" t="s">
        <v>497</v>
      </c>
      <c r="J138" s="97">
        <f t="shared" si="5"/>
        <v>22</v>
      </c>
    </row>
    <row r="139" spans="1:11" x14ac:dyDescent="0.35">
      <c r="A139" s="97">
        <f t="shared" si="4"/>
        <v>23</v>
      </c>
      <c r="B139" s="183" t="s">
        <v>498</v>
      </c>
      <c r="D139" s="149"/>
      <c r="E139" s="149"/>
      <c r="F139" s="149"/>
      <c r="G139" s="415" t="s">
        <v>499</v>
      </c>
      <c r="H139" s="149"/>
      <c r="I139" s="104" t="s">
        <v>500</v>
      </c>
      <c r="J139" s="97">
        <f t="shared" si="5"/>
        <v>23</v>
      </c>
    </row>
    <row r="140" spans="1:11" x14ac:dyDescent="0.35">
      <c r="A140" s="97">
        <f t="shared" si="4"/>
        <v>24</v>
      </c>
      <c r="B140" s="300"/>
      <c r="D140" s="149"/>
      <c r="E140" s="149"/>
      <c r="F140" s="149"/>
      <c r="G140" s="419"/>
      <c r="H140" s="419"/>
      <c r="I140" s="137"/>
      <c r="J140" s="97">
        <f t="shared" si="5"/>
        <v>24</v>
      </c>
    </row>
    <row r="141" spans="1:11" x14ac:dyDescent="0.35">
      <c r="A141" s="97">
        <f t="shared" si="4"/>
        <v>25</v>
      </c>
      <c r="B141" s="183" t="s">
        <v>666</v>
      </c>
      <c r="C141" s="97"/>
      <c r="D141" s="97"/>
      <c r="E141" s="149"/>
      <c r="F141" s="149"/>
      <c r="G141" s="420">
        <f>(((G134)+(G136/G137)+G128)*G139-(G135/G137))/(1-G139)</f>
        <v>7.1212039753917366E-3</v>
      </c>
      <c r="H141" s="146"/>
      <c r="I141" s="104" t="s">
        <v>501</v>
      </c>
      <c r="J141" s="97">
        <f t="shared" si="5"/>
        <v>25</v>
      </c>
    </row>
    <row r="142" spans="1:11" x14ac:dyDescent="0.35">
      <c r="A142" s="97">
        <f t="shared" si="4"/>
        <v>26</v>
      </c>
      <c r="B142" s="133" t="s">
        <v>667</v>
      </c>
      <c r="G142" s="97"/>
      <c r="H142" s="97"/>
      <c r="I142" s="104"/>
      <c r="J142" s="97">
        <f t="shared" si="5"/>
        <v>26</v>
      </c>
      <c r="K142" s="97"/>
    </row>
    <row r="143" spans="1:11" x14ac:dyDescent="0.35">
      <c r="A143" s="97">
        <f t="shared" si="4"/>
        <v>27</v>
      </c>
      <c r="G143" s="97"/>
      <c r="H143" s="97"/>
      <c r="I143" s="104"/>
      <c r="J143" s="97">
        <f t="shared" si="5"/>
        <v>27</v>
      </c>
      <c r="K143" s="97"/>
    </row>
    <row r="144" spans="1:11" x14ac:dyDescent="0.35">
      <c r="A144" s="97">
        <f t="shared" si="4"/>
        <v>28</v>
      </c>
      <c r="B144" s="101" t="s">
        <v>502</v>
      </c>
      <c r="G144" s="146">
        <f>G141+G128</f>
        <v>2.1815411807936589E-2</v>
      </c>
      <c r="H144" s="146"/>
      <c r="I144" s="104" t="s">
        <v>668</v>
      </c>
      <c r="J144" s="97">
        <f t="shared" si="5"/>
        <v>28</v>
      </c>
      <c r="K144" s="97"/>
    </row>
    <row r="145" spans="1:12" x14ac:dyDescent="0.35">
      <c r="A145" s="97">
        <f t="shared" si="4"/>
        <v>29</v>
      </c>
      <c r="G145" s="97"/>
      <c r="H145" s="97"/>
      <c r="I145" s="104"/>
      <c r="J145" s="97">
        <f t="shared" si="5"/>
        <v>29</v>
      </c>
      <c r="K145" s="97"/>
    </row>
    <row r="146" spans="1:12" x14ac:dyDescent="0.35">
      <c r="A146" s="97">
        <f t="shared" si="4"/>
        <v>30</v>
      </c>
      <c r="B146" s="101" t="s">
        <v>503</v>
      </c>
      <c r="G146" s="144">
        <f>G50</f>
        <v>7.3498652701225783E-2</v>
      </c>
      <c r="H146" s="149"/>
      <c r="I146" s="104" t="s">
        <v>504</v>
      </c>
      <c r="J146" s="97">
        <f t="shared" si="5"/>
        <v>30</v>
      </c>
      <c r="K146" s="97"/>
    </row>
    <row r="147" spans="1:12" x14ac:dyDescent="0.35">
      <c r="A147" s="97">
        <f t="shared" si="4"/>
        <v>31</v>
      </c>
      <c r="G147" s="120"/>
      <c r="H147" s="120"/>
      <c r="I147" s="104"/>
      <c r="J147" s="97">
        <f t="shared" si="5"/>
        <v>31</v>
      </c>
      <c r="K147" s="97"/>
    </row>
    <row r="148" spans="1:12" ht="18" thickBot="1" x14ac:dyDescent="0.4">
      <c r="A148" s="97">
        <f t="shared" si="4"/>
        <v>32</v>
      </c>
      <c r="B148" s="101" t="s">
        <v>505</v>
      </c>
      <c r="G148" s="145">
        <f>G144+G146</f>
        <v>9.5314064509162369E-2</v>
      </c>
      <c r="H148" s="146"/>
      <c r="I148" s="104" t="s">
        <v>669</v>
      </c>
      <c r="J148" s="97">
        <f t="shared" si="5"/>
        <v>32</v>
      </c>
      <c r="K148" s="421"/>
      <c r="L148" s="416"/>
    </row>
    <row r="149" spans="1:12" ht="16.5" thickTop="1" thickBot="1" x14ac:dyDescent="0.4">
      <c r="A149" s="118">
        <f t="shared" si="4"/>
        <v>33</v>
      </c>
      <c r="B149" s="112"/>
      <c r="C149" s="112"/>
      <c r="D149" s="112"/>
      <c r="E149" s="112"/>
      <c r="F149" s="112"/>
      <c r="G149" s="118"/>
      <c r="H149" s="118"/>
      <c r="I149" s="119"/>
      <c r="J149" s="118">
        <f t="shared" si="5"/>
        <v>33</v>
      </c>
    </row>
    <row r="150" spans="1:12" x14ac:dyDescent="0.35">
      <c r="A150" s="97">
        <f t="shared" si="4"/>
        <v>34</v>
      </c>
      <c r="G150" s="97"/>
      <c r="H150" s="97"/>
      <c r="I150" s="104"/>
      <c r="J150" s="97">
        <f t="shared" si="5"/>
        <v>34</v>
      </c>
    </row>
    <row r="151" spans="1:12" ht="17.5" x14ac:dyDescent="0.35">
      <c r="A151" s="97">
        <f t="shared" si="4"/>
        <v>35</v>
      </c>
      <c r="B151" s="101" t="s">
        <v>506</v>
      </c>
      <c r="E151" s="149"/>
      <c r="F151" s="149"/>
      <c r="G151" s="128"/>
      <c r="H151" s="128"/>
      <c r="I151" s="104"/>
      <c r="J151" s="97">
        <f t="shared" si="5"/>
        <v>35</v>
      </c>
    </row>
    <row r="152" spans="1:12" x14ac:dyDescent="0.35">
      <c r="A152" s="97">
        <f t="shared" si="4"/>
        <v>36</v>
      </c>
      <c r="B152" s="129"/>
      <c r="E152" s="149"/>
      <c r="F152" s="149"/>
      <c r="G152" s="128"/>
      <c r="H152" s="128"/>
      <c r="I152" s="104"/>
      <c r="J152" s="97">
        <f t="shared" si="5"/>
        <v>36</v>
      </c>
      <c r="L152" s="138"/>
    </row>
    <row r="153" spans="1:12" x14ac:dyDescent="0.35">
      <c r="A153" s="97">
        <f t="shared" si="4"/>
        <v>37</v>
      </c>
      <c r="B153" s="101" t="s">
        <v>479</v>
      </c>
      <c r="E153" s="149"/>
      <c r="F153" s="149"/>
      <c r="G153" s="128"/>
      <c r="H153" s="128"/>
      <c r="I153" s="104"/>
      <c r="J153" s="97">
        <f t="shared" si="5"/>
        <v>37</v>
      </c>
    </row>
    <row r="154" spans="1:12" x14ac:dyDescent="0.35">
      <c r="A154" s="97">
        <f t="shared" si="4"/>
        <v>38</v>
      </c>
      <c r="B154" s="149"/>
      <c r="C154" s="149"/>
      <c r="D154" s="149"/>
      <c r="E154" s="149"/>
      <c r="F154" s="149"/>
      <c r="G154" s="128"/>
      <c r="H154" s="128"/>
      <c r="I154" s="104"/>
      <c r="J154" s="97">
        <f t="shared" si="5"/>
        <v>38</v>
      </c>
    </row>
    <row r="155" spans="1:12" x14ac:dyDescent="0.35">
      <c r="A155" s="97">
        <f t="shared" si="4"/>
        <v>39</v>
      </c>
      <c r="B155" s="102" t="s">
        <v>480</v>
      </c>
      <c r="C155" s="149"/>
      <c r="D155" s="149"/>
      <c r="E155" s="149"/>
      <c r="F155" s="149"/>
      <c r="G155" s="128"/>
      <c r="H155" s="128"/>
      <c r="I155" s="130"/>
      <c r="J155" s="97">
        <f t="shared" si="5"/>
        <v>39</v>
      </c>
    </row>
    <row r="156" spans="1:12" x14ac:dyDescent="0.35">
      <c r="A156" s="97">
        <f t="shared" si="4"/>
        <v>40</v>
      </c>
      <c r="B156" s="183" t="s">
        <v>507</v>
      </c>
      <c r="D156" s="149"/>
      <c r="E156" s="149"/>
      <c r="F156" s="149"/>
      <c r="G156" s="413">
        <f>G65</f>
        <v>2.8168106625078267E-3</v>
      </c>
      <c r="H156" s="149"/>
      <c r="I156" s="104" t="s">
        <v>508</v>
      </c>
      <c r="J156" s="97">
        <f t="shared" si="5"/>
        <v>40</v>
      </c>
      <c r="K156" s="97"/>
    </row>
    <row r="157" spans="1:12" x14ac:dyDescent="0.35">
      <c r="A157" s="97">
        <f t="shared" si="4"/>
        <v>41</v>
      </c>
      <c r="B157" s="183" t="s">
        <v>483</v>
      </c>
      <c r="D157" s="149"/>
      <c r="E157" s="149"/>
      <c r="F157" s="149"/>
      <c r="G157" s="422">
        <v>0</v>
      </c>
      <c r="H157" s="149"/>
      <c r="I157" s="104" t="s">
        <v>460</v>
      </c>
      <c r="J157" s="97">
        <f t="shared" si="5"/>
        <v>41</v>
      </c>
      <c r="K157" s="97"/>
    </row>
    <row r="158" spans="1:12" x14ac:dyDescent="0.35">
      <c r="A158" s="97">
        <f t="shared" si="4"/>
        <v>42</v>
      </c>
      <c r="B158" s="183" t="s">
        <v>484</v>
      </c>
      <c r="D158" s="149"/>
      <c r="E158" s="149"/>
      <c r="F158" s="149"/>
      <c r="G158" s="422">
        <v>0</v>
      </c>
      <c r="H158" s="149"/>
      <c r="I158" s="104" t="s">
        <v>460</v>
      </c>
      <c r="J158" s="97">
        <f t="shared" si="5"/>
        <v>42</v>
      </c>
      <c r="K158" s="149"/>
    </row>
    <row r="159" spans="1:12" x14ac:dyDescent="0.35">
      <c r="A159" s="97">
        <f t="shared" si="4"/>
        <v>43</v>
      </c>
      <c r="B159" s="183" t="s">
        <v>485</v>
      </c>
      <c r="D159" s="149"/>
      <c r="E159" s="131"/>
      <c r="F159" s="149"/>
      <c r="G159" s="431">
        <f>'Pg3 BK-1 Rev TO5 C5 '!E138</f>
        <v>4874776.3713773163</v>
      </c>
      <c r="H159" s="42" t="s">
        <v>31</v>
      </c>
      <c r="I159" s="104" t="s">
        <v>683</v>
      </c>
      <c r="J159" s="97">
        <f t="shared" si="5"/>
        <v>43</v>
      </c>
    </row>
    <row r="160" spans="1:12" x14ac:dyDescent="0.35">
      <c r="A160" s="97">
        <f t="shared" si="4"/>
        <v>44</v>
      </c>
      <c r="B160" s="183" t="s">
        <v>486</v>
      </c>
      <c r="D160" s="121"/>
      <c r="E160" s="149"/>
      <c r="F160" s="149"/>
      <c r="G160" s="415" t="s">
        <v>487</v>
      </c>
      <c r="H160" s="149"/>
      <c r="I160" s="104" t="s">
        <v>488</v>
      </c>
      <c r="J160" s="97">
        <f t="shared" si="5"/>
        <v>44</v>
      </c>
      <c r="L160" s="132"/>
    </row>
    <row r="161" spans="1:12" x14ac:dyDescent="0.35">
      <c r="A161" s="97">
        <f t="shared" si="4"/>
        <v>45</v>
      </c>
      <c r="G161" s="97"/>
      <c r="H161" s="97"/>
      <c r="J161" s="97">
        <f t="shared" si="5"/>
        <v>45</v>
      </c>
    </row>
    <row r="162" spans="1:12" x14ac:dyDescent="0.35">
      <c r="A162" s="97">
        <f t="shared" si="4"/>
        <v>46</v>
      </c>
      <c r="B162" s="183" t="s">
        <v>489</v>
      </c>
      <c r="D162" s="149"/>
      <c r="E162" s="149"/>
      <c r="F162" s="149"/>
      <c r="G162" s="146">
        <f>(((G156)+(G158/G159))*G160-(G157/G159))/(1-G160)</f>
        <v>7.4877245459068799E-4</v>
      </c>
      <c r="H162" s="146"/>
      <c r="I162" s="104" t="s">
        <v>490</v>
      </c>
      <c r="J162" s="97">
        <f t="shared" si="5"/>
        <v>46</v>
      </c>
      <c r="L162" s="416"/>
    </row>
    <row r="163" spans="1:12" x14ac:dyDescent="0.35">
      <c r="A163" s="97">
        <f t="shared" si="4"/>
        <v>47</v>
      </c>
      <c r="B163" s="133" t="s">
        <v>491</v>
      </c>
      <c r="G163" s="97"/>
      <c r="H163" s="97"/>
      <c r="J163" s="97">
        <f t="shared" si="5"/>
        <v>47</v>
      </c>
    </row>
    <row r="164" spans="1:12" x14ac:dyDescent="0.35">
      <c r="A164" s="97">
        <f t="shared" si="4"/>
        <v>48</v>
      </c>
      <c r="G164" s="97"/>
      <c r="H164" s="97"/>
      <c r="J164" s="97">
        <f t="shared" si="5"/>
        <v>48</v>
      </c>
    </row>
    <row r="165" spans="1:12" x14ac:dyDescent="0.35">
      <c r="A165" s="97">
        <f t="shared" si="4"/>
        <v>49</v>
      </c>
      <c r="B165" s="101" t="s">
        <v>492</v>
      </c>
      <c r="C165" s="149"/>
      <c r="D165" s="149"/>
      <c r="E165" s="149"/>
      <c r="F165" s="149"/>
      <c r="G165" s="134"/>
      <c r="H165" s="134"/>
      <c r="I165" s="135"/>
      <c r="J165" s="97">
        <f t="shared" si="5"/>
        <v>49</v>
      </c>
      <c r="K165" s="136"/>
    </row>
    <row r="166" spans="1:12" x14ac:dyDescent="0.35">
      <c r="A166" s="97">
        <f t="shared" si="4"/>
        <v>50</v>
      </c>
      <c r="B166" s="107"/>
      <c r="C166" s="149"/>
      <c r="D166" s="149"/>
      <c r="E166" s="149"/>
      <c r="F166" s="149"/>
      <c r="G166" s="134"/>
      <c r="H166" s="134"/>
      <c r="I166" s="137"/>
      <c r="J166" s="97">
        <f t="shared" si="5"/>
        <v>50</v>
      </c>
      <c r="K166" s="149"/>
    </row>
    <row r="167" spans="1:12" x14ac:dyDescent="0.35">
      <c r="A167" s="97">
        <f t="shared" si="4"/>
        <v>51</v>
      </c>
      <c r="B167" s="102" t="s">
        <v>480</v>
      </c>
      <c r="C167" s="149"/>
      <c r="D167" s="149"/>
      <c r="E167" s="149"/>
      <c r="F167" s="149"/>
      <c r="G167" s="134"/>
      <c r="H167" s="134"/>
      <c r="I167" s="137"/>
      <c r="J167" s="97">
        <f t="shared" si="5"/>
        <v>51</v>
      </c>
      <c r="K167" s="149"/>
    </row>
    <row r="168" spans="1:12" x14ac:dyDescent="0.35">
      <c r="A168" s="97">
        <f t="shared" si="4"/>
        <v>52</v>
      </c>
      <c r="B168" s="183" t="s">
        <v>507</v>
      </c>
      <c r="D168" s="149"/>
      <c r="E168" s="149"/>
      <c r="F168" s="149"/>
      <c r="G168" s="120">
        <f>G156</f>
        <v>2.8168106625078267E-3</v>
      </c>
      <c r="H168" s="120"/>
      <c r="I168" s="104" t="s">
        <v>670</v>
      </c>
      <c r="J168" s="97">
        <f t="shared" si="5"/>
        <v>52</v>
      </c>
      <c r="K168" s="97"/>
    </row>
    <row r="169" spans="1:12" x14ac:dyDescent="0.35">
      <c r="A169" s="97">
        <f t="shared" si="4"/>
        <v>53</v>
      </c>
      <c r="B169" s="183" t="s">
        <v>664</v>
      </c>
      <c r="D169" s="149"/>
      <c r="E169" s="149"/>
      <c r="F169" s="149"/>
      <c r="G169" s="422">
        <v>0</v>
      </c>
      <c r="H169" s="120"/>
      <c r="I169" s="104" t="s">
        <v>460</v>
      </c>
      <c r="J169" s="97">
        <f t="shared" si="5"/>
        <v>53</v>
      </c>
      <c r="K169" s="97"/>
    </row>
    <row r="170" spans="1:12" x14ac:dyDescent="0.35">
      <c r="A170" s="97">
        <f t="shared" si="4"/>
        <v>54</v>
      </c>
      <c r="B170" s="183" t="s">
        <v>484</v>
      </c>
      <c r="D170" s="149"/>
      <c r="E170" s="149"/>
      <c r="F170" s="149"/>
      <c r="G170" s="335">
        <f>G158</f>
        <v>0</v>
      </c>
      <c r="H170" s="418"/>
      <c r="I170" s="104" t="s">
        <v>509</v>
      </c>
      <c r="J170" s="97">
        <f t="shared" si="5"/>
        <v>54</v>
      </c>
      <c r="K170" s="97"/>
    </row>
    <row r="171" spans="1:12" x14ac:dyDescent="0.35">
      <c r="A171" s="97">
        <f t="shared" si="4"/>
        <v>55</v>
      </c>
      <c r="B171" s="183" t="s">
        <v>485</v>
      </c>
      <c r="D171" s="149"/>
      <c r="E171" s="149"/>
      <c r="F171" s="149"/>
      <c r="G171" s="429">
        <f>G159</f>
        <v>4874776.3713773163</v>
      </c>
      <c r="H171" s="42" t="s">
        <v>31</v>
      </c>
      <c r="I171" s="104" t="s">
        <v>671</v>
      </c>
      <c r="J171" s="97">
        <f t="shared" si="5"/>
        <v>55</v>
      </c>
      <c r="K171" s="97"/>
    </row>
    <row r="172" spans="1:12" x14ac:dyDescent="0.35">
      <c r="A172" s="97">
        <f t="shared" si="4"/>
        <v>56</v>
      </c>
      <c r="B172" s="183" t="s">
        <v>496</v>
      </c>
      <c r="D172" s="149"/>
      <c r="E172" s="149"/>
      <c r="F172" s="149"/>
      <c r="G172" s="146">
        <f>G162</f>
        <v>7.4877245459068799E-4</v>
      </c>
      <c r="H172" s="146"/>
      <c r="I172" s="104" t="s">
        <v>672</v>
      </c>
      <c r="J172" s="97">
        <f t="shared" si="5"/>
        <v>56</v>
      </c>
    </row>
    <row r="173" spans="1:12" x14ac:dyDescent="0.35">
      <c r="A173" s="97">
        <f t="shared" si="4"/>
        <v>57</v>
      </c>
      <c r="B173" s="183" t="s">
        <v>498</v>
      </c>
      <c r="D173" s="149"/>
      <c r="E173" s="149"/>
      <c r="F173" s="149"/>
      <c r="G173" s="415" t="s">
        <v>499</v>
      </c>
      <c r="H173" s="149"/>
      <c r="I173" s="104" t="s">
        <v>500</v>
      </c>
      <c r="J173" s="97">
        <f t="shared" si="5"/>
        <v>57</v>
      </c>
    </row>
    <row r="174" spans="1:12" x14ac:dyDescent="0.35">
      <c r="A174" s="97">
        <f t="shared" si="4"/>
        <v>58</v>
      </c>
      <c r="B174" s="300"/>
      <c r="D174" s="149"/>
      <c r="E174" s="149"/>
      <c r="F174" s="149"/>
      <c r="G174" s="419"/>
      <c r="H174" s="419"/>
      <c r="I174" s="137"/>
      <c r="J174" s="97">
        <f t="shared" si="5"/>
        <v>58</v>
      </c>
      <c r="K174" s="139"/>
    </row>
    <row r="175" spans="1:12" x14ac:dyDescent="0.35">
      <c r="A175" s="97">
        <f t="shared" si="4"/>
        <v>59</v>
      </c>
      <c r="B175" s="183" t="s">
        <v>666</v>
      </c>
      <c r="C175" s="97"/>
      <c r="D175" s="97"/>
      <c r="E175" s="149"/>
      <c r="F175" s="149"/>
      <c r="G175" s="420">
        <f>(((G168)+(G170/G171)+G162)*G173-(G169/G171))/(1-G173)</f>
        <v>3.4576299643649489E-4</v>
      </c>
      <c r="H175" s="146"/>
      <c r="I175" s="104" t="s">
        <v>501</v>
      </c>
      <c r="J175" s="97">
        <f t="shared" si="5"/>
        <v>59</v>
      </c>
    </row>
    <row r="176" spans="1:12" x14ac:dyDescent="0.35">
      <c r="A176" s="97">
        <f t="shared" si="4"/>
        <v>60</v>
      </c>
      <c r="B176" s="133" t="s">
        <v>667</v>
      </c>
      <c r="G176" s="97"/>
      <c r="H176" s="97"/>
      <c r="I176" s="104"/>
      <c r="J176" s="97">
        <f t="shared" si="5"/>
        <v>60</v>
      </c>
      <c r="K176" s="97"/>
    </row>
    <row r="177" spans="1:12" x14ac:dyDescent="0.35">
      <c r="A177" s="97">
        <f t="shared" si="4"/>
        <v>61</v>
      </c>
      <c r="G177" s="97"/>
      <c r="H177" s="97"/>
      <c r="I177" s="104"/>
      <c r="J177" s="97">
        <f t="shared" si="5"/>
        <v>61</v>
      </c>
      <c r="K177" s="97"/>
    </row>
    <row r="178" spans="1:12" x14ac:dyDescent="0.35">
      <c r="A178" s="97">
        <f t="shared" si="4"/>
        <v>62</v>
      </c>
      <c r="B178" s="101" t="s">
        <v>502</v>
      </c>
      <c r="G178" s="146">
        <f>G175+G162</f>
        <v>1.0945354510271828E-3</v>
      </c>
      <c r="H178" s="146"/>
      <c r="I178" s="104" t="s">
        <v>673</v>
      </c>
      <c r="J178" s="97">
        <f t="shared" si="5"/>
        <v>62</v>
      </c>
      <c r="K178" s="97"/>
    </row>
    <row r="179" spans="1:12" x14ac:dyDescent="0.35">
      <c r="A179" s="97">
        <f t="shared" si="4"/>
        <v>63</v>
      </c>
      <c r="G179" s="97"/>
      <c r="H179" s="97"/>
      <c r="I179" s="104"/>
      <c r="J179" s="97">
        <f t="shared" si="5"/>
        <v>63</v>
      </c>
      <c r="K179" s="97"/>
    </row>
    <row r="180" spans="1:12" x14ac:dyDescent="0.35">
      <c r="A180" s="97">
        <f t="shared" si="4"/>
        <v>64</v>
      </c>
      <c r="B180" s="101" t="s">
        <v>510</v>
      </c>
      <c r="G180" s="420">
        <f>G63</f>
        <v>2.8168106625078267E-3</v>
      </c>
      <c r="H180" s="149"/>
      <c r="I180" s="104" t="s">
        <v>511</v>
      </c>
      <c r="J180" s="97">
        <f t="shared" si="5"/>
        <v>64</v>
      </c>
      <c r="K180" s="97"/>
    </row>
    <row r="181" spans="1:12" x14ac:dyDescent="0.35">
      <c r="A181" s="97">
        <f t="shared" si="4"/>
        <v>65</v>
      </c>
      <c r="G181" s="120"/>
      <c r="H181" s="120"/>
      <c r="I181" s="104"/>
      <c r="J181" s="97">
        <f t="shared" si="5"/>
        <v>65</v>
      </c>
      <c r="K181" s="97"/>
    </row>
    <row r="182" spans="1:12" ht="18" thickBot="1" x14ac:dyDescent="0.4">
      <c r="A182" s="97">
        <f t="shared" si="4"/>
        <v>66</v>
      </c>
      <c r="B182" s="101" t="s">
        <v>512</v>
      </c>
      <c r="G182" s="145">
        <f>G178+G180</f>
        <v>3.9113461135350091E-3</v>
      </c>
      <c r="H182" s="146"/>
      <c r="I182" s="104" t="s">
        <v>674</v>
      </c>
      <c r="J182" s="97">
        <f t="shared" si="5"/>
        <v>66</v>
      </c>
      <c r="K182" s="421"/>
      <c r="L182" s="416"/>
    </row>
    <row r="183" spans="1:12" ht="16" thickTop="1" x14ac:dyDescent="0.35">
      <c r="B183" s="101"/>
      <c r="G183" s="140"/>
      <c r="H183" s="140"/>
      <c r="I183" s="104"/>
      <c r="J183" s="97"/>
      <c r="K183" s="421"/>
      <c r="L183" s="416"/>
    </row>
    <row r="184" spans="1:12" x14ac:dyDescent="0.35">
      <c r="B184" s="101"/>
      <c r="G184" s="140"/>
      <c r="H184" s="140"/>
      <c r="I184" s="104"/>
      <c r="J184" s="97"/>
      <c r="K184" s="421"/>
      <c r="L184" s="416"/>
    </row>
    <row r="185" spans="1:12" x14ac:dyDescent="0.35">
      <c r="A185" s="42" t="s">
        <v>31</v>
      </c>
      <c r="B185" s="12" t="str">
        <f>'Pg6 Rev Stmt AL'!B47</f>
        <v>Items in BOLD have changed due to A&amp;G adjustment on CEMA/WMPMA exclusion corrections compared to the original TO5 Cycle 5 filing per ER23-542.</v>
      </c>
      <c r="G185" s="140"/>
      <c r="H185" s="140"/>
      <c r="I185" s="104"/>
      <c r="J185" s="97"/>
      <c r="K185" s="421"/>
      <c r="L185" s="416"/>
    </row>
    <row r="186" spans="1:12" x14ac:dyDescent="0.35">
      <c r="A186" s="336"/>
      <c r="B186" s="300"/>
      <c r="C186" s="141"/>
      <c r="D186" s="141"/>
      <c r="E186" s="141"/>
      <c r="F186" s="141"/>
      <c r="G186" s="142"/>
      <c r="H186" s="142"/>
      <c r="I186" s="143"/>
      <c r="J186" s="97"/>
    </row>
    <row r="187" spans="1:12" x14ac:dyDescent="0.35">
      <c r="A187" s="336"/>
      <c r="B187" s="300"/>
      <c r="C187" s="141"/>
      <c r="D187" s="141"/>
      <c r="E187" s="141"/>
      <c r="F187" s="141"/>
      <c r="G187" s="142"/>
      <c r="H187" s="142"/>
      <c r="I187" s="143"/>
      <c r="J187" s="97"/>
    </row>
    <row r="188" spans="1:12" x14ac:dyDescent="0.35">
      <c r="B188" s="455" t="s">
        <v>204</v>
      </c>
      <c r="C188" s="455"/>
      <c r="D188" s="455"/>
      <c r="E188" s="455"/>
      <c r="F188" s="455"/>
      <c r="G188" s="455"/>
      <c r="H188" s="455"/>
      <c r="I188" s="455"/>
      <c r="J188" s="97"/>
    </row>
    <row r="189" spans="1:12" x14ac:dyDescent="0.35">
      <c r="B189" s="455" t="s">
        <v>404</v>
      </c>
      <c r="C189" s="455"/>
      <c r="D189" s="455"/>
      <c r="E189" s="455"/>
      <c r="F189" s="455"/>
      <c r="G189" s="455"/>
      <c r="H189" s="455"/>
      <c r="I189" s="455"/>
      <c r="J189" s="97"/>
    </row>
    <row r="190" spans="1:12" x14ac:dyDescent="0.35">
      <c r="B190" s="455" t="s">
        <v>405</v>
      </c>
      <c r="C190" s="455"/>
      <c r="D190" s="455"/>
      <c r="E190" s="455"/>
      <c r="F190" s="455"/>
      <c r="G190" s="455"/>
      <c r="H190" s="455"/>
      <c r="I190" s="455"/>
      <c r="J190" s="97"/>
    </row>
    <row r="191" spans="1:12" x14ac:dyDescent="0.35">
      <c r="B191" s="453" t="str">
        <f>B5</f>
        <v>Base Period &amp; True-Up Period 12 - Months Ending December 31, 2021</v>
      </c>
      <c r="C191" s="453"/>
      <c r="D191" s="453"/>
      <c r="E191" s="453"/>
      <c r="F191" s="453"/>
      <c r="G191" s="453"/>
      <c r="H191" s="453"/>
      <c r="I191" s="453"/>
      <c r="J191" s="97"/>
    </row>
    <row r="192" spans="1:12" x14ac:dyDescent="0.35">
      <c r="B192" s="451" t="s">
        <v>1</v>
      </c>
      <c r="C192" s="452"/>
      <c r="D192" s="452"/>
      <c r="E192" s="452"/>
      <c r="F192" s="452"/>
      <c r="G192" s="452"/>
      <c r="H192" s="452"/>
      <c r="I192" s="452"/>
      <c r="J192" s="97"/>
    </row>
    <row r="193" spans="1:10" x14ac:dyDescent="0.35">
      <c r="B193" s="97"/>
      <c r="C193" s="97"/>
      <c r="D193" s="97"/>
      <c r="E193" s="97"/>
      <c r="F193" s="97"/>
      <c r="G193" s="149"/>
      <c r="H193" s="149"/>
      <c r="I193" s="104"/>
      <c r="J193" s="97"/>
    </row>
    <row r="194" spans="1:10" x14ac:dyDescent="0.35">
      <c r="A194" s="97" t="s">
        <v>2</v>
      </c>
      <c r="B194" s="149"/>
      <c r="C194" s="149"/>
      <c r="D194" s="149"/>
      <c r="E194" s="149"/>
      <c r="F194" s="149"/>
      <c r="G194" s="149"/>
      <c r="H194" s="149"/>
      <c r="I194" s="104"/>
      <c r="J194" s="97" t="s">
        <v>2</v>
      </c>
    </row>
    <row r="195" spans="1:10" x14ac:dyDescent="0.35">
      <c r="A195" s="97" t="s">
        <v>6</v>
      </c>
      <c r="B195" s="97"/>
      <c r="C195" s="97"/>
      <c r="D195" s="97"/>
      <c r="E195" s="97"/>
      <c r="F195" s="97"/>
      <c r="G195" s="99" t="s">
        <v>4</v>
      </c>
      <c r="H195" s="149"/>
      <c r="I195" s="115" t="s">
        <v>5</v>
      </c>
      <c r="J195" s="97" t="s">
        <v>6</v>
      </c>
    </row>
    <row r="196" spans="1:10" x14ac:dyDescent="0.35">
      <c r="G196" s="97"/>
      <c r="H196" s="97"/>
      <c r="I196" s="104"/>
      <c r="J196" s="97"/>
    </row>
    <row r="197" spans="1:10" ht="18" x14ac:dyDescent="0.35">
      <c r="A197" s="97">
        <v>1</v>
      </c>
      <c r="B197" s="101" t="s">
        <v>513</v>
      </c>
      <c r="E197" s="149"/>
      <c r="F197" s="149"/>
      <c r="G197" s="128"/>
      <c r="H197" s="128"/>
      <c r="I197" s="104"/>
      <c r="J197" s="97">
        <v>1</v>
      </c>
    </row>
    <row r="198" spans="1:10" x14ac:dyDescent="0.35">
      <c r="A198" s="97">
        <f>A197+1</f>
        <v>2</v>
      </c>
      <c r="B198" s="129"/>
      <c r="E198" s="149"/>
      <c r="F198" s="149"/>
      <c r="G198" s="128"/>
      <c r="H198" s="128"/>
      <c r="I198" s="104"/>
      <c r="J198" s="97">
        <f>J197+1</f>
        <v>2</v>
      </c>
    </row>
    <row r="199" spans="1:10" x14ac:dyDescent="0.35">
      <c r="A199" s="97">
        <f>A198+1</f>
        <v>3</v>
      </c>
      <c r="B199" s="101" t="s">
        <v>479</v>
      </c>
      <c r="E199" s="149"/>
      <c r="F199" s="149"/>
      <c r="G199" s="128"/>
      <c r="H199" s="128"/>
      <c r="I199" s="104"/>
      <c r="J199" s="97">
        <f>J198+1</f>
        <v>3</v>
      </c>
    </row>
    <row r="200" spans="1:10" x14ac:dyDescent="0.35">
      <c r="A200" s="97">
        <f>A199+1</f>
        <v>4</v>
      </c>
      <c r="B200" s="149"/>
      <c r="C200" s="149"/>
      <c r="D200" s="149"/>
      <c r="E200" s="149"/>
      <c r="F200" s="149"/>
      <c r="G200" s="128"/>
      <c r="H200" s="128"/>
      <c r="I200" s="104"/>
      <c r="J200" s="97">
        <f>J199+1</f>
        <v>4</v>
      </c>
    </row>
    <row r="201" spans="1:10" x14ac:dyDescent="0.35">
      <c r="A201" s="97">
        <f t="shared" ref="A201:A262" si="6">A200+1</f>
        <v>5</v>
      </c>
      <c r="B201" s="102" t="s">
        <v>480</v>
      </c>
      <c r="C201" s="149"/>
      <c r="D201" s="149"/>
      <c r="E201" s="149"/>
      <c r="F201" s="149"/>
      <c r="G201" s="128"/>
      <c r="H201" s="128"/>
      <c r="I201" s="130"/>
      <c r="J201" s="97">
        <f t="shared" ref="J201:J262" si="7">J200+1</f>
        <v>5</v>
      </c>
    </row>
    <row r="202" spans="1:10" x14ac:dyDescent="0.35">
      <c r="A202" s="97">
        <f t="shared" si="6"/>
        <v>6</v>
      </c>
      <c r="B202" s="183" t="s">
        <v>481</v>
      </c>
      <c r="D202" s="149"/>
      <c r="E202" s="149"/>
      <c r="F202" s="149"/>
      <c r="G202" s="413">
        <f>G89</f>
        <v>0</v>
      </c>
      <c r="H202" s="149"/>
      <c r="I202" s="104" t="s">
        <v>514</v>
      </c>
      <c r="J202" s="97">
        <f t="shared" si="7"/>
        <v>6</v>
      </c>
    </row>
    <row r="203" spans="1:10" x14ac:dyDescent="0.35">
      <c r="A203" s="97">
        <f t="shared" si="6"/>
        <v>7</v>
      </c>
      <c r="B203" s="183" t="s">
        <v>483</v>
      </c>
      <c r="D203" s="149"/>
      <c r="E203" s="149"/>
      <c r="F203" s="149"/>
      <c r="G203" s="422">
        <v>0</v>
      </c>
      <c r="H203" s="149"/>
      <c r="I203" s="104" t="s">
        <v>515</v>
      </c>
      <c r="J203" s="97">
        <f t="shared" si="7"/>
        <v>7</v>
      </c>
    </row>
    <row r="204" spans="1:10" x14ac:dyDescent="0.35">
      <c r="A204" s="97">
        <f t="shared" si="6"/>
        <v>8</v>
      </c>
      <c r="B204" s="183" t="s">
        <v>484</v>
      </c>
      <c r="D204" s="149"/>
      <c r="E204" s="149"/>
      <c r="F204" s="149"/>
      <c r="G204" s="414">
        <v>0</v>
      </c>
      <c r="H204" s="149"/>
      <c r="I204" s="125"/>
      <c r="J204" s="97">
        <f t="shared" si="7"/>
        <v>8</v>
      </c>
    </row>
    <row r="205" spans="1:10" x14ac:dyDescent="0.35">
      <c r="A205" s="97">
        <f t="shared" si="6"/>
        <v>9</v>
      </c>
      <c r="B205" s="183" t="s">
        <v>524</v>
      </c>
      <c r="D205" s="149"/>
      <c r="E205" s="149"/>
      <c r="F205" s="149"/>
      <c r="G205" s="357">
        <v>0</v>
      </c>
      <c r="H205" s="149"/>
      <c r="I205" s="104" t="s">
        <v>516</v>
      </c>
      <c r="J205" s="97">
        <f t="shared" si="7"/>
        <v>9</v>
      </c>
    </row>
    <row r="206" spans="1:10" x14ac:dyDescent="0.35">
      <c r="A206" s="97">
        <f t="shared" si="6"/>
        <v>10</v>
      </c>
      <c r="B206" s="183" t="s">
        <v>486</v>
      </c>
      <c r="D206" s="149"/>
      <c r="E206" s="149"/>
      <c r="F206" s="149"/>
      <c r="G206" s="423" t="str">
        <f>G126</f>
        <v>21%</v>
      </c>
      <c r="H206" s="149"/>
      <c r="I206" s="104" t="s">
        <v>517</v>
      </c>
      <c r="J206" s="97">
        <f t="shared" si="7"/>
        <v>10</v>
      </c>
    </row>
    <row r="207" spans="1:10" x14ac:dyDescent="0.35">
      <c r="A207" s="97">
        <f t="shared" si="6"/>
        <v>11</v>
      </c>
      <c r="G207" s="97"/>
      <c r="H207" s="97"/>
      <c r="J207" s="97">
        <f t="shared" si="7"/>
        <v>11</v>
      </c>
    </row>
    <row r="208" spans="1:10" x14ac:dyDescent="0.35">
      <c r="A208" s="97">
        <f t="shared" si="6"/>
        <v>12</v>
      </c>
      <c r="B208" s="183" t="s">
        <v>518</v>
      </c>
      <c r="D208" s="149"/>
      <c r="E208" s="149"/>
      <c r="F208" s="149"/>
      <c r="G208" s="146">
        <f>IFERROR((((G202)+(G204/G205))*G206-(G203/G205))/(1-G206),0)</f>
        <v>0</v>
      </c>
      <c r="H208" s="146"/>
      <c r="I208" s="104" t="s">
        <v>519</v>
      </c>
      <c r="J208" s="97">
        <f t="shared" si="7"/>
        <v>12</v>
      </c>
    </row>
    <row r="209" spans="1:10" x14ac:dyDescent="0.35">
      <c r="A209" s="97">
        <f t="shared" si="6"/>
        <v>13</v>
      </c>
      <c r="B209" s="133" t="s">
        <v>491</v>
      </c>
      <c r="D209" s="133"/>
      <c r="G209" s="120"/>
      <c r="H209" s="120"/>
      <c r="J209" s="97">
        <f t="shared" si="7"/>
        <v>13</v>
      </c>
    </row>
    <row r="210" spans="1:10" x14ac:dyDescent="0.35">
      <c r="A210" s="97">
        <f t="shared" si="6"/>
        <v>14</v>
      </c>
      <c r="G210" s="97"/>
      <c r="H210" s="97"/>
      <c r="J210" s="97">
        <f t="shared" si="7"/>
        <v>14</v>
      </c>
    </row>
    <row r="211" spans="1:10" x14ac:dyDescent="0.35">
      <c r="A211" s="97">
        <f t="shared" si="6"/>
        <v>15</v>
      </c>
      <c r="B211" s="101" t="s">
        <v>492</v>
      </c>
      <c r="C211" s="149"/>
      <c r="D211" s="149"/>
      <c r="E211" s="149"/>
      <c r="F211" s="149"/>
      <c r="G211" s="134"/>
      <c r="H211" s="134"/>
      <c r="I211" s="135"/>
      <c r="J211" s="97">
        <f t="shared" si="7"/>
        <v>15</v>
      </c>
    </row>
    <row r="212" spans="1:10" x14ac:dyDescent="0.35">
      <c r="A212" s="97">
        <f t="shared" si="6"/>
        <v>16</v>
      </c>
      <c r="B212" s="107"/>
      <c r="C212" s="149"/>
      <c r="D212" s="149"/>
      <c r="E212" s="149"/>
      <c r="F212" s="149"/>
      <c r="G212" s="134"/>
      <c r="H212" s="134"/>
      <c r="I212" s="130"/>
      <c r="J212" s="97">
        <f t="shared" si="7"/>
        <v>16</v>
      </c>
    </row>
    <row r="213" spans="1:10" x14ac:dyDescent="0.35">
      <c r="A213" s="97">
        <f t="shared" si="6"/>
        <v>17</v>
      </c>
      <c r="B213" s="102" t="s">
        <v>480</v>
      </c>
      <c r="C213" s="149"/>
      <c r="D213" s="149"/>
      <c r="E213" s="149"/>
      <c r="F213" s="149"/>
      <c r="G213" s="134"/>
      <c r="H213" s="134"/>
      <c r="I213" s="130"/>
      <c r="J213" s="97">
        <f t="shared" si="7"/>
        <v>17</v>
      </c>
    </row>
    <row r="214" spans="1:10" x14ac:dyDescent="0.35">
      <c r="A214" s="97">
        <f t="shared" si="6"/>
        <v>18</v>
      </c>
      <c r="B214" s="183" t="s">
        <v>481</v>
      </c>
      <c r="D214" s="149"/>
      <c r="E214" s="149"/>
      <c r="F214" s="149"/>
      <c r="G214" s="120">
        <f>G202</f>
        <v>0</v>
      </c>
      <c r="H214" s="120"/>
      <c r="I214" s="104" t="s">
        <v>493</v>
      </c>
      <c r="J214" s="97">
        <f t="shared" si="7"/>
        <v>18</v>
      </c>
    </row>
    <row r="215" spans="1:10" x14ac:dyDescent="0.35">
      <c r="A215" s="97">
        <f t="shared" si="6"/>
        <v>19</v>
      </c>
      <c r="B215" s="183" t="s">
        <v>664</v>
      </c>
      <c r="D215" s="149"/>
      <c r="E215" s="149"/>
      <c r="F215" s="149"/>
      <c r="G215" s="422">
        <v>0</v>
      </c>
      <c r="H215" s="120"/>
      <c r="I215" s="104" t="s">
        <v>515</v>
      </c>
      <c r="J215" s="97">
        <f t="shared" si="7"/>
        <v>19</v>
      </c>
    </row>
    <row r="216" spans="1:10" x14ac:dyDescent="0.35">
      <c r="A216" s="97">
        <f t="shared" si="6"/>
        <v>20</v>
      </c>
      <c r="B216" s="183" t="s">
        <v>484</v>
      </c>
      <c r="D216" s="149"/>
      <c r="E216" s="149"/>
      <c r="F216" s="149"/>
      <c r="G216" s="418">
        <f>G204</f>
        <v>0</v>
      </c>
      <c r="H216" s="418"/>
      <c r="I216" s="104" t="s">
        <v>494</v>
      </c>
      <c r="J216" s="97">
        <f t="shared" si="7"/>
        <v>20</v>
      </c>
    </row>
    <row r="217" spans="1:10" x14ac:dyDescent="0.35">
      <c r="A217" s="97">
        <f t="shared" si="6"/>
        <v>21</v>
      </c>
      <c r="B217" s="183" t="s">
        <v>524</v>
      </c>
      <c r="D217" s="149"/>
      <c r="E217" s="149"/>
      <c r="F217" s="149"/>
      <c r="G217" s="418">
        <f>G205</f>
        <v>0</v>
      </c>
      <c r="H217" s="418"/>
      <c r="I217" s="104" t="s">
        <v>495</v>
      </c>
      <c r="J217" s="97">
        <f t="shared" si="7"/>
        <v>21</v>
      </c>
    </row>
    <row r="218" spans="1:10" x14ac:dyDescent="0.35">
      <c r="A218" s="97">
        <f t="shared" si="6"/>
        <v>22</v>
      </c>
      <c r="B218" s="183" t="s">
        <v>496</v>
      </c>
      <c r="D218" s="149"/>
      <c r="E218" s="149"/>
      <c r="F218" s="149"/>
      <c r="G218" s="146">
        <f>G208</f>
        <v>0</v>
      </c>
      <c r="H218" s="146"/>
      <c r="I218" s="104" t="s">
        <v>497</v>
      </c>
      <c r="J218" s="97">
        <f t="shared" si="7"/>
        <v>22</v>
      </c>
    </row>
    <row r="219" spans="1:10" x14ac:dyDescent="0.35">
      <c r="A219" s="97">
        <f t="shared" si="6"/>
        <v>23</v>
      </c>
      <c r="B219" s="183" t="s">
        <v>498</v>
      </c>
      <c r="D219" s="149"/>
      <c r="E219" s="149"/>
      <c r="F219" s="149"/>
      <c r="G219" s="229" t="str">
        <f>G139</f>
        <v>8.84%</v>
      </c>
      <c r="H219" s="149"/>
      <c r="I219" s="104" t="s">
        <v>675</v>
      </c>
      <c r="J219" s="97">
        <f t="shared" si="7"/>
        <v>23</v>
      </c>
    </row>
    <row r="220" spans="1:10" x14ac:dyDescent="0.35">
      <c r="A220" s="97">
        <f t="shared" si="6"/>
        <v>24</v>
      </c>
      <c r="B220" s="300"/>
      <c r="D220" s="149"/>
      <c r="E220" s="149"/>
      <c r="F220" s="149"/>
      <c r="G220" s="419"/>
      <c r="H220" s="419"/>
      <c r="I220" s="137"/>
      <c r="J220" s="97">
        <f t="shared" si="7"/>
        <v>24</v>
      </c>
    </row>
    <row r="221" spans="1:10" x14ac:dyDescent="0.35">
      <c r="A221" s="97">
        <f t="shared" si="6"/>
        <v>25</v>
      </c>
      <c r="B221" s="183" t="s">
        <v>666</v>
      </c>
      <c r="C221" s="97"/>
      <c r="D221" s="97"/>
      <c r="E221" s="149"/>
      <c r="F221" s="149"/>
      <c r="G221" s="420">
        <f>IFERROR((((G214)+(G216/G217)+G208)*G219-(G215/G217))/(1-G219),0)</f>
        <v>0</v>
      </c>
      <c r="H221" s="146"/>
      <c r="I221" s="104" t="s">
        <v>501</v>
      </c>
      <c r="J221" s="97">
        <f t="shared" si="7"/>
        <v>25</v>
      </c>
    </row>
    <row r="222" spans="1:10" x14ac:dyDescent="0.35">
      <c r="A222" s="97">
        <f t="shared" si="6"/>
        <v>26</v>
      </c>
      <c r="B222" s="133" t="s">
        <v>667</v>
      </c>
      <c r="D222" s="133"/>
      <c r="G222" s="97"/>
      <c r="H222" s="97"/>
      <c r="I222" s="104"/>
      <c r="J222" s="97">
        <f t="shared" si="7"/>
        <v>26</v>
      </c>
    </row>
    <row r="223" spans="1:10" x14ac:dyDescent="0.35">
      <c r="A223" s="97">
        <f t="shared" si="6"/>
        <v>27</v>
      </c>
      <c r="G223" s="97"/>
      <c r="H223" s="97"/>
      <c r="I223" s="104"/>
      <c r="J223" s="97">
        <f t="shared" si="7"/>
        <v>27</v>
      </c>
    </row>
    <row r="224" spans="1:10" x14ac:dyDescent="0.35">
      <c r="A224" s="97">
        <f t="shared" si="6"/>
        <v>28</v>
      </c>
      <c r="B224" s="101" t="s">
        <v>502</v>
      </c>
      <c r="G224" s="146">
        <f>G221+G208</f>
        <v>0</v>
      </c>
      <c r="H224" s="146"/>
      <c r="I224" s="104" t="s">
        <v>668</v>
      </c>
      <c r="J224" s="97">
        <f t="shared" si="7"/>
        <v>28</v>
      </c>
    </row>
    <row r="225" spans="1:10" x14ac:dyDescent="0.35">
      <c r="A225" s="97">
        <f t="shared" si="6"/>
        <v>29</v>
      </c>
      <c r="G225" s="97"/>
      <c r="H225" s="97"/>
      <c r="I225" s="104"/>
      <c r="J225" s="97">
        <f t="shared" si="7"/>
        <v>29</v>
      </c>
    </row>
    <row r="226" spans="1:10" x14ac:dyDescent="0.35">
      <c r="A226" s="97">
        <f t="shared" si="6"/>
        <v>30</v>
      </c>
      <c r="B226" s="101" t="s">
        <v>520</v>
      </c>
      <c r="G226" s="144">
        <f>G87</f>
        <v>1.6599077318567683E-2</v>
      </c>
      <c r="H226" s="149"/>
      <c r="I226" s="104" t="s">
        <v>521</v>
      </c>
      <c r="J226" s="97">
        <f t="shared" si="7"/>
        <v>30</v>
      </c>
    </row>
    <row r="227" spans="1:10" x14ac:dyDescent="0.35">
      <c r="A227" s="97">
        <f t="shared" si="6"/>
        <v>31</v>
      </c>
      <c r="G227" s="97"/>
      <c r="H227" s="97"/>
      <c r="I227" s="104"/>
      <c r="J227" s="97">
        <f t="shared" si="7"/>
        <v>31</v>
      </c>
    </row>
    <row r="228" spans="1:10" ht="18" thickBot="1" x14ac:dyDescent="0.4">
      <c r="A228" s="97">
        <f t="shared" si="6"/>
        <v>32</v>
      </c>
      <c r="B228" s="101" t="s">
        <v>522</v>
      </c>
      <c r="G228" s="145">
        <f>G224+G226</f>
        <v>1.6599077318567683E-2</v>
      </c>
      <c r="H228" s="146"/>
      <c r="I228" s="104" t="s">
        <v>669</v>
      </c>
      <c r="J228" s="97">
        <f t="shared" si="7"/>
        <v>32</v>
      </c>
    </row>
    <row r="229" spans="1:10" ht="16.5" thickTop="1" thickBot="1" x14ac:dyDescent="0.4">
      <c r="A229" s="118">
        <f t="shared" si="6"/>
        <v>33</v>
      </c>
      <c r="B229" s="126"/>
      <c r="C229" s="112"/>
      <c r="D229" s="112"/>
      <c r="E229" s="112"/>
      <c r="F229" s="112"/>
      <c r="G229" s="147"/>
      <c r="H229" s="147"/>
      <c r="I229" s="119"/>
      <c r="J229" s="118">
        <f t="shared" si="7"/>
        <v>33</v>
      </c>
    </row>
    <row r="230" spans="1:10" x14ac:dyDescent="0.35">
      <c r="A230" s="97">
        <f t="shared" si="6"/>
        <v>34</v>
      </c>
      <c r="B230" s="101"/>
      <c r="G230" s="146"/>
      <c r="H230" s="146"/>
      <c r="I230" s="104"/>
      <c r="J230" s="97">
        <f t="shared" si="7"/>
        <v>34</v>
      </c>
    </row>
    <row r="231" spans="1:10" ht="17.5" x14ac:dyDescent="0.35">
      <c r="A231" s="97">
        <f t="shared" si="6"/>
        <v>35</v>
      </c>
      <c r="B231" s="101" t="s">
        <v>506</v>
      </c>
      <c r="E231" s="149"/>
      <c r="F231" s="149"/>
      <c r="G231" s="128"/>
      <c r="H231" s="128"/>
      <c r="I231" s="104"/>
      <c r="J231" s="97">
        <f t="shared" si="7"/>
        <v>35</v>
      </c>
    </row>
    <row r="232" spans="1:10" x14ac:dyDescent="0.35">
      <c r="A232" s="97">
        <f t="shared" si="6"/>
        <v>36</v>
      </c>
      <c r="B232" s="129"/>
      <c r="E232" s="149"/>
      <c r="F232" s="149"/>
      <c r="G232" s="128"/>
      <c r="H232" s="128"/>
      <c r="I232" s="104"/>
      <c r="J232" s="97">
        <f t="shared" si="7"/>
        <v>36</v>
      </c>
    </row>
    <row r="233" spans="1:10" x14ac:dyDescent="0.35">
      <c r="A233" s="97">
        <f t="shared" si="6"/>
        <v>37</v>
      </c>
      <c r="B233" s="101" t="s">
        <v>479</v>
      </c>
      <c r="E233" s="149"/>
      <c r="F233" s="149"/>
      <c r="G233" s="128"/>
      <c r="H233" s="128"/>
      <c r="I233" s="104"/>
      <c r="J233" s="97">
        <f t="shared" si="7"/>
        <v>37</v>
      </c>
    </row>
    <row r="234" spans="1:10" x14ac:dyDescent="0.35">
      <c r="A234" s="97">
        <f t="shared" si="6"/>
        <v>38</v>
      </c>
      <c r="B234" s="149"/>
      <c r="C234" s="149"/>
      <c r="D234" s="149"/>
      <c r="E234" s="149"/>
      <c r="F234" s="149"/>
      <c r="G234" s="128"/>
      <c r="H234" s="128"/>
      <c r="I234" s="104"/>
      <c r="J234" s="97">
        <f t="shared" si="7"/>
        <v>38</v>
      </c>
    </row>
    <row r="235" spans="1:10" x14ac:dyDescent="0.35">
      <c r="A235" s="97">
        <f t="shared" si="6"/>
        <v>39</v>
      </c>
      <c r="B235" s="102" t="s">
        <v>480</v>
      </c>
      <c r="C235" s="149"/>
      <c r="D235" s="149"/>
      <c r="E235" s="149"/>
      <c r="F235" s="149"/>
      <c r="G235" s="128"/>
      <c r="H235" s="128"/>
      <c r="I235" s="130"/>
      <c r="J235" s="97">
        <f t="shared" si="7"/>
        <v>39</v>
      </c>
    </row>
    <row r="236" spans="1:10" x14ac:dyDescent="0.35">
      <c r="A236" s="97">
        <f t="shared" si="6"/>
        <v>40</v>
      </c>
      <c r="B236" s="183" t="s">
        <v>507</v>
      </c>
      <c r="D236" s="149"/>
      <c r="E236" s="149"/>
      <c r="F236" s="149"/>
      <c r="G236" s="413">
        <f>G102</f>
        <v>0</v>
      </c>
      <c r="H236" s="149"/>
      <c r="I236" s="104" t="s">
        <v>523</v>
      </c>
      <c r="J236" s="97">
        <f t="shared" si="7"/>
        <v>40</v>
      </c>
    </row>
    <row r="237" spans="1:10" x14ac:dyDescent="0.35">
      <c r="A237" s="97">
        <f t="shared" si="6"/>
        <v>41</v>
      </c>
      <c r="B237" s="183" t="s">
        <v>483</v>
      </c>
      <c r="D237" s="149"/>
      <c r="E237" s="149"/>
      <c r="F237" s="149"/>
      <c r="G237" s="422">
        <v>0</v>
      </c>
      <c r="H237" s="149"/>
      <c r="I237" s="104" t="s">
        <v>515</v>
      </c>
      <c r="J237" s="97">
        <f t="shared" si="7"/>
        <v>41</v>
      </c>
    </row>
    <row r="238" spans="1:10" x14ac:dyDescent="0.35">
      <c r="A238" s="97">
        <f t="shared" si="6"/>
        <v>42</v>
      </c>
      <c r="B238" s="183" t="s">
        <v>484</v>
      </c>
      <c r="D238" s="149"/>
      <c r="E238" s="149"/>
      <c r="F238" s="149"/>
      <c r="G238" s="414">
        <v>0</v>
      </c>
      <c r="H238" s="149"/>
      <c r="I238" s="125"/>
      <c r="J238" s="97">
        <f t="shared" si="7"/>
        <v>42</v>
      </c>
    </row>
    <row r="239" spans="1:10" x14ac:dyDescent="0.35">
      <c r="A239" s="97">
        <f t="shared" si="6"/>
        <v>43</v>
      </c>
      <c r="B239" s="183" t="s">
        <v>524</v>
      </c>
      <c r="D239" s="149"/>
      <c r="E239" s="149"/>
      <c r="F239" s="149"/>
      <c r="G239" s="357">
        <v>0</v>
      </c>
      <c r="H239" s="149"/>
      <c r="I239" s="104" t="s">
        <v>516</v>
      </c>
      <c r="J239" s="97">
        <f t="shared" si="7"/>
        <v>43</v>
      </c>
    </row>
    <row r="240" spans="1:10" x14ac:dyDescent="0.35">
      <c r="A240" s="97">
        <f t="shared" si="6"/>
        <v>44</v>
      </c>
      <c r="B240" s="183" t="s">
        <v>486</v>
      </c>
      <c r="D240" s="149"/>
      <c r="E240" s="149"/>
      <c r="F240" s="149"/>
      <c r="G240" s="423" t="str">
        <f>G160</f>
        <v>21%</v>
      </c>
      <c r="H240" s="149"/>
      <c r="I240" s="104" t="s">
        <v>676</v>
      </c>
      <c r="J240" s="97">
        <f t="shared" si="7"/>
        <v>44</v>
      </c>
    </row>
    <row r="241" spans="1:10" x14ac:dyDescent="0.35">
      <c r="A241" s="97">
        <f t="shared" si="6"/>
        <v>45</v>
      </c>
      <c r="G241" s="97"/>
      <c r="H241" s="97"/>
      <c r="J241" s="97">
        <f t="shared" si="7"/>
        <v>45</v>
      </c>
    </row>
    <row r="242" spans="1:10" x14ac:dyDescent="0.35">
      <c r="A242" s="97">
        <f t="shared" si="6"/>
        <v>46</v>
      </c>
      <c r="B242" s="183" t="s">
        <v>489</v>
      </c>
      <c r="D242" s="149"/>
      <c r="E242" s="149"/>
      <c r="F242" s="149"/>
      <c r="G242" s="146">
        <f>IFERROR((((G236)+(G238/G239))*G240-(G237/G239))/(1-G240),0)</f>
        <v>0</v>
      </c>
      <c r="H242" s="146"/>
      <c r="I242" s="104" t="s">
        <v>519</v>
      </c>
      <c r="J242" s="97">
        <f t="shared" si="7"/>
        <v>46</v>
      </c>
    </row>
    <row r="243" spans="1:10" x14ac:dyDescent="0.35">
      <c r="A243" s="97">
        <f t="shared" si="6"/>
        <v>47</v>
      </c>
      <c r="B243" s="133" t="s">
        <v>491</v>
      </c>
      <c r="D243" s="133"/>
      <c r="G243" s="120"/>
      <c r="H243" s="120"/>
      <c r="J243" s="97">
        <f t="shared" si="7"/>
        <v>47</v>
      </c>
    </row>
    <row r="244" spans="1:10" x14ac:dyDescent="0.35">
      <c r="A244" s="97">
        <f t="shared" si="6"/>
        <v>48</v>
      </c>
      <c r="G244" s="97"/>
      <c r="H244" s="97"/>
      <c r="J244" s="97">
        <f t="shared" si="7"/>
        <v>48</v>
      </c>
    </row>
    <row r="245" spans="1:10" x14ac:dyDescent="0.35">
      <c r="A245" s="97">
        <f t="shared" si="6"/>
        <v>49</v>
      </c>
      <c r="B245" s="101" t="s">
        <v>492</v>
      </c>
      <c r="C245" s="149"/>
      <c r="D245" s="149"/>
      <c r="E245" s="149"/>
      <c r="F245" s="149"/>
      <c r="G245" s="134"/>
      <c r="H245" s="134"/>
      <c r="I245" s="135"/>
      <c r="J245" s="97">
        <f t="shared" si="7"/>
        <v>49</v>
      </c>
    </row>
    <row r="246" spans="1:10" x14ac:dyDescent="0.35">
      <c r="A246" s="97">
        <f t="shared" si="6"/>
        <v>50</v>
      </c>
      <c r="B246" s="107"/>
      <c r="C246" s="149"/>
      <c r="D246" s="149"/>
      <c r="E246" s="149"/>
      <c r="F246" s="149"/>
      <c r="G246" s="134"/>
      <c r="H246" s="134"/>
      <c r="I246" s="130"/>
      <c r="J246" s="97">
        <f t="shared" si="7"/>
        <v>50</v>
      </c>
    </row>
    <row r="247" spans="1:10" x14ac:dyDescent="0.35">
      <c r="A247" s="97">
        <f t="shared" si="6"/>
        <v>51</v>
      </c>
      <c r="B247" s="102" t="s">
        <v>480</v>
      </c>
      <c r="C247" s="149"/>
      <c r="D247" s="149"/>
      <c r="E247" s="149"/>
      <c r="F247" s="149"/>
      <c r="G247" s="134"/>
      <c r="H247" s="134"/>
      <c r="I247" s="130"/>
      <c r="J247" s="97">
        <f t="shared" si="7"/>
        <v>51</v>
      </c>
    </row>
    <row r="248" spans="1:10" x14ac:dyDescent="0.35">
      <c r="A248" s="97">
        <f t="shared" si="6"/>
        <v>52</v>
      </c>
      <c r="B248" s="183" t="s">
        <v>507</v>
      </c>
      <c r="D248" s="149"/>
      <c r="E248" s="149"/>
      <c r="F248" s="149"/>
      <c r="G248" s="120">
        <f>G236</f>
        <v>0</v>
      </c>
      <c r="H248" s="120"/>
      <c r="I248" s="104" t="s">
        <v>670</v>
      </c>
      <c r="J248" s="97">
        <f t="shared" si="7"/>
        <v>52</v>
      </c>
    </row>
    <row r="249" spans="1:10" x14ac:dyDescent="0.35">
      <c r="A249" s="97">
        <f t="shared" si="6"/>
        <v>53</v>
      </c>
      <c r="B249" s="183" t="s">
        <v>664</v>
      </c>
      <c r="D249" s="149"/>
      <c r="E249" s="149"/>
      <c r="F249" s="149"/>
      <c r="G249" s="422">
        <v>0</v>
      </c>
      <c r="H249" s="120"/>
      <c r="I249" s="104" t="s">
        <v>515</v>
      </c>
      <c r="J249" s="97">
        <f t="shared" si="7"/>
        <v>53</v>
      </c>
    </row>
    <row r="250" spans="1:10" x14ac:dyDescent="0.35">
      <c r="A250" s="97">
        <f t="shared" si="6"/>
        <v>54</v>
      </c>
      <c r="B250" s="183" t="s">
        <v>484</v>
      </c>
      <c r="D250" s="149"/>
      <c r="E250" s="149"/>
      <c r="F250" s="149"/>
      <c r="G250" s="418">
        <f>G238</f>
        <v>0</v>
      </c>
      <c r="H250" s="418"/>
      <c r="I250" s="104" t="s">
        <v>509</v>
      </c>
      <c r="J250" s="97">
        <f t="shared" si="7"/>
        <v>54</v>
      </c>
    </row>
    <row r="251" spans="1:10" x14ac:dyDescent="0.35">
      <c r="A251" s="97">
        <f t="shared" si="6"/>
        <v>55</v>
      </c>
      <c r="B251" s="183" t="s">
        <v>524</v>
      </c>
      <c r="D251" s="149"/>
      <c r="E251" s="149"/>
      <c r="F251" s="149"/>
      <c r="G251" s="418">
        <f>G239</f>
        <v>0</v>
      </c>
      <c r="H251" s="418"/>
      <c r="I251" s="104" t="s">
        <v>671</v>
      </c>
      <c r="J251" s="97">
        <f t="shared" si="7"/>
        <v>55</v>
      </c>
    </row>
    <row r="252" spans="1:10" x14ac:dyDescent="0.35">
      <c r="A252" s="97">
        <f t="shared" si="6"/>
        <v>56</v>
      </c>
      <c r="B252" s="183" t="s">
        <v>496</v>
      </c>
      <c r="D252" s="149"/>
      <c r="E252" s="149"/>
      <c r="F252" s="149"/>
      <c r="G252" s="146">
        <f>G242</f>
        <v>0</v>
      </c>
      <c r="H252" s="146"/>
      <c r="I252" s="104" t="s">
        <v>672</v>
      </c>
      <c r="J252" s="97">
        <f t="shared" si="7"/>
        <v>56</v>
      </c>
    </row>
    <row r="253" spans="1:10" x14ac:dyDescent="0.35">
      <c r="A253" s="97">
        <f t="shared" si="6"/>
        <v>57</v>
      </c>
      <c r="B253" s="183" t="s">
        <v>498</v>
      </c>
      <c r="D253" s="149"/>
      <c r="E253" s="149"/>
      <c r="F253" s="149"/>
      <c r="G253" s="229" t="str">
        <f>G173</f>
        <v>8.84%</v>
      </c>
      <c r="H253" s="149"/>
      <c r="I253" s="104" t="s">
        <v>677</v>
      </c>
      <c r="J253" s="97">
        <f t="shared" si="7"/>
        <v>57</v>
      </c>
    </row>
    <row r="254" spans="1:10" x14ac:dyDescent="0.35">
      <c r="A254" s="97">
        <f t="shared" si="6"/>
        <v>58</v>
      </c>
      <c r="B254" s="300"/>
      <c r="D254" s="149"/>
      <c r="E254" s="149"/>
      <c r="F254" s="149"/>
      <c r="G254" s="419"/>
      <c r="H254" s="419"/>
      <c r="I254" s="137"/>
      <c r="J254" s="97">
        <f t="shared" si="7"/>
        <v>58</v>
      </c>
    </row>
    <row r="255" spans="1:10" x14ac:dyDescent="0.35">
      <c r="A255" s="97">
        <f t="shared" si="6"/>
        <v>59</v>
      </c>
      <c r="B255" s="183" t="s">
        <v>666</v>
      </c>
      <c r="C255" s="97"/>
      <c r="D255" s="97"/>
      <c r="E255" s="149"/>
      <c r="F255" s="149"/>
      <c r="G255" s="420">
        <f>IFERROR((((G248)+(G250/G251)+G242)*G253-(G249/G251))/(1-G253),0)</f>
        <v>0</v>
      </c>
      <c r="H255" s="146"/>
      <c r="I255" s="104" t="s">
        <v>501</v>
      </c>
      <c r="J255" s="97">
        <f t="shared" si="7"/>
        <v>59</v>
      </c>
    </row>
    <row r="256" spans="1:10" x14ac:dyDescent="0.35">
      <c r="A256" s="97">
        <f t="shared" si="6"/>
        <v>60</v>
      </c>
      <c r="B256" s="133" t="s">
        <v>667</v>
      </c>
      <c r="D256" s="133"/>
      <c r="G256" s="97"/>
      <c r="H256" s="97"/>
      <c r="I256" s="104"/>
      <c r="J256" s="97">
        <f t="shared" si="7"/>
        <v>60</v>
      </c>
    </row>
    <row r="257" spans="1:10" x14ac:dyDescent="0.35">
      <c r="A257" s="97">
        <f t="shared" si="6"/>
        <v>61</v>
      </c>
      <c r="G257" s="97"/>
      <c r="H257" s="97"/>
      <c r="I257" s="104"/>
      <c r="J257" s="97">
        <f t="shared" si="7"/>
        <v>61</v>
      </c>
    </row>
    <row r="258" spans="1:10" x14ac:dyDescent="0.35">
      <c r="A258" s="97">
        <f t="shared" si="6"/>
        <v>62</v>
      </c>
      <c r="B258" s="101" t="s">
        <v>502</v>
      </c>
      <c r="G258" s="146">
        <f>G255+G242</f>
        <v>0</v>
      </c>
      <c r="H258" s="146"/>
      <c r="I258" s="104" t="s">
        <v>673</v>
      </c>
      <c r="J258" s="97">
        <f t="shared" si="7"/>
        <v>62</v>
      </c>
    </row>
    <row r="259" spans="1:10" x14ac:dyDescent="0.35">
      <c r="A259" s="97">
        <f t="shared" si="6"/>
        <v>63</v>
      </c>
      <c r="G259" s="97"/>
      <c r="H259" s="97"/>
      <c r="I259" s="104"/>
      <c r="J259" s="97">
        <f t="shared" si="7"/>
        <v>63</v>
      </c>
    </row>
    <row r="260" spans="1:10" x14ac:dyDescent="0.35">
      <c r="A260" s="97">
        <f t="shared" si="6"/>
        <v>64</v>
      </c>
      <c r="B260" s="101" t="s">
        <v>510</v>
      </c>
      <c r="G260" s="144">
        <f>G100</f>
        <v>0</v>
      </c>
      <c r="H260" s="149"/>
      <c r="I260" s="104" t="s">
        <v>525</v>
      </c>
      <c r="J260" s="97">
        <f t="shared" si="7"/>
        <v>64</v>
      </c>
    </row>
    <row r="261" spans="1:10" x14ac:dyDescent="0.35">
      <c r="A261" s="97">
        <f t="shared" si="6"/>
        <v>65</v>
      </c>
      <c r="G261" s="97"/>
      <c r="H261" s="97"/>
      <c r="I261" s="104"/>
      <c r="J261" s="97">
        <f t="shared" si="7"/>
        <v>65</v>
      </c>
    </row>
    <row r="262" spans="1:10" ht="18" thickBot="1" x14ac:dyDescent="0.4">
      <c r="A262" s="97">
        <f t="shared" si="6"/>
        <v>66</v>
      </c>
      <c r="B262" s="101" t="s">
        <v>512</v>
      </c>
      <c r="G262" s="145">
        <f>G258+G260</f>
        <v>0</v>
      </c>
      <c r="H262" s="146"/>
      <c r="I262" s="104" t="s">
        <v>674</v>
      </c>
      <c r="J262" s="97">
        <f t="shared" si="7"/>
        <v>66</v>
      </c>
    </row>
    <row r="263" spans="1:10" ht="16" thickTop="1" x14ac:dyDescent="0.35"/>
    <row r="265" spans="1:10" ht="18" x14ac:dyDescent="0.35">
      <c r="A265" s="109">
        <v>1</v>
      </c>
      <c r="B265" s="183" t="s">
        <v>678</v>
      </c>
    </row>
    <row r="267" spans="1:10" ht="18" x14ac:dyDescent="0.35">
      <c r="A267" s="109"/>
    </row>
  </sheetData>
  <mergeCells count="20">
    <mergeCell ref="B71:I71"/>
    <mergeCell ref="B72:I72"/>
    <mergeCell ref="B73:I73"/>
    <mergeCell ref="B6:I6"/>
    <mergeCell ref="B74:I74"/>
    <mergeCell ref="B2:I2"/>
    <mergeCell ref="B3:I3"/>
    <mergeCell ref="B4:I4"/>
    <mergeCell ref="B5:I5"/>
    <mergeCell ref="B70:I70"/>
    <mergeCell ref="B191:I191"/>
    <mergeCell ref="B192:I192"/>
    <mergeCell ref="B108:I108"/>
    <mergeCell ref="B109:I109"/>
    <mergeCell ref="B110:I110"/>
    <mergeCell ref="B188:I188"/>
    <mergeCell ref="B189:I189"/>
    <mergeCell ref="B190:I190"/>
    <mergeCell ref="B111:I111"/>
    <mergeCell ref="B112:I112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&amp;L&amp;A&amp;CPage 7.&amp;P&amp;R&amp;F</oddFooter>
  </headerFooter>
  <rowBreaks count="3" manualBreakCount="3">
    <brk id="68" max="16383" man="1"/>
    <brk id="106" max="16383" man="1"/>
    <brk id="18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E803-5ED1-47EB-87A4-8C59A6C5CF43}">
  <sheetPr codeName="Sheet12"/>
  <dimension ref="A1:L264"/>
  <sheetViews>
    <sheetView zoomScale="80" zoomScaleNormal="80" workbookViewId="0"/>
  </sheetViews>
  <sheetFormatPr defaultColWidth="8.90625" defaultRowHeight="15.5" x14ac:dyDescent="0.35"/>
  <cols>
    <col min="1" max="1" width="5.08984375" style="97" customWidth="1"/>
    <col min="2" max="2" width="55.453125" style="183" customWidth="1"/>
    <col min="3" max="5" width="15.54296875" style="183" customWidth="1"/>
    <col min="6" max="6" width="1.54296875" style="183" customWidth="1"/>
    <col min="7" max="7" width="16.90625" style="183" customWidth="1"/>
    <col min="8" max="8" width="1.54296875" style="183" customWidth="1"/>
    <col min="9" max="9" width="38.90625" style="127" customWidth="1"/>
    <col min="10" max="10" width="5.08984375" style="183" customWidth="1"/>
    <col min="11" max="11" width="16.08984375" style="183" bestFit="1" customWidth="1"/>
    <col min="12" max="12" width="10.453125" style="183" bestFit="1" customWidth="1"/>
    <col min="13" max="16384" width="8.90625" style="183"/>
  </cols>
  <sheetData>
    <row r="1" spans="1:10" x14ac:dyDescent="0.35">
      <c r="A1" s="293" t="s">
        <v>679</v>
      </c>
    </row>
    <row r="3" spans="1:10" x14ac:dyDescent="0.35">
      <c r="B3" s="455" t="s">
        <v>204</v>
      </c>
      <c r="C3" s="455"/>
      <c r="D3" s="455"/>
      <c r="E3" s="455"/>
      <c r="F3" s="455"/>
      <c r="G3" s="455"/>
      <c r="H3" s="455"/>
      <c r="I3" s="455"/>
      <c r="J3" s="97"/>
    </row>
    <row r="4" spans="1:10" x14ac:dyDescent="0.35">
      <c r="B4" s="455" t="s">
        <v>404</v>
      </c>
      <c r="C4" s="455"/>
      <c r="D4" s="455"/>
      <c r="E4" s="455"/>
      <c r="F4" s="455"/>
      <c r="G4" s="455"/>
      <c r="H4" s="455"/>
      <c r="I4" s="455"/>
      <c r="J4" s="97"/>
    </row>
    <row r="5" spans="1:10" x14ac:dyDescent="0.35">
      <c r="B5" s="455" t="s">
        <v>405</v>
      </c>
      <c r="C5" s="455"/>
      <c r="D5" s="455"/>
      <c r="E5" s="455"/>
      <c r="F5" s="455"/>
      <c r="G5" s="455"/>
      <c r="H5" s="455"/>
      <c r="I5" s="455"/>
      <c r="J5" s="97"/>
    </row>
    <row r="6" spans="1:10" x14ac:dyDescent="0.35">
      <c r="B6" s="453" t="s">
        <v>638</v>
      </c>
      <c r="C6" s="453"/>
      <c r="D6" s="453"/>
      <c r="E6" s="453"/>
      <c r="F6" s="453"/>
      <c r="G6" s="453"/>
      <c r="H6" s="453"/>
      <c r="I6" s="453"/>
      <c r="J6" s="97"/>
    </row>
    <row r="7" spans="1:10" x14ac:dyDescent="0.35">
      <c r="B7" s="451" t="s">
        <v>1</v>
      </c>
      <c r="C7" s="452"/>
      <c r="D7" s="452"/>
      <c r="E7" s="452"/>
      <c r="F7" s="452"/>
      <c r="G7" s="452"/>
      <c r="H7" s="452"/>
      <c r="I7" s="452"/>
      <c r="J7" s="97"/>
    </row>
    <row r="8" spans="1:10" x14ac:dyDescent="0.35">
      <c r="B8" s="97"/>
      <c r="C8" s="97"/>
      <c r="D8" s="97"/>
      <c r="E8" s="97"/>
      <c r="F8" s="97"/>
      <c r="G8" s="97"/>
      <c r="H8" s="97"/>
      <c r="I8" s="104"/>
      <c r="J8" s="97"/>
    </row>
    <row r="9" spans="1:10" x14ac:dyDescent="0.35">
      <c r="A9" s="97" t="s">
        <v>2</v>
      </c>
      <c r="B9" s="149"/>
      <c r="C9" s="149"/>
      <c r="D9" s="149"/>
      <c r="E9" s="97" t="s">
        <v>264</v>
      </c>
      <c r="F9" s="149"/>
      <c r="G9" s="149"/>
      <c r="H9" s="149"/>
      <c r="I9" s="104"/>
      <c r="J9" s="97" t="s">
        <v>2</v>
      </c>
    </row>
    <row r="10" spans="1:10" x14ac:dyDescent="0.35">
      <c r="A10" s="97" t="s">
        <v>6</v>
      </c>
      <c r="B10" s="97"/>
      <c r="C10" s="97"/>
      <c r="D10" s="97"/>
      <c r="E10" s="99" t="s">
        <v>267</v>
      </c>
      <c r="F10" s="97"/>
      <c r="G10" s="100" t="s">
        <v>4</v>
      </c>
      <c r="H10" s="149"/>
      <c r="I10" s="115" t="s">
        <v>5</v>
      </c>
      <c r="J10" s="97" t="s">
        <v>6</v>
      </c>
    </row>
    <row r="11" spans="1:10" x14ac:dyDescent="0.35">
      <c r="B11" s="97"/>
      <c r="C11" s="97"/>
      <c r="D11" s="97"/>
      <c r="E11" s="97"/>
      <c r="F11" s="97"/>
      <c r="G11" s="97"/>
      <c r="H11" s="97"/>
      <c r="I11" s="104"/>
      <c r="J11" s="97"/>
    </row>
    <row r="12" spans="1:10" x14ac:dyDescent="0.35">
      <c r="A12" s="97">
        <v>1</v>
      </c>
      <c r="B12" s="101" t="s">
        <v>406</v>
      </c>
      <c r="I12" s="104"/>
      <c r="J12" s="97">
        <f>A12</f>
        <v>1</v>
      </c>
    </row>
    <row r="13" spans="1:10" x14ac:dyDescent="0.35">
      <c r="A13" s="97">
        <f>A12+1</f>
        <v>2</v>
      </c>
      <c r="B13" s="183" t="s">
        <v>407</v>
      </c>
      <c r="E13" s="97" t="s">
        <v>645</v>
      </c>
      <c r="G13" s="366">
        <v>6417859</v>
      </c>
      <c r="H13" s="149"/>
      <c r="I13" s="117"/>
      <c r="J13" s="97">
        <f>J12+1</f>
        <v>2</v>
      </c>
    </row>
    <row r="14" spans="1:10" x14ac:dyDescent="0.35">
      <c r="A14" s="97">
        <f t="shared" ref="A14:A53" si="0">A13+1</f>
        <v>3</v>
      </c>
      <c r="B14" s="183" t="s">
        <v>408</v>
      </c>
      <c r="E14" s="97" t="s">
        <v>646</v>
      </c>
      <c r="G14" s="368">
        <v>0</v>
      </c>
      <c r="H14" s="149"/>
      <c r="I14" s="117"/>
      <c r="J14" s="97">
        <f t="shared" ref="J14:J53" si="1">J13+1</f>
        <v>3</v>
      </c>
    </row>
    <row r="15" spans="1:10" x14ac:dyDescent="0.35">
      <c r="A15" s="97">
        <f t="shared" si="0"/>
        <v>4</v>
      </c>
      <c r="B15" s="183" t="s">
        <v>409</v>
      </c>
      <c r="E15" s="97" t="s">
        <v>647</v>
      </c>
      <c r="G15" s="368">
        <v>0</v>
      </c>
      <c r="H15" s="149"/>
      <c r="I15" s="117"/>
      <c r="J15" s="97">
        <f t="shared" si="1"/>
        <v>4</v>
      </c>
    </row>
    <row r="16" spans="1:10" x14ac:dyDescent="0.35">
      <c r="A16" s="97">
        <f t="shared" si="0"/>
        <v>5</v>
      </c>
      <c r="B16" s="183" t="s">
        <v>410</v>
      </c>
      <c r="E16" s="97" t="s">
        <v>648</v>
      </c>
      <c r="G16" s="368">
        <v>0</v>
      </c>
      <c r="H16" s="149"/>
      <c r="I16" s="117"/>
      <c r="J16" s="97">
        <f t="shared" si="1"/>
        <v>5</v>
      </c>
    </row>
    <row r="17" spans="1:11" x14ac:dyDescent="0.35">
      <c r="A17" s="97">
        <f t="shared" si="0"/>
        <v>6</v>
      </c>
      <c r="B17" s="183" t="s">
        <v>411</v>
      </c>
      <c r="E17" s="97" t="s">
        <v>649</v>
      </c>
      <c r="G17" s="372">
        <v>-16893.71</v>
      </c>
      <c r="H17" s="149"/>
      <c r="I17" s="117"/>
      <c r="J17" s="97">
        <f t="shared" si="1"/>
        <v>6</v>
      </c>
    </row>
    <row r="18" spans="1:11" x14ac:dyDescent="0.35">
      <c r="A18" s="97">
        <f t="shared" si="0"/>
        <v>7</v>
      </c>
      <c r="B18" s="183" t="s">
        <v>412</v>
      </c>
      <c r="G18" s="370">
        <f>SUM(G13:G17)</f>
        <v>6400965.29</v>
      </c>
      <c r="H18" s="106"/>
      <c r="I18" s="104" t="s">
        <v>413</v>
      </c>
      <c r="J18" s="97">
        <f t="shared" si="1"/>
        <v>7</v>
      </c>
      <c r="K18" s="106"/>
    </row>
    <row r="19" spans="1:11" x14ac:dyDescent="0.35">
      <c r="A19" s="97">
        <f t="shared" si="0"/>
        <v>8</v>
      </c>
      <c r="I19" s="104"/>
      <c r="J19" s="97">
        <f t="shared" si="1"/>
        <v>8</v>
      </c>
    </row>
    <row r="20" spans="1:11" x14ac:dyDescent="0.35">
      <c r="A20" s="97">
        <f t="shared" si="0"/>
        <v>9</v>
      </c>
      <c r="B20" s="101" t="s">
        <v>414</v>
      </c>
      <c r="G20" s="105"/>
      <c r="H20" s="105"/>
      <c r="I20" s="104"/>
      <c r="J20" s="97">
        <f t="shared" si="1"/>
        <v>9</v>
      </c>
    </row>
    <row r="21" spans="1:11" x14ac:dyDescent="0.35">
      <c r="A21" s="97">
        <f t="shared" si="0"/>
        <v>10</v>
      </c>
      <c r="B21" s="183" t="s">
        <v>415</v>
      </c>
      <c r="E21" s="97" t="s">
        <v>650</v>
      </c>
      <c r="G21" s="366">
        <v>237653.59599999999</v>
      </c>
      <c r="H21" s="149"/>
      <c r="I21" s="117"/>
      <c r="J21" s="97">
        <f t="shared" si="1"/>
        <v>10</v>
      </c>
    </row>
    <row r="22" spans="1:11" x14ac:dyDescent="0.35">
      <c r="A22" s="97">
        <f t="shared" si="0"/>
        <v>11</v>
      </c>
      <c r="B22" s="183" t="s">
        <v>416</v>
      </c>
      <c r="E22" s="97" t="s">
        <v>651</v>
      </c>
      <c r="G22" s="368">
        <v>4408.152</v>
      </c>
      <c r="H22" s="149"/>
      <c r="I22" s="117"/>
      <c r="J22" s="97">
        <f t="shared" si="1"/>
        <v>11</v>
      </c>
    </row>
    <row r="23" spans="1:11" x14ac:dyDescent="0.35">
      <c r="A23" s="97">
        <f t="shared" si="0"/>
        <v>12</v>
      </c>
      <c r="B23" s="183" t="s">
        <v>417</v>
      </c>
      <c r="E23" s="97" t="s">
        <v>652</v>
      </c>
      <c r="G23" s="368">
        <v>1275.181</v>
      </c>
      <c r="H23" s="149"/>
      <c r="I23" s="117"/>
      <c r="J23" s="97">
        <f t="shared" si="1"/>
        <v>12</v>
      </c>
    </row>
    <row r="24" spans="1:11" x14ac:dyDescent="0.35">
      <c r="A24" s="97">
        <f t="shared" si="0"/>
        <v>13</v>
      </c>
      <c r="B24" s="183" t="s">
        <v>418</v>
      </c>
      <c r="E24" s="97" t="s">
        <v>653</v>
      </c>
      <c r="G24" s="368">
        <v>0</v>
      </c>
      <c r="H24" s="149"/>
      <c r="I24" s="117"/>
      <c r="J24" s="97">
        <f t="shared" si="1"/>
        <v>13</v>
      </c>
    </row>
    <row r="25" spans="1:11" x14ac:dyDescent="0.35">
      <c r="A25" s="97">
        <f t="shared" si="0"/>
        <v>14</v>
      </c>
      <c r="B25" s="183" t="s">
        <v>419</v>
      </c>
      <c r="E25" s="97" t="s">
        <v>654</v>
      </c>
      <c r="G25" s="372">
        <v>0</v>
      </c>
      <c r="H25" s="149"/>
      <c r="I25" s="117"/>
      <c r="J25" s="97">
        <f t="shared" si="1"/>
        <v>14</v>
      </c>
    </row>
    <row r="26" spans="1:11" x14ac:dyDescent="0.35">
      <c r="A26" s="97">
        <f t="shared" si="0"/>
        <v>15</v>
      </c>
      <c r="B26" s="183" t="s">
        <v>420</v>
      </c>
      <c r="G26" s="408">
        <f>SUM(G21:G25)</f>
        <v>243336.929</v>
      </c>
      <c r="H26" s="367"/>
      <c r="I26" s="104" t="s">
        <v>421</v>
      </c>
      <c r="J26" s="97">
        <f t="shared" si="1"/>
        <v>15</v>
      </c>
    </row>
    <row r="27" spans="1:11" x14ac:dyDescent="0.35">
      <c r="A27" s="97">
        <f t="shared" si="0"/>
        <v>16</v>
      </c>
      <c r="I27" s="104"/>
      <c r="J27" s="97">
        <f t="shared" si="1"/>
        <v>16</v>
      </c>
    </row>
    <row r="28" spans="1:11" ht="16" thickBot="1" x14ac:dyDescent="0.4">
      <c r="A28" s="97">
        <f t="shared" si="0"/>
        <v>17</v>
      </c>
      <c r="B28" s="101" t="s">
        <v>422</v>
      </c>
      <c r="G28" s="376">
        <f>G26/G18</f>
        <v>3.8015661384722177E-2</v>
      </c>
      <c r="H28" s="120"/>
      <c r="I28" s="104" t="s">
        <v>423</v>
      </c>
      <c r="J28" s="97">
        <f t="shared" si="1"/>
        <v>17</v>
      </c>
    </row>
    <row r="29" spans="1:11" ht="16" thickTop="1" x14ac:dyDescent="0.35">
      <c r="A29" s="97">
        <f t="shared" si="0"/>
        <v>18</v>
      </c>
      <c r="I29" s="104"/>
      <c r="J29" s="97">
        <f t="shared" si="1"/>
        <v>18</v>
      </c>
    </row>
    <row r="30" spans="1:11" x14ac:dyDescent="0.35">
      <c r="A30" s="97">
        <f t="shared" si="0"/>
        <v>19</v>
      </c>
      <c r="B30" s="101" t="s">
        <v>424</v>
      </c>
      <c r="I30" s="104"/>
      <c r="J30" s="97">
        <f t="shared" si="1"/>
        <v>19</v>
      </c>
    </row>
    <row r="31" spans="1:11" x14ac:dyDescent="0.35">
      <c r="A31" s="97">
        <f t="shared" si="0"/>
        <v>20</v>
      </c>
      <c r="B31" s="183" t="s">
        <v>425</v>
      </c>
      <c r="E31" s="97" t="s">
        <v>655</v>
      </c>
      <c r="G31" s="366">
        <v>0</v>
      </c>
      <c r="H31" s="149"/>
      <c r="I31" s="117"/>
      <c r="J31" s="97">
        <f t="shared" si="1"/>
        <v>20</v>
      </c>
    </row>
    <row r="32" spans="1:11" x14ac:dyDescent="0.35">
      <c r="A32" s="97">
        <f t="shared" si="0"/>
        <v>21</v>
      </c>
      <c r="B32" s="183" t="s">
        <v>426</v>
      </c>
      <c r="E32" s="97" t="s">
        <v>656</v>
      </c>
      <c r="G32" s="409">
        <v>0</v>
      </c>
      <c r="H32" s="149"/>
      <c r="I32" s="117"/>
      <c r="J32" s="97">
        <f t="shared" si="1"/>
        <v>21</v>
      </c>
    </row>
    <row r="33" spans="1:11" ht="16" thickBot="1" x14ac:dyDescent="0.4">
      <c r="A33" s="97">
        <f t="shared" si="0"/>
        <v>22</v>
      </c>
      <c r="B33" s="183" t="s">
        <v>427</v>
      </c>
      <c r="G33" s="376">
        <f>IFERROR((G32/G31),0)</f>
        <v>0</v>
      </c>
      <c r="H33" s="120"/>
      <c r="I33" s="104" t="s">
        <v>428</v>
      </c>
      <c r="J33" s="97">
        <f t="shared" si="1"/>
        <v>22</v>
      </c>
    </row>
    <row r="34" spans="1:11" ht="16" thickTop="1" x14ac:dyDescent="0.35">
      <c r="A34" s="97">
        <f t="shared" si="0"/>
        <v>23</v>
      </c>
      <c r="I34" s="104"/>
      <c r="J34" s="97">
        <f t="shared" si="1"/>
        <v>23</v>
      </c>
    </row>
    <row r="35" spans="1:11" x14ac:dyDescent="0.35">
      <c r="A35" s="97">
        <f t="shared" si="0"/>
        <v>24</v>
      </c>
      <c r="B35" s="101" t="s">
        <v>429</v>
      </c>
      <c r="I35" s="104"/>
      <c r="J35" s="97">
        <f t="shared" si="1"/>
        <v>24</v>
      </c>
    </row>
    <row r="36" spans="1:11" x14ac:dyDescent="0.35">
      <c r="A36" s="97">
        <f t="shared" si="0"/>
        <v>25</v>
      </c>
      <c r="B36" s="183" t="s">
        <v>430</v>
      </c>
      <c r="E36" s="97" t="s">
        <v>657</v>
      </c>
      <c r="G36" s="366">
        <v>8248583.6459999997</v>
      </c>
      <c r="H36" s="149"/>
      <c r="I36" s="117"/>
      <c r="J36" s="97">
        <f t="shared" si="1"/>
        <v>25</v>
      </c>
      <c r="K36" s="106"/>
    </row>
    <row r="37" spans="1:11" x14ac:dyDescent="0.35">
      <c r="A37" s="97">
        <f t="shared" si="0"/>
        <v>26</v>
      </c>
      <c r="B37" s="183" t="s">
        <v>431</v>
      </c>
      <c r="E37" s="97" t="s">
        <v>655</v>
      </c>
      <c r="G37" s="371">
        <f>-G31</f>
        <v>0</v>
      </c>
      <c r="H37" s="371"/>
      <c r="I37" s="104" t="s">
        <v>432</v>
      </c>
      <c r="J37" s="97">
        <f t="shared" si="1"/>
        <v>26</v>
      </c>
    </row>
    <row r="38" spans="1:11" x14ac:dyDescent="0.35">
      <c r="A38" s="97">
        <f t="shared" si="0"/>
        <v>27</v>
      </c>
      <c r="B38" s="183" t="s">
        <v>433</v>
      </c>
      <c r="E38" s="97" t="s">
        <v>658</v>
      </c>
      <c r="G38" s="368">
        <v>0</v>
      </c>
      <c r="H38" s="149"/>
      <c r="I38" s="117"/>
      <c r="J38" s="97">
        <f t="shared" si="1"/>
        <v>27</v>
      </c>
    </row>
    <row r="39" spans="1:11" x14ac:dyDescent="0.35">
      <c r="A39" s="97">
        <f t="shared" si="0"/>
        <v>28</v>
      </c>
      <c r="B39" s="183" t="s">
        <v>434</v>
      </c>
      <c r="E39" s="97" t="s">
        <v>659</v>
      </c>
      <c r="G39" s="368">
        <v>10117.040000000001</v>
      </c>
      <c r="H39" s="149"/>
      <c r="I39" s="117"/>
      <c r="J39" s="97">
        <f t="shared" si="1"/>
        <v>28</v>
      </c>
    </row>
    <row r="40" spans="1:11" ht="16" thickBot="1" x14ac:dyDescent="0.4">
      <c r="A40" s="97">
        <f t="shared" si="0"/>
        <v>29</v>
      </c>
      <c r="B40" s="183" t="s">
        <v>435</v>
      </c>
      <c r="G40" s="122">
        <f>SUM(G36:G39)</f>
        <v>8258700.6859999998</v>
      </c>
      <c r="H40" s="106"/>
      <c r="I40" s="104" t="s">
        <v>436</v>
      </c>
      <c r="J40" s="97">
        <f t="shared" si="1"/>
        <v>29</v>
      </c>
      <c r="K40" s="106"/>
    </row>
    <row r="41" spans="1:11" ht="16.5" thickTop="1" thickBot="1" x14ac:dyDescent="0.4">
      <c r="A41" s="118">
        <f t="shared" si="0"/>
        <v>30</v>
      </c>
      <c r="B41" s="112"/>
      <c r="C41" s="112"/>
      <c r="D41" s="112"/>
      <c r="E41" s="112"/>
      <c r="F41" s="112"/>
      <c r="G41" s="112"/>
      <c r="H41" s="112"/>
      <c r="I41" s="119"/>
      <c r="J41" s="118">
        <f t="shared" si="1"/>
        <v>30</v>
      </c>
      <c r="K41" s="106"/>
    </row>
    <row r="42" spans="1:11" x14ac:dyDescent="0.35">
      <c r="A42" s="97">
        <f>A41+1</f>
        <v>31</v>
      </c>
      <c r="I42" s="104"/>
      <c r="J42" s="97">
        <f>J41+1</f>
        <v>31</v>
      </c>
    </row>
    <row r="43" spans="1:11" ht="16" thickBot="1" x14ac:dyDescent="0.4">
      <c r="A43" s="97">
        <f>A42+1</f>
        <v>32</v>
      </c>
      <c r="B43" s="101" t="s">
        <v>437</v>
      </c>
      <c r="G43" s="410">
        <v>0.10100000000000001</v>
      </c>
      <c r="H43" s="149"/>
      <c r="I43" s="97" t="s">
        <v>660</v>
      </c>
      <c r="J43" s="97">
        <f>J42+1</f>
        <v>32</v>
      </c>
    </row>
    <row r="44" spans="1:11" ht="16" thickTop="1" x14ac:dyDescent="0.35">
      <c r="A44" s="97">
        <f t="shared" si="0"/>
        <v>33</v>
      </c>
      <c r="C44" s="110" t="s">
        <v>265</v>
      </c>
      <c r="D44" s="110" t="s">
        <v>266</v>
      </c>
      <c r="E44" s="110" t="s">
        <v>438</v>
      </c>
      <c r="F44" s="110"/>
      <c r="G44" s="110" t="s">
        <v>439</v>
      </c>
      <c r="H44" s="110"/>
      <c r="I44" s="104"/>
      <c r="J44" s="97">
        <f t="shared" si="1"/>
        <v>33</v>
      </c>
    </row>
    <row r="45" spans="1:11" x14ac:dyDescent="0.35">
      <c r="A45" s="97">
        <f t="shared" si="0"/>
        <v>34</v>
      </c>
      <c r="D45" s="97" t="s">
        <v>440</v>
      </c>
      <c r="E45" s="97" t="s">
        <v>441</v>
      </c>
      <c r="F45" s="97"/>
      <c r="G45" s="97" t="s">
        <v>442</v>
      </c>
      <c r="H45" s="97"/>
      <c r="I45" s="104"/>
      <c r="J45" s="97">
        <f t="shared" si="1"/>
        <v>34</v>
      </c>
    </row>
    <row r="46" spans="1:11" ht="18" x14ac:dyDescent="0.35">
      <c r="A46" s="97">
        <f t="shared" si="0"/>
        <v>35</v>
      </c>
      <c r="B46" s="101" t="s">
        <v>443</v>
      </c>
      <c r="C46" s="99" t="s">
        <v>444</v>
      </c>
      <c r="D46" s="99" t="s">
        <v>445</v>
      </c>
      <c r="E46" s="99" t="s">
        <v>446</v>
      </c>
      <c r="F46" s="99"/>
      <c r="G46" s="99" t="s">
        <v>447</v>
      </c>
      <c r="H46" s="97"/>
      <c r="I46" s="104"/>
      <c r="J46" s="97">
        <f t="shared" si="1"/>
        <v>35</v>
      </c>
    </row>
    <row r="47" spans="1:11" x14ac:dyDescent="0.35">
      <c r="A47" s="97">
        <f t="shared" si="0"/>
        <v>36</v>
      </c>
      <c r="I47" s="104"/>
      <c r="J47" s="97">
        <f t="shared" si="1"/>
        <v>36</v>
      </c>
    </row>
    <row r="48" spans="1:11" x14ac:dyDescent="0.35">
      <c r="A48" s="97">
        <f t="shared" si="0"/>
        <v>37</v>
      </c>
      <c r="B48" s="183" t="s">
        <v>448</v>
      </c>
      <c r="C48" s="106">
        <f>G18</f>
        <v>6400965.29</v>
      </c>
      <c r="D48" s="120">
        <f>C48/C$51</f>
        <v>0.43663786749843475</v>
      </c>
      <c r="E48" s="120">
        <f>G28</f>
        <v>3.8015661384722177E-2</v>
      </c>
      <c r="G48" s="120">
        <f>D48*E48</f>
        <v>1.6599077318567683E-2</v>
      </c>
      <c r="H48" s="120"/>
      <c r="I48" s="104" t="s">
        <v>449</v>
      </c>
      <c r="J48" s="97">
        <f t="shared" si="1"/>
        <v>37</v>
      </c>
    </row>
    <row r="49" spans="1:10" x14ac:dyDescent="0.35">
      <c r="A49" s="97">
        <f t="shared" si="0"/>
        <v>38</v>
      </c>
      <c r="B49" s="183" t="s">
        <v>450</v>
      </c>
      <c r="C49" s="105">
        <f>G31</f>
        <v>0</v>
      </c>
      <c r="D49" s="120">
        <f>C49/C$51</f>
        <v>0</v>
      </c>
      <c r="E49" s="120">
        <f>G33</f>
        <v>0</v>
      </c>
      <c r="G49" s="120">
        <f>D49*E49</f>
        <v>0</v>
      </c>
      <c r="H49" s="120"/>
      <c r="I49" s="104" t="s">
        <v>451</v>
      </c>
      <c r="J49" s="97">
        <f t="shared" si="1"/>
        <v>38</v>
      </c>
    </row>
    <row r="50" spans="1:10" x14ac:dyDescent="0.35">
      <c r="A50" s="97">
        <f t="shared" si="0"/>
        <v>39</v>
      </c>
      <c r="B50" s="183" t="s">
        <v>452</v>
      </c>
      <c r="C50" s="105">
        <f>G40</f>
        <v>8258700.6859999998</v>
      </c>
      <c r="D50" s="411">
        <f>C50/C$51</f>
        <v>0.5633621325015653</v>
      </c>
      <c r="E50" s="121">
        <f>G43</f>
        <v>0.10100000000000001</v>
      </c>
      <c r="G50" s="411">
        <f>D50*E50</f>
        <v>5.68995753826581E-2</v>
      </c>
      <c r="H50" s="120"/>
      <c r="I50" s="104" t="s">
        <v>453</v>
      </c>
      <c r="J50" s="97">
        <f t="shared" si="1"/>
        <v>39</v>
      </c>
    </row>
    <row r="51" spans="1:10" ht="16" thickBot="1" x14ac:dyDescent="0.4">
      <c r="A51" s="97">
        <f t="shared" si="0"/>
        <v>40</v>
      </c>
      <c r="B51" s="183" t="s">
        <v>454</v>
      </c>
      <c r="C51" s="122">
        <f>SUM(C48:C50)</f>
        <v>14659665.976</v>
      </c>
      <c r="D51" s="376">
        <f>SUM(D48:D50)</f>
        <v>1</v>
      </c>
      <c r="G51" s="376">
        <f>SUM(G48:G50)</f>
        <v>7.3498652701225783E-2</v>
      </c>
      <c r="H51" s="120"/>
      <c r="I51" s="104" t="s">
        <v>455</v>
      </c>
      <c r="J51" s="97">
        <f t="shared" si="1"/>
        <v>40</v>
      </c>
    </row>
    <row r="52" spans="1:10" ht="16" thickTop="1" x14ac:dyDescent="0.35">
      <c r="A52" s="97">
        <f t="shared" si="0"/>
        <v>41</v>
      </c>
      <c r="I52" s="104"/>
      <c r="J52" s="97">
        <f t="shared" si="1"/>
        <v>41</v>
      </c>
    </row>
    <row r="53" spans="1:10" ht="16" thickBot="1" x14ac:dyDescent="0.4">
      <c r="A53" s="97">
        <f t="shared" si="0"/>
        <v>42</v>
      </c>
      <c r="B53" s="101" t="s">
        <v>456</v>
      </c>
      <c r="G53" s="376">
        <f>G49+G50</f>
        <v>5.68995753826581E-2</v>
      </c>
      <c r="H53" s="120"/>
      <c r="I53" s="104" t="s">
        <v>457</v>
      </c>
      <c r="J53" s="97">
        <f t="shared" si="1"/>
        <v>42</v>
      </c>
    </row>
    <row r="54" spans="1:10" ht="16.5" thickTop="1" thickBot="1" x14ac:dyDescent="0.4">
      <c r="A54" s="118">
        <f>A53+1</f>
        <v>43</v>
      </c>
      <c r="B54" s="112"/>
      <c r="C54" s="112"/>
      <c r="D54" s="112"/>
      <c r="E54" s="112"/>
      <c r="F54" s="112"/>
      <c r="G54" s="112"/>
      <c r="H54" s="112"/>
      <c r="I54" s="119"/>
      <c r="J54" s="118">
        <f>J53+1</f>
        <v>43</v>
      </c>
    </row>
    <row r="55" spans="1:10" x14ac:dyDescent="0.35">
      <c r="A55" s="97">
        <f t="shared" ref="A55:A103" si="2">A54+1</f>
        <v>44</v>
      </c>
      <c r="I55" s="104"/>
      <c r="J55" s="97">
        <f t="shared" ref="J55:J103" si="3">J54+1</f>
        <v>44</v>
      </c>
    </row>
    <row r="56" spans="1:10" ht="16" thickBot="1" x14ac:dyDescent="0.4">
      <c r="A56" s="97">
        <f>A55+1</f>
        <v>45</v>
      </c>
      <c r="B56" s="101" t="s">
        <v>458</v>
      </c>
      <c r="G56" s="410">
        <v>5.0000000000000001E-3</v>
      </c>
      <c r="I56" s="97" t="s">
        <v>660</v>
      </c>
      <c r="J56" s="97">
        <f>J55+1</f>
        <v>45</v>
      </c>
    </row>
    <row r="57" spans="1:10" ht="16" thickTop="1" x14ac:dyDescent="0.35">
      <c r="A57" s="97">
        <f t="shared" si="2"/>
        <v>46</v>
      </c>
      <c r="C57" s="110" t="s">
        <v>265</v>
      </c>
      <c r="D57" s="110" t="s">
        <v>266</v>
      </c>
      <c r="E57" s="110" t="s">
        <v>438</v>
      </c>
      <c r="F57" s="110"/>
      <c r="G57" s="110" t="s">
        <v>439</v>
      </c>
      <c r="I57" s="104"/>
      <c r="J57" s="97">
        <f t="shared" si="3"/>
        <v>46</v>
      </c>
    </row>
    <row r="58" spans="1:10" x14ac:dyDescent="0.35">
      <c r="A58" s="97">
        <f t="shared" si="2"/>
        <v>47</v>
      </c>
      <c r="D58" s="97" t="s">
        <v>440</v>
      </c>
      <c r="E58" s="97" t="s">
        <v>441</v>
      </c>
      <c r="F58" s="97"/>
      <c r="G58" s="97" t="s">
        <v>442</v>
      </c>
      <c r="I58" s="104"/>
      <c r="J58" s="97">
        <f t="shared" si="3"/>
        <v>47</v>
      </c>
    </row>
    <row r="59" spans="1:10" ht="18" x14ac:dyDescent="0.35">
      <c r="A59" s="97">
        <f t="shared" si="2"/>
        <v>48</v>
      </c>
      <c r="B59" s="101" t="s">
        <v>443</v>
      </c>
      <c r="C59" s="99" t="s">
        <v>444</v>
      </c>
      <c r="D59" s="99" t="s">
        <v>445</v>
      </c>
      <c r="E59" s="99" t="s">
        <v>446</v>
      </c>
      <c r="F59" s="99"/>
      <c r="G59" s="99" t="s">
        <v>447</v>
      </c>
      <c r="I59" s="104"/>
      <c r="J59" s="97">
        <f t="shared" si="3"/>
        <v>48</v>
      </c>
    </row>
    <row r="60" spans="1:10" x14ac:dyDescent="0.35">
      <c r="A60" s="97">
        <f t="shared" si="2"/>
        <v>49</v>
      </c>
      <c r="I60" s="104"/>
      <c r="J60" s="97">
        <f t="shared" si="3"/>
        <v>49</v>
      </c>
    </row>
    <row r="61" spans="1:10" x14ac:dyDescent="0.35">
      <c r="A61" s="97">
        <f t="shared" si="2"/>
        <v>50</v>
      </c>
      <c r="B61" s="183" t="s">
        <v>448</v>
      </c>
      <c r="C61" s="106">
        <f>G18</f>
        <v>6400965.29</v>
      </c>
      <c r="D61" s="120">
        <f>C61/C$64</f>
        <v>0.43663786749843475</v>
      </c>
      <c r="E61" s="123">
        <v>0</v>
      </c>
      <c r="G61" s="120">
        <f>D61*E61</f>
        <v>0</v>
      </c>
      <c r="I61" s="104" t="s">
        <v>460</v>
      </c>
      <c r="J61" s="97">
        <f t="shared" si="3"/>
        <v>50</v>
      </c>
    </row>
    <row r="62" spans="1:10" x14ac:dyDescent="0.35">
      <c r="A62" s="97">
        <f t="shared" si="2"/>
        <v>51</v>
      </c>
      <c r="B62" s="183" t="s">
        <v>450</v>
      </c>
      <c r="C62" s="105">
        <f>G31</f>
        <v>0</v>
      </c>
      <c r="D62" s="120">
        <f>C62/C$64</f>
        <v>0</v>
      </c>
      <c r="E62" s="123">
        <v>0</v>
      </c>
      <c r="G62" s="120">
        <f>D62*E62</f>
        <v>0</v>
      </c>
      <c r="I62" s="104" t="s">
        <v>460</v>
      </c>
      <c r="J62" s="97">
        <f t="shared" si="3"/>
        <v>51</v>
      </c>
    </row>
    <row r="63" spans="1:10" x14ac:dyDescent="0.35">
      <c r="A63" s="97">
        <f t="shared" si="2"/>
        <v>52</v>
      </c>
      <c r="B63" s="183" t="s">
        <v>452</v>
      </c>
      <c r="C63" s="105">
        <f>G40</f>
        <v>8258700.6859999998</v>
      </c>
      <c r="D63" s="411">
        <f>C63/C$64</f>
        <v>0.5633621325015653</v>
      </c>
      <c r="E63" s="121">
        <f>G56</f>
        <v>5.0000000000000001E-3</v>
      </c>
      <c r="G63" s="411">
        <f>D63*E63</f>
        <v>2.8168106625078267E-3</v>
      </c>
      <c r="I63" s="104" t="s">
        <v>461</v>
      </c>
      <c r="J63" s="97">
        <f t="shared" si="3"/>
        <v>52</v>
      </c>
    </row>
    <row r="64" spans="1:10" ht="16" thickBot="1" x14ac:dyDescent="0.4">
      <c r="A64" s="97">
        <f t="shared" si="2"/>
        <v>53</v>
      </c>
      <c r="B64" s="183" t="s">
        <v>454</v>
      </c>
      <c r="C64" s="122">
        <f>SUM(C61:C63)</f>
        <v>14659665.976</v>
      </c>
      <c r="D64" s="376">
        <f>SUM(D61:D63)</f>
        <v>1</v>
      </c>
      <c r="G64" s="376">
        <f>SUM(G61:G63)</f>
        <v>2.8168106625078267E-3</v>
      </c>
      <c r="I64" s="104" t="s">
        <v>462</v>
      </c>
      <c r="J64" s="97">
        <f t="shared" si="3"/>
        <v>53</v>
      </c>
    </row>
    <row r="65" spans="1:10" ht="16" thickTop="1" x14ac:dyDescent="0.35">
      <c r="A65" s="97">
        <f t="shared" si="2"/>
        <v>54</v>
      </c>
      <c r="I65" s="104"/>
      <c r="J65" s="97">
        <f t="shared" si="3"/>
        <v>54</v>
      </c>
    </row>
    <row r="66" spans="1:10" ht="16" thickBot="1" x14ac:dyDescent="0.4">
      <c r="A66" s="97">
        <f t="shared" si="2"/>
        <v>55</v>
      </c>
      <c r="B66" s="101" t="s">
        <v>463</v>
      </c>
      <c r="G66" s="376">
        <f>G63</f>
        <v>2.8168106625078267E-3</v>
      </c>
      <c r="I66" s="104" t="s">
        <v>464</v>
      </c>
      <c r="J66" s="97">
        <f t="shared" si="3"/>
        <v>55</v>
      </c>
    </row>
    <row r="67" spans="1:10" ht="16" thickTop="1" x14ac:dyDescent="0.35">
      <c r="B67" s="101"/>
      <c r="G67" s="120"/>
      <c r="I67" s="104"/>
      <c r="J67" s="97"/>
    </row>
    <row r="68" spans="1:10" ht="18" x14ac:dyDescent="0.35">
      <c r="A68" s="109">
        <v>1</v>
      </c>
      <c r="B68" s="183" t="s">
        <v>465</v>
      </c>
      <c r="G68" s="120"/>
      <c r="I68" s="104"/>
      <c r="J68" s="97"/>
    </row>
    <row r="69" spans="1:10" x14ac:dyDescent="0.35">
      <c r="B69" s="101"/>
      <c r="G69" s="120"/>
      <c r="I69" s="104"/>
      <c r="J69" s="97"/>
    </row>
    <row r="70" spans="1:10" x14ac:dyDescent="0.35">
      <c r="B70" s="101"/>
      <c r="G70" s="120"/>
      <c r="I70" s="104"/>
      <c r="J70" s="97"/>
    </row>
    <row r="71" spans="1:10" x14ac:dyDescent="0.35">
      <c r="B71" s="455" t="s">
        <v>204</v>
      </c>
      <c r="C71" s="455"/>
      <c r="D71" s="455"/>
      <c r="E71" s="455"/>
      <c r="F71" s="455"/>
      <c r="G71" s="455"/>
      <c r="H71" s="455"/>
      <c r="I71" s="455"/>
      <c r="J71" s="97"/>
    </row>
    <row r="72" spans="1:10" x14ac:dyDescent="0.35">
      <c r="B72" s="455" t="s">
        <v>404</v>
      </c>
      <c r="C72" s="455"/>
      <c r="D72" s="455"/>
      <c r="E72" s="455"/>
      <c r="F72" s="455"/>
      <c r="G72" s="455"/>
      <c r="H72" s="455"/>
      <c r="I72" s="455"/>
      <c r="J72" s="97"/>
    </row>
    <row r="73" spans="1:10" x14ac:dyDescent="0.35">
      <c r="B73" s="455" t="s">
        <v>405</v>
      </c>
      <c r="C73" s="455"/>
      <c r="D73" s="455"/>
      <c r="E73" s="455"/>
      <c r="F73" s="455"/>
      <c r="G73" s="455"/>
      <c r="H73" s="455"/>
      <c r="I73" s="455"/>
      <c r="J73" s="97"/>
    </row>
    <row r="74" spans="1:10" x14ac:dyDescent="0.35">
      <c r="B74" s="453" t="str">
        <f>B6</f>
        <v>Base Period &amp; True-Up Period 12 - Months Ending December 31, 2021</v>
      </c>
      <c r="C74" s="453"/>
      <c r="D74" s="453"/>
      <c r="E74" s="453"/>
      <c r="F74" s="453"/>
      <c r="G74" s="453"/>
      <c r="H74" s="453"/>
      <c r="I74" s="453"/>
      <c r="J74" s="97"/>
    </row>
    <row r="75" spans="1:10" x14ac:dyDescent="0.35">
      <c r="B75" s="451" t="s">
        <v>1</v>
      </c>
      <c r="C75" s="452"/>
      <c r="D75" s="452"/>
      <c r="E75" s="452"/>
      <c r="F75" s="452"/>
      <c r="G75" s="452"/>
      <c r="H75" s="452"/>
      <c r="I75" s="452"/>
      <c r="J75" s="97"/>
    </row>
    <row r="76" spans="1:10" x14ac:dyDescent="0.35">
      <c r="B76" s="97"/>
      <c r="C76" s="97"/>
      <c r="D76" s="97"/>
      <c r="E76" s="97"/>
      <c r="F76" s="97"/>
      <c r="G76" s="97"/>
      <c r="H76" s="97"/>
      <c r="I76" s="104"/>
      <c r="J76" s="97"/>
    </row>
    <row r="77" spans="1:10" x14ac:dyDescent="0.35">
      <c r="A77" s="97" t="s">
        <v>2</v>
      </c>
      <c r="B77" s="149"/>
      <c r="C77" s="149"/>
      <c r="D77" s="149"/>
      <c r="E77" s="97" t="s">
        <v>264</v>
      </c>
      <c r="F77" s="149"/>
      <c r="G77" s="149"/>
      <c r="H77" s="149"/>
      <c r="I77" s="104"/>
      <c r="J77" s="97" t="s">
        <v>2</v>
      </c>
    </row>
    <row r="78" spans="1:10" x14ac:dyDescent="0.35">
      <c r="A78" s="97" t="s">
        <v>6</v>
      </c>
      <c r="B78" s="97"/>
      <c r="C78" s="97"/>
      <c r="D78" s="97"/>
      <c r="E78" s="99" t="s">
        <v>267</v>
      </c>
      <c r="F78" s="97"/>
      <c r="G78" s="100" t="s">
        <v>4</v>
      </c>
      <c r="H78" s="149"/>
      <c r="I78" s="115" t="s">
        <v>5</v>
      </c>
      <c r="J78" s="97" t="s">
        <v>6</v>
      </c>
    </row>
    <row r="79" spans="1:10" x14ac:dyDescent="0.35">
      <c r="I79" s="104"/>
      <c r="J79" s="97"/>
    </row>
    <row r="80" spans="1:10" ht="18.5" thickBot="1" x14ac:dyDescent="0.4">
      <c r="A80" s="97">
        <v>1</v>
      </c>
      <c r="B80" s="101" t="s">
        <v>466</v>
      </c>
      <c r="G80" s="410">
        <v>0</v>
      </c>
      <c r="H80" s="149"/>
      <c r="I80" s="125"/>
      <c r="J80" s="97">
        <f>A80</f>
        <v>1</v>
      </c>
    </row>
    <row r="81" spans="1:10" ht="16" thickTop="1" x14ac:dyDescent="0.35">
      <c r="A81" s="97">
        <f t="shared" si="2"/>
        <v>2</v>
      </c>
      <c r="C81" s="110" t="s">
        <v>265</v>
      </c>
      <c r="D81" s="110" t="s">
        <v>266</v>
      </c>
      <c r="E81" s="110" t="s">
        <v>438</v>
      </c>
      <c r="F81" s="110"/>
      <c r="G81" s="110" t="s">
        <v>439</v>
      </c>
      <c r="H81" s="110"/>
      <c r="I81" s="104"/>
      <c r="J81" s="97">
        <f t="shared" si="3"/>
        <v>2</v>
      </c>
    </row>
    <row r="82" spans="1:10" x14ac:dyDescent="0.35">
      <c r="A82" s="97">
        <f t="shared" si="2"/>
        <v>3</v>
      </c>
      <c r="D82" s="97" t="s">
        <v>440</v>
      </c>
      <c r="E82" s="97" t="s">
        <v>441</v>
      </c>
      <c r="F82" s="97"/>
      <c r="G82" s="97" t="s">
        <v>442</v>
      </c>
      <c r="H82" s="97"/>
      <c r="I82" s="104"/>
      <c r="J82" s="97">
        <f t="shared" si="3"/>
        <v>3</v>
      </c>
    </row>
    <row r="83" spans="1:10" ht="18" x14ac:dyDescent="0.35">
      <c r="A83" s="97">
        <f t="shared" si="2"/>
        <v>4</v>
      </c>
      <c r="B83" s="101" t="s">
        <v>467</v>
      </c>
      <c r="C83" s="99" t="s">
        <v>468</v>
      </c>
      <c r="D83" s="99" t="s">
        <v>445</v>
      </c>
      <c r="E83" s="99" t="s">
        <v>446</v>
      </c>
      <c r="F83" s="99"/>
      <c r="G83" s="99" t="s">
        <v>447</v>
      </c>
      <c r="H83" s="97"/>
      <c r="I83" s="104"/>
      <c r="J83" s="97">
        <f t="shared" si="3"/>
        <v>4</v>
      </c>
    </row>
    <row r="84" spans="1:10" x14ac:dyDescent="0.35">
      <c r="A84" s="97">
        <f t="shared" si="2"/>
        <v>5</v>
      </c>
      <c r="I84" s="104"/>
      <c r="J84" s="97">
        <f t="shared" si="3"/>
        <v>5</v>
      </c>
    </row>
    <row r="85" spans="1:10" x14ac:dyDescent="0.35">
      <c r="A85" s="97">
        <f t="shared" si="2"/>
        <v>6</v>
      </c>
      <c r="B85" s="183" t="s">
        <v>448</v>
      </c>
      <c r="C85" s="106">
        <f>G18</f>
        <v>6400965.29</v>
      </c>
      <c r="D85" s="120">
        <f>C85/C$88</f>
        <v>0.43663786749843475</v>
      </c>
      <c r="E85" s="120">
        <f>G28</f>
        <v>3.8015661384722177E-2</v>
      </c>
      <c r="G85" s="120">
        <f>D85*E85</f>
        <v>1.6599077318567683E-2</v>
      </c>
      <c r="H85" s="120"/>
      <c r="I85" s="104" t="s">
        <v>469</v>
      </c>
      <c r="J85" s="97">
        <f t="shared" si="3"/>
        <v>6</v>
      </c>
    </row>
    <row r="86" spans="1:10" x14ac:dyDescent="0.35">
      <c r="A86" s="97">
        <f t="shared" si="2"/>
        <v>7</v>
      </c>
      <c r="B86" s="183" t="s">
        <v>450</v>
      </c>
      <c r="C86" s="105">
        <f>G31</f>
        <v>0</v>
      </c>
      <c r="D86" s="120">
        <f>C86/C$88</f>
        <v>0</v>
      </c>
      <c r="E86" s="120">
        <f>G33</f>
        <v>0</v>
      </c>
      <c r="G86" s="120">
        <f>D86*E86</f>
        <v>0</v>
      </c>
      <c r="H86" s="120"/>
      <c r="I86" s="104" t="s">
        <v>470</v>
      </c>
      <c r="J86" s="97">
        <f t="shared" si="3"/>
        <v>7</v>
      </c>
    </row>
    <row r="87" spans="1:10" x14ac:dyDescent="0.35">
      <c r="A87" s="97">
        <f t="shared" si="2"/>
        <v>8</v>
      </c>
      <c r="B87" s="183" t="s">
        <v>452</v>
      </c>
      <c r="C87" s="105">
        <f>G40</f>
        <v>8258700.6859999998</v>
      </c>
      <c r="D87" s="411">
        <f>C87/C$88</f>
        <v>0.5633621325015653</v>
      </c>
      <c r="E87" s="121">
        <f>G80</f>
        <v>0</v>
      </c>
      <c r="G87" s="411">
        <f>D87*E87</f>
        <v>0</v>
      </c>
      <c r="H87" s="120"/>
      <c r="I87" s="104" t="s">
        <v>471</v>
      </c>
      <c r="J87" s="97">
        <f t="shared" si="3"/>
        <v>8</v>
      </c>
    </row>
    <row r="88" spans="1:10" ht="16" thickBot="1" x14ac:dyDescent="0.4">
      <c r="A88" s="97">
        <f t="shared" si="2"/>
        <v>9</v>
      </c>
      <c r="B88" s="183" t="s">
        <v>454</v>
      </c>
      <c r="C88" s="122">
        <f>SUM(C85:C87)</f>
        <v>14659665.976</v>
      </c>
      <c r="D88" s="376">
        <f>SUM(D85:D87)</f>
        <v>1</v>
      </c>
      <c r="G88" s="376">
        <f>SUM(G85:G87)</f>
        <v>1.6599077318567683E-2</v>
      </c>
      <c r="H88" s="120"/>
      <c r="I88" s="104" t="s">
        <v>472</v>
      </c>
      <c r="J88" s="97">
        <f t="shared" si="3"/>
        <v>9</v>
      </c>
    </row>
    <row r="89" spans="1:10" ht="16" thickTop="1" x14ac:dyDescent="0.35">
      <c r="A89" s="97">
        <f t="shared" si="2"/>
        <v>10</v>
      </c>
      <c r="I89" s="104"/>
      <c r="J89" s="97">
        <f t="shared" si="3"/>
        <v>10</v>
      </c>
    </row>
    <row r="90" spans="1:10" ht="16" thickBot="1" x14ac:dyDescent="0.4">
      <c r="A90" s="97">
        <f t="shared" si="2"/>
        <v>11</v>
      </c>
      <c r="B90" s="101" t="s">
        <v>473</v>
      </c>
      <c r="G90" s="376">
        <f>G86+G87</f>
        <v>0</v>
      </c>
      <c r="H90" s="120"/>
      <c r="I90" s="104" t="s">
        <v>474</v>
      </c>
      <c r="J90" s="97">
        <f t="shared" si="3"/>
        <v>11</v>
      </c>
    </row>
    <row r="91" spans="1:10" ht="16.5" thickTop="1" thickBot="1" x14ac:dyDescent="0.4">
      <c r="A91" s="118">
        <f t="shared" si="2"/>
        <v>12</v>
      </c>
      <c r="B91" s="126"/>
      <c r="C91" s="112"/>
      <c r="D91" s="112"/>
      <c r="E91" s="112"/>
      <c r="F91" s="112"/>
      <c r="G91" s="412"/>
      <c r="H91" s="412"/>
      <c r="I91" s="119"/>
      <c r="J91" s="118">
        <f t="shared" si="3"/>
        <v>12</v>
      </c>
    </row>
    <row r="92" spans="1:10" x14ac:dyDescent="0.35">
      <c r="A92" s="97">
        <f t="shared" si="2"/>
        <v>13</v>
      </c>
      <c r="I92" s="104"/>
      <c r="J92" s="97">
        <f t="shared" si="3"/>
        <v>13</v>
      </c>
    </row>
    <row r="93" spans="1:10" ht="31.5" thickBot="1" x14ac:dyDescent="0.4">
      <c r="A93" s="97">
        <f t="shared" si="2"/>
        <v>14</v>
      </c>
      <c r="B93" s="101" t="s">
        <v>458</v>
      </c>
      <c r="G93" s="410">
        <v>0</v>
      </c>
      <c r="I93" s="104" t="s">
        <v>459</v>
      </c>
      <c r="J93" s="97">
        <f t="shared" si="3"/>
        <v>14</v>
      </c>
    </row>
    <row r="94" spans="1:10" ht="16" thickTop="1" x14ac:dyDescent="0.35">
      <c r="A94" s="97">
        <f t="shared" si="2"/>
        <v>15</v>
      </c>
      <c r="C94" s="110" t="s">
        <v>265</v>
      </c>
      <c r="D94" s="110" t="s">
        <v>266</v>
      </c>
      <c r="E94" s="110" t="s">
        <v>438</v>
      </c>
      <c r="F94" s="110"/>
      <c r="G94" s="110" t="s">
        <v>439</v>
      </c>
      <c r="I94" s="104"/>
      <c r="J94" s="97">
        <f t="shared" si="3"/>
        <v>15</v>
      </c>
    </row>
    <row r="95" spans="1:10" x14ac:dyDescent="0.35">
      <c r="A95" s="97">
        <f t="shared" si="2"/>
        <v>16</v>
      </c>
      <c r="D95" s="97" t="s">
        <v>440</v>
      </c>
      <c r="E95" s="97" t="s">
        <v>441</v>
      </c>
      <c r="F95" s="97"/>
      <c r="G95" s="97" t="s">
        <v>442</v>
      </c>
      <c r="I95" s="104"/>
      <c r="J95" s="97">
        <f t="shared" si="3"/>
        <v>16</v>
      </c>
    </row>
    <row r="96" spans="1:10" ht="18" x14ac:dyDescent="0.35">
      <c r="A96" s="97">
        <f t="shared" si="2"/>
        <v>17</v>
      </c>
      <c r="B96" s="101" t="s">
        <v>443</v>
      </c>
      <c r="C96" s="99" t="s">
        <v>468</v>
      </c>
      <c r="D96" s="99" t="s">
        <v>445</v>
      </c>
      <c r="E96" s="99" t="s">
        <v>446</v>
      </c>
      <c r="F96" s="99"/>
      <c r="G96" s="99" t="s">
        <v>447</v>
      </c>
      <c r="I96" s="104"/>
      <c r="J96" s="97">
        <f t="shared" si="3"/>
        <v>17</v>
      </c>
    </row>
    <row r="97" spans="1:10" x14ac:dyDescent="0.35">
      <c r="A97" s="97">
        <f t="shared" si="2"/>
        <v>18</v>
      </c>
      <c r="I97" s="104"/>
      <c r="J97" s="97">
        <f t="shared" si="3"/>
        <v>18</v>
      </c>
    </row>
    <row r="98" spans="1:10" x14ac:dyDescent="0.35">
      <c r="A98" s="97">
        <f t="shared" si="2"/>
        <v>19</v>
      </c>
      <c r="B98" s="183" t="s">
        <v>448</v>
      </c>
      <c r="C98" s="106">
        <f>G18</f>
        <v>6400965.29</v>
      </c>
      <c r="D98" s="120">
        <f>C98/C$101</f>
        <v>0.43663786749843475</v>
      </c>
      <c r="E98" s="123">
        <v>0</v>
      </c>
      <c r="G98" s="120">
        <f>D98*E98</f>
        <v>0</v>
      </c>
      <c r="I98" s="104" t="s">
        <v>460</v>
      </c>
      <c r="J98" s="97">
        <f t="shared" si="3"/>
        <v>19</v>
      </c>
    </row>
    <row r="99" spans="1:10" x14ac:dyDescent="0.35">
      <c r="A99" s="97">
        <f t="shared" si="2"/>
        <v>20</v>
      </c>
      <c r="B99" s="183" t="s">
        <v>450</v>
      </c>
      <c r="C99" s="105">
        <f>G31</f>
        <v>0</v>
      </c>
      <c r="D99" s="120">
        <f>C99/C$101</f>
        <v>0</v>
      </c>
      <c r="E99" s="123">
        <v>0</v>
      </c>
      <c r="G99" s="120">
        <f>D99*E99</f>
        <v>0</v>
      </c>
      <c r="I99" s="104" t="s">
        <v>460</v>
      </c>
      <c r="J99" s="97">
        <f t="shared" si="3"/>
        <v>20</v>
      </c>
    </row>
    <row r="100" spans="1:10" x14ac:dyDescent="0.35">
      <c r="A100" s="97">
        <f t="shared" si="2"/>
        <v>21</v>
      </c>
      <c r="B100" s="183" t="s">
        <v>452</v>
      </c>
      <c r="C100" s="105">
        <f>G40</f>
        <v>8258700.6859999998</v>
      </c>
      <c r="D100" s="411">
        <f>C100/C$101</f>
        <v>0.5633621325015653</v>
      </c>
      <c r="E100" s="121">
        <f>G93</f>
        <v>0</v>
      </c>
      <c r="G100" s="411">
        <f>D100*E100</f>
        <v>0</v>
      </c>
      <c r="I100" s="104" t="s">
        <v>475</v>
      </c>
      <c r="J100" s="97">
        <f t="shared" si="3"/>
        <v>21</v>
      </c>
    </row>
    <row r="101" spans="1:10" ht="16" thickBot="1" x14ac:dyDescent="0.4">
      <c r="A101" s="97">
        <f t="shared" si="2"/>
        <v>22</v>
      </c>
      <c r="B101" s="183" t="s">
        <v>454</v>
      </c>
      <c r="C101" s="122">
        <f>SUM(C98:C100)</f>
        <v>14659665.976</v>
      </c>
      <c r="D101" s="376">
        <f>SUM(D98:D100)</f>
        <v>1</v>
      </c>
      <c r="G101" s="376">
        <f>SUM(G98:G100)</f>
        <v>0</v>
      </c>
      <c r="I101" s="104" t="s">
        <v>150</v>
      </c>
      <c r="J101" s="97">
        <f t="shared" si="3"/>
        <v>22</v>
      </c>
    </row>
    <row r="102" spans="1:10" ht="16" thickTop="1" x14ac:dyDescent="0.35">
      <c r="A102" s="97">
        <f t="shared" si="2"/>
        <v>23</v>
      </c>
      <c r="I102" s="104"/>
      <c r="J102" s="97">
        <f t="shared" si="3"/>
        <v>23</v>
      </c>
    </row>
    <row r="103" spans="1:10" ht="16" thickBot="1" x14ac:dyDescent="0.4">
      <c r="A103" s="97">
        <f t="shared" si="2"/>
        <v>24</v>
      </c>
      <c r="B103" s="101" t="s">
        <v>463</v>
      </c>
      <c r="G103" s="376">
        <f>G100</f>
        <v>0</v>
      </c>
      <c r="I103" s="104" t="s">
        <v>476</v>
      </c>
      <c r="J103" s="97">
        <f t="shared" si="3"/>
        <v>24</v>
      </c>
    </row>
    <row r="104" spans="1:10" ht="16" thickTop="1" x14ac:dyDescent="0.35">
      <c r="B104" s="101"/>
      <c r="G104" s="120"/>
      <c r="I104" s="104"/>
      <c r="J104" s="97"/>
    </row>
    <row r="105" spans="1:10" ht="18" x14ac:dyDescent="0.35">
      <c r="A105" s="109">
        <v>1</v>
      </c>
      <c r="B105" s="183" t="s">
        <v>477</v>
      </c>
      <c r="G105" s="120"/>
      <c r="I105" s="104"/>
      <c r="J105" s="97"/>
    </row>
    <row r="106" spans="1:10" ht="18" x14ac:dyDescent="0.35">
      <c r="A106" s="109">
        <v>2</v>
      </c>
      <c r="B106" s="183" t="s">
        <v>465</v>
      </c>
      <c r="G106" s="108"/>
      <c r="H106" s="108"/>
      <c r="J106" s="97" t="s">
        <v>19</v>
      </c>
    </row>
    <row r="107" spans="1:10" ht="18" x14ac:dyDescent="0.35">
      <c r="A107" s="109"/>
      <c r="G107" s="108"/>
      <c r="H107" s="108"/>
      <c r="J107" s="97"/>
    </row>
    <row r="108" spans="1:10" ht="18" x14ac:dyDescent="0.35">
      <c r="A108" s="109"/>
      <c r="G108" s="108"/>
      <c r="H108" s="108"/>
      <c r="J108" s="97"/>
    </row>
    <row r="109" spans="1:10" x14ac:dyDescent="0.35">
      <c r="B109" s="455" t="s">
        <v>204</v>
      </c>
      <c r="C109" s="455"/>
      <c r="D109" s="455"/>
      <c r="E109" s="455"/>
      <c r="F109" s="455"/>
      <c r="G109" s="455"/>
      <c r="H109" s="455"/>
      <c r="I109" s="455"/>
      <c r="J109" s="97"/>
    </row>
    <row r="110" spans="1:10" x14ac:dyDescent="0.35">
      <c r="B110" s="455" t="s">
        <v>404</v>
      </c>
      <c r="C110" s="455"/>
      <c r="D110" s="455"/>
      <c r="E110" s="455"/>
      <c r="F110" s="455"/>
      <c r="G110" s="455"/>
      <c r="H110" s="455"/>
      <c r="I110" s="455"/>
      <c r="J110" s="97"/>
    </row>
    <row r="111" spans="1:10" x14ac:dyDescent="0.35">
      <c r="B111" s="455" t="s">
        <v>405</v>
      </c>
      <c r="C111" s="455"/>
      <c r="D111" s="455"/>
      <c r="E111" s="455"/>
      <c r="F111" s="455"/>
      <c r="G111" s="455"/>
      <c r="H111" s="455"/>
      <c r="I111" s="455"/>
      <c r="J111" s="97"/>
    </row>
    <row r="112" spans="1:10" x14ac:dyDescent="0.35">
      <c r="B112" s="453" t="str">
        <f>B6</f>
        <v>Base Period &amp; True-Up Period 12 - Months Ending December 31, 2021</v>
      </c>
      <c r="C112" s="453"/>
      <c r="D112" s="453"/>
      <c r="E112" s="453"/>
      <c r="F112" s="453"/>
      <c r="G112" s="453"/>
      <c r="H112" s="453"/>
      <c r="I112" s="453"/>
      <c r="J112" s="97"/>
    </row>
    <row r="113" spans="1:12" x14ac:dyDescent="0.35">
      <c r="B113" s="451" t="s">
        <v>1</v>
      </c>
      <c r="C113" s="452"/>
      <c r="D113" s="452"/>
      <c r="E113" s="452"/>
      <c r="F113" s="452"/>
      <c r="G113" s="452"/>
      <c r="H113" s="452"/>
      <c r="I113" s="452"/>
      <c r="J113" s="97"/>
    </row>
    <row r="114" spans="1:12" x14ac:dyDescent="0.35">
      <c r="B114" s="97"/>
      <c r="C114" s="97"/>
      <c r="D114" s="97"/>
      <c r="E114" s="97"/>
      <c r="F114" s="97"/>
      <c r="G114" s="97"/>
      <c r="H114" s="97"/>
      <c r="I114" s="104"/>
      <c r="J114" s="97"/>
    </row>
    <row r="115" spans="1:12" x14ac:dyDescent="0.35">
      <c r="A115" s="97" t="s">
        <v>2</v>
      </c>
      <c r="B115" s="149"/>
      <c r="C115" s="149"/>
      <c r="D115" s="149"/>
      <c r="E115" s="149"/>
      <c r="F115" s="149"/>
      <c r="G115" s="149"/>
      <c r="H115" s="149"/>
      <c r="I115" s="104"/>
      <c r="J115" s="97" t="s">
        <v>2</v>
      </c>
    </row>
    <row r="116" spans="1:12" x14ac:dyDescent="0.35">
      <c r="A116" s="97" t="s">
        <v>6</v>
      </c>
      <c r="B116" s="97"/>
      <c r="C116" s="97"/>
      <c r="D116" s="97"/>
      <c r="E116" s="97"/>
      <c r="F116" s="97"/>
      <c r="G116" s="99" t="s">
        <v>4</v>
      </c>
      <c r="H116" s="149"/>
      <c r="I116" s="115" t="s">
        <v>5</v>
      </c>
      <c r="J116" s="97" t="s">
        <v>6</v>
      </c>
    </row>
    <row r="117" spans="1:12" x14ac:dyDescent="0.35">
      <c r="G117" s="97"/>
      <c r="H117" s="97"/>
      <c r="I117" s="104"/>
      <c r="J117" s="97"/>
    </row>
    <row r="118" spans="1:12" ht="17.5" x14ac:dyDescent="0.35">
      <c r="A118" s="97">
        <v>1</v>
      </c>
      <c r="B118" s="101" t="s">
        <v>478</v>
      </c>
      <c r="E118" s="149"/>
      <c r="F118" s="149"/>
      <c r="G118" s="128"/>
      <c r="H118" s="128"/>
      <c r="I118" s="104"/>
      <c r="J118" s="97">
        <v>1</v>
      </c>
    </row>
    <row r="119" spans="1:12" x14ac:dyDescent="0.35">
      <c r="A119" s="97">
        <f>A118+1</f>
        <v>2</v>
      </c>
      <c r="B119" s="129"/>
      <c r="E119" s="149"/>
      <c r="F119" s="149"/>
      <c r="G119" s="128"/>
      <c r="H119" s="128"/>
      <c r="I119" s="104"/>
      <c r="J119" s="97">
        <f>J118+1</f>
        <v>2</v>
      </c>
    </row>
    <row r="120" spans="1:12" x14ac:dyDescent="0.35">
      <c r="A120" s="97">
        <f>A119+1</f>
        <v>3</v>
      </c>
      <c r="B120" s="101" t="s">
        <v>479</v>
      </c>
      <c r="E120" s="149"/>
      <c r="F120" s="149"/>
      <c r="G120" s="128"/>
      <c r="H120" s="128"/>
      <c r="I120" s="104"/>
      <c r="J120" s="97">
        <f>J119+1</f>
        <v>3</v>
      </c>
    </row>
    <row r="121" spans="1:12" x14ac:dyDescent="0.35">
      <c r="A121" s="97">
        <f>A120+1</f>
        <v>4</v>
      </c>
      <c r="B121" s="149"/>
      <c r="C121" s="149"/>
      <c r="D121" s="149"/>
      <c r="E121" s="149"/>
      <c r="F121" s="149"/>
      <c r="G121" s="128"/>
      <c r="H121" s="128"/>
      <c r="I121" s="104"/>
      <c r="J121" s="97">
        <f>J120+1</f>
        <v>4</v>
      </c>
    </row>
    <row r="122" spans="1:12" x14ac:dyDescent="0.35">
      <c r="A122" s="97">
        <f t="shared" ref="A122:A183" si="4">A121+1</f>
        <v>5</v>
      </c>
      <c r="B122" s="102" t="s">
        <v>480</v>
      </c>
      <c r="C122" s="149"/>
      <c r="D122" s="149"/>
      <c r="E122" s="149"/>
      <c r="F122" s="149"/>
      <c r="G122" s="128"/>
      <c r="H122" s="128"/>
      <c r="I122" s="130"/>
      <c r="J122" s="97">
        <f t="shared" ref="J122:J183" si="5">J121+1</f>
        <v>5</v>
      </c>
    </row>
    <row r="123" spans="1:12" x14ac:dyDescent="0.35">
      <c r="A123" s="97">
        <f t="shared" si="4"/>
        <v>6</v>
      </c>
      <c r="B123" s="183" t="s">
        <v>481</v>
      </c>
      <c r="D123" s="149"/>
      <c r="E123" s="149"/>
      <c r="F123" s="149"/>
      <c r="G123" s="413">
        <f>G53</f>
        <v>5.68995753826581E-2</v>
      </c>
      <c r="H123" s="149"/>
      <c r="I123" s="104" t="s">
        <v>482</v>
      </c>
      <c r="J123" s="97">
        <f t="shared" si="5"/>
        <v>6</v>
      </c>
      <c r="K123" s="97"/>
    </row>
    <row r="124" spans="1:12" x14ac:dyDescent="0.35">
      <c r="A124" s="97">
        <f t="shared" si="4"/>
        <v>7</v>
      </c>
      <c r="B124" s="183" t="s">
        <v>483</v>
      </c>
      <c r="D124" s="149"/>
      <c r="E124" s="149"/>
      <c r="F124" s="149"/>
      <c r="G124" s="357">
        <v>3545.067068161326</v>
      </c>
      <c r="H124" s="149"/>
      <c r="I124" s="104" t="s">
        <v>661</v>
      </c>
      <c r="J124" s="97">
        <f t="shared" si="5"/>
        <v>7</v>
      </c>
      <c r="K124" s="97"/>
    </row>
    <row r="125" spans="1:12" x14ac:dyDescent="0.35">
      <c r="A125" s="97">
        <f t="shared" si="4"/>
        <v>8</v>
      </c>
      <c r="B125" s="183" t="s">
        <v>484</v>
      </c>
      <c r="D125" s="149"/>
      <c r="E125" s="149"/>
      <c r="F125" s="149"/>
      <c r="G125" s="414">
        <v>8977.4801324399996</v>
      </c>
      <c r="H125" s="149"/>
      <c r="I125" s="125" t="s">
        <v>662</v>
      </c>
      <c r="J125" s="97">
        <f t="shared" si="5"/>
        <v>8</v>
      </c>
      <c r="K125" s="149"/>
    </row>
    <row r="126" spans="1:12" x14ac:dyDescent="0.35">
      <c r="A126" s="97">
        <f t="shared" si="4"/>
        <v>9</v>
      </c>
      <c r="B126" s="183" t="s">
        <v>485</v>
      </c>
      <c r="D126" s="149"/>
      <c r="E126" s="131"/>
      <c r="F126" s="149"/>
      <c r="G126" s="330">
        <v>4874468.4481280427</v>
      </c>
      <c r="H126" s="149"/>
      <c r="I126" s="104" t="s">
        <v>663</v>
      </c>
      <c r="J126" s="97">
        <f t="shared" si="5"/>
        <v>9</v>
      </c>
    </row>
    <row r="127" spans="1:12" x14ac:dyDescent="0.35">
      <c r="A127" s="97">
        <f t="shared" si="4"/>
        <v>10</v>
      </c>
      <c r="B127" s="183" t="s">
        <v>486</v>
      </c>
      <c r="D127" s="121"/>
      <c r="E127" s="149"/>
      <c r="F127" s="149"/>
      <c r="G127" s="415" t="s">
        <v>487</v>
      </c>
      <c r="H127" s="149"/>
      <c r="I127" s="104" t="s">
        <v>488</v>
      </c>
      <c r="J127" s="97">
        <f t="shared" si="5"/>
        <v>10</v>
      </c>
      <c r="L127" s="132"/>
    </row>
    <row r="128" spans="1:12" x14ac:dyDescent="0.35">
      <c r="A128" s="97">
        <f t="shared" si="4"/>
        <v>11</v>
      </c>
      <c r="G128" s="97"/>
      <c r="H128" s="97"/>
      <c r="J128" s="97">
        <f t="shared" si="5"/>
        <v>11</v>
      </c>
    </row>
    <row r="129" spans="1:12" x14ac:dyDescent="0.35">
      <c r="A129" s="97">
        <f t="shared" si="4"/>
        <v>12</v>
      </c>
      <c r="B129" s="183" t="s">
        <v>489</v>
      </c>
      <c r="D129" s="149"/>
      <c r="E129" s="149"/>
      <c r="F129" s="149"/>
      <c r="G129" s="146">
        <f>(((G123)+(G125/G126))*G127-(G124/G126))/(1-G127)</f>
        <v>1.4694180606271211E-2</v>
      </c>
      <c r="H129" s="146"/>
      <c r="I129" s="104" t="s">
        <v>490</v>
      </c>
      <c r="J129" s="97">
        <f t="shared" si="5"/>
        <v>12</v>
      </c>
      <c r="L129" s="416"/>
    </row>
    <row r="130" spans="1:12" x14ac:dyDescent="0.35">
      <c r="A130" s="97">
        <f t="shared" si="4"/>
        <v>13</v>
      </c>
      <c r="B130" s="133" t="s">
        <v>491</v>
      </c>
      <c r="G130" s="97"/>
      <c r="H130" s="97"/>
      <c r="J130" s="97">
        <f t="shared" si="5"/>
        <v>13</v>
      </c>
    </row>
    <row r="131" spans="1:12" x14ac:dyDescent="0.35">
      <c r="A131" s="97">
        <f t="shared" si="4"/>
        <v>14</v>
      </c>
      <c r="G131" s="417"/>
      <c r="H131" s="97"/>
      <c r="J131" s="97">
        <f t="shared" si="5"/>
        <v>14</v>
      </c>
    </row>
    <row r="132" spans="1:12" x14ac:dyDescent="0.35">
      <c r="A132" s="97">
        <f t="shared" si="4"/>
        <v>15</v>
      </c>
      <c r="B132" s="101" t="s">
        <v>492</v>
      </c>
      <c r="C132" s="149"/>
      <c r="D132" s="149"/>
      <c r="E132" s="149"/>
      <c r="F132" s="149"/>
      <c r="G132" s="134"/>
      <c r="H132" s="134"/>
      <c r="I132" s="135"/>
      <c r="J132" s="97">
        <f t="shared" si="5"/>
        <v>15</v>
      </c>
      <c r="K132" s="136"/>
    </row>
    <row r="133" spans="1:12" x14ac:dyDescent="0.35">
      <c r="A133" s="97">
        <f t="shared" si="4"/>
        <v>16</v>
      </c>
      <c r="B133" s="107"/>
      <c r="C133" s="149"/>
      <c r="D133" s="149"/>
      <c r="E133" s="149"/>
      <c r="F133" s="149"/>
      <c r="G133" s="134"/>
      <c r="H133" s="134"/>
      <c r="I133" s="137"/>
      <c r="J133" s="97">
        <f t="shared" si="5"/>
        <v>16</v>
      </c>
      <c r="K133" s="149"/>
    </row>
    <row r="134" spans="1:12" x14ac:dyDescent="0.35">
      <c r="A134" s="97">
        <f t="shared" si="4"/>
        <v>17</v>
      </c>
      <c r="B134" s="102" t="s">
        <v>480</v>
      </c>
      <c r="C134" s="149"/>
      <c r="D134" s="149"/>
      <c r="E134" s="149"/>
      <c r="F134" s="149"/>
      <c r="G134" s="134"/>
      <c r="H134" s="134"/>
      <c r="I134" s="137"/>
      <c r="J134" s="97">
        <f t="shared" si="5"/>
        <v>17</v>
      </c>
      <c r="K134" s="149"/>
    </row>
    <row r="135" spans="1:12" x14ac:dyDescent="0.35">
      <c r="A135" s="97">
        <f t="shared" si="4"/>
        <v>18</v>
      </c>
      <c r="B135" s="183" t="s">
        <v>481</v>
      </c>
      <c r="D135" s="149"/>
      <c r="E135" s="149"/>
      <c r="F135" s="149"/>
      <c r="G135" s="120">
        <f>G123</f>
        <v>5.68995753826581E-2</v>
      </c>
      <c r="H135" s="120"/>
      <c r="I135" s="104" t="s">
        <v>493</v>
      </c>
      <c r="J135" s="97">
        <f t="shared" si="5"/>
        <v>18</v>
      </c>
      <c r="K135" s="97"/>
    </row>
    <row r="136" spans="1:12" x14ac:dyDescent="0.35">
      <c r="A136" s="97">
        <f t="shared" si="4"/>
        <v>19</v>
      </c>
      <c r="B136" s="183" t="s">
        <v>664</v>
      </c>
      <c r="D136" s="149"/>
      <c r="E136" s="149"/>
      <c r="F136" s="149"/>
      <c r="G136" s="418">
        <v>0</v>
      </c>
      <c r="H136" s="120"/>
      <c r="I136" s="104" t="s">
        <v>665</v>
      </c>
      <c r="J136" s="97">
        <f t="shared" si="5"/>
        <v>19</v>
      </c>
      <c r="K136" s="97"/>
    </row>
    <row r="137" spans="1:12" x14ac:dyDescent="0.35">
      <c r="A137" s="97">
        <f t="shared" si="4"/>
        <v>20</v>
      </c>
      <c r="B137" s="183" t="s">
        <v>484</v>
      </c>
      <c r="D137" s="149"/>
      <c r="E137" s="149"/>
      <c r="F137" s="149"/>
      <c r="G137" s="418">
        <f>G125</f>
        <v>8977.4801324399996</v>
      </c>
      <c r="H137" s="418"/>
      <c r="I137" s="104" t="s">
        <v>494</v>
      </c>
      <c r="J137" s="97">
        <f t="shared" si="5"/>
        <v>20</v>
      </c>
      <c r="K137" s="97"/>
    </row>
    <row r="138" spans="1:12" x14ac:dyDescent="0.35">
      <c r="A138" s="97">
        <f t="shared" si="4"/>
        <v>21</v>
      </c>
      <c r="B138" s="183" t="s">
        <v>485</v>
      </c>
      <c r="D138" s="149"/>
      <c r="E138" s="149"/>
      <c r="F138" s="149"/>
      <c r="G138" s="335">
        <f>G126</f>
        <v>4874468.4481280427</v>
      </c>
      <c r="H138" s="335"/>
      <c r="I138" s="104" t="s">
        <v>495</v>
      </c>
      <c r="J138" s="97">
        <f t="shared" si="5"/>
        <v>21</v>
      </c>
      <c r="K138" s="97"/>
    </row>
    <row r="139" spans="1:12" x14ac:dyDescent="0.35">
      <c r="A139" s="97">
        <f t="shared" si="4"/>
        <v>22</v>
      </c>
      <c r="B139" s="183" t="s">
        <v>496</v>
      </c>
      <c r="D139" s="149"/>
      <c r="E139" s="149"/>
      <c r="F139" s="149"/>
      <c r="G139" s="146">
        <f>G129</f>
        <v>1.4694180606271211E-2</v>
      </c>
      <c r="H139" s="146"/>
      <c r="I139" s="104" t="s">
        <v>497</v>
      </c>
      <c r="J139" s="97">
        <f t="shared" si="5"/>
        <v>22</v>
      </c>
    </row>
    <row r="140" spans="1:12" x14ac:dyDescent="0.35">
      <c r="A140" s="97">
        <f t="shared" si="4"/>
        <v>23</v>
      </c>
      <c r="B140" s="183" t="s">
        <v>498</v>
      </c>
      <c r="D140" s="149"/>
      <c r="E140" s="149"/>
      <c r="F140" s="149"/>
      <c r="G140" s="415" t="s">
        <v>499</v>
      </c>
      <c r="H140" s="149"/>
      <c r="I140" s="104" t="s">
        <v>500</v>
      </c>
      <c r="J140" s="97">
        <f t="shared" si="5"/>
        <v>23</v>
      </c>
    </row>
    <row r="141" spans="1:12" x14ac:dyDescent="0.35">
      <c r="A141" s="97">
        <f t="shared" si="4"/>
        <v>24</v>
      </c>
      <c r="B141" s="300"/>
      <c r="D141" s="149"/>
      <c r="E141" s="149"/>
      <c r="F141" s="149"/>
      <c r="G141" s="419"/>
      <c r="H141" s="419"/>
      <c r="I141" s="137"/>
      <c r="J141" s="97">
        <f t="shared" si="5"/>
        <v>24</v>
      </c>
    </row>
    <row r="142" spans="1:12" x14ac:dyDescent="0.35">
      <c r="A142" s="97">
        <f t="shared" si="4"/>
        <v>25</v>
      </c>
      <c r="B142" s="183" t="s">
        <v>666</v>
      </c>
      <c r="C142" s="97"/>
      <c r="D142" s="97"/>
      <c r="E142" s="149"/>
      <c r="F142" s="149"/>
      <c r="G142" s="420">
        <f>(((G135)+(G137/G138)+G129)*G140-(G136/G138))/(1-G140)</f>
        <v>7.1212126165938281E-3</v>
      </c>
      <c r="H142" s="146"/>
      <c r="I142" s="104" t="s">
        <v>501</v>
      </c>
      <c r="J142" s="97">
        <f t="shared" si="5"/>
        <v>25</v>
      </c>
    </row>
    <row r="143" spans="1:12" x14ac:dyDescent="0.35">
      <c r="A143" s="97">
        <f t="shared" si="4"/>
        <v>26</v>
      </c>
      <c r="B143" s="133" t="s">
        <v>667</v>
      </c>
      <c r="G143" s="97"/>
      <c r="H143" s="97"/>
      <c r="I143" s="104"/>
      <c r="J143" s="97">
        <f t="shared" si="5"/>
        <v>26</v>
      </c>
      <c r="K143" s="97"/>
    </row>
    <row r="144" spans="1:12" x14ac:dyDescent="0.35">
      <c r="A144" s="97">
        <f t="shared" si="4"/>
        <v>27</v>
      </c>
      <c r="G144" s="97"/>
      <c r="H144" s="97"/>
      <c r="I144" s="104"/>
      <c r="J144" s="97">
        <f t="shared" si="5"/>
        <v>27</v>
      </c>
      <c r="K144" s="97"/>
    </row>
    <row r="145" spans="1:12" x14ac:dyDescent="0.35">
      <c r="A145" s="97">
        <f t="shared" si="4"/>
        <v>28</v>
      </c>
      <c r="B145" s="101" t="s">
        <v>502</v>
      </c>
      <c r="G145" s="146">
        <f>G142+G129</f>
        <v>2.1815393222865041E-2</v>
      </c>
      <c r="H145" s="146"/>
      <c r="I145" s="104" t="s">
        <v>668</v>
      </c>
      <c r="J145" s="97">
        <f t="shared" si="5"/>
        <v>28</v>
      </c>
      <c r="K145" s="97"/>
    </row>
    <row r="146" spans="1:12" x14ac:dyDescent="0.35">
      <c r="A146" s="97">
        <f t="shared" si="4"/>
        <v>29</v>
      </c>
      <c r="G146" s="97"/>
      <c r="H146" s="97"/>
      <c r="I146" s="104"/>
      <c r="J146" s="97">
        <f t="shared" si="5"/>
        <v>29</v>
      </c>
      <c r="K146" s="97"/>
    </row>
    <row r="147" spans="1:12" x14ac:dyDescent="0.35">
      <c r="A147" s="97">
        <f t="shared" si="4"/>
        <v>30</v>
      </c>
      <c r="B147" s="101" t="s">
        <v>503</v>
      </c>
      <c r="G147" s="144">
        <f>G51</f>
        <v>7.3498652701225783E-2</v>
      </c>
      <c r="H147" s="149"/>
      <c r="I147" s="104" t="s">
        <v>504</v>
      </c>
      <c r="J147" s="97">
        <f t="shared" si="5"/>
        <v>30</v>
      </c>
      <c r="K147" s="97"/>
    </row>
    <row r="148" spans="1:12" x14ac:dyDescent="0.35">
      <c r="A148" s="97">
        <f t="shared" si="4"/>
        <v>31</v>
      </c>
      <c r="G148" s="120"/>
      <c r="H148" s="120"/>
      <c r="I148" s="104"/>
      <c r="J148" s="97">
        <f t="shared" si="5"/>
        <v>31</v>
      </c>
      <c r="K148" s="97"/>
    </row>
    <row r="149" spans="1:12" ht="18" thickBot="1" x14ac:dyDescent="0.4">
      <c r="A149" s="97">
        <f t="shared" si="4"/>
        <v>32</v>
      </c>
      <c r="B149" s="101" t="s">
        <v>505</v>
      </c>
      <c r="G149" s="145">
        <f>G145+G147</f>
        <v>9.5314045924090818E-2</v>
      </c>
      <c r="H149" s="146"/>
      <c r="I149" s="104" t="s">
        <v>669</v>
      </c>
      <c r="J149" s="97">
        <f t="shared" si="5"/>
        <v>32</v>
      </c>
      <c r="K149" s="421"/>
      <c r="L149" s="416"/>
    </row>
    <row r="150" spans="1:12" ht="16.5" thickTop="1" thickBot="1" x14ac:dyDescent="0.4">
      <c r="A150" s="118">
        <f t="shared" si="4"/>
        <v>33</v>
      </c>
      <c r="B150" s="112"/>
      <c r="C150" s="112"/>
      <c r="D150" s="112"/>
      <c r="E150" s="112"/>
      <c r="F150" s="112"/>
      <c r="G150" s="118"/>
      <c r="H150" s="118"/>
      <c r="I150" s="119"/>
      <c r="J150" s="118">
        <f t="shared" si="5"/>
        <v>33</v>
      </c>
    </row>
    <row r="151" spans="1:12" x14ac:dyDescent="0.35">
      <c r="A151" s="97">
        <f t="shared" si="4"/>
        <v>34</v>
      </c>
      <c r="G151" s="97"/>
      <c r="H151" s="97"/>
      <c r="I151" s="104"/>
      <c r="J151" s="97">
        <f t="shared" si="5"/>
        <v>34</v>
      </c>
    </row>
    <row r="152" spans="1:12" ht="17.5" x14ac:dyDescent="0.35">
      <c r="A152" s="97">
        <f t="shared" si="4"/>
        <v>35</v>
      </c>
      <c r="B152" s="101" t="s">
        <v>506</v>
      </c>
      <c r="E152" s="149"/>
      <c r="F152" s="149"/>
      <c r="G152" s="128"/>
      <c r="H152" s="128"/>
      <c r="I152" s="104"/>
      <c r="J152" s="97">
        <f t="shared" si="5"/>
        <v>35</v>
      </c>
    </row>
    <row r="153" spans="1:12" x14ac:dyDescent="0.35">
      <c r="A153" s="97">
        <f t="shared" si="4"/>
        <v>36</v>
      </c>
      <c r="B153" s="129"/>
      <c r="E153" s="149"/>
      <c r="F153" s="149"/>
      <c r="G153" s="128"/>
      <c r="H153" s="128"/>
      <c r="I153" s="104"/>
      <c r="J153" s="97">
        <f t="shared" si="5"/>
        <v>36</v>
      </c>
      <c r="L153" s="138"/>
    </row>
    <row r="154" spans="1:12" x14ac:dyDescent="0.35">
      <c r="A154" s="97">
        <f t="shared" si="4"/>
        <v>37</v>
      </c>
      <c r="B154" s="101" t="s">
        <v>479</v>
      </c>
      <c r="E154" s="149"/>
      <c r="F154" s="149"/>
      <c r="G154" s="128"/>
      <c r="H154" s="128"/>
      <c r="I154" s="104"/>
      <c r="J154" s="97">
        <f t="shared" si="5"/>
        <v>37</v>
      </c>
    </row>
    <row r="155" spans="1:12" x14ac:dyDescent="0.35">
      <c r="A155" s="97">
        <f t="shared" si="4"/>
        <v>38</v>
      </c>
      <c r="B155" s="149"/>
      <c r="C155" s="149"/>
      <c r="D155" s="149"/>
      <c r="E155" s="149"/>
      <c r="F155" s="149"/>
      <c r="G155" s="128"/>
      <c r="H155" s="128"/>
      <c r="I155" s="104"/>
      <c r="J155" s="97">
        <f t="shared" si="5"/>
        <v>38</v>
      </c>
    </row>
    <row r="156" spans="1:12" x14ac:dyDescent="0.35">
      <c r="A156" s="97">
        <f t="shared" si="4"/>
        <v>39</v>
      </c>
      <c r="B156" s="102" t="s">
        <v>480</v>
      </c>
      <c r="C156" s="149"/>
      <c r="D156" s="149"/>
      <c r="E156" s="149"/>
      <c r="F156" s="149"/>
      <c r="G156" s="128"/>
      <c r="H156" s="128"/>
      <c r="I156" s="130"/>
      <c r="J156" s="97">
        <f t="shared" si="5"/>
        <v>39</v>
      </c>
    </row>
    <row r="157" spans="1:12" x14ac:dyDescent="0.35">
      <c r="A157" s="97">
        <f t="shared" si="4"/>
        <v>40</v>
      </c>
      <c r="B157" s="183" t="s">
        <v>507</v>
      </c>
      <c r="D157" s="149"/>
      <c r="E157" s="149"/>
      <c r="F157" s="149"/>
      <c r="G157" s="413">
        <f>G66</f>
        <v>2.8168106625078267E-3</v>
      </c>
      <c r="H157" s="149"/>
      <c r="I157" s="104" t="s">
        <v>508</v>
      </c>
      <c r="J157" s="97">
        <f t="shared" si="5"/>
        <v>40</v>
      </c>
      <c r="K157" s="97"/>
    </row>
    <row r="158" spans="1:12" x14ac:dyDescent="0.35">
      <c r="A158" s="97">
        <f t="shared" si="4"/>
        <v>41</v>
      </c>
      <c r="B158" s="183" t="s">
        <v>483</v>
      </c>
      <c r="D158" s="149"/>
      <c r="E158" s="149"/>
      <c r="F158" s="149"/>
      <c r="G158" s="422">
        <v>0</v>
      </c>
      <c r="H158" s="149"/>
      <c r="I158" s="104" t="s">
        <v>460</v>
      </c>
      <c r="J158" s="97">
        <f t="shared" si="5"/>
        <v>41</v>
      </c>
      <c r="K158" s="97"/>
    </row>
    <row r="159" spans="1:12" x14ac:dyDescent="0.35">
      <c r="A159" s="97">
        <f t="shared" si="4"/>
        <v>42</v>
      </c>
      <c r="B159" s="183" t="s">
        <v>484</v>
      </c>
      <c r="D159" s="149"/>
      <c r="E159" s="149"/>
      <c r="F159" s="149"/>
      <c r="G159" s="422">
        <v>0</v>
      </c>
      <c r="H159" s="149"/>
      <c r="I159" s="104" t="s">
        <v>460</v>
      </c>
      <c r="J159" s="97">
        <f t="shared" si="5"/>
        <v>42</v>
      </c>
      <c r="K159" s="149"/>
    </row>
    <row r="160" spans="1:12" x14ac:dyDescent="0.35">
      <c r="A160" s="97">
        <f t="shared" si="4"/>
        <v>43</v>
      </c>
      <c r="B160" s="183" t="s">
        <v>485</v>
      </c>
      <c r="D160" s="149"/>
      <c r="E160" s="131"/>
      <c r="F160" s="149"/>
      <c r="G160" s="330">
        <v>4874468.4481280427</v>
      </c>
      <c r="H160" s="149"/>
      <c r="I160" s="104" t="s">
        <v>663</v>
      </c>
      <c r="J160" s="97">
        <f t="shared" si="5"/>
        <v>43</v>
      </c>
    </row>
    <row r="161" spans="1:12" x14ac:dyDescent="0.35">
      <c r="A161" s="97">
        <f t="shared" si="4"/>
        <v>44</v>
      </c>
      <c r="B161" s="183" t="s">
        <v>486</v>
      </c>
      <c r="D161" s="121"/>
      <c r="E161" s="149"/>
      <c r="F161" s="149"/>
      <c r="G161" s="415" t="s">
        <v>487</v>
      </c>
      <c r="H161" s="149"/>
      <c r="I161" s="104" t="s">
        <v>488</v>
      </c>
      <c r="J161" s="97">
        <f t="shared" si="5"/>
        <v>44</v>
      </c>
      <c r="L161" s="132"/>
    </row>
    <row r="162" spans="1:12" x14ac:dyDescent="0.35">
      <c r="A162" s="97">
        <f t="shared" si="4"/>
        <v>45</v>
      </c>
      <c r="G162" s="97"/>
      <c r="H162" s="97"/>
      <c r="J162" s="97">
        <f t="shared" si="5"/>
        <v>45</v>
      </c>
    </row>
    <row r="163" spans="1:12" x14ac:dyDescent="0.35">
      <c r="A163" s="97">
        <f t="shared" si="4"/>
        <v>46</v>
      </c>
      <c r="B163" s="183" t="s">
        <v>489</v>
      </c>
      <c r="D163" s="149"/>
      <c r="E163" s="149"/>
      <c r="F163" s="149"/>
      <c r="G163" s="146">
        <f>(((G157)+(G159/G160))*G161-(G158/G160))/(1-G161)</f>
        <v>7.4877245459068799E-4</v>
      </c>
      <c r="H163" s="146"/>
      <c r="I163" s="104" t="s">
        <v>490</v>
      </c>
      <c r="J163" s="97">
        <f t="shared" si="5"/>
        <v>46</v>
      </c>
      <c r="L163" s="416"/>
    </row>
    <row r="164" spans="1:12" x14ac:dyDescent="0.35">
      <c r="A164" s="97">
        <f t="shared" si="4"/>
        <v>47</v>
      </c>
      <c r="B164" s="133" t="s">
        <v>491</v>
      </c>
      <c r="G164" s="97"/>
      <c r="H164" s="97"/>
      <c r="J164" s="97">
        <f t="shared" si="5"/>
        <v>47</v>
      </c>
    </row>
    <row r="165" spans="1:12" x14ac:dyDescent="0.35">
      <c r="A165" s="97">
        <f t="shared" si="4"/>
        <v>48</v>
      </c>
      <c r="G165" s="97"/>
      <c r="H165" s="97"/>
      <c r="J165" s="97">
        <f t="shared" si="5"/>
        <v>48</v>
      </c>
    </row>
    <row r="166" spans="1:12" x14ac:dyDescent="0.35">
      <c r="A166" s="97">
        <f t="shared" si="4"/>
        <v>49</v>
      </c>
      <c r="B166" s="101" t="s">
        <v>492</v>
      </c>
      <c r="C166" s="149"/>
      <c r="D166" s="149"/>
      <c r="E166" s="149"/>
      <c r="F166" s="149"/>
      <c r="G166" s="134"/>
      <c r="H166" s="134"/>
      <c r="I166" s="135"/>
      <c r="J166" s="97">
        <f t="shared" si="5"/>
        <v>49</v>
      </c>
      <c r="K166" s="136"/>
    </row>
    <row r="167" spans="1:12" x14ac:dyDescent="0.35">
      <c r="A167" s="97">
        <f t="shared" si="4"/>
        <v>50</v>
      </c>
      <c r="B167" s="107"/>
      <c r="C167" s="149"/>
      <c r="D167" s="149"/>
      <c r="E167" s="149"/>
      <c r="F167" s="149"/>
      <c r="G167" s="134"/>
      <c r="H167" s="134"/>
      <c r="I167" s="137"/>
      <c r="J167" s="97">
        <f t="shared" si="5"/>
        <v>50</v>
      </c>
      <c r="K167" s="149"/>
    </row>
    <row r="168" spans="1:12" x14ac:dyDescent="0.35">
      <c r="A168" s="97">
        <f t="shared" si="4"/>
        <v>51</v>
      </c>
      <c r="B168" s="102" t="s">
        <v>480</v>
      </c>
      <c r="C168" s="149"/>
      <c r="D168" s="149"/>
      <c r="E168" s="149"/>
      <c r="F168" s="149"/>
      <c r="G168" s="134"/>
      <c r="H168" s="134"/>
      <c r="I168" s="137"/>
      <c r="J168" s="97">
        <f t="shared" si="5"/>
        <v>51</v>
      </c>
      <c r="K168" s="149"/>
    </row>
    <row r="169" spans="1:12" x14ac:dyDescent="0.35">
      <c r="A169" s="97">
        <f t="shared" si="4"/>
        <v>52</v>
      </c>
      <c r="B169" s="183" t="s">
        <v>507</v>
      </c>
      <c r="D169" s="149"/>
      <c r="E169" s="149"/>
      <c r="F169" s="149"/>
      <c r="G169" s="120">
        <f>G157</f>
        <v>2.8168106625078267E-3</v>
      </c>
      <c r="H169" s="120"/>
      <c r="I169" s="104" t="s">
        <v>670</v>
      </c>
      <c r="J169" s="97">
        <f t="shared" si="5"/>
        <v>52</v>
      </c>
      <c r="K169" s="97"/>
    </row>
    <row r="170" spans="1:12" x14ac:dyDescent="0.35">
      <c r="A170" s="97">
        <f t="shared" si="4"/>
        <v>53</v>
      </c>
      <c r="B170" s="183" t="s">
        <v>664</v>
      </c>
      <c r="D170" s="149"/>
      <c r="E170" s="149"/>
      <c r="F170" s="149"/>
      <c r="G170" s="422">
        <v>0</v>
      </c>
      <c r="H170" s="120"/>
      <c r="I170" s="104" t="s">
        <v>460</v>
      </c>
      <c r="J170" s="97">
        <f t="shared" si="5"/>
        <v>53</v>
      </c>
      <c r="K170" s="97"/>
    </row>
    <row r="171" spans="1:12" x14ac:dyDescent="0.35">
      <c r="A171" s="97">
        <f t="shared" si="4"/>
        <v>54</v>
      </c>
      <c r="B171" s="183" t="s">
        <v>484</v>
      </c>
      <c r="D171" s="149"/>
      <c r="E171" s="149"/>
      <c r="F171" s="149"/>
      <c r="G171" s="335">
        <f>G159</f>
        <v>0</v>
      </c>
      <c r="H171" s="418"/>
      <c r="I171" s="104" t="s">
        <v>509</v>
      </c>
      <c r="J171" s="97">
        <f t="shared" si="5"/>
        <v>54</v>
      </c>
      <c r="K171" s="97"/>
    </row>
    <row r="172" spans="1:12" x14ac:dyDescent="0.35">
      <c r="A172" s="97">
        <f t="shared" si="4"/>
        <v>55</v>
      </c>
      <c r="B172" s="183" t="s">
        <v>485</v>
      </c>
      <c r="D172" s="149"/>
      <c r="E172" s="149"/>
      <c r="F172" s="149"/>
      <c r="G172" s="335">
        <f>G160</f>
        <v>4874468.4481280427</v>
      </c>
      <c r="H172" s="335"/>
      <c r="I172" s="104" t="s">
        <v>671</v>
      </c>
      <c r="J172" s="97">
        <f t="shared" si="5"/>
        <v>55</v>
      </c>
      <c r="K172" s="97"/>
    </row>
    <row r="173" spans="1:12" x14ac:dyDescent="0.35">
      <c r="A173" s="97">
        <f t="shared" si="4"/>
        <v>56</v>
      </c>
      <c r="B173" s="183" t="s">
        <v>496</v>
      </c>
      <c r="D173" s="149"/>
      <c r="E173" s="149"/>
      <c r="F173" s="149"/>
      <c r="G173" s="146">
        <f>G163</f>
        <v>7.4877245459068799E-4</v>
      </c>
      <c r="H173" s="146"/>
      <c r="I173" s="104" t="s">
        <v>672</v>
      </c>
      <c r="J173" s="97">
        <f t="shared" si="5"/>
        <v>56</v>
      </c>
    </row>
    <row r="174" spans="1:12" x14ac:dyDescent="0.35">
      <c r="A174" s="97">
        <f t="shared" si="4"/>
        <v>57</v>
      </c>
      <c r="B174" s="183" t="s">
        <v>498</v>
      </c>
      <c r="D174" s="149"/>
      <c r="E174" s="149"/>
      <c r="F174" s="149"/>
      <c r="G174" s="415" t="s">
        <v>499</v>
      </c>
      <c r="H174" s="149"/>
      <c r="I174" s="104" t="s">
        <v>500</v>
      </c>
      <c r="J174" s="97">
        <f t="shared" si="5"/>
        <v>57</v>
      </c>
    </row>
    <row r="175" spans="1:12" x14ac:dyDescent="0.35">
      <c r="A175" s="97">
        <f t="shared" si="4"/>
        <v>58</v>
      </c>
      <c r="B175" s="300"/>
      <c r="D175" s="149"/>
      <c r="E175" s="149"/>
      <c r="F175" s="149"/>
      <c r="G175" s="419"/>
      <c r="H175" s="419"/>
      <c r="I175" s="137"/>
      <c r="J175" s="97">
        <f t="shared" si="5"/>
        <v>58</v>
      </c>
      <c r="K175" s="139"/>
    </row>
    <row r="176" spans="1:12" x14ac:dyDescent="0.35">
      <c r="A176" s="97">
        <f t="shared" si="4"/>
        <v>59</v>
      </c>
      <c r="B176" s="183" t="s">
        <v>666</v>
      </c>
      <c r="C176" s="97"/>
      <c r="D176" s="97"/>
      <c r="E176" s="149"/>
      <c r="F176" s="149"/>
      <c r="G176" s="420">
        <f>(((G169)+(G171/G172)+G163)*G174-(G170/G172))/(1-G174)</f>
        <v>3.4576299643649489E-4</v>
      </c>
      <c r="H176" s="146"/>
      <c r="I176" s="104" t="s">
        <v>501</v>
      </c>
      <c r="J176" s="97">
        <f t="shared" si="5"/>
        <v>59</v>
      </c>
    </row>
    <row r="177" spans="1:12" x14ac:dyDescent="0.35">
      <c r="A177" s="97">
        <f t="shared" si="4"/>
        <v>60</v>
      </c>
      <c r="B177" s="133" t="s">
        <v>667</v>
      </c>
      <c r="G177" s="97"/>
      <c r="H177" s="97"/>
      <c r="I177" s="104"/>
      <c r="J177" s="97">
        <f t="shared" si="5"/>
        <v>60</v>
      </c>
      <c r="K177" s="97"/>
    </row>
    <row r="178" spans="1:12" x14ac:dyDescent="0.35">
      <c r="A178" s="97">
        <f t="shared" si="4"/>
        <v>61</v>
      </c>
      <c r="G178" s="97"/>
      <c r="H178" s="97"/>
      <c r="I178" s="104"/>
      <c r="J178" s="97">
        <f t="shared" si="5"/>
        <v>61</v>
      </c>
      <c r="K178" s="97"/>
    </row>
    <row r="179" spans="1:12" x14ac:dyDescent="0.35">
      <c r="A179" s="97">
        <f t="shared" si="4"/>
        <v>62</v>
      </c>
      <c r="B179" s="101" t="s">
        <v>502</v>
      </c>
      <c r="G179" s="146">
        <f>G176+G163</f>
        <v>1.0945354510271828E-3</v>
      </c>
      <c r="H179" s="146"/>
      <c r="I179" s="104" t="s">
        <v>673</v>
      </c>
      <c r="J179" s="97">
        <f t="shared" si="5"/>
        <v>62</v>
      </c>
      <c r="K179" s="97"/>
    </row>
    <row r="180" spans="1:12" x14ac:dyDescent="0.35">
      <c r="A180" s="97">
        <f t="shared" si="4"/>
        <v>63</v>
      </c>
      <c r="G180" s="97"/>
      <c r="H180" s="97"/>
      <c r="I180" s="104"/>
      <c r="J180" s="97">
        <f t="shared" si="5"/>
        <v>63</v>
      </c>
      <c r="K180" s="97"/>
    </row>
    <row r="181" spans="1:12" x14ac:dyDescent="0.35">
      <c r="A181" s="97">
        <f t="shared" si="4"/>
        <v>64</v>
      </c>
      <c r="B181" s="101" t="s">
        <v>510</v>
      </c>
      <c r="G181" s="420">
        <f>G64</f>
        <v>2.8168106625078267E-3</v>
      </c>
      <c r="H181" s="149"/>
      <c r="I181" s="104" t="s">
        <v>511</v>
      </c>
      <c r="J181" s="97">
        <f t="shared" si="5"/>
        <v>64</v>
      </c>
      <c r="K181" s="97"/>
    </row>
    <row r="182" spans="1:12" x14ac:dyDescent="0.35">
      <c r="A182" s="97">
        <f t="shared" si="4"/>
        <v>65</v>
      </c>
      <c r="G182" s="120"/>
      <c r="H182" s="120"/>
      <c r="I182" s="104"/>
      <c r="J182" s="97">
        <f t="shared" si="5"/>
        <v>65</v>
      </c>
      <c r="K182" s="97"/>
    </row>
    <row r="183" spans="1:12" ht="18" thickBot="1" x14ac:dyDescent="0.4">
      <c r="A183" s="97">
        <f t="shared" si="4"/>
        <v>66</v>
      </c>
      <c r="B183" s="101" t="s">
        <v>512</v>
      </c>
      <c r="G183" s="145">
        <f>G179+G181</f>
        <v>3.9113461135350091E-3</v>
      </c>
      <c r="H183" s="146"/>
      <c r="I183" s="104" t="s">
        <v>674</v>
      </c>
      <c r="J183" s="97">
        <f t="shared" si="5"/>
        <v>66</v>
      </c>
      <c r="K183" s="421"/>
      <c r="L183" s="416"/>
    </row>
    <row r="184" spans="1:12" ht="16" thickTop="1" x14ac:dyDescent="0.35">
      <c r="B184" s="101"/>
      <c r="G184" s="140"/>
      <c r="H184" s="140"/>
      <c r="I184" s="104"/>
      <c r="J184" s="97"/>
      <c r="K184" s="421"/>
      <c r="L184" s="416"/>
    </row>
    <row r="185" spans="1:12" x14ac:dyDescent="0.35">
      <c r="A185" s="336"/>
      <c r="B185" s="300"/>
      <c r="C185" s="141"/>
      <c r="D185" s="141"/>
      <c r="E185" s="141"/>
      <c r="F185" s="141"/>
      <c r="G185" s="142"/>
      <c r="H185" s="142"/>
      <c r="I185" s="143"/>
      <c r="J185" s="97"/>
    </row>
    <row r="186" spans="1:12" x14ac:dyDescent="0.35">
      <c r="B186" s="455" t="s">
        <v>204</v>
      </c>
      <c r="C186" s="455"/>
      <c r="D186" s="455"/>
      <c r="E186" s="455"/>
      <c r="F186" s="455"/>
      <c r="G186" s="455"/>
      <c r="H186" s="455"/>
      <c r="I186" s="455"/>
      <c r="J186" s="97"/>
    </row>
    <row r="187" spans="1:12" x14ac:dyDescent="0.35">
      <c r="B187" s="455" t="s">
        <v>404</v>
      </c>
      <c r="C187" s="455"/>
      <c r="D187" s="455"/>
      <c r="E187" s="455"/>
      <c r="F187" s="455"/>
      <c r="G187" s="455"/>
      <c r="H187" s="455"/>
      <c r="I187" s="455"/>
      <c r="J187" s="97"/>
    </row>
    <row r="188" spans="1:12" x14ac:dyDescent="0.35">
      <c r="B188" s="455" t="s">
        <v>405</v>
      </c>
      <c r="C188" s="455"/>
      <c r="D188" s="455"/>
      <c r="E188" s="455"/>
      <c r="F188" s="455"/>
      <c r="G188" s="455"/>
      <c r="H188" s="455"/>
      <c r="I188" s="455"/>
      <c r="J188" s="97"/>
    </row>
    <row r="189" spans="1:12" x14ac:dyDescent="0.35">
      <c r="B189" s="453" t="str">
        <f>B6</f>
        <v>Base Period &amp; True-Up Period 12 - Months Ending December 31, 2021</v>
      </c>
      <c r="C189" s="453"/>
      <c r="D189" s="453"/>
      <c r="E189" s="453"/>
      <c r="F189" s="453"/>
      <c r="G189" s="453"/>
      <c r="H189" s="453"/>
      <c r="I189" s="453"/>
      <c r="J189" s="97"/>
    </row>
    <row r="190" spans="1:12" x14ac:dyDescent="0.35">
      <c r="B190" s="451" t="s">
        <v>1</v>
      </c>
      <c r="C190" s="452"/>
      <c r="D190" s="452"/>
      <c r="E190" s="452"/>
      <c r="F190" s="452"/>
      <c r="G190" s="452"/>
      <c r="H190" s="452"/>
      <c r="I190" s="452"/>
      <c r="J190" s="97"/>
    </row>
    <row r="191" spans="1:12" x14ac:dyDescent="0.35">
      <c r="B191" s="97"/>
      <c r="C191" s="97"/>
      <c r="D191" s="97"/>
      <c r="E191" s="97"/>
      <c r="F191" s="97"/>
      <c r="G191" s="149"/>
      <c r="H191" s="149"/>
      <c r="I191" s="104"/>
      <c r="J191" s="97"/>
    </row>
    <row r="192" spans="1:12" x14ac:dyDescent="0.35">
      <c r="A192" s="97" t="s">
        <v>2</v>
      </c>
      <c r="B192" s="149"/>
      <c r="C192" s="149"/>
      <c r="D192" s="149"/>
      <c r="E192" s="149"/>
      <c r="F192" s="149"/>
      <c r="G192" s="149"/>
      <c r="H192" s="149"/>
      <c r="I192" s="104"/>
      <c r="J192" s="97" t="s">
        <v>2</v>
      </c>
    </row>
    <row r="193" spans="1:10" x14ac:dyDescent="0.35">
      <c r="A193" s="97" t="s">
        <v>6</v>
      </c>
      <c r="B193" s="97"/>
      <c r="C193" s="97"/>
      <c r="D193" s="97"/>
      <c r="E193" s="97"/>
      <c r="F193" s="97"/>
      <c r="G193" s="99" t="s">
        <v>4</v>
      </c>
      <c r="H193" s="149"/>
      <c r="I193" s="115" t="s">
        <v>5</v>
      </c>
      <c r="J193" s="97" t="s">
        <v>6</v>
      </c>
    </row>
    <row r="194" spans="1:10" x14ac:dyDescent="0.35">
      <c r="G194" s="97"/>
      <c r="H194" s="97"/>
      <c r="I194" s="104"/>
      <c r="J194" s="97"/>
    </row>
    <row r="195" spans="1:10" ht="18" x14ac:dyDescent="0.35">
      <c r="A195" s="97">
        <v>1</v>
      </c>
      <c r="B195" s="101" t="s">
        <v>513</v>
      </c>
      <c r="E195" s="149"/>
      <c r="F195" s="149"/>
      <c r="G195" s="128"/>
      <c r="H195" s="128"/>
      <c r="I195" s="104"/>
      <c r="J195" s="97">
        <v>1</v>
      </c>
    </row>
    <row r="196" spans="1:10" x14ac:dyDescent="0.35">
      <c r="A196" s="97">
        <f>A195+1</f>
        <v>2</v>
      </c>
      <c r="B196" s="129"/>
      <c r="E196" s="149"/>
      <c r="F196" s="149"/>
      <c r="G196" s="128"/>
      <c r="H196" s="128"/>
      <c r="I196" s="104"/>
      <c r="J196" s="97">
        <f>J195+1</f>
        <v>2</v>
      </c>
    </row>
    <row r="197" spans="1:10" x14ac:dyDescent="0.35">
      <c r="A197" s="97">
        <f>A196+1</f>
        <v>3</v>
      </c>
      <c r="B197" s="101" t="s">
        <v>479</v>
      </c>
      <c r="E197" s="149"/>
      <c r="F197" s="149"/>
      <c r="G197" s="128"/>
      <c r="H197" s="128"/>
      <c r="I197" s="104"/>
      <c r="J197" s="97">
        <f>J196+1</f>
        <v>3</v>
      </c>
    </row>
    <row r="198" spans="1:10" x14ac:dyDescent="0.35">
      <c r="A198" s="97">
        <f>A197+1</f>
        <v>4</v>
      </c>
      <c r="B198" s="149"/>
      <c r="C198" s="149"/>
      <c r="D198" s="149"/>
      <c r="E198" s="149"/>
      <c r="F198" s="149"/>
      <c r="G198" s="128"/>
      <c r="H198" s="128"/>
      <c r="I198" s="104"/>
      <c r="J198" s="97">
        <f>J197+1</f>
        <v>4</v>
      </c>
    </row>
    <row r="199" spans="1:10" x14ac:dyDescent="0.35">
      <c r="A199" s="97">
        <f t="shared" ref="A199:A260" si="6">A198+1</f>
        <v>5</v>
      </c>
      <c r="B199" s="102" t="s">
        <v>480</v>
      </c>
      <c r="C199" s="149"/>
      <c r="D199" s="149"/>
      <c r="E199" s="149"/>
      <c r="F199" s="149"/>
      <c r="G199" s="128"/>
      <c r="H199" s="128"/>
      <c r="I199" s="130"/>
      <c r="J199" s="97">
        <f t="shared" ref="J199:J260" si="7">J198+1</f>
        <v>5</v>
      </c>
    </row>
    <row r="200" spans="1:10" x14ac:dyDescent="0.35">
      <c r="A200" s="97">
        <f t="shared" si="6"/>
        <v>6</v>
      </c>
      <c r="B200" s="183" t="s">
        <v>481</v>
      </c>
      <c r="D200" s="149"/>
      <c r="E200" s="149"/>
      <c r="F200" s="149"/>
      <c r="G200" s="413">
        <f>G90</f>
        <v>0</v>
      </c>
      <c r="H200" s="149"/>
      <c r="I200" s="104" t="s">
        <v>514</v>
      </c>
      <c r="J200" s="97">
        <f t="shared" si="7"/>
        <v>6</v>
      </c>
    </row>
    <row r="201" spans="1:10" x14ac:dyDescent="0.35">
      <c r="A201" s="97">
        <f t="shared" si="6"/>
        <v>7</v>
      </c>
      <c r="B201" s="183" t="s">
        <v>483</v>
      </c>
      <c r="D201" s="149"/>
      <c r="E201" s="149"/>
      <c r="F201" s="149"/>
      <c r="G201" s="422">
        <v>0</v>
      </c>
      <c r="H201" s="149"/>
      <c r="I201" s="104" t="s">
        <v>515</v>
      </c>
      <c r="J201" s="97">
        <f t="shared" si="7"/>
        <v>7</v>
      </c>
    </row>
    <row r="202" spans="1:10" x14ac:dyDescent="0.35">
      <c r="A202" s="97">
        <f t="shared" si="6"/>
        <v>8</v>
      </c>
      <c r="B202" s="183" t="s">
        <v>484</v>
      </c>
      <c r="D202" s="149"/>
      <c r="E202" s="149"/>
      <c r="F202" s="149"/>
      <c r="G202" s="414">
        <v>0</v>
      </c>
      <c r="H202" s="149"/>
      <c r="I202" s="125"/>
      <c r="J202" s="97">
        <f t="shared" si="7"/>
        <v>8</v>
      </c>
    </row>
    <row r="203" spans="1:10" x14ac:dyDescent="0.35">
      <c r="A203" s="97">
        <f t="shared" si="6"/>
        <v>9</v>
      </c>
      <c r="B203" s="183" t="s">
        <v>524</v>
      </c>
      <c r="D203" s="149"/>
      <c r="E203" s="149"/>
      <c r="F203" s="149"/>
      <c r="G203" s="357">
        <v>0</v>
      </c>
      <c r="H203" s="149"/>
      <c r="I203" s="104" t="s">
        <v>516</v>
      </c>
      <c r="J203" s="97">
        <f t="shared" si="7"/>
        <v>9</v>
      </c>
    </row>
    <row r="204" spans="1:10" x14ac:dyDescent="0.35">
      <c r="A204" s="97">
        <f t="shared" si="6"/>
        <v>10</v>
      </c>
      <c r="B204" s="183" t="s">
        <v>486</v>
      </c>
      <c r="D204" s="149"/>
      <c r="E204" s="149"/>
      <c r="F204" s="149"/>
      <c r="G204" s="423" t="str">
        <f>G127</f>
        <v>21%</v>
      </c>
      <c r="H204" s="149"/>
      <c r="I204" s="104" t="s">
        <v>517</v>
      </c>
      <c r="J204" s="97">
        <f t="shared" si="7"/>
        <v>10</v>
      </c>
    </row>
    <row r="205" spans="1:10" x14ac:dyDescent="0.35">
      <c r="A205" s="97">
        <f t="shared" si="6"/>
        <v>11</v>
      </c>
      <c r="G205" s="97"/>
      <c r="H205" s="97"/>
      <c r="J205" s="97">
        <f t="shared" si="7"/>
        <v>11</v>
      </c>
    </row>
    <row r="206" spans="1:10" x14ac:dyDescent="0.35">
      <c r="A206" s="97">
        <f t="shared" si="6"/>
        <v>12</v>
      </c>
      <c r="B206" s="183" t="s">
        <v>518</v>
      </c>
      <c r="D206" s="149"/>
      <c r="E206" s="149"/>
      <c r="F206" s="149"/>
      <c r="G206" s="146">
        <f>IFERROR((((G200)+(G202/G203))*G204-(G201/G203))/(1-G204),0)</f>
        <v>0</v>
      </c>
      <c r="H206" s="146"/>
      <c r="I206" s="104" t="s">
        <v>519</v>
      </c>
      <c r="J206" s="97">
        <f t="shared" si="7"/>
        <v>12</v>
      </c>
    </row>
    <row r="207" spans="1:10" x14ac:dyDescent="0.35">
      <c r="A207" s="97">
        <f t="shared" si="6"/>
        <v>13</v>
      </c>
      <c r="B207" s="133" t="s">
        <v>491</v>
      </c>
      <c r="D207" s="133"/>
      <c r="G207" s="120"/>
      <c r="H207" s="120"/>
      <c r="J207" s="97">
        <f t="shared" si="7"/>
        <v>13</v>
      </c>
    </row>
    <row r="208" spans="1:10" x14ac:dyDescent="0.35">
      <c r="A208" s="97">
        <f t="shared" si="6"/>
        <v>14</v>
      </c>
      <c r="G208" s="97"/>
      <c r="H208" s="97"/>
      <c r="J208" s="97">
        <f t="shared" si="7"/>
        <v>14</v>
      </c>
    </row>
    <row r="209" spans="1:10" x14ac:dyDescent="0.35">
      <c r="A209" s="97">
        <f t="shared" si="6"/>
        <v>15</v>
      </c>
      <c r="B209" s="101" t="s">
        <v>492</v>
      </c>
      <c r="C209" s="149"/>
      <c r="D209" s="149"/>
      <c r="E209" s="149"/>
      <c r="F209" s="149"/>
      <c r="G209" s="134"/>
      <c r="H209" s="134"/>
      <c r="I209" s="135"/>
      <c r="J209" s="97">
        <f t="shared" si="7"/>
        <v>15</v>
      </c>
    </row>
    <row r="210" spans="1:10" x14ac:dyDescent="0.35">
      <c r="A210" s="97">
        <f t="shared" si="6"/>
        <v>16</v>
      </c>
      <c r="B210" s="107"/>
      <c r="C210" s="149"/>
      <c r="D210" s="149"/>
      <c r="E210" s="149"/>
      <c r="F210" s="149"/>
      <c r="G210" s="134"/>
      <c r="H210" s="134"/>
      <c r="I210" s="130"/>
      <c r="J210" s="97">
        <f t="shared" si="7"/>
        <v>16</v>
      </c>
    </row>
    <row r="211" spans="1:10" x14ac:dyDescent="0.35">
      <c r="A211" s="97">
        <f t="shared" si="6"/>
        <v>17</v>
      </c>
      <c r="B211" s="102" t="s">
        <v>480</v>
      </c>
      <c r="C211" s="149"/>
      <c r="D211" s="149"/>
      <c r="E211" s="149"/>
      <c r="F211" s="149"/>
      <c r="G211" s="134"/>
      <c r="H211" s="134"/>
      <c r="I211" s="130"/>
      <c r="J211" s="97">
        <f t="shared" si="7"/>
        <v>17</v>
      </c>
    </row>
    <row r="212" spans="1:10" x14ac:dyDescent="0.35">
      <c r="A212" s="97">
        <f t="shared" si="6"/>
        <v>18</v>
      </c>
      <c r="B212" s="183" t="s">
        <v>481</v>
      </c>
      <c r="D212" s="149"/>
      <c r="E212" s="149"/>
      <c r="F212" s="149"/>
      <c r="G212" s="120">
        <f>G200</f>
        <v>0</v>
      </c>
      <c r="H212" s="120"/>
      <c r="I212" s="104" t="s">
        <v>493</v>
      </c>
      <c r="J212" s="97">
        <f t="shared" si="7"/>
        <v>18</v>
      </c>
    </row>
    <row r="213" spans="1:10" x14ac:dyDescent="0.35">
      <c r="A213" s="97">
        <f t="shared" si="6"/>
        <v>19</v>
      </c>
      <c r="B213" s="183" t="s">
        <v>664</v>
      </c>
      <c r="D213" s="149"/>
      <c r="E213" s="149"/>
      <c r="F213" s="149"/>
      <c r="G213" s="422">
        <v>0</v>
      </c>
      <c r="H213" s="120"/>
      <c r="I213" s="104" t="s">
        <v>515</v>
      </c>
      <c r="J213" s="97">
        <f t="shared" si="7"/>
        <v>19</v>
      </c>
    </row>
    <row r="214" spans="1:10" x14ac:dyDescent="0.35">
      <c r="A214" s="97">
        <f t="shared" si="6"/>
        <v>20</v>
      </c>
      <c r="B214" s="183" t="s">
        <v>484</v>
      </c>
      <c r="D214" s="149"/>
      <c r="E214" s="149"/>
      <c r="F214" s="149"/>
      <c r="G214" s="418">
        <f>G202</f>
        <v>0</v>
      </c>
      <c r="H214" s="418"/>
      <c r="I214" s="104" t="s">
        <v>494</v>
      </c>
      <c r="J214" s="97">
        <f t="shared" si="7"/>
        <v>20</v>
      </c>
    </row>
    <row r="215" spans="1:10" x14ac:dyDescent="0.35">
      <c r="A215" s="97">
        <f t="shared" si="6"/>
        <v>21</v>
      </c>
      <c r="B215" s="183" t="s">
        <v>524</v>
      </c>
      <c r="D215" s="149"/>
      <c r="E215" s="149"/>
      <c r="F215" s="149"/>
      <c r="G215" s="418">
        <f>G203</f>
        <v>0</v>
      </c>
      <c r="H215" s="418"/>
      <c r="I215" s="104" t="s">
        <v>495</v>
      </c>
      <c r="J215" s="97">
        <f t="shared" si="7"/>
        <v>21</v>
      </c>
    </row>
    <row r="216" spans="1:10" x14ac:dyDescent="0.35">
      <c r="A216" s="97">
        <f t="shared" si="6"/>
        <v>22</v>
      </c>
      <c r="B216" s="183" t="s">
        <v>496</v>
      </c>
      <c r="D216" s="149"/>
      <c r="E216" s="149"/>
      <c r="F216" s="149"/>
      <c r="G216" s="146">
        <f>G206</f>
        <v>0</v>
      </c>
      <c r="H216" s="146"/>
      <c r="I216" s="104" t="s">
        <v>497</v>
      </c>
      <c r="J216" s="97">
        <f t="shared" si="7"/>
        <v>22</v>
      </c>
    </row>
    <row r="217" spans="1:10" x14ac:dyDescent="0.35">
      <c r="A217" s="97">
        <f t="shared" si="6"/>
        <v>23</v>
      </c>
      <c r="B217" s="183" t="s">
        <v>498</v>
      </c>
      <c r="D217" s="149"/>
      <c r="E217" s="149"/>
      <c r="F217" s="149"/>
      <c r="G217" s="229" t="str">
        <f>G140</f>
        <v>8.84%</v>
      </c>
      <c r="H217" s="149"/>
      <c r="I217" s="104" t="s">
        <v>675</v>
      </c>
      <c r="J217" s="97">
        <f t="shared" si="7"/>
        <v>23</v>
      </c>
    </row>
    <row r="218" spans="1:10" x14ac:dyDescent="0.35">
      <c r="A218" s="97">
        <f t="shared" si="6"/>
        <v>24</v>
      </c>
      <c r="B218" s="300"/>
      <c r="D218" s="149"/>
      <c r="E218" s="149"/>
      <c r="F218" s="149"/>
      <c r="G218" s="419"/>
      <c r="H218" s="419"/>
      <c r="I218" s="137"/>
      <c r="J218" s="97">
        <f t="shared" si="7"/>
        <v>24</v>
      </c>
    </row>
    <row r="219" spans="1:10" x14ac:dyDescent="0.35">
      <c r="A219" s="97">
        <f t="shared" si="6"/>
        <v>25</v>
      </c>
      <c r="B219" s="183" t="s">
        <v>666</v>
      </c>
      <c r="C219" s="97"/>
      <c r="D219" s="97"/>
      <c r="E219" s="149"/>
      <c r="F219" s="149"/>
      <c r="G219" s="420">
        <f>IFERROR((((G212)+(G214/G215)+G206)*G217-(G213/G215))/(1-G217),0)</f>
        <v>0</v>
      </c>
      <c r="H219" s="146"/>
      <c r="I219" s="104" t="s">
        <v>501</v>
      </c>
      <c r="J219" s="97">
        <f t="shared" si="7"/>
        <v>25</v>
      </c>
    </row>
    <row r="220" spans="1:10" x14ac:dyDescent="0.35">
      <c r="A220" s="97">
        <f t="shared" si="6"/>
        <v>26</v>
      </c>
      <c r="B220" s="133" t="s">
        <v>667</v>
      </c>
      <c r="D220" s="133"/>
      <c r="G220" s="97"/>
      <c r="H220" s="97"/>
      <c r="I220" s="104"/>
      <c r="J220" s="97">
        <f t="shared" si="7"/>
        <v>26</v>
      </c>
    </row>
    <row r="221" spans="1:10" x14ac:dyDescent="0.35">
      <c r="A221" s="97">
        <f t="shared" si="6"/>
        <v>27</v>
      </c>
      <c r="G221" s="97"/>
      <c r="H221" s="97"/>
      <c r="I221" s="104"/>
      <c r="J221" s="97">
        <f t="shared" si="7"/>
        <v>27</v>
      </c>
    </row>
    <row r="222" spans="1:10" x14ac:dyDescent="0.35">
      <c r="A222" s="97">
        <f t="shared" si="6"/>
        <v>28</v>
      </c>
      <c r="B222" s="101" t="s">
        <v>502</v>
      </c>
      <c r="G222" s="146">
        <f>G219+G206</f>
        <v>0</v>
      </c>
      <c r="H222" s="146"/>
      <c r="I222" s="104" t="s">
        <v>668</v>
      </c>
      <c r="J222" s="97">
        <f t="shared" si="7"/>
        <v>28</v>
      </c>
    </row>
    <row r="223" spans="1:10" x14ac:dyDescent="0.35">
      <c r="A223" s="97">
        <f t="shared" si="6"/>
        <v>29</v>
      </c>
      <c r="G223" s="97"/>
      <c r="H223" s="97"/>
      <c r="I223" s="104"/>
      <c r="J223" s="97">
        <f t="shared" si="7"/>
        <v>29</v>
      </c>
    </row>
    <row r="224" spans="1:10" x14ac:dyDescent="0.35">
      <c r="A224" s="97">
        <f t="shared" si="6"/>
        <v>30</v>
      </c>
      <c r="B224" s="101" t="s">
        <v>520</v>
      </c>
      <c r="G224" s="144">
        <f>G88</f>
        <v>1.6599077318567683E-2</v>
      </c>
      <c r="H224" s="149"/>
      <c r="I224" s="104" t="s">
        <v>521</v>
      </c>
      <c r="J224" s="97">
        <f t="shared" si="7"/>
        <v>30</v>
      </c>
    </row>
    <row r="225" spans="1:10" x14ac:dyDescent="0.35">
      <c r="A225" s="97">
        <f t="shared" si="6"/>
        <v>31</v>
      </c>
      <c r="G225" s="97"/>
      <c r="H225" s="97"/>
      <c r="I225" s="104"/>
      <c r="J225" s="97">
        <f t="shared" si="7"/>
        <v>31</v>
      </c>
    </row>
    <row r="226" spans="1:10" ht="18" thickBot="1" x14ac:dyDescent="0.4">
      <c r="A226" s="97">
        <f t="shared" si="6"/>
        <v>32</v>
      </c>
      <c r="B226" s="101" t="s">
        <v>522</v>
      </c>
      <c r="G226" s="145">
        <f>G222+G224</f>
        <v>1.6599077318567683E-2</v>
      </c>
      <c r="H226" s="146"/>
      <c r="I226" s="104" t="s">
        <v>669</v>
      </c>
      <c r="J226" s="97">
        <f t="shared" si="7"/>
        <v>32</v>
      </c>
    </row>
    <row r="227" spans="1:10" ht="16.5" thickTop="1" thickBot="1" x14ac:dyDescent="0.4">
      <c r="A227" s="118">
        <f t="shared" si="6"/>
        <v>33</v>
      </c>
      <c r="B227" s="126"/>
      <c r="C227" s="112"/>
      <c r="D227" s="112"/>
      <c r="E227" s="112"/>
      <c r="F227" s="112"/>
      <c r="G227" s="147"/>
      <c r="H227" s="147"/>
      <c r="I227" s="119"/>
      <c r="J227" s="118">
        <f t="shared" si="7"/>
        <v>33</v>
      </c>
    </row>
    <row r="228" spans="1:10" x14ac:dyDescent="0.35">
      <c r="A228" s="97">
        <f t="shared" si="6"/>
        <v>34</v>
      </c>
      <c r="B228" s="101"/>
      <c r="G228" s="146"/>
      <c r="H228" s="146"/>
      <c r="I228" s="104"/>
      <c r="J228" s="97">
        <f t="shared" si="7"/>
        <v>34</v>
      </c>
    </row>
    <row r="229" spans="1:10" ht="17.5" x14ac:dyDescent="0.35">
      <c r="A229" s="97">
        <f t="shared" si="6"/>
        <v>35</v>
      </c>
      <c r="B229" s="101" t="s">
        <v>506</v>
      </c>
      <c r="E229" s="149"/>
      <c r="F229" s="149"/>
      <c r="G229" s="128"/>
      <c r="H229" s="128"/>
      <c r="I229" s="104"/>
      <c r="J229" s="97">
        <f t="shared" si="7"/>
        <v>35</v>
      </c>
    </row>
    <row r="230" spans="1:10" x14ac:dyDescent="0.35">
      <c r="A230" s="97">
        <f t="shared" si="6"/>
        <v>36</v>
      </c>
      <c r="B230" s="129"/>
      <c r="E230" s="149"/>
      <c r="F230" s="149"/>
      <c r="G230" s="128"/>
      <c r="H230" s="128"/>
      <c r="I230" s="104"/>
      <c r="J230" s="97">
        <f t="shared" si="7"/>
        <v>36</v>
      </c>
    </row>
    <row r="231" spans="1:10" x14ac:dyDescent="0.35">
      <c r="A231" s="97">
        <f t="shared" si="6"/>
        <v>37</v>
      </c>
      <c r="B231" s="101" t="s">
        <v>479</v>
      </c>
      <c r="E231" s="149"/>
      <c r="F231" s="149"/>
      <c r="G231" s="128"/>
      <c r="H231" s="128"/>
      <c r="I231" s="104"/>
      <c r="J231" s="97">
        <f t="shared" si="7"/>
        <v>37</v>
      </c>
    </row>
    <row r="232" spans="1:10" x14ac:dyDescent="0.35">
      <c r="A232" s="97">
        <f t="shared" si="6"/>
        <v>38</v>
      </c>
      <c r="B232" s="149"/>
      <c r="C232" s="149"/>
      <c r="D232" s="149"/>
      <c r="E232" s="149"/>
      <c r="F232" s="149"/>
      <c r="G232" s="128"/>
      <c r="H232" s="128"/>
      <c r="I232" s="104"/>
      <c r="J232" s="97">
        <f t="shared" si="7"/>
        <v>38</v>
      </c>
    </row>
    <row r="233" spans="1:10" x14ac:dyDescent="0.35">
      <c r="A233" s="97">
        <f t="shared" si="6"/>
        <v>39</v>
      </c>
      <c r="B233" s="102" t="s">
        <v>480</v>
      </c>
      <c r="C233" s="149"/>
      <c r="D233" s="149"/>
      <c r="E233" s="149"/>
      <c r="F233" s="149"/>
      <c r="G233" s="128"/>
      <c r="H233" s="128"/>
      <c r="I233" s="130"/>
      <c r="J233" s="97">
        <f t="shared" si="7"/>
        <v>39</v>
      </c>
    </row>
    <row r="234" spans="1:10" x14ac:dyDescent="0.35">
      <c r="A234" s="97">
        <f t="shared" si="6"/>
        <v>40</v>
      </c>
      <c r="B234" s="183" t="s">
        <v>507</v>
      </c>
      <c r="D234" s="149"/>
      <c r="E234" s="149"/>
      <c r="F234" s="149"/>
      <c r="G234" s="413">
        <f>G103</f>
        <v>0</v>
      </c>
      <c r="H234" s="149"/>
      <c r="I234" s="104" t="s">
        <v>523</v>
      </c>
      <c r="J234" s="97">
        <f t="shared" si="7"/>
        <v>40</v>
      </c>
    </row>
    <row r="235" spans="1:10" x14ac:dyDescent="0.35">
      <c r="A235" s="97">
        <f t="shared" si="6"/>
        <v>41</v>
      </c>
      <c r="B235" s="183" t="s">
        <v>483</v>
      </c>
      <c r="D235" s="149"/>
      <c r="E235" s="149"/>
      <c r="F235" s="149"/>
      <c r="G235" s="422">
        <v>0</v>
      </c>
      <c r="H235" s="149"/>
      <c r="I235" s="104" t="s">
        <v>515</v>
      </c>
      <c r="J235" s="97">
        <f t="shared" si="7"/>
        <v>41</v>
      </c>
    </row>
    <row r="236" spans="1:10" x14ac:dyDescent="0.35">
      <c r="A236" s="97">
        <f t="shared" si="6"/>
        <v>42</v>
      </c>
      <c r="B236" s="183" t="s">
        <v>484</v>
      </c>
      <c r="D236" s="149"/>
      <c r="E236" s="149"/>
      <c r="F236" s="149"/>
      <c r="G236" s="414">
        <v>0</v>
      </c>
      <c r="H236" s="149"/>
      <c r="I236" s="125"/>
      <c r="J236" s="97">
        <f t="shared" si="7"/>
        <v>42</v>
      </c>
    </row>
    <row r="237" spans="1:10" x14ac:dyDescent="0.35">
      <c r="A237" s="97">
        <f t="shared" si="6"/>
        <v>43</v>
      </c>
      <c r="B237" s="183" t="s">
        <v>524</v>
      </c>
      <c r="D237" s="149"/>
      <c r="E237" s="149"/>
      <c r="F237" s="149"/>
      <c r="G237" s="357">
        <v>0</v>
      </c>
      <c r="H237" s="149"/>
      <c r="I237" s="104" t="s">
        <v>516</v>
      </c>
      <c r="J237" s="97">
        <f t="shared" si="7"/>
        <v>43</v>
      </c>
    </row>
    <row r="238" spans="1:10" x14ac:dyDescent="0.35">
      <c r="A238" s="97">
        <f t="shared" si="6"/>
        <v>44</v>
      </c>
      <c r="B238" s="183" t="s">
        <v>486</v>
      </c>
      <c r="D238" s="149"/>
      <c r="E238" s="149"/>
      <c r="F238" s="149"/>
      <c r="G238" s="423" t="str">
        <f>G161</f>
        <v>21%</v>
      </c>
      <c r="H238" s="149"/>
      <c r="I238" s="104" t="s">
        <v>676</v>
      </c>
      <c r="J238" s="97">
        <f t="shared" si="7"/>
        <v>44</v>
      </c>
    </row>
    <row r="239" spans="1:10" x14ac:dyDescent="0.35">
      <c r="A239" s="97">
        <f t="shared" si="6"/>
        <v>45</v>
      </c>
      <c r="G239" s="97"/>
      <c r="H239" s="97"/>
      <c r="J239" s="97">
        <f t="shared" si="7"/>
        <v>45</v>
      </c>
    </row>
    <row r="240" spans="1:10" x14ac:dyDescent="0.35">
      <c r="A240" s="97">
        <f t="shared" si="6"/>
        <v>46</v>
      </c>
      <c r="B240" s="183" t="s">
        <v>489</v>
      </c>
      <c r="D240" s="149"/>
      <c r="E240" s="149"/>
      <c r="F240" s="149"/>
      <c r="G240" s="146">
        <f>IFERROR((((G234)+(G236/G237))*G238-(G235/G237))/(1-G238),0)</f>
        <v>0</v>
      </c>
      <c r="H240" s="146"/>
      <c r="I240" s="104" t="s">
        <v>519</v>
      </c>
      <c r="J240" s="97">
        <f t="shared" si="7"/>
        <v>46</v>
      </c>
    </row>
    <row r="241" spans="1:10" x14ac:dyDescent="0.35">
      <c r="A241" s="97">
        <f t="shared" si="6"/>
        <v>47</v>
      </c>
      <c r="B241" s="133" t="s">
        <v>491</v>
      </c>
      <c r="D241" s="133"/>
      <c r="G241" s="120"/>
      <c r="H241" s="120"/>
      <c r="J241" s="97">
        <f t="shared" si="7"/>
        <v>47</v>
      </c>
    </row>
    <row r="242" spans="1:10" x14ac:dyDescent="0.35">
      <c r="A242" s="97">
        <f t="shared" si="6"/>
        <v>48</v>
      </c>
      <c r="G242" s="97"/>
      <c r="H242" s="97"/>
      <c r="J242" s="97">
        <f t="shared" si="7"/>
        <v>48</v>
      </c>
    </row>
    <row r="243" spans="1:10" x14ac:dyDescent="0.35">
      <c r="A243" s="97">
        <f t="shared" si="6"/>
        <v>49</v>
      </c>
      <c r="B243" s="101" t="s">
        <v>492</v>
      </c>
      <c r="C243" s="149"/>
      <c r="D243" s="149"/>
      <c r="E243" s="149"/>
      <c r="F243" s="149"/>
      <c r="G243" s="134"/>
      <c r="H243" s="134"/>
      <c r="I243" s="135"/>
      <c r="J243" s="97">
        <f t="shared" si="7"/>
        <v>49</v>
      </c>
    </row>
    <row r="244" spans="1:10" x14ac:dyDescent="0.35">
      <c r="A244" s="97">
        <f t="shared" si="6"/>
        <v>50</v>
      </c>
      <c r="B244" s="107"/>
      <c r="C244" s="149"/>
      <c r="D244" s="149"/>
      <c r="E244" s="149"/>
      <c r="F244" s="149"/>
      <c r="G244" s="134"/>
      <c r="H244" s="134"/>
      <c r="I244" s="130"/>
      <c r="J244" s="97">
        <f t="shared" si="7"/>
        <v>50</v>
      </c>
    </row>
    <row r="245" spans="1:10" x14ac:dyDescent="0.35">
      <c r="A245" s="97">
        <f t="shared" si="6"/>
        <v>51</v>
      </c>
      <c r="B245" s="102" t="s">
        <v>480</v>
      </c>
      <c r="C245" s="149"/>
      <c r="D245" s="149"/>
      <c r="E245" s="149"/>
      <c r="F245" s="149"/>
      <c r="G245" s="134"/>
      <c r="H245" s="134"/>
      <c r="I245" s="130"/>
      <c r="J245" s="97">
        <f t="shared" si="7"/>
        <v>51</v>
      </c>
    </row>
    <row r="246" spans="1:10" x14ac:dyDescent="0.35">
      <c r="A246" s="97">
        <f t="shared" si="6"/>
        <v>52</v>
      </c>
      <c r="B246" s="183" t="s">
        <v>507</v>
      </c>
      <c r="D246" s="149"/>
      <c r="E246" s="149"/>
      <c r="F246" s="149"/>
      <c r="G246" s="120">
        <f>G234</f>
        <v>0</v>
      </c>
      <c r="H246" s="120"/>
      <c r="I246" s="104" t="s">
        <v>670</v>
      </c>
      <c r="J246" s="97">
        <f t="shared" si="7"/>
        <v>52</v>
      </c>
    </row>
    <row r="247" spans="1:10" x14ac:dyDescent="0.35">
      <c r="A247" s="97">
        <f t="shared" si="6"/>
        <v>53</v>
      </c>
      <c r="B247" s="183" t="s">
        <v>664</v>
      </c>
      <c r="D247" s="149"/>
      <c r="E247" s="149"/>
      <c r="F247" s="149"/>
      <c r="G247" s="422">
        <v>0</v>
      </c>
      <c r="H247" s="120"/>
      <c r="I247" s="104" t="s">
        <v>515</v>
      </c>
      <c r="J247" s="97">
        <f t="shared" si="7"/>
        <v>53</v>
      </c>
    </row>
    <row r="248" spans="1:10" x14ac:dyDescent="0.35">
      <c r="A248" s="97">
        <f t="shared" si="6"/>
        <v>54</v>
      </c>
      <c r="B248" s="183" t="s">
        <v>484</v>
      </c>
      <c r="D248" s="149"/>
      <c r="E248" s="149"/>
      <c r="F248" s="149"/>
      <c r="G248" s="418">
        <f>G236</f>
        <v>0</v>
      </c>
      <c r="H248" s="418"/>
      <c r="I248" s="104" t="s">
        <v>509</v>
      </c>
      <c r="J248" s="97">
        <f t="shared" si="7"/>
        <v>54</v>
      </c>
    </row>
    <row r="249" spans="1:10" x14ac:dyDescent="0.35">
      <c r="A249" s="97">
        <f t="shared" si="6"/>
        <v>55</v>
      </c>
      <c r="B249" s="183" t="s">
        <v>524</v>
      </c>
      <c r="D249" s="149"/>
      <c r="E249" s="149"/>
      <c r="F249" s="149"/>
      <c r="G249" s="418">
        <f>G237</f>
        <v>0</v>
      </c>
      <c r="H249" s="418"/>
      <c r="I249" s="104" t="s">
        <v>671</v>
      </c>
      <c r="J249" s="97">
        <f t="shared" si="7"/>
        <v>55</v>
      </c>
    </row>
    <row r="250" spans="1:10" x14ac:dyDescent="0.35">
      <c r="A250" s="97">
        <f t="shared" si="6"/>
        <v>56</v>
      </c>
      <c r="B250" s="183" t="s">
        <v>496</v>
      </c>
      <c r="D250" s="149"/>
      <c r="E250" s="149"/>
      <c r="F250" s="149"/>
      <c r="G250" s="146">
        <f>G240</f>
        <v>0</v>
      </c>
      <c r="H250" s="146"/>
      <c r="I250" s="104" t="s">
        <v>672</v>
      </c>
      <c r="J250" s="97">
        <f t="shared" si="7"/>
        <v>56</v>
      </c>
    </row>
    <row r="251" spans="1:10" x14ac:dyDescent="0.35">
      <c r="A251" s="97">
        <f t="shared" si="6"/>
        <v>57</v>
      </c>
      <c r="B251" s="183" t="s">
        <v>498</v>
      </c>
      <c r="D251" s="149"/>
      <c r="E251" s="149"/>
      <c r="F251" s="149"/>
      <c r="G251" s="229" t="str">
        <f>G174</f>
        <v>8.84%</v>
      </c>
      <c r="H251" s="149"/>
      <c r="I251" s="104" t="s">
        <v>677</v>
      </c>
      <c r="J251" s="97">
        <f t="shared" si="7"/>
        <v>57</v>
      </c>
    </row>
    <row r="252" spans="1:10" x14ac:dyDescent="0.35">
      <c r="A252" s="97">
        <f t="shared" si="6"/>
        <v>58</v>
      </c>
      <c r="B252" s="300"/>
      <c r="D252" s="149"/>
      <c r="E252" s="149"/>
      <c r="F252" s="149"/>
      <c r="G252" s="419"/>
      <c r="H252" s="419"/>
      <c r="I252" s="137"/>
      <c r="J252" s="97">
        <f t="shared" si="7"/>
        <v>58</v>
      </c>
    </row>
    <row r="253" spans="1:10" x14ac:dyDescent="0.35">
      <c r="A253" s="97">
        <f t="shared" si="6"/>
        <v>59</v>
      </c>
      <c r="B253" s="183" t="s">
        <v>666</v>
      </c>
      <c r="C253" s="97"/>
      <c r="D253" s="97"/>
      <c r="E253" s="149"/>
      <c r="F253" s="149"/>
      <c r="G253" s="420">
        <f>IFERROR((((G246)+(G248/G249)+G240)*G251-(G247/G249))/(1-G251),0)</f>
        <v>0</v>
      </c>
      <c r="H253" s="146"/>
      <c r="I253" s="104" t="s">
        <v>501</v>
      </c>
      <c r="J253" s="97">
        <f t="shared" si="7"/>
        <v>59</v>
      </c>
    </row>
    <row r="254" spans="1:10" x14ac:dyDescent="0.35">
      <c r="A254" s="97">
        <f t="shared" si="6"/>
        <v>60</v>
      </c>
      <c r="B254" s="133" t="s">
        <v>667</v>
      </c>
      <c r="D254" s="133"/>
      <c r="G254" s="97"/>
      <c r="H254" s="97"/>
      <c r="I254" s="104"/>
      <c r="J254" s="97">
        <f t="shared" si="7"/>
        <v>60</v>
      </c>
    </row>
    <row r="255" spans="1:10" x14ac:dyDescent="0.35">
      <c r="A255" s="97">
        <f t="shared" si="6"/>
        <v>61</v>
      </c>
      <c r="G255" s="97"/>
      <c r="H255" s="97"/>
      <c r="I255" s="104"/>
      <c r="J255" s="97">
        <f t="shared" si="7"/>
        <v>61</v>
      </c>
    </row>
    <row r="256" spans="1:10" x14ac:dyDescent="0.35">
      <c r="A256" s="97">
        <f t="shared" si="6"/>
        <v>62</v>
      </c>
      <c r="B256" s="101" t="s">
        <v>502</v>
      </c>
      <c r="G256" s="146">
        <f>G253+G240</f>
        <v>0</v>
      </c>
      <c r="H256" s="146"/>
      <c r="I256" s="104" t="s">
        <v>673</v>
      </c>
      <c r="J256" s="97">
        <f t="shared" si="7"/>
        <v>62</v>
      </c>
    </row>
    <row r="257" spans="1:10" x14ac:dyDescent="0.35">
      <c r="A257" s="97">
        <f t="shared" si="6"/>
        <v>63</v>
      </c>
      <c r="G257" s="97"/>
      <c r="H257" s="97"/>
      <c r="I257" s="104"/>
      <c r="J257" s="97">
        <f t="shared" si="7"/>
        <v>63</v>
      </c>
    </row>
    <row r="258" spans="1:10" x14ac:dyDescent="0.35">
      <c r="A258" s="97">
        <f t="shared" si="6"/>
        <v>64</v>
      </c>
      <c r="B258" s="101" t="s">
        <v>510</v>
      </c>
      <c r="G258" s="144">
        <f>G101</f>
        <v>0</v>
      </c>
      <c r="H258" s="149"/>
      <c r="I258" s="104" t="s">
        <v>525</v>
      </c>
      <c r="J258" s="97">
        <f t="shared" si="7"/>
        <v>64</v>
      </c>
    </row>
    <row r="259" spans="1:10" x14ac:dyDescent="0.35">
      <c r="A259" s="97">
        <f t="shared" si="6"/>
        <v>65</v>
      </c>
      <c r="G259" s="97"/>
      <c r="H259" s="97"/>
      <c r="I259" s="104"/>
      <c r="J259" s="97">
        <f t="shared" si="7"/>
        <v>65</v>
      </c>
    </row>
    <row r="260" spans="1:10" ht="18" thickBot="1" x14ac:dyDescent="0.4">
      <c r="A260" s="97">
        <f t="shared" si="6"/>
        <v>66</v>
      </c>
      <c r="B260" s="101" t="s">
        <v>512</v>
      </c>
      <c r="G260" s="145">
        <f>G256+G258</f>
        <v>0</v>
      </c>
      <c r="H260" s="146"/>
      <c r="I260" s="104" t="s">
        <v>674</v>
      </c>
      <c r="J260" s="97">
        <f t="shared" si="7"/>
        <v>66</v>
      </c>
    </row>
    <row r="261" spans="1:10" ht="16" thickTop="1" x14ac:dyDescent="0.35"/>
    <row r="262" spans="1:10" ht="18" x14ac:dyDescent="0.35">
      <c r="A262" s="109">
        <v>1</v>
      </c>
      <c r="B262" s="183" t="s">
        <v>678</v>
      </c>
    </row>
    <row r="264" spans="1:10" ht="18" x14ac:dyDescent="0.35">
      <c r="A264" s="109"/>
    </row>
  </sheetData>
  <mergeCells count="20">
    <mergeCell ref="B71:I71"/>
    <mergeCell ref="B72:I72"/>
    <mergeCell ref="B109:I109"/>
    <mergeCell ref="B110:I110"/>
    <mergeCell ref="B113:I113"/>
    <mergeCell ref="B188:I188"/>
    <mergeCell ref="B189:I189"/>
    <mergeCell ref="B190:I190"/>
    <mergeCell ref="B3:I3"/>
    <mergeCell ref="B186:I186"/>
    <mergeCell ref="B187:I187"/>
    <mergeCell ref="B112:I112"/>
    <mergeCell ref="B5:I5"/>
    <mergeCell ref="B6:I6"/>
    <mergeCell ref="B7:I7"/>
    <mergeCell ref="B73:I73"/>
    <mergeCell ref="B74:I74"/>
    <mergeCell ref="B75:I75"/>
    <mergeCell ref="B111:I111"/>
    <mergeCell ref="B4:I4"/>
  </mergeCells>
  <printOptions horizontalCentered="1"/>
  <pageMargins left="0.25" right="0.25" top="0.5" bottom="0.5" header="0.35" footer="0.25"/>
  <pageSetup scale="55" orientation="portrait" horizontalDpi="200" verticalDpi="200" r:id="rId1"/>
  <headerFooter scaleWithDoc="0" alignWithMargins="0">
    <oddHeader xml:space="preserve">&amp;C&amp;"Times New Roman,Bold"&amp;7AS FILED </oddHeader>
    <oddFooter>&amp;L&amp;A&amp;CPage 8.&amp;P&amp;R&amp;F</oddFooter>
  </headerFooter>
  <rowBreaks count="3" manualBreakCount="3">
    <brk id="69" max="9" man="1"/>
    <brk id="107" max="9" man="1"/>
    <brk id="184" max="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J58"/>
  <sheetViews>
    <sheetView zoomScale="80" zoomScaleNormal="80" workbookViewId="0"/>
  </sheetViews>
  <sheetFormatPr defaultColWidth="9.1796875" defaultRowHeight="15.5" x14ac:dyDescent="0.35"/>
  <cols>
    <col min="1" max="1" width="5.1796875" style="150" customWidth="1"/>
    <col min="2" max="2" width="12.54296875" style="116" customWidth="1"/>
    <col min="3" max="3" width="20" style="116" customWidth="1"/>
    <col min="4" max="8" width="21.54296875" style="116" customWidth="1"/>
    <col min="9" max="9" width="5.1796875" style="150" customWidth="1"/>
    <col min="10" max="10" width="13.54296875" style="116" customWidth="1"/>
    <col min="11" max="11" width="12.54296875" style="116" customWidth="1"/>
    <col min="12" max="16384" width="9.1796875" style="116"/>
  </cols>
  <sheetData>
    <row r="1" spans="1:10" x14ac:dyDescent="0.35">
      <c r="D1" s="151"/>
    </row>
    <row r="2" spans="1:10" x14ac:dyDescent="0.35">
      <c r="B2" s="463" t="s">
        <v>204</v>
      </c>
      <c r="C2" s="463"/>
      <c r="D2" s="463"/>
      <c r="E2" s="463"/>
      <c r="F2" s="463"/>
      <c r="G2" s="463"/>
      <c r="H2" s="463"/>
      <c r="I2" s="152"/>
    </row>
    <row r="3" spans="1:10" x14ac:dyDescent="0.35">
      <c r="B3" s="464" t="s">
        <v>693</v>
      </c>
      <c r="C3" s="464"/>
      <c r="D3" s="464"/>
      <c r="E3" s="464"/>
      <c r="F3" s="464"/>
      <c r="G3" s="464"/>
      <c r="H3" s="464"/>
      <c r="I3" s="152"/>
    </row>
    <row r="4" spans="1:10" x14ac:dyDescent="0.35">
      <c r="B4" s="464" t="s">
        <v>680</v>
      </c>
      <c r="C4" s="464"/>
      <c r="D4" s="464"/>
      <c r="E4" s="464"/>
      <c r="F4" s="464"/>
      <c r="G4" s="464"/>
      <c r="H4" s="464"/>
      <c r="I4" s="152"/>
    </row>
    <row r="5" spans="1:10" x14ac:dyDescent="0.35">
      <c r="B5" s="465" t="s">
        <v>1</v>
      </c>
      <c r="C5" s="465"/>
      <c r="D5" s="465"/>
      <c r="E5" s="465"/>
      <c r="F5" s="465"/>
      <c r="G5" s="465"/>
      <c r="H5" s="465"/>
      <c r="I5" s="152"/>
    </row>
    <row r="6" spans="1:10" x14ac:dyDescent="0.35">
      <c r="A6" s="152"/>
      <c r="B6" s="152"/>
      <c r="C6" s="152"/>
      <c r="D6" s="152"/>
      <c r="E6" s="152"/>
      <c r="F6" s="152"/>
      <c r="G6" s="152"/>
      <c r="H6" s="152"/>
      <c r="I6" s="152"/>
    </row>
    <row r="7" spans="1:10" x14ac:dyDescent="0.35">
      <c r="A7" s="97" t="s">
        <v>2</v>
      </c>
      <c r="B7" s="107"/>
      <c r="I7" s="97" t="s">
        <v>2</v>
      </c>
    </row>
    <row r="8" spans="1:10" x14ac:dyDescent="0.35">
      <c r="A8" s="99" t="s">
        <v>6</v>
      </c>
      <c r="B8" s="107"/>
      <c r="I8" s="99" t="s">
        <v>6</v>
      </c>
    </row>
    <row r="9" spans="1:10" x14ac:dyDescent="0.35">
      <c r="A9" s="97">
        <v>1</v>
      </c>
      <c r="C9" s="153" t="s">
        <v>526</v>
      </c>
      <c r="D9" s="153" t="s">
        <v>527</v>
      </c>
      <c r="E9" s="153" t="s">
        <v>528</v>
      </c>
      <c r="F9" s="153" t="s">
        <v>529</v>
      </c>
      <c r="G9" s="153" t="s">
        <v>530</v>
      </c>
      <c r="H9" s="153" t="s">
        <v>531</v>
      </c>
      <c r="I9" s="97">
        <v>1</v>
      </c>
    </row>
    <row r="10" spans="1:10" x14ac:dyDescent="0.35">
      <c r="A10" s="97">
        <f t="shared" ref="A10:A16" si="0">A9+1</f>
        <v>2</v>
      </c>
      <c r="B10" s="154" t="s">
        <v>532</v>
      </c>
      <c r="C10" s="97"/>
      <c r="D10" s="110" t="s">
        <v>533</v>
      </c>
      <c r="E10" s="97"/>
      <c r="F10" s="97" t="s">
        <v>534</v>
      </c>
      <c r="G10" s="97" t="s">
        <v>535</v>
      </c>
      <c r="H10" s="110" t="s">
        <v>536</v>
      </c>
      <c r="I10" s="97">
        <f t="shared" ref="I10:I16" si="1">I9+1</f>
        <v>2</v>
      </c>
    </row>
    <row r="11" spans="1:10" x14ac:dyDescent="0.35">
      <c r="A11" s="97">
        <f t="shared" si="0"/>
        <v>3</v>
      </c>
      <c r="C11" s="153"/>
      <c r="F11" s="149" t="s">
        <v>537</v>
      </c>
      <c r="H11" s="149" t="s">
        <v>537</v>
      </c>
      <c r="I11" s="97">
        <f t="shared" si="1"/>
        <v>3</v>
      </c>
    </row>
    <row r="12" spans="1:10" x14ac:dyDescent="0.35">
      <c r="A12" s="97">
        <f t="shared" si="0"/>
        <v>4</v>
      </c>
      <c r="C12" s="153"/>
      <c r="D12" s="149" t="s">
        <v>538</v>
      </c>
      <c r="E12" s="149"/>
      <c r="F12" s="149" t="s">
        <v>539</v>
      </c>
      <c r="H12" s="149" t="s">
        <v>539</v>
      </c>
      <c r="I12" s="97">
        <f t="shared" si="1"/>
        <v>4</v>
      </c>
    </row>
    <row r="13" spans="1:10" x14ac:dyDescent="0.35">
      <c r="A13" s="97">
        <f t="shared" si="0"/>
        <v>5</v>
      </c>
      <c r="C13" s="149"/>
      <c r="D13" s="149" t="s">
        <v>539</v>
      </c>
      <c r="E13" s="149" t="s">
        <v>538</v>
      </c>
      <c r="F13" s="149" t="s">
        <v>540</v>
      </c>
      <c r="H13" s="149" t="s">
        <v>540</v>
      </c>
      <c r="I13" s="97">
        <f t="shared" si="1"/>
        <v>5</v>
      </c>
    </row>
    <row r="14" spans="1:10" x14ac:dyDescent="0.35">
      <c r="A14" s="97">
        <f t="shared" si="0"/>
        <v>6</v>
      </c>
      <c r="C14" s="149"/>
      <c r="D14" s="149" t="s">
        <v>540</v>
      </c>
      <c r="E14" s="149" t="s">
        <v>541</v>
      </c>
      <c r="F14" s="149" t="s">
        <v>542</v>
      </c>
      <c r="G14" s="149"/>
      <c r="H14" s="149" t="s">
        <v>542</v>
      </c>
      <c r="I14" s="97">
        <f t="shared" si="1"/>
        <v>6</v>
      </c>
    </row>
    <row r="15" spans="1:10" ht="18" x14ac:dyDescent="0.35">
      <c r="A15" s="97">
        <f t="shared" si="0"/>
        <v>7</v>
      </c>
      <c r="B15" s="155" t="s">
        <v>274</v>
      </c>
      <c r="C15" s="155" t="s">
        <v>543</v>
      </c>
      <c r="D15" s="111" t="s">
        <v>542</v>
      </c>
      <c r="E15" s="111" t="s">
        <v>544</v>
      </c>
      <c r="F15" s="111" t="s">
        <v>545</v>
      </c>
      <c r="G15" s="156" t="s">
        <v>541</v>
      </c>
      <c r="H15" s="111" t="s">
        <v>546</v>
      </c>
      <c r="I15" s="97">
        <f t="shared" si="1"/>
        <v>7</v>
      </c>
    </row>
    <row r="16" spans="1:10" x14ac:dyDescent="0.35">
      <c r="A16" s="97">
        <f t="shared" si="0"/>
        <v>8</v>
      </c>
      <c r="B16" s="157" t="s">
        <v>547</v>
      </c>
      <c r="C16" s="167">
        <v>2021</v>
      </c>
      <c r="D16" s="158">
        <f>'Pg2 BK-1 Comparison'!J94/12</f>
        <v>207.83586644877991</v>
      </c>
      <c r="E16" s="159">
        <v>2.8E-3</v>
      </c>
      <c r="F16" s="171">
        <f>+D16</f>
        <v>207.83586644877991</v>
      </c>
      <c r="G16" s="181">
        <f>(D16/2)*E16</f>
        <v>0.29097021302829185</v>
      </c>
      <c r="H16" s="172">
        <f t="shared" ref="H16:H19" si="2">F16+G16</f>
        <v>208.1268366618082</v>
      </c>
      <c r="I16" s="97">
        <f t="shared" si="1"/>
        <v>8</v>
      </c>
      <c r="J16" s="168"/>
    </row>
    <row r="17" spans="1:10" x14ac:dyDescent="0.35">
      <c r="A17" s="97">
        <f t="shared" ref="A17:A44" si="3">A16+1</f>
        <v>9</v>
      </c>
      <c r="B17" s="157" t="s">
        <v>548</v>
      </c>
      <c r="C17" s="167">
        <f>C16</f>
        <v>2021</v>
      </c>
      <c r="D17" s="161">
        <f>$D$16</f>
        <v>207.83586644877991</v>
      </c>
      <c r="E17" s="159">
        <v>2.5000000000000001E-3</v>
      </c>
      <c r="F17" s="171">
        <f t="shared" ref="F17:F44" si="4">H16+D17</f>
        <v>415.96270311058811</v>
      </c>
      <c r="G17" s="160">
        <f t="shared" ref="G17:G20" si="5">(H16+F17)/2*E17</f>
        <v>0.7801119247154954</v>
      </c>
      <c r="H17" s="172">
        <f t="shared" si="2"/>
        <v>416.74281503530358</v>
      </c>
      <c r="I17" s="97">
        <f t="shared" ref="I17:I44" si="6">I16+1</f>
        <v>9</v>
      </c>
      <c r="J17" s="168"/>
    </row>
    <row r="18" spans="1:10" x14ac:dyDescent="0.35">
      <c r="A18" s="97">
        <f t="shared" si="3"/>
        <v>10</v>
      </c>
      <c r="B18" s="157" t="s">
        <v>549</v>
      </c>
      <c r="C18" s="167">
        <f t="shared" ref="C18:C26" si="7">C17</f>
        <v>2021</v>
      </c>
      <c r="D18" s="161">
        <f t="shared" ref="D18:D26" si="8">$D$16</f>
        <v>207.83586644877991</v>
      </c>
      <c r="E18" s="159">
        <v>2.8E-3</v>
      </c>
      <c r="F18" s="171">
        <f t="shared" si="4"/>
        <v>624.57868148408352</v>
      </c>
      <c r="G18" s="160">
        <f t="shared" si="5"/>
        <v>1.4578500951271418</v>
      </c>
      <c r="H18" s="172">
        <f t="shared" si="2"/>
        <v>626.03653157921065</v>
      </c>
      <c r="I18" s="97">
        <f t="shared" si="6"/>
        <v>10</v>
      </c>
      <c r="J18" s="168"/>
    </row>
    <row r="19" spans="1:10" x14ac:dyDescent="0.35">
      <c r="A19" s="97">
        <f t="shared" si="3"/>
        <v>11</v>
      </c>
      <c r="B19" s="157" t="s">
        <v>550</v>
      </c>
      <c r="C19" s="167">
        <f t="shared" si="7"/>
        <v>2021</v>
      </c>
      <c r="D19" s="161">
        <f t="shared" si="8"/>
        <v>207.83586644877991</v>
      </c>
      <c r="E19" s="159">
        <v>2.7000000000000001E-3</v>
      </c>
      <c r="F19" s="171">
        <f t="shared" si="4"/>
        <v>833.87239802799058</v>
      </c>
      <c r="G19" s="160">
        <f t="shared" si="5"/>
        <v>1.9708770549697217</v>
      </c>
      <c r="H19" s="172">
        <f t="shared" si="2"/>
        <v>835.8432750829603</v>
      </c>
      <c r="I19" s="97">
        <f t="shared" si="6"/>
        <v>11</v>
      </c>
      <c r="J19" s="168"/>
    </row>
    <row r="20" spans="1:10" x14ac:dyDescent="0.35">
      <c r="A20" s="97">
        <f t="shared" si="3"/>
        <v>12</v>
      </c>
      <c r="B20" s="157" t="s">
        <v>551</v>
      </c>
      <c r="C20" s="167">
        <f t="shared" si="7"/>
        <v>2021</v>
      </c>
      <c r="D20" s="161">
        <f t="shared" si="8"/>
        <v>207.83586644877991</v>
      </c>
      <c r="E20" s="159">
        <v>2.8E-3</v>
      </c>
      <c r="F20" s="171">
        <f t="shared" si="4"/>
        <v>1043.6791415317402</v>
      </c>
      <c r="G20" s="160">
        <f t="shared" si="5"/>
        <v>2.6313313832605805</v>
      </c>
      <c r="H20" s="172">
        <f t="shared" ref="H20:H44" si="9">F20+G20</f>
        <v>1046.3104729150009</v>
      </c>
      <c r="I20" s="97">
        <f t="shared" si="6"/>
        <v>12</v>
      </c>
      <c r="J20" s="168"/>
    </row>
    <row r="21" spans="1:10" x14ac:dyDescent="0.35">
      <c r="A21" s="97">
        <f t="shared" si="3"/>
        <v>13</v>
      </c>
      <c r="B21" s="157" t="s">
        <v>552</v>
      </c>
      <c r="C21" s="167">
        <f t="shared" si="7"/>
        <v>2021</v>
      </c>
      <c r="D21" s="161">
        <f t="shared" si="8"/>
        <v>207.83586644877991</v>
      </c>
      <c r="E21" s="159">
        <v>2.7000000000000001E-3</v>
      </c>
      <c r="F21" s="171">
        <f t="shared" si="4"/>
        <v>1254.1463393637807</v>
      </c>
      <c r="G21" s="160">
        <f t="shared" ref="G21:G44" si="10">(H20+F21)/2*E21</f>
        <v>3.1056166965763552</v>
      </c>
      <c r="H21" s="172">
        <f t="shared" si="9"/>
        <v>1257.2519560603571</v>
      </c>
      <c r="I21" s="97">
        <f t="shared" si="6"/>
        <v>13</v>
      </c>
      <c r="J21" s="168"/>
    </row>
    <row r="22" spans="1:10" x14ac:dyDescent="0.35">
      <c r="A22" s="97">
        <f t="shared" si="3"/>
        <v>14</v>
      </c>
      <c r="B22" s="157" t="s">
        <v>553</v>
      </c>
      <c r="C22" s="167">
        <f t="shared" si="7"/>
        <v>2021</v>
      </c>
      <c r="D22" s="161">
        <f t="shared" si="8"/>
        <v>207.83586644877991</v>
      </c>
      <c r="E22" s="159">
        <v>2.8E-3</v>
      </c>
      <c r="F22" s="171">
        <f t="shared" si="4"/>
        <v>1465.0878225091369</v>
      </c>
      <c r="G22" s="160">
        <f t="shared" si="10"/>
        <v>3.8112756899972919</v>
      </c>
      <c r="H22" s="172">
        <f t="shared" si="9"/>
        <v>1468.8990981991342</v>
      </c>
      <c r="I22" s="97">
        <f t="shared" si="6"/>
        <v>14</v>
      </c>
      <c r="J22" s="168"/>
    </row>
    <row r="23" spans="1:10" x14ac:dyDescent="0.35">
      <c r="A23" s="97">
        <f t="shared" si="3"/>
        <v>15</v>
      </c>
      <c r="B23" s="157" t="s">
        <v>554</v>
      </c>
      <c r="C23" s="167">
        <f t="shared" si="7"/>
        <v>2021</v>
      </c>
      <c r="D23" s="161">
        <f t="shared" si="8"/>
        <v>207.83586644877991</v>
      </c>
      <c r="E23" s="159">
        <v>2.8E-3</v>
      </c>
      <c r="F23" s="171">
        <f t="shared" si="4"/>
        <v>1676.734964647914</v>
      </c>
      <c r="G23" s="160">
        <f t="shared" si="10"/>
        <v>4.4038876879858675</v>
      </c>
      <c r="H23" s="172">
        <f t="shared" si="9"/>
        <v>1681.1388523358999</v>
      </c>
      <c r="I23" s="97">
        <f t="shared" si="6"/>
        <v>15</v>
      </c>
      <c r="J23" s="168"/>
    </row>
    <row r="24" spans="1:10" x14ac:dyDescent="0.35">
      <c r="A24" s="97">
        <f t="shared" si="3"/>
        <v>16</v>
      </c>
      <c r="B24" s="157" t="s">
        <v>555</v>
      </c>
      <c r="C24" s="167">
        <f t="shared" si="7"/>
        <v>2021</v>
      </c>
      <c r="D24" s="161">
        <f t="shared" si="8"/>
        <v>207.83586644877991</v>
      </c>
      <c r="E24" s="159">
        <v>2.7000000000000001E-3</v>
      </c>
      <c r="F24" s="171">
        <f t="shared" si="4"/>
        <v>1888.9747187846797</v>
      </c>
      <c r="G24" s="160">
        <f t="shared" si="10"/>
        <v>4.8196533210127832</v>
      </c>
      <c r="H24" s="172">
        <f t="shared" si="9"/>
        <v>1893.7943721056924</v>
      </c>
      <c r="I24" s="97">
        <f t="shared" si="6"/>
        <v>16</v>
      </c>
      <c r="J24" s="168"/>
    </row>
    <row r="25" spans="1:10" x14ac:dyDescent="0.35">
      <c r="A25" s="97">
        <f t="shared" si="3"/>
        <v>17</v>
      </c>
      <c r="B25" s="157" t="s">
        <v>556</v>
      </c>
      <c r="C25" s="167">
        <f t="shared" si="7"/>
        <v>2021</v>
      </c>
      <c r="D25" s="161">
        <f t="shared" si="8"/>
        <v>207.83586644877991</v>
      </c>
      <c r="E25" s="159">
        <v>2.8E-3</v>
      </c>
      <c r="F25" s="171">
        <f t="shared" si="4"/>
        <v>2101.6302385544723</v>
      </c>
      <c r="G25" s="160">
        <f t="shared" si="10"/>
        <v>5.5935944549242311</v>
      </c>
      <c r="H25" s="172">
        <f t="shared" si="9"/>
        <v>2107.2238330093965</v>
      </c>
      <c r="I25" s="97">
        <f t="shared" si="6"/>
        <v>17</v>
      </c>
      <c r="J25" s="168"/>
    </row>
    <row r="26" spans="1:10" x14ac:dyDescent="0.35">
      <c r="A26" s="97">
        <f t="shared" si="3"/>
        <v>18</v>
      </c>
      <c r="B26" s="157" t="s">
        <v>557</v>
      </c>
      <c r="C26" s="167">
        <f t="shared" si="7"/>
        <v>2021</v>
      </c>
      <c r="D26" s="161">
        <f t="shared" si="8"/>
        <v>207.83586644877991</v>
      </c>
      <c r="E26" s="159">
        <v>2.7000000000000001E-3</v>
      </c>
      <c r="F26" s="171">
        <f t="shared" si="4"/>
        <v>2315.0596994581765</v>
      </c>
      <c r="G26" s="160">
        <f t="shared" si="10"/>
        <v>5.9700827688312232</v>
      </c>
      <c r="H26" s="172">
        <f t="shared" si="9"/>
        <v>2321.0297822270077</v>
      </c>
      <c r="I26" s="97">
        <f t="shared" si="6"/>
        <v>18</v>
      </c>
      <c r="J26" s="168"/>
    </row>
    <row r="27" spans="1:10" x14ac:dyDescent="0.35">
      <c r="A27" s="97">
        <f t="shared" si="3"/>
        <v>19</v>
      </c>
      <c r="B27" s="162" t="s">
        <v>558</v>
      </c>
      <c r="C27" s="169">
        <f>C26</f>
        <v>2021</v>
      </c>
      <c r="D27" s="163">
        <f>$D$16</f>
        <v>207.83586644877991</v>
      </c>
      <c r="E27" s="164">
        <v>2.8E-3</v>
      </c>
      <c r="F27" s="165">
        <f t="shared" si="4"/>
        <v>2528.8656486757877</v>
      </c>
      <c r="G27" s="166">
        <f t="shared" si="10"/>
        <v>6.7898536032639143</v>
      </c>
      <c r="H27" s="170">
        <f t="shared" si="9"/>
        <v>2535.6555022790517</v>
      </c>
      <c r="I27" s="97">
        <f t="shared" si="6"/>
        <v>19</v>
      </c>
      <c r="J27" s="168"/>
    </row>
    <row r="28" spans="1:10" x14ac:dyDescent="0.35">
      <c r="A28" s="97">
        <f t="shared" si="3"/>
        <v>20</v>
      </c>
      <c r="B28" s="157" t="s">
        <v>547</v>
      </c>
      <c r="C28" s="167">
        <v>2022</v>
      </c>
      <c r="D28" s="161"/>
      <c r="E28" s="159">
        <v>2.8E-3</v>
      </c>
      <c r="F28" s="171">
        <f t="shared" si="4"/>
        <v>2535.6555022790517</v>
      </c>
      <c r="G28" s="160">
        <f t="shared" si="10"/>
        <v>7.0998354063813442</v>
      </c>
      <c r="H28" s="172">
        <f t="shared" si="9"/>
        <v>2542.755337685433</v>
      </c>
      <c r="I28" s="97">
        <f t="shared" si="6"/>
        <v>20</v>
      </c>
      <c r="J28" s="168"/>
    </row>
    <row r="29" spans="1:10" x14ac:dyDescent="0.35">
      <c r="A29" s="97">
        <f t="shared" si="3"/>
        <v>21</v>
      </c>
      <c r="B29" s="157" t="s">
        <v>548</v>
      </c>
      <c r="C29" s="167">
        <v>2022</v>
      </c>
      <c r="D29" s="161"/>
      <c r="E29" s="159">
        <v>2.5000000000000001E-3</v>
      </c>
      <c r="F29" s="171">
        <f t="shared" si="4"/>
        <v>2542.755337685433</v>
      </c>
      <c r="G29" s="160">
        <f t="shared" si="10"/>
        <v>6.3568883442135826</v>
      </c>
      <c r="H29" s="172">
        <f t="shared" si="9"/>
        <v>2549.1122260296465</v>
      </c>
      <c r="I29" s="97">
        <f t="shared" si="6"/>
        <v>21</v>
      </c>
      <c r="J29" s="168"/>
    </row>
    <row r="30" spans="1:10" x14ac:dyDescent="0.35">
      <c r="A30" s="97">
        <f t="shared" si="3"/>
        <v>22</v>
      </c>
      <c r="B30" s="157" t="s">
        <v>549</v>
      </c>
      <c r="C30" s="167">
        <v>2022</v>
      </c>
      <c r="D30" s="161"/>
      <c r="E30" s="159">
        <v>2.8E-3</v>
      </c>
      <c r="F30" s="171">
        <f t="shared" si="4"/>
        <v>2549.1122260296465</v>
      </c>
      <c r="G30" s="160">
        <f t="shared" si="10"/>
        <v>7.1375142328830101</v>
      </c>
      <c r="H30" s="172">
        <f t="shared" si="9"/>
        <v>2556.2497402625295</v>
      </c>
      <c r="I30" s="97">
        <f t="shared" si="6"/>
        <v>22</v>
      </c>
      <c r="J30" s="168"/>
    </row>
    <row r="31" spans="1:10" x14ac:dyDescent="0.35">
      <c r="A31" s="97">
        <f t="shared" si="3"/>
        <v>23</v>
      </c>
      <c r="B31" s="157" t="s">
        <v>550</v>
      </c>
      <c r="C31" s="167">
        <v>2022</v>
      </c>
      <c r="D31" s="161"/>
      <c r="E31" s="159">
        <v>2.7000000000000001E-3</v>
      </c>
      <c r="F31" s="171">
        <f t="shared" si="4"/>
        <v>2556.2497402625295</v>
      </c>
      <c r="G31" s="160">
        <f t="shared" si="10"/>
        <v>6.9018742987088304</v>
      </c>
      <c r="H31" s="172">
        <f t="shared" si="9"/>
        <v>2563.1516145612381</v>
      </c>
      <c r="I31" s="97">
        <f t="shared" si="6"/>
        <v>23</v>
      </c>
      <c r="J31" s="168"/>
    </row>
    <row r="32" spans="1:10" x14ac:dyDescent="0.35">
      <c r="A32" s="97">
        <f t="shared" si="3"/>
        <v>24</v>
      </c>
      <c r="B32" s="157" t="s">
        <v>551</v>
      </c>
      <c r="C32" s="167">
        <v>2022</v>
      </c>
      <c r="D32" s="161"/>
      <c r="E32" s="159">
        <v>2.8E-3</v>
      </c>
      <c r="F32" s="171">
        <f t="shared" si="4"/>
        <v>2563.1516145612381</v>
      </c>
      <c r="G32" s="160">
        <f t="shared" si="10"/>
        <v>7.1768245207714667</v>
      </c>
      <c r="H32" s="172">
        <f t="shared" si="9"/>
        <v>2570.3284390820095</v>
      </c>
      <c r="I32" s="97">
        <f t="shared" si="6"/>
        <v>24</v>
      </c>
      <c r="J32" s="168"/>
    </row>
    <row r="33" spans="1:10" x14ac:dyDescent="0.35">
      <c r="A33" s="97">
        <f t="shared" si="3"/>
        <v>25</v>
      </c>
      <c r="B33" s="157" t="s">
        <v>552</v>
      </c>
      <c r="C33" s="167">
        <v>2022</v>
      </c>
      <c r="D33" s="161"/>
      <c r="E33" s="159">
        <v>2.7000000000000001E-3</v>
      </c>
      <c r="F33" s="171">
        <f t="shared" si="4"/>
        <v>2570.3284390820095</v>
      </c>
      <c r="G33" s="160">
        <f t="shared" si="10"/>
        <v>6.9398867855214261</v>
      </c>
      <c r="H33" s="172">
        <f t="shared" si="9"/>
        <v>2577.2683258675311</v>
      </c>
      <c r="I33" s="97">
        <f t="shared" si="6"/>
        <v>25</v>
      </c>
      <c r="J33" s="168"/>
    </row>
    <row r="34" spans="1:10" x14ac:dyDescent="0.35">
      <c r="A34" s="97">
        <f t="shared" si="3"/>
        <v>26</v>
      </c>
      <c r="B34" s="157" t="s">
        <v>553</v>
      </c>
      <c r="C34" s="167">
        <v>2022</v>
      </c>
      <c r="D34" s="161"/>
      <c r="E34" s="159">
        <v>3.0999999999999999E-3</v>
      </c>
      <c r="F34" s="171">
        <f t="shared" si="4"/>
        <v>2577.2683258675311</v>
      </c>
      <c r="G34" s="160">
        <f t="shared" si="10"/>
        <v>7.9895318101893462</v>
      </c>
      <c r="H34" s="172">
        <f t="shared" si="9"/>
        <v>2585.2578576777205</v>
      </c>
      <c r="I34" s="97">
        <f t="shared" si="6"/>
        <v>26</v>
      </c>
      <c r="J34" s="168"/>
    </row>
    <row r="35" spans="1:10" x14ac:dyDescent="0.35">
      <c r="A35" s="97">
        <f t="shared" si="3"/>
        <v>27</v>
      </c>
      <c r="B35" s="157" t="s">
        <v>554</v>
      </c>
      <c r="C35" s="167">
        <v>2022</v>
      </c>
      <c r="D35" s="161"/>
      <c r="E35" s="159">
        <v>3.0999999999999999E-3</v>
      </c>
      <c r="F35" s="171">
        <f t="shared" si="4"/>
        <v>2585.2578576777205</v>
      </c>
      <c r="G35" s="160">
        <f t="shared" si="10"/>
        <v>8.0142993588009332</v>
      </c>
      <c r="H35" s="172">
        <f t="shared" si="9"/>
        <v>2593.2721570365215</v>
      </c>
      <c r="I35" s="97">
        <f t="shared" si="6"/>
        <v>27</v>
      </c>
      <c r="J35" s="168"/>
    </row>
    <row r="36" spans="1:10" x14ac:dyDescent="0.35">
      <c r="A36" s="97">
        <f t="shared" si="3"/>
        <v>28</v>
      </c>
      <c r="B36" s="157" t="s">
        <v>555</v>
      </c>
      <c r="C36" s="167">
        <v>2022</v>
      </c>
      <c r="D36" s="161"/>
      <c r="E36" s="159">
        <v>3.0000000000000001E-3</v>
      </c>
      <c r="F36" s="171">
        <f t="shared" si="4"/>
        <v>2593.2721570365215</v>
      </c>
      <c r="G36" s="160">
        <f t="shared" si="10"/>
        <v>7.779816471109565</v>
      </c>
      <c r="H36" s="172">
        <f t="shared" si="9"/>
        <v>2601.0519735076309</v>
      </c>
      <c r="I36" s="97">
        <f t="shared" si="6"/>
        <v>28</v>
      </c>
      <c r="J36" s="168"/>
    </row>
    <row r="37" spans="1:10" x14ac:dyDescent="0.35">
      <c r="A37" s="97">
        <f t="shared" si="3"/>
        <v>29</v>
      </c>
      <c r="B37" s="157" t="s">
        <v>556</v>
      </c>
      <c r="C37" s="167">
        <v>2022</v>
      </c>
      <c r="D37" s="161"/>
      <c r="E37" s="159">
        <v>4.1999999999999997E-3</v>
      </c>
      <c r="F37" s="171">
        <f t="shared" si="4"/>
        <v>2601.0519735076309</v>
      </c>
      <c r="G37" s="160">
        <f t="shared" si="10"/>
        <v>10.924418288732049</v>
      </c>
      <c r="H37" s="172">
        <f t="shared" si="9"/>
        <v>2611.9763917963628</v>
      </c>
      <c r="I37" s="97">
        <f t="shared" si="6"/>
        <v>29</v>
      </c>
      <c r="J37" s="168"/>
    </row>
    <row r="38" spans="1:10" x14ac:dyDescent="0.35">
      <c r="A38" s="97">
        <f t="shared" si="3"/>
        <v>30</v>
      </c>
      <c r="B38" s="157" t="s">
        <v>557</v>
      </c>
      <c r="C38" s="167">
        <v>2022</v>
      </c>
      <c r="D38" s="161"/>
      <c r="E38" s="159">
        <v>4.0000000000000001E-3</v>
      </c>
      <c r="F38" s="171">
        <f t="shared" si="4"/>
        <v>2611.9763917963628</v>
      </c>
      <c r="G38" s="160">
        <f t="shared" si="10"/>
        <v>10.447905567185451</v>
      </c>
      <c r="H38" s="172">
        <f t="shared" si="9"/>
        <v>2622.4242973635482</v>
      </c>
      <c r="I38" s="97">
        <f t="shared" si="6"/>
        <v>30</v>
      </c>
      <c r="J38" s="168"/>
    </row>
    <row r="39" spans="1:10" x14ac:dyDescent="0.35">
      <c r="A39" s="97">
        <f t="shared" si="3"/>
        <v>31</v>
      </c>
      <c r="B39" s="162" t="s">
        <v>558</v>
      </c>
      <c r="C39" s="169">
        <v>2022</v>
      </c>
      <c r="D39" s="163"/>
      <c r="E39" s="164">
        <v>4.1999999999999997E-3</v>
      </c>
      <c r="F39" s="165">
        <f t="shared" si="4"/>
        <v>2622.4242973635482</v>
      </c>
      <c r="G39" s="166">
        <f t="shared" si="10"/>
        <v>11.014182048926902</v>
      </c>
      <c r="H39" s="170">
        <f t="shared" si="9"/>
        <v>2633.4384794124753</v>
      </c>
      <c r="I39" s="97">
        <f t="shared" si="6"/>
        <v>31</v>
      </c>
      <c r="J39" s="168"/>
    </row>
    <row r="40" spans="1:10" x14ac:dyDescent="0.35">
      <c r="A40" s="97">
        <f t="shared" si="3"/>
        <v>32</v>
      </c>
      <c r="B40" s="157" t="s">
        <v>547</v>
      </c>
      <c r="C40" s="167">
        <v>2023</v>
      </c>
      <c r="D40" s="161"/>
      <c r="E40" s="159">
        <v>5.4000000000000003E-3</v>
      </c>
      <c r="F40" s="171">
        <f t="shared" si="4"/>
        <v>2633.4384794124753</v>
      </c>
      <c r="G40" s="160">
        <f t="shared" si="10"/>
        <v>14.220567788827367</v>
      </c>
      <c r="H40" s="172">
        <f t="shared" si="9"/>
        <v>2647.6590472013027</v>
      </c>
      <c r="I40" s="97">
        <f t="shared" si="6"/>
        <v>32</v>
      </c>
      <c r="J40" s="168"/>
    </row>
    <row r="41" spans="1:10" x14ac:dyDescent="0.35">
      <c r="A41" s="97">
        <f t="shared" si="3"/>
        <v>33</v>
      </c>
      <c r="B41" s="157" t="s">
        <v>548</v>
      </c>
      <c r="C41" s="167">
        <v>2023</v>
      </c>
      <c r="D41" s="161"/>
      <c r="E41" s="159">
        <v>4.7999999999999996E-3</v>
      </c>
      <c r="F41" s="171">
        <f t="shared" si="4"/>
        <v>2647.6590472013027</v>
      </c>
      <c r="G41" s="160">
        <f t="shared" si="10"/>
        <v>12.708763426566252</v>
      </c>
      <c r="H41" s="172">
        <f t="shared" si="9"/>
        <v>2660.3678106278689</v>
      </c>
      <c r="I41" s="97">
        <f t="shared" si="6"/>
        <v>33</v>
      </c>
      <c r="J41" s="168"/>
    </row>
    <row r="42" spans="1:10" x14ac:dyDescent="0.35">
      <c r="A42" s="97">
        <f t="shared" si="3"/>
        <v>34</v>
      </c>
      <c r="B42" s="157" t="s">
        <v>549</v>
      </c>
      <c r="C42" s="167">
        <v>2023</v>
      </c>
      <c r="D42" s="161"/>
      <c r="E42" s="159">
        <v>5.4000000000000003E-3</v>
      </c>
      <c r="F42" s="171">
        <f t="shared" si="4"/>
        <v>2660.3678106278689</v>
      </c>
      <c r="G42" s="160">
        <f t="shared" si="10"/>
        <v>14.365986177390493</v>
      </c>
      <c r="H42" s="172">
        <f t="shared" si="9"/>
        <v>2674.7337968052593</v>
      </c>
      <c r="I42" s="97">
        <f t="shared" si="6"/>
        <v>34</v>
      </c>
      <c r="J42" s="168"/>
    </row>
    <row r="43" spans="1:10" x14ac:dyDescent="0.35">
      <c r="A43" s="97">
        <f t="shared" si="3"/>
        <v>35</v>
      </c>
      <c r="B43" s="157" t="s">
        <v>550</v>
      </c>
      <c r="C43" s="167">
        <v>2023</v>
      </c>
      <c r="D43" s="161"/>
      <c r="E43" s="159">
        <v>6.1999999999999998E-3</v>
      </c>
      <c r="F43" s="171">
        <f t="shared" si="4"/>
        <v>2674.7337968052593</v>
      </c>
      <c r="G43" s="160">
        <f t="shared" si="10"/>
        <v>16.583349540192607</v>
      </c>
      <c r="H43" s="172">
        <f t="shared" si="9"/>
        <v>2691.3171463454519</v>
      </c>
      <c r="I43" s="97">
        <f t="shared" si="6"/>
        <v>35</v>
      </c>
      <c r="J43" s="168"/>
    </row>
    <row r="44" spans="1:10" x14ac:dyDescent="0.35">
      <c r="A44" s="97">
        <f t="shared" si="3"/>
        <v>36</v>
      </c>
      <c r="B44" s="157" t="s">
        <v>551</v>
      </c>
      <c r="C44" s="167">
        <v>2023</v>
      </c>
      <c r="D44" s="161"/>
      <c r="E44" s="159">
        <v>6.4000000000000003E-3</v>
      </c>
      <c r="F44" s="171">
        <f t="shared" si="4"/>
        <v>2691.3171463454519</v>
      </c>
      <c r="G44" s="160">
        <f t="shared" si="10"/>
        <v>17.224429736610894</v>
      </c>
      <c r="H44" s="172">
        <f t="shared" si="9"/>
        <v>2708.5415760820629</v>
      </c>
      <c r="I44" s="97">
        <f t="shared" si="6"/>
        <v>36</v>
      </c>
      <c r="J44" s="168"/>
    </row>
    <row r="45" spans="1:10" x14ac:dyDescent="0.35">
      <c r="A45" s="97">
        <f>A44+1</f>
        <v>37</v>
      </c>
      <c r="B45" s="157" t="s">
        <v>552</v>
      </c>
      <c r="C45" s="167">
        <v>2023</v>
      </c>
      <c r="D45" s="311"/>
      <c r="E45" s="159">
        <v>6.1999999999999998E-3</v>
      </c>
      <c r="F45" s="171">
        <f>H44+D45</f>
        <v>2708.5415760820629</v>
      </c>
      <c r="G45" s="312">
        <f>(H44+F45)/2*E45</f>
        <v>16.792957771708789</v>
      </c>
      <c r="H45" s="172">
        <f>F45+G45</f>
        <v>2725.3345338537715</v>
      </c>
      <c r="I45" s="97">
        <f>I44+1</f>
        <v>37</v>
      </c>
      <c r="J45" s="168"/>
    </row>
    <row r="46" spans="1:10" x14ac:dyDescent="0.35">
      <c r="A46" s="97">
        <f t="shared" ref="A46:A52" si="11">A45+1</f>
        <v>38</v>
      </c>
      <c r="B46" s="157" t="s">
        <v>553</v>
      </c>
      <c r="C46" s="167">
        <v>2023</v>
      </c>
      <c r="D46" s="161"/>
      <c r="E46" s="159">
        <v>6.7999999999999996E-3</v>
      </c>
      <c r="F46" s="171">
        <f t="shared" ref="F46:F51" si="12">H45+D46</f>
        <v>2725.3345338537715</v>
      </c>
      <c r="G46" s="312">
        <f t="shared" ref="G46:G51" si="13">(H45+F46)/2*E46</f>
        <v>18.532274830205644</v>
      </c>
      <c r="H46" s="172">
        <f t="shared" ref="H46:H51" si="14">F46+G46</f>
        <v>2743.8668086839771</v>
      </c>
      <c r="I46" s="97">
        <f t="shared" ref="I46:I52" si="15">I45+1</f>
        <v>38</v>
      </c>
      <c r="J46" s="168"/>
    </row>
    <row r="47" spans="1:10" x14ac:dyDescent="0.35">
      <c r="A47" s="97">
        <f t="shared" si="11"/>
        <v>39</v>
      </c>
      <c r="B47" s="157" t="s">
        <v>554</v>
      </c>
      <c r="C47" s="167">
        <v>2023</v>
      </c>
      <c r="D47" s="161"/>
      <c r="E47" s="159">
        <v>6.7999999999999996E-3</v>
      </c>
      <c r="F47" s="171">
        <f t="shared" si="12"/>
        <v>2743.8668086839771</v>
      </c>
      <c r="G47" s="312">
        <f t="shared" si="13"/>
        <v>18.658294299051043</v>
      </c>
      <c r="H47" s="172">
        <f t="shared" si="14"/>
        <v>2762.5251029830283</v>
      </c>
      <c r="I47" s="97">
        <f t="shared" si="15"/>
        <v>39</v>
      </c>
      <c r="J47" s="168"/>
    </row>
    <row r="48" spans="1:10" x14ac:dyDescent="0.35">
      <c r="A48" s="97">
        <f t="shared" si="11"/>
        <v>40</v>
      </c>
      <c r="B48" s="157" t="s">
        <v>555</v>
      </c>
      <c r="C48" s="167">
        <v>2023</v>
      </c>
      <c r="D48" s="161"/>
      <c r="E48" s="159">
        <v>6.6E-3</v>
      </c>
      <c r="F48" s="171">
        <f t="shared" si="12"/>
        <v>2762.5251029830283</v>
      </c>
      <c r="G48" s="312">
        <f t="shared" si="13"/>
        <v>18.232665679687987</v>
      </c>
      <c r="H48" s="172">
        <f t="shared" si="14"/>
        <v>2780.7577686627164</v>
      </c>
      <c r="I48" s="97">
        <f t="shared" si="15"/>
        <v>40</v>
      </c>
      <c r="J48" s="168"/>
    </row>
    <row r="49" spans="1:10" x14ac:dyDescent="0.35">
      <c r="A49" s="97">
        <f t="shared" si="11"/>
        <v>41</v>
      </c>
      <c r="B49" s="157" t="s">
        <v>556</v>
      </c>
      <c r="C49" s="167">
        <v>2023</v>
      </c>
      <c r="D49" s="161"/>
      <c r="E49" s="159">
        <v>7.1000000000000004E-3</v>
      </c>
      <c r="F49" s="171">
        <f t="shared" si="12"/>
        <v>2780.7577686627164</v>
      </c>
      <c r="G49" s="312">
        <f t="shared" si="13"/>
        <v>19.743380157505289</v>
      </c>
      <c r="H49" s="172">
        <f t="shared" si="14"/>
        <v>2800.5011488202217</v>
      </c>
      <c r="I49" s="97">
        <f t="shared" si="15"/>
        <v>41</v>
      </c>
      <c r="J49" s="168"/>
    </row>
    <row r="50" spans="1:10" x14ac:dyDescent="0.35">
      <c r="A50" s="97">
        <f t="shared" si="11"/>
        <v>42</v>
      </c>
      <c r="B50" s="157" t="s">
        <v>557</v>
      </c>
      <c r="C50" s="167">
        <v>2023</v>
      </c>
      <c r="D50" s="161"/>
      <c r="E50" s="159">
        <v>6.8999999999999999E-3</v>
      </c>
      <c r="F50" s="171">
        <f t="shared" si="12"/>
        <v>2800.5011488202217</v>
      </c>
      <c r="G50" s="312">
        <f t="shared" si="13"/>
        <v>19.323457926859529</v>
      </c>
      <c r="H50" s="172">
        <f t="shared" si="14"/>
        <v>2819.8246067470814</v>
      </c>
      <c r="I50" s="97">
        <f t="shared" si="15"/>
        <v>42</v>
      </c>
      <c r="J50" s="168"/>
    </row>
    <row r="51" spans="1:10" x14ac:dyDescent="0.35">
      <c r="A51" s="97">
        <f t="shared" si="11"/>
        <v>43</v>
      </c>
      <c r="B51" s="162" t="s">
        <v>558</v>
      </c>
      <c r="C51" s="169">
        <v>2023</v>
      </c>
      <c r="D51" s="313"/>
      <c r="E51" s="164">
        <v>7.1000000000000004E-3</v>
      </c>
      <c r="F51" s="165">
        <f t="shared" si="12"/>
        <v>2819.8246067470814</v>
      </c>
      <c r="G51" s="166">
        <f t="shared" si="13"/>
        <v>20.020754707904278</v>
      </c>
      <c r="H51" s="170">
        <f t="shared" si="14"/>
        <v>2839.8453614549858</v>
      </c>
      <c r="I51" s="97">
        <f t="shared" si="15"/>
        <v>43</v>
      </c>
    </row>
    <row r="52" spans="1:10" ht="16" thickBot="1" x14ac:dyDescent="0.4">
      <c r="A52" s="97">
        <f t="shared" si="11"/>
        <v>44</v>
      </c>
      <c r="D52" s="318">
        <f>SUM(D16:D51)</f>
        <v>2494.0303973853588</v>
      </c>
      <c r="E52" s="173"/>
      <c r="F52" s="174"/>
      <c r="G52" s="182">
        <f>SUM(G16:G51)</f>
        <v>345.81496406962697</v>
      </c>
      <c r="H52" s="175"/>
      <c r="I52" s="97">
        <f t="shared" si="15"/>
        <v>44</v>
      </c>
    </row>
    <row r="53" spans="1:10" ht="16" thickTop="1" x14ac:dyDescent="0.35">
      <c r="D53" s="176"/>
      <c r="E53" s="176"/>
      <c r="F53" s="176"/>
      <c r="G53" s="177"/>
      <c r="H53" s="177"/>
    </row>
    <row r="54" spans="1:10" ht="18" x14ac:dyDescent="0.35">
      <c r="A54" s="178">
        <v>1</v>
      </c>
      <c r="B54" s="116" t="s">
        <v>559</v>
      </c>
      <c r="C54" s="179"/>
    </row>
    <row r="55" spans="1:10" ht="18" x14ac:dyDescent="0.35">
      <c r="A55" s="178">
        <v>2</v>
      </c>
      <c r="B55" s="116" t="s">
        <v>560</v>
      </c>
    </row>
    <row r="56" spans="1:10" ht="18" x14ac:dyDescent="0.35">
      <c r="A56" s="178">
        <v>3</v>
      </c>
      <c r="B56" s="116" t="s">
        <v>561</v>
      </c>
    </row>
    <row r="57" spans="1:10" x14ac:dyDescent="0.35">
      <c r="B57" s="116" t="s">
        <v>562</v>
      </c>
    </row>
    <row r="58" spans="1:10" x14ac:dyDescent="0.35">
      <c r="A58" s="322"/>
      <c r="B58" s="323" t="s">
        <v>564</v>
      </c>
      <c r="C58" s="323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75" header="0.25" footer="0.25"/>
  <pageSetup scale="67" orientation="portrait" horizontalDpi="200" verticalDpi="200" r:id="rId1"/>
  <headerFooter scaleWithDoc="0" alignWithMargins="0">
    <oddFooter>&amp;L&amp;A&amp;CPage 9&amp;R&amp;F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DF96-9B4F-4852-AFDB-C9F932A53DD3}">
  <sheetPr codeName="Sheet3"/>
  <dimension ref="A1:N232"/>
  <sheetViews>
    <sheetView zoomScale="80" zoomScaleNormal="80" workbookViewId="0"/>
  </sheetViews>
  <sheetFormatPr defaultColWidth="9.1796875" defaultRowHeight="15.5" x14ac:dyDescent="0.35"/>
  <cols>
    <col min="1" max="1" width="4.81640625" style="9" bestFit="1" customWidth="1"/>
    <col min="2" max="2" width="72.81640625" style="9" customWidth="1"/>
    <col min="3" max="3" width="1.81640625" style="9" customWidth="1"/>
    <col min="4" max="4" width="15.81640625" style="9" customWidth="1"/>
    <col min="5" max="5" width="1.81640625" style="9" customWidth="1"/>
    <col min="6" max="6" width="13.08984375" style="9" bestFit="1" customWidth="1"/>
    <col min="7" max="7" width="1.81640625" style="9" customWidth="1"/>
    <col min="8" max="8" width="15.7265625" style="9" customWidth="1"/>
    <col min="9" max="9" width="1.54296875" style="9" customWidth="1"/>
    <col min="10" max="10" width="13.54296875" style="9" customWidth="1"/>
    <col min="11" max="11" width="33.81640625" style="9" customWidth="1"/>
    <col min="12" max="12" width="4.81640625" style="93" bestFit="1" customWidth="1"/>
    <col min="13" max="13" width="13.36328125" style="9" bestFit="1" customWidth="1"/>
    <col min="14" max="16384" width="9.1796875" style="9"/>
  </cols>
  <sheetData>
    <row r="1" spans="1:14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2"/>
      <c r="L1" s="2"/>
    </row>
    <row r="2" spans="1:14" x14ac:dyDescent="0.35">
      <c r="A2" s="2"/>
      <c r="B2" s="449" t="s">
        <v>0</v>
      </c>
      <c r="C2" s="448"/>
      <c r="D2" s="448"/>
      <c r="E2" s="448"/>
      <c r="F2" s="448"/>
      <c r="G2" s="448"/>
      <c r="H2" s="448"/>
      <c r="I2" s="448"/>
      <c r="J2" s="448"/>
      <c r="K2" s="448"/>
      <c r="L2" s="2"/>
    </row>
    <row r="3" spans="1:14" x14ac:dyDescent="0.35">
      <c r="A3" s="2" t="s">
        <v>19</v>
      </c>
      <c r="B3" s="449" t="s">
        <v>694</v>
      </c>
      <c r="C3" s="449"/>
      <c r="D3" s="449"/>
      <c r="E3" s="449"/>
      <c r="F3" s="449"/>
      <c r="G3" s="449"/>
      <c r="H3" s="449"/>
      <c r="I3" s="449"/>
      <c r="J3" s="449"/>
      <c r="K3" s="449"/>
      <c r="L3" s="2"/>
    </row>
    <row r="4" spans="1:14" x14ac:dyDescent="0.35">
      <c r="A4" s="2"/>
      <c r="B4" s="449" t="s">
        <v>686</v>
      </c>
      <c r="C4" s="450"/>
      <c r="D4" s="450"/>
      <c r="E4" s="450"/>
      <c r="F4" s="450"/>
      <c r="G4" s="450"/>
      <c r="H4" s="450"/>
      <c r="I4" s="450"/>
      <c r="J4" s="450"/>
      <c r="K4" s="450"/>
      <c r="L4" s="2"/>
    </row>
    <row r="5" spans="1:14" x14ac:dyDescent="0.35">
      <c r="A5" s="2"/>
      <c r="B5" s="447" t="s">
        <v>1</v>
      </c>
      <c r="C5" s="448"/>
      <c r="D5" s="448"/>
      <c r="E5" s="448"/>
      <c r="F5" s="448"/>
      <c r="G5" s="448"/>
      <c r="H5" s="448"/>
      <c r="I5" s="448"/>
      <c r="J5" s="448"/>
      <c r="K5" s="448"/>
      <c r="L5" s="2"/>
    </row>
    <row r="6" spans="1:14" x14ac:dyDescent="0.35">
      <c r="A6" s="2"/>
      <c r="B6" s="8"/>
      <c r="C6" s="1"/>
      <c r="D6" s="1"/>
      <c r="E6" s="1"/>
      <c r="F6" s="94"/>
      <c r="G6" s="95"/>
      <c r="H6" s="94"/>
      <c r="I6" s="1"/>
      <c r="K6" s="1"/>
      <c r="L6" s="2"/>
    </row>
    <row r="7" spans="1:14" x14ac:dyDescent="0.35">
      <c r="A7" s="2"/>
      <c r="B7" s="8"/>
      <c r="C7" s="1"/>
      <c r="D7" s="1"/>
      <c r="E7" s="1"/>
      <c r="F7" s="10" t="s">
        <v>20</v>
      </c>
      <c r="G7"/>
      <c r="H7" s="10" t="s">
        <v>21</v>
      </c>
      <c r="I7"/>
      <c r="J7" s="10" t="s">
        <v>22</v>
      </c>
      <c r="K7" s="1"/>
      <c r="L7" s="2"/>
    </row>
    <row r="8" spans="1:14" ht="30.5" x14ac:dyDescent="0.35">
      <c r="A8" s="2" t="s">
        <v>2</v>
      </c>
      <c r="B8" s="5"/>
      <c r="C8" s="5"/>
      <c r="D8" s="5"/>
      <c r="E8" s="5"/>
      <c r="F8" s="11" t="s">
        <v>687</v>
      </c>
      <c r="G8" s="12"/>
      <c r="H8" s="11" t="s">
        <v>568</v>
      </c>
      <c r="I8" s="12"/>
      <c r="J8" s="13" t="s">
        <v>23</v>
      </c>
      <c r="K8" s="2"/>
      <c r="L8" s="2" t="s">
        <v>2</v>
      </c>
      <c r="N8" s="11"/>
    </row>
    <row r="9" spans="1:14" x14ac:dyDescent="0.35">
      <c r="A9" s="3" t="s">
        <v>6</v>
      </c>
      <c r="B9" s="12" t="s">
        <v>19</v>
      </c>
      <c r="C9" s="5"/>
      <c r="D9" s="5"/>
      <c r="E9" s="5"/>
      <c r="F9" s="14" t="s">
        <v>24</v>
      </c>
      <c r="G9" s="5"/>
      <c r="H9" s="14" t="s">
        <v>25</v>
      </c>
      <c r="I9" s="5"/>
      <c r="J9" s="15" t="s">
        <v>26</v>
      </c>
      <c r="K9" s="3" t="s">
        <v>5</v>
      </c>
      <c r="L9" s="3" t="s">
        <v>6</v>
      </c>
    </row>
    <row r="10" spans="1:14" x14ac:dyDescent="0.35">
      <c r="A10" s="2"/>
      <c r="B10" s="16" t="s">
        <v>27</v>
      </c>
      <c r="C10" s="17"/>
      <c r="D10" s="17"/>
      <c r="E10" s="17"/>
      <c r="F10" s="5"/>
      <c r="G10" s="5"/>
      <c r="H10" s="5"/>
      <c r="I10" s="5"/>
      <c r="J10" s="5"/>
      <c r="K10" s="2"/>
      <c r="L10" s="2"/>
    </row>
    <row r="11" spans="1:14" x14ac:dyDescent="0.35">
      <c r="A11" s="2">
        <f t="shared" ref="A11:A40" si="0">A10+1</f>
        <v>1</v>
      </c>
      <c r="B11" s="18" t="s">
        <v>28</v>
      </c>
      <c r="C11" s="19" t="s">
        <v>19</v>
      </c>
      <c r="D11" s="19"/>
      <c r="E11" s="19"/>
      <c r="F11" s="21">
        <f>'Pg3 BK-1 Rev TO5 C5 '!E11</f>
        <v>100282.34526999999</v>
      </c>
      <c r="G11" s="20"/>
      <c r="H11" s="21">
        <f>'Pg4 BK-1 Orig As Filed'!E12</f>
        <v>100282.34526999999</v>
      </c>
      <c r="I11" s="5"/>
      <c r="J11" s="7">
        <f>F11-H11</f>
        <v>0</v>
      </c>
      <c r="K11" s="2" t="s">
        <v>29</v>
      </c>
      <c r="L11" s="2">
        <f>L10+1</f>
        <v>1</v>
      </c>
    </row>
    <row r="12" spans="1:14" x14ac:dyDescent="0.35">
      <c r="A12" s="2">
        <f t="shared" si="0"/>
        <v>2</v>
      </c>
      <c r="B12" s="18" t="s">
        <v>19</v>
      </c>
      <c r="C12" s="19"/>
      <c r="D12" s="19"/>
      <c r="E12" s="19"/>
      <c r="F12" s="5" t="s">
        <v>19</v>
      </c>
      <c r="G12" s="5"/>
      <c r="H12" s="5" t="s">
        <v>19</v>
      </c>
      <c r="I12" s="5"/>
      <c r="J12" s="5"/>
      <c r="K12" s="2"/>
      <c r="L12" s="2">
        <f>L11+1</f>
        <v>2</v>
      </c>
    </row>
    <row r="13" spans="1:14" x14ac:dyDescent="0.35">
      <c r="A13" s="2">
        <f t="shared" si="0"/>
        <v>3</v>
      </c>
      <c r="B13" s="18" t="s">
        <v>30</v>
      </c>
      <c r="C13" s="19"/>
      <c r="D13" s="19"/>
      <c r="E13" s="19"/>
      <c r="F13" s="236">
        <f>'Pg3 BK-1 Rev TO5 C5 '!E13</f>
        <v>100555.72387282895</v>
      </c>
      <c r="G13" s="42" t="s">
        <v>31</v>
      </c>
      <c r="H13" s="22">
        <f>'Pg4 BK-1 Orig As Filed'!E14</f>
        <v>98092.337878637874</v>
      </c>
      <c r="J13" s="23">
        <f>F13-H13</f>
        <v>2463.3859941910778</v>
      </c>
      <c r="K13" s="2" t="s">
        <v>32</v>
      </c>
      <c r="L13" s="2">
        <f>L12+1</f>
        <v>3</v>
      </c>
    </row>
    <row r="14" spans="1:14" x14ac:dyDescent="0.35">
      <c r="A14" s="2">
        <f t="shared" si="0"/>
        <v>4</v>
      </c>
      <c r="B14" s="18"/>
      <c r="C14" s="19"/>
      <c r="D14" s="19"/>
      <c r="E14" s="19"/>
      <c r="F14" s="5"/>
      <c r="G14" s="12"/>
      <c r="H14" s="5"/>
      <c r="I14" s="12"/>
      <c r="J14" s="5"/>
      <c r="K14" s="2"/>
      <c r="L14" s="2">
        <f t="shared" ref="L14:L40" si="1">L13+1</f>
        <v>4</v>
      </c>
    </row>
    <row r="15" spans="1:14" x14ac:dyDescent="0.35">
      <c r="A15" s="2">
        <f t="shared" si="0"/>
        <v>5</v>
      </c>
      <c r="B15" s="18" t="s">
        <v>33</v>
      </c>
      <c r="C15" s="19"/>
      <c r="D15" s="19"/>
      <c r="E15" s="19"/>
      <c r="F15" s="24">
        <f>'Pg3 BK-1 Rev TO5 C5 '!E15</f>
        <v>0</v>
      </c>
      <c r="G15" s="12"/>
      <c r="H15" s="24">
        <f>'Pg4 BK-1 Orig As Filed'!E16</f>
        <v>0</v>
      </c>
      <c r="I15" s="12"/>
      <c r="J15" s="25">
        <f>F15-H15</f>
        <v>0</v>
      </c>
      <c r="K15" s="2" t="s">
        <v>34</v>
      </c>
      <c r="L15" s="2">
        <f t="shared" si="1"/>
        <v>5</v>
      </c>
    </row>
    <row r="16" spans="1:14" x14ac:dyDescent="0.35">
      <c r="A16" s="2">
        <f t="shared" si="0"/>
        <v>6</v>
      </c>
      <c r="B16" s="18" t="s">
        <v>35</v>
      </c>
      <c r="C16" s="19" t="s">
        <v>19</v>
      </c>
      <c r="D16" s="19"/>
      <c r="E16" s="19"/>
      <c r="F16" s="237">
        <f>F11+F13+F15</f>
        <v>200838.06914282893</v>
      </c>
      <c r="G16" s="42" t="s">
        <v>31</v>
      </c>
      <c r="H16" s="26">
        <f>H11+H13+H15</f>
        <v>198374.68314863788</v>
      </c>
      <c r="I16" s="5"/>
      <c r="J16" s="237">
        <f>F16-H16</f>
        <v>2463.3859941910487</v>
      </c>
      <c r="K16" s="2" t="s">
        <v>36</v>
      </c>
      <c r="L16" s="2">
        <f t="shared" si="1"/>
        <v>6</v>
      </c>
    </row>
    <row r="17" spans="1:13" x14ac:dyDescent="0.35">
      <c r="A17" s="2">
        <f t="shared" si="0"/>
        <v>7</v>
      </c>
      <c r="B17" s="5"/>
      <c r="C17" s="5"/>
      <c r="D17" s="5"/>
      <c r="E17" s="5"/>
      <c r="F17" s="5"/>
      <c r="G17" s="5"/>
      <c r="H17" s="5"/>
      <c r="I17" s="5"/>
      <c r="J17" s="5"/>
      <c r="K17" s="2"/>
      <c r="L17" s="2">
        <f t="shared" si="1"/>
        <v>7</v>
      </c>
    </row>
    <row r="18" spans="1:13" x14ac:dyDescent="0.35">
      <c r="A18" s="2">
        <f t="shared" si="0"/>
        <v>8</v>
      </c>
      <c r="B18" s="5" t="s">
        <v>37</v>
      </c>
      <c r="C18" s="19"/>
      <c r="D18" s="19"/>
      <c r="E18" s="19"/>
      <c r="F18" s="22">
        <f>'Pg3 BK-1 Rev TO5 C5 '!E18</f>
        <v>241768.75874268185</v>
      </c>
      <c r="G18" s="42"/>
      <c r="H18" s="22">
        <f>'Pg4 BK-1 Orig As Filed'!E19</f>
        <v>241768.75874268185</v>
      </c>
      <c r="I18" s="5"/>
      <c r="J18" s="23">
        <f>F18-H18</f>
        <v>0</v>
      </c>
      <c r="K18" s="2" t="s">
        <v>38</v>
      </c>
      <c r="L18" s="2">
        <f t="shared" si="1"/>
        <v>8</v>
      </c>
    </row>
    <row r="19" spans="1:13" x14ac:dyDescent="0.35">
      <c r="A19" s="2">
        <f t="shared" si="0"/>
        <v>9</v>
      </c>
      <c r="B19" s="5"/>
      <c r="C19" s="5"/>
      <c r="D19" s="5"/>
      <c r="E19" s="5"/>
      <c r="F19" s="22"/>
      <c r="G19" s="5"/>
      <c r="H19" s="22"/>
      <c r="I19" s="5"/>
      <c r="J19" s="5"/>
      <c r="K19" s="2"/>
      <c r="L19" s="2">
        <f t="shared" si="1"/>
        <v>9</v>
      </c>
    </row>
    <row r="20" spans="1:13" ht="18" x14ac:dyDescent="0.35">
      <c r="A20" s="2">
        <f t="shared" si="0"/>
        <v>10</v>
      </c>
      <c r="B20" s="27" t="s">
        <v>39</v>
      </c>
      <c r="C20" s="5"/>
      <c r="D20" s="5"/>
      <c r="E20" s="5"/>
      <c r="F20" s="22">
        <f>'Pg3 BK-1 Rev TO5 C5 '!E20</f>
        <v>0</v>
      </c>
      <c r="G20" s="5"/>
      <c r="H20" s="22">
        <f>'Pg4 BK-1 Orig As Filed'!E21</f>
        <v>0</v>
      </c>
      <c r="I20" s="5"/>
      <c r="J20" s="23">
        <f>F20-H20</f>
        <v>0</v>
      </c>
      <c r="K20" s="2" t="s">
        <v>40</v>
      </c>
      <c r="L20" s="2">
        <f t="shared" si="1"/>
        <v>10</v>
      </c>
    </row>
    <row r="21" spans="1:13" x14ac:dyDescent="0.35">
      <c r="A21" s="2">
        <f t="shared" si="0"/>
        <v>11</v>
      </c>
      <c r="B21" s="5"/>
      <c r="C21" s="5"/>
      <c r="D21" s="5"/>
      <c r="E21" s="5"/>
      <c r="F21" s="22"/>
      <c r="G21" s="5"/>
      <c r="H21" s="22"/>
      <c r="I21" s="5"/>
      <c r="J21" s="5"/>
      <c r="K21" s="2"/>
      <c r="L21" s="2">
        <f t="shared" si="1"/>
        <v>11</v>
      </c>
    </row>
    <row r="22" spans="1:13" x14ac:dyDescent="0.35">
      <c r="A22" s="2">
        <f t="shared" si="0"/>
        <v>12</v>
      </c>
      <c r="B22" s="5" t="s">
        <v>41</v>
      </c>
      <c r="C22" s="19" t="s">
        <v>19</v>
      </c>
      <c r="D22" s="19"/>
      <c r="E22" s="19"/>
      <c r="F22" s="22">
        <f>'Pg3 BK-1 Rev TO5 C5 '!E22</f>
        <v>63662.727644327359</v>
      </c>
      <c r="G22" s="42"/>
      <c r="H22" s="22">
        <f>'Pg4 BK-1 Orig As Filed'!E23</f>
        <v>63662.727644327359</v>
      </c>
      <c r="I22" s="12"/>
      <c r="J22" s="23">
        <f>F22-H22</f>
        <v>0</v>
      </c>
      <c r="K22" s="2" t="s">
        <v>42</v>
      </c>
      <c r="L22" s="2">
        <f t="shared" si="1"/>
        <v>12</v>
      </c>
      <c r="M22" s="316"/>
    </row>
    <row r="23" spans="1:13" x14ac:dyDescent="0.35">
      <c r="A23" s="2">
        <f t="shared" si="0"/>
        <v>13</v>
      </c>
      <c r="B23" s="18"/>
      <c r="C23" s="19"/>
      <c r="D23" s="19"/>
      <c r="E23" s="19"/>
      <c r="F23" s="22"/>
      <c r="G23" s="5"/>
      <c r="H23" s="22"/>
      <c r="I23" s="5"/>
      <c r="J23" s="5"/>
      <c r="K23" s="28"/>
      <c r="L23" s="2">
        <f t="shared" si="1"/>
        <v>13</v>
      </c>
    </row>
    <row r="24" spans="1:13" x14ac:dyDescent="0.35">
      <c r="A24" s="2">
        <f t="shared" si="0"/>
        <v>14</v>
      </c>
      <c r="B24" s="5" t="s">
        <v>43</v>
      </c>
      <c r="C24" s="19"/>
      <c r="D24" s="19"/>
      <c r="E24" s="19"/>
      <c r="F24" s="29">
        <f>'Pg3 BK-1 Rev TO5 C5 '!E24</f>
        <v>3394.3201018580767</v>
      </c>
      <c r="G24" s="20"/>
      <c r="H24" s="29">
        <f>'Pg4 BK-1 Orig As Filed'!E25</f>
        <v>3394.3201018580767</v>
      </c>
      <c r="I24" s="5"/>
      <c r="J24" s="25">
        <f>F24-H24</f>
        <v>0</v>
      </c>
      <c r="K24" s="2" t="s">
        <v>44</v>
      </c>
      <c r="L24" s="2">
        <f t="shared" si="1"/>
        <v>14</v>
      </c>
    </row>
    <row r="25" spans="1:13" x14ac:dyDescent="0.35">
      <c r="A25" s="2">
        <f t="shared" si="0"/>
        <v>15</v>
      </c>
      <c r="B25" s="18" t="s">
        <v>45</v>
      </c>
      <c r="C25" s="19"/>
      <c r="D25" s="19"/>
      <c r="E25" s="19"/>
      <c r="F25" s="30">
        <f>SUM(F16:F24)</f>
        <v>509663.87563169614</v>
      </c>
      <c r="G25" s="20" t="s">
        <v>31</v>
      </c>
      <c r="H25" s="31">
        <f>SUM(H16:H24)</f>
        <v>507200.48963750509</v>
      </c>
      <c r="J25" s="30">
        <f>SUM(J16:J24)</f>
        <v>2463.3859941910487</v>
      </c>
      <c r="K25" s="28" t="s">
        <v>46</v>
      </c>
      <c r="L25" s="2">
        <f t="shared" si="1"/>
        <v>15</v>
      </c>
    </row>
    <row r="26" spans="1:13" x14ac:dyDescent="0.35">
      <c r="A26" s="2">
        <f t="shared" si="0"/>
        <v>16</v>
      </c>
      <c r="B26" s="18"/>
      <c r="C26" s="19"/>
      <c r="D26" s="19"/>
      <c r="E26" s="19"/>
      <c r="F26" s="12"/>
      <c r="G26" s="5"/>
      <c r="H26" s="5"/>
      <c r="J26" s="5"/>
      <c r="K26" s="2"/>
      <c r="L26" s="2">
        <f t="shared" si="1"/>
        <v>16</v>
      </c>
    </row>
    <row r="27" spans="1:13" ht="17.5" x14ac:dyDescent="0.35">
      <c r="A27" s="2">
        <f t="shared" si="0"/>
        <v>17</v>
      </c>
      <c r="B27" s="32" t="s">
        <v>47</v>
      </c>
      <c r="C27" s="19"/>
      <c r="D27" s="19"/>
      <c r="E27" s="19"/>
      <c r="F27" s="33">
        <f>'Pg3 BK-1 Rev TO5 C5 '!E27</f>
        <v>9.5314064509162369E-2</v>
      </c>
      <c r="G27" s="20"/>
      <c r="H27" s="33">
        <f>'Pg4 BK-1 Orig As Filed'!E28</f>
        <v>9.5314045924090818E-2</v>
      </c>
      <c r="J27" s="306">
        <f>F27-H27</f>
        <v>1.8585071551169285E-8</v>
      </c>
      <c r="K27" s="2" t="s">
        <v>48</v>
      </c>
      <c r="L27" s="2">
        <f t="shared" si="1"/>
        <v>17</v>
      </c>
    </row>
    <row r="28" spans="1:13" x14ac:dyDescent="0.35">
      <c r="A28" s="2">
        <f t="shared" si="0"/>
        <v>18</v>
      </c>
      <c r="B28" s="18" t="s">
        <v>49</v>
      </c>
      <c r="C28" s="19"/>
      <c r="D28" s="19"/>
      <c r="E28" s="19"/>
      <c r="F28" s="30">
        <f>'Pg3 BK-1 Rev TO5 C5 '!E28</f>
        <v>4874776.3713773163</v>
      </c>
      <c r="G28" s="20" t="s">
        <v>31</v>
      </c>
      <c r="H28" s="31">
        <f>'Pg4 BK-1 Orig As Filed'!E29</f>
        <v>4874468.4481280427</v>
      </c>
      <c r="J28" s="320">
        <f>F28-H28</f>
        <v>307.92324927356094</v>
      </c>
      <c r="K28" s="2" t="s">
        <v>50</v>
      </c>
      <c r="L28" s="2">
        <f t="shared" si="1"/>
        <v>18</v>
      </c>
    </row>
    <row r="29" spans="1:13" x14ac:dyDescent="0.35">
      <c r="A29" s="2">
        <f t="shared" si="0"/>
        <v>19</v>
      </c>
      <c r="B29" s="27" t="s">
        <v>51</v>
      </c>
      <c r="C29" s="5"/>
      <c r="D29" s="5"/>
      <c r="E29" s="5"/>
      <c r="F29" s="34">
        <f>F27*F28</f>
        <v>464634.74952919799</v>
      </c>
      <c r="G29" s="20" t="s">
        <v>31</v>
      </c>
      <c r="H29" s="35">
        <f>H27*H28</f>
        <v>464605.30952040799</v>
      </c>
      <c r="J29" s="34">
        <f>F29-H29</f>
        <v>29.440008789999411</v>
      </c>
      <c r="K29" s="28" t="s">
        <v>52</v>
      </c>
      <c r="L29" s="2">
        <f t="shared" si="1"/>
        <v>19</v>
      </c>
    </row>
    <row r="30" spans="1:13" x14ac:dyDescent="0.35">
      <c r="A30" s="2">
        <f t="shared" si="0"/>
        <v>20</v>
      </c>
      <c r="B30" s="5"/>
      <c r="C30" s="5"/>
      <c r="D30" s="5"/>
      <c r="E30" s="5"/>
      <c r="F30" s="34"/>
      <c r="G30" s="20"/>
      <c r="H30" s="35"/>
      <c r="J30" s="34"/>
      <c r="K30" s="2"/>
      <c r="L30" s="2">
        <f t="shared" si="1"/>
        <v>20</v>
      </c>
    </row>
    <row r="31" spans="1:13" ht="17.5" x14ac:dyDescent="0.35">
      <c r="A31" s="2">
        <f t="shared" si="0"/>
        <v>21</v>
      </c>
      <c r="B31" s="32" t="s">
        <v>53</v>
      </c>
      <c r="C31" s="5"/>
      <c r="D31" s="5"/>
      <c r="E31" s="5"/>
      <c r="F31" s="36">
        <f>'Pg3 BK-1 Rev TO5 C5 '!E31</f>
        <v>3.9113461135350091E-3</v>
      </c>
      <c r="G31" s="20"/>
      <c r="H31" s="36">
        <f>'Pg4 BK-1 Orig As Filed'!E32</f>
        <v>3.9113461135350091E-3</v>
      </c>
      <c r="J31" s="307">
        <f>F31-H31</f>
        <v>0</v>
      </c>
      <c r="K31" s="2" t="s">
        <v>54</v>
      </c>
      <c r="L31" s="2">
        <f t="shared" si="1"/>
        <v>21</v>
      </c>
    </row>
    <row r="32" spans="1:13" x14ac:dyDescent="0.35">
      <c r="A32" s="2">
        <f t="shared" si="0"/>
        <v>22</v>
      </c>
      <c r="B32" s="32" t="s">
        <v>49</v>
      </c>
      <c r="C32" s="5"/>
      <c r="D32" s="5"/>
      <c r="E32" s="5"/>
      <c r="F32" s="30">
        <f>'Pg3 BK-1 Rev TO5 C5 '!E32</f>
        <v>4874776.3713773163</v>
      </c>
      <c r="G32" s="20" t="s">
        <v>31</v>
      </c>
      <c r="H32" s="31">
        <f>'Pg4 BK-1 Orig As Filed'!E33</f>
        <v>4874468.4481280427</v>
      </c>
      <c r="J32" s="30">
        <f>F32-H32</f>
        <v>307.92324927356094</v>
      </c>
      <c r="K32" s="2" t="s">
        <v>55</v>
      </c>
      <c r="L32" s="2">
        <f t="shared" si="1"/>
        <v>22</v>
      </c>
    </row>
    <row r="33" spans="1:12" x14ac:dyDescent="0.35">
      <c r="A33" s="2">
        <f t="shared" si="0"/>
        <v>23</v>
      </c>
      <c r="B33" s="27" t="s">
        <v>56</v>
      </c>
      <c r="C33" s="5"/>
      <c r="D33" s="5"/>
      <c r="E33" s="5"/>
      <c r="F33" s="34">
        <f>F31*F32</f>
        <v>19066.937614538961</v>
      </c>
      <c r="G33" s="20" t="s">
        <v>31</v>
      </c>
      <c r="H33" s="35">
        <f>H31*H32</f>
        <v>19065.733220134647</v>
      </c>
      <c r="J33" s="34">
        <f>F33-H33</f>
        <v>1.2043944043143711</v>
      </c>
      <c r="K33" s="28" t="s">
        <v>57</v>
      </c>
      <c r="L33" s="2">
        <f t="shared" si="1"/>
        <v>23</v>
      </c>
    </row>
    <row r="34" spans="1:12" x14ac:dyDescent="0.35">
      <c r="A34" s="2">
        <f t="shared" si="0"/>
        <v>24</v>
      </c>
      <c r="B34" s="5"/>
      <c r="C34" s="5"/>
      <c r="D34" s="5"/>
      <c r="E34" s="5"/>
      <c r="F34" s="34"/>
      <c r="G34" s="20"/>
      <c r="H34" s="35"/>
      <c r="J34" s="34"/>
      <c r="K34" s="2"/>
      <c r="L34" s="2">
        <f t="shared" si="1"/>
        <v>24</v>
      </c>
    </row>
    <row r="35" spans="1:12" x14ac:dyDescent="0.35">
      <c r="A35" s="2">
        <f t="shared" si="0"/>
        <v>25</v>
      </c>
      <c r="B35" s="27" t="s">
        <v>58</v>
      </c>
      <c r="C35" s="5"/>
      <c r="D35" s="5"/>
      <c r="E35" s="5"/>
      <c r="F35" s="21">
        <f>'Pg3 BK-1 Rev TO5 C5 '!E35</f>
        <v>1304.0991895338727</v>
      </c>
      <c r="G35" s="22"/>
      <c r="H35" s="21">
        <f>'Pg4 BK-1 Orig As Filed'!E36</f>
        <v>1304.0991895338727</v>
      </c>
      <c r="I35" s="22"/>
      <c r="J35" s="21">
        <f t="shared" ref="J35:J38" si="2">F35-H35</f>
        <v>0</v>
      </c>
      <c r="K35" s="2" t="s">
        <v>59</v>
      </c>
      <c r="L35" s="2">
        <f t="shared" si="1"/>
        <v>25</v>
      </c>
    </row>
    <row r="36" spans="1:12" x14ac:dyDescent="0.35">
      <c r="A36" s="2">
        <f t="shared" si="0"/>
        <v>26</v>
      </c>
      <c r="B36" s="27" t="s">
        <v>60</v>
      </c>
      <c r="C36" s="5"/>
      <c r="D36" s="5"/>
      <c r="E36" s="5"/>
      <c r="F36" s="22">
        <f>'Pg3 BK-1 Rev TO5 C5 '!E36</f>
        <v>-5774.4090000000006</v>
      </c>
      <c r="G36" s="20"/>
      <c r="H36" s="22">
        <f>'Pg4 BK-1 Orig As Filed'!E37</f>
        <v>-5774.4090000000006</v>
      </c>
      <c r="I36" s="5"/>
      <c r="J36" s="23">
        <f t="shared" si="2"/>
        <v>0</v>
      </c>
      <c r="K36" s="2" t="s">
        <v>61</v>
      </c>
      <c r="L36" s="2">
        <f t="shared" si="1"/>
        <v>26</v>
      </c>
    </row>
    <row r="37" spans="1:12" x14ac:dyDescent="0.35">
      <c r="A37" s="2">
        <f t="shared" si="0"/>
        <v>27</v>
      </c>
      <c r="B37" s="27" t="s">
        <v>62</v>
      </c>
      <c r="C37" s="5"/>
      <c r="D37" s="5"/>
      <c r="E37" s="5"/>
      <c r="F37" s="22">
        <f>'Pg3 BK-1 Rev TO5 C5 '!E37</f>
        <v>0</v>
      </c>
      <c r="G37" s="5"/>
      <c r="H37" s="22">
        <f>'Pg4 BK-1 Orig As Filed'!E38</f>
        <v>0</v>
      </c>
      <c r="I37" s="5"/>
      <c r="J37" s="23">
        <f t="shared" si="2"/>
        <v>0</v>
      </c>
      <c r="K37" s="2" t="s">
        <v>63</v>
      </c>
      <c r="L37" s="2">
        <f t="shared" si="1"/>
        <v>27</v>
      </c>
    </row>
    <row r="38" spans="1:12" x14ac:dyDescent="0.35">
      <c r="A38" s="2">
        <f t="shared" si="0"/>
        <v>28</v>
      </c>
      <c r="B38" s="37" t="s">
        <v>64</v>
      </c>
      <c r="C38" s="5"/>
      <c r="D38" s="5"/>
      <c r="E38" s="5"/>
      <c r="F38" s="29">
        <f>'Pg3 BK-1 Rev TO5 C5 '!E38</f>
        <v>0</v>
      </c>
      <c r="G38" s="20"/>
      <c r="H38" s="29">
        <f>'Pg4 BK-1 Orig As Filed'!E39</f>
        <v>0</v>
      </c>
      <c r="I38" s="5"/>
      <c r="J38" s="25">
        <f t="shared" si="2"/>
        <v>0</v>
      </c>
      <c r="K38" s="2" t="s">
        <v>65</v>
      </c>
      <c r="L38" s="2">
        <f t="shared" si="1"/>
        <v>28</v>
      </c>
    </row>
    <row r="39" spans="1:12" x14ac:dyDescent="0.35">
      <c r="A39" s="2">
        <f t="shared" si="0"/>
        <v>29</v>
      </c>
      <c r="B39" s="5"/>
      <c r="C39" s="5"/>
      <c r="D39" s="5"/>
      <c r="E39" s="5"/>
      <c r="F39" s="5"/>
      <c r="G39" s="5"/>
      <c r="H39" s="5"/>
      <c r="I39" s="5"/>
      <c r="J39" s="5"/>
      <c r="K39" s="28"/>
      <c r="L39" s="2">
        <f t="shared" si="1"/>
        <v>29</v>
      </c>
    </row>
    <row r="40" spans="1:12" ht="31.5" thickBot="1" x14ac:dyDescent="0.5">
      <c r="A40" s="2">
        <f t="shared" si="0"/>
        <v>30</v>
      </c>
      <c r="B40" s="148" t="s">
        <v>66</v>
      </c>
      <c r="C40" s="19"/>
      <c r="D40" s="19"/>
      <c r="E40" s="19"/>
      <c r="F40" s="38">
        <f>F25+F29+F33+SUM(F35:F38)</f>
        <v>988895.25296496693</v>
      </c>
      <c r="G40" s="20" t="s">
        <v>31</v>
      </c>
      <c r="H40" s="39">
        <f>H25+H29+H33+SUM(H35:H38)</f>
        <v>986401.22256758157</v>
      </c>
      <c r="J40" s="38">
        <f>F40-H40</f>
        <v>2494.0303973853588</v>
      </c>
      <c r="K40" s="92" t="s">
        <v>67</v>
      </c>
      <c r="L40" s="2">
        <f t="shared" si="1"/>
        <v>30</v>
      </c>
    </row>
    <row r="41" spans="1:12" ht="16" thickTop="1" x14ac:dyDescent="0.35">
      <c r="A41" s="2"/>
      <c r="B41" s="27"/>
      <c r="C41" s="19"/>
      <c r="D41" s="19"/>
      <c r="E41" s="19"/>
      <c r="F41" s="40"/>
      <c r="G41" s="20"/>
      <c r="H41" s="41"/>
      <c r="J41" s="41"/>
      <c r="K41" s="28"/>
      <c r="L41" s="2"/>
    </row>
    <row r="42" spans="1:12" x14ac:dyDescent="0.35">
      <c r="A42" s="2"/>
      <c r="B42" s="27"/>
      <c r="C42" s="19"/>
      <c r="D42" s="19"/>
      <c r="E42" s="19"/>
      <c r="F42" s="40"/>
      <c r="G42" s="20"/>
      <c r="H42" s="41"/>
      <c r="J42" s="41"/>
      <c r="K42" s="28"/>
      <c r="L42" s="2"/>
    </row>
    <row r="43" spans="1:12" x14ac:dyDescent="0.35">
      <c r="A43" s="42" t="s">
        <v>31</v>
      </c>
      <c r="B43" s="12" t="s">
        <v>697</v>
      </c>
      <c r="C43" s="19"/>
      <c r="D43" s="19"/>
      <c r="E43" s="19"/>
      <c r="F43" s="40"/>
      <c r="G43" s="20"/>
      <c r="H43" s="41"/>
      <c r="J43" s="41"/>
      <c r="K43" s="28"/>
      <c r="L43" s="2"/>
    </row>
    <row r="44" spans="1:12" ht="18" x14ac:dyDescent="0.35">
      <c r="A44" s="43">
        <v>1</v>
      </c>
      <c r="B44" s="27" t="s">
        <v>68</v>
      </c>
      <c r="C44" s="19"/>
      <c r="D44" s="19"/>
      <c r="E44" s="19"/>
      <c r="F44" s="40"/>
      <c r="G44" s="20"/>
      <c r="H44" s="41"/>
      <c r="J44" s="41"/>
      <c r="K44" s="28"/>
      <c r="L44" s="2"/>
    </row>
    <row r="45" spans="1:12" x14ac:dyDescent="0.35">
      <c r="A45" s="2"/>
      <c r="B45" s="27"/>
      <c r="C45" s="19"/>
      <c r="D45" s="19"/>
      <c r="E45" s="19"/>
      <c r="F45" s="40"/>
      <c r="G45" s="20"/>
      <c r="H45" s="41"/>
      <c r="J45" s="41"/>
      <c r="K45" s="28"/>
      <c r="L45" s="2"/>
    </row>
    <row r="46" spans="1:12" x14ac:dyDescent="0.35">
      <c r="A46" s="2"/>
      <c r="B46" s="27"/>
      <c r="C46" s="19"/>
      <c r="D46" s="19"/>
      <c r="E46" s="19"/>
      <c r="F46" s="40"/>
      <c r="G46" s="20"/>
      <c r="H46" s="41"/>
      <c r="J46" s="41"/>
      <c r="K46" s="28"/>
      <c r="L46" s="2"/>
    </row>
    <row r="47" spans="1:12" x14ac:dyDescent="0.35">
      <c r="A47" s="2"/>
      <c r="B47" s="449" t="s">
        <v>0</v>
      </c>
      <c r="C47" s="448"/>
      <c r="D47" s="448"/>
      <c r="E47" s="448"/>
      <c r="F47" s="448"/>
      <c r="G47" s="448"/>
      <c r="H47" s="448"/>
      <c r="I47" s="448"/>
      <c r="J47" s="448"/>
      <c r="K47" s="448"/>
      <c r="L47" s="2"/>
    </row>
    <row r="48" spans="1:12" x14ac:dyDescent="0.35">
      <c r="A48" s="2" t="s">
        <v>19</v>
      </c>
      <c r="B48" s="449" t="str">
        <f>B3</f>
        <v>TO5 Cycle 6 Annual Informational Filing</v>
      </c>
      <c r="C48" s="448"/>
      <c r="D48" s="448"/>
      <c r="E48" s="448"/>
      <c r="F48" s="448"/>
      <c r="G48" s="448"/>
      <c r="H48" s="448"/>
      <c r="I48" s="448"/>
      <c r="J48" s="448"/>
      <c r="K48" s="448"/>
      <c r="L48" s="2"/>
    </row>
    <row r="49" spans="1:14" x14ac:dyDescent="0.35">
      <c r="A49" s="2"/>
      <c r="B49" s="449" t="str">
        <f>B4</f>
        <v>Derivation of Other BTRR Adjustments Applicable to TO5 Cycle 5</v>
      </c>
      <c r="C49" s="450"/>
      <c r="D49" s="450"/>
      <c r="E49" s="450"/>
      <c r="F49" s="450"/>
      <c r="G49" s="450"/>
      <c r="H49" s="450"/>
      <c r="I49" s="450"/>
      <c r="J49" s="450"/>
      <c r="K49" s="450"/>
      <c r="L49" s="2"/>
    </row>
    <row r="50" spans="1:14" x14ac:dyDescent="0.35">
      <c r="A50" s="2"/>
      <c r="B50" s="447" t="s">
        <v>1</v>
      </c>
      <c r="C50" s="448"/>
      <c r="D50" s="448"/>
      <c r="E50" s="448"/>
      <c r="F50" s="448"/>
      <c r="G50" s="448"/>
      <c r="H50" s="448"/>
      <c r="I50" s="448"/>
      <c r="J50" s="448"/>
      <c r="K50" s="448"/>
      <c r="L50" s="2"/>
    </row>
    <row r="51" spans="1:14" x14ac:dyDescent="0.35">
      <c r="A51" s="2"/>
      <c r="B51" s="8"/>
      <c r="C51" s="1"/>
      <c r="D51" s="1"/>
      <c r="E51" s="1"/>
      <c r="G51" s="1"/>
      <c r="I51" s="1"/>
      <c r="K51" s="1"/>
      <c r="L51" s="2"/>
    </row>
    <row r="52" spans="1:14" x14ac:dyDescent="0.35">
      <c r="A52" s="2"/>
      <c r="B52" s="8"/>
      <c r="C52" s="1"/>
      <c r="D52" s="1"/>
      <c r="E52" s="1"/>
      <c r="F52" s="10" t="s">
        <v>20</v>
      </c>
      <c r="G52"/>
      <c r="H52" s="10" t="s">
        <v>21</v>
      </c>
      <c r="I52"/>
      <c r="J52" s="10" t="s">
        <v>22</v>
      </c>
      <c r="K52" s="1"/>
      <c r="L52" s="2"/>
    </row>
    <row r="53" spans="1:14" ht="30.5" x14ac:dyDescent="0.35">
      <c r="A53" s="2" t="s">
        <v>2</v>
      </c>
      <c r="B53" s="5"/>
      <c r="C53" s="5"/>
      <c r="D53" s="5"/>
      <c r="E53" s="5"/>
      <c r="F53" s="11" t="str">
        <f>F8</f>
        <v xml:space="preserve">Revised TO5 C5 </v>
      </c>
      <c r="G53" s="12"/>
      <c r="H53" s="11" t="str">
        <f>H8</f>
        <v>As Filed TO5 C5 ER 23-542</v>
      </c>
      <c r="I53" s="12"/>
      <c r="J53" s="13" t="s">
        <v>23</v>
      </c>
      <c r="K53" s="2"/>
      <c r="L53" s="2" t="s">
        <v>2</v>
      </c>
      <c r="N53" s="11"/>
    </row>
    <row r="54" spans="1:14" ht="18.5" x14ac:dyDescent="0.35">
      <c r="A54" s="3" t="s">
        <v>6</v>
      </c>
      <c r="B54" s="12" t="s">
        <v>19</v>
      </c>
      <c r="C54" s="5"/>
      <c r="D54" s="5"/>
      <c r="E54" s="5"/>
      <c r="F54" s="14" t="s">
        <v>69</v>
      </c>
      <c r="G54" s="5"/>
      <c r="H54" s="14" t="s">
        <v>69</v>
      </c>
      <c r="I54" s="5"/>
      <c r="J54" s="15" t="s">
        <v>26</v>
      </c>
      <c r="K54" s="3" t="s">
        <v>5</v>
      </c>
      <c r="L54" s="3" t="s">
        <v>6</v>
      </c>
    </row>
    <row r="55" spans="1:14" ht="18" x14ac:dyDescent="0.35">
      <c r="A55" s="2"/>
      <c r="B55" s="44" t="s">
        <v>70</v>
      </c>
      <c r="C55" s="19"/>
      <c r="D55" s="19"/>
      <c r="E55" s="19"/>
      <c r="F55" s="40"/>
      <c r="G55" s="20"/>
      <c r="H55" s="41"/>
      <c r="J55" s="41"/>
      <c r="K55" s="28"/>
      <c r="L55" s="2"/>
    </row>
    <row r="56" spans="1:14" x14ac:dyDescent="0.35">
      <c r="A56" s="2">
        <v>1</v>
      </c>
      <c r="B56" s="32" t="s">
        <v>71</v>
      </c>
      <c r="C56" s="19"/>
      <c r="D56" s="19"/>
      <c r="E56" s="19"/>
      <c r="F56" s="41">
        <f>'Pg3 BK-1 Rev TO5 C5 '!E56</f>
        <v>0</v>
      </c>
      <c r="G56" s="20"/>
      <c r="H56" s="41">
        <f>'Pg4 BK-1 Orig As Filed'!E56</f>
        <v>0</v>
      </c>
      <c r="J56" s="41">
        <f>F56-H56</f>
        <v>0</v>
      </c>
      <c r="K56" s="2" t="s">
        <v>72</v>
      </c>
      <c r="L56" s="2">
        <v>1</v>
      </c>
    </row>
    <row r="57" spans="1:14" x14ac:dyDescent="0.35">
      <c r="A57" s="2">
        <f>A56+1</f>
        <v>2</v>
      </c>
      <c r="B57" s="32"/>
      <c r="C57" s="19"/>
      <c r="D57" s="19"/>
      <c r="E57" s="19"/>
      <c r="F57" s="40"/>
      <c r="G57" s="20"/>
      <c r="H57" s="41"/>
      <c r="J57" s="41"/>
      <c r="K57" s="28"/>
      <c r="L57" s="2">
        <f>L56+1</f>
        <v>2</v>
      </c>
    </row>
    <row r="58" spans="1:14" ht="17.5" x14ac:dyDescent="0.35">
      <c r="A58" s="2">
        <f t="shared" ref="A58:A94" si="3">A57+1</f>
        <v>3</v>
      </c>
      <c r="B58" s="32" t="s">
        <v>73</v>
      </c>
      <c r="C58" s="19"/>
      <c r="D58" s="19"/>
      <c r="E58" s="19"/>
      <c r="F58" s="45">
        <f>'Pg3 BK-1 Rev TO5 C5 '!E58</f>
        <v>1.6599077318567683E-2</v>
      </c>
      <c r="G58" s="20"/>
      <c r="H58" s="45">
        <f>'Pg4 BK-1 Orig As Filed'!E58</f>
        <v>1.6599077318567683E-2</v>
      </c>
      <c r="J58" s="308">
        <f>F58-H58</f>
        <v>0</v>
      </c>
      <c r="K58" s="2" t="s">
        <v>74</v>
      </c>
      <c r="L58" s="2">
        <f t="shared" ref="L58:L94" si="4">L57+1</f>
        <v>3</v>
      </c>
    </row>
    <row r="59" spans="1:14" x14ac:dyDescent="0.35">
      <c r="A59" s="2">
        <f t="shared" si="3"/>
        <v>4</v>
      </c>
      <c r="B59" s="27" t="s">
        <v>75</v>
      </c>
      <c r="C59" s="19"/>
      <c r="D59" s="19"/>
      <c r="E59" s="19"/>
      <c r="F59" s="46">
        <f>'Pg3 BK-1 Rev TO5 C5 '!E59</f>
        <v>0</v>
      </c>
      <c r="G59" s="20"/>
      <c r="H59" s="46">
        <f>'Pg4 BK-1 Orig As Filed'!E59</f>
        <v>0</v>
      </c>
      <c r="J59" s="47">
        <f>F59-H59</f>
        <v>0</v>
      </c>
      <c r="K59" s="2" t="s">
        <v>76</v>
      </c>
      <c r="L59" s="2">
        <f t="shared" si="4"/>
        <v>4</v>
      </c>
    </row>
    <row r="60" spans="1:14" x14ac:dyDescent="0.35">
      <c r="A60" s="2">
        <f t="shared" si="3"/>
        <v>5</v>
      </c>
      <c r="B60" s="27" t="s">
        <v>77</v>
      </c>
      <c r="C60" s="19"/>
      <c r="D60" s="19"/>
      <c r="E60" s="19"/>
      <c r="F60" s="48">
        <f>F59*F58</f>
        <v>0</v>
      </c>
      <c r="G60" s="20"/>
      <c r="H60" s="48">
        <f>H59*H58</f>
        <v>0</v>
      </c>
      <c r="J60" s="41">
        <f>F60-H60</f>
        <v>0</v>
      </c>
      <c r="K60" s="28" t="s">
        <v>78</v>
      </c>
      <c r="L60" s="2">
        <f t="shared" si="4"/>
        <v>5</v>
      </c>
    </row>
    <row r="61" spans="1:14" x14ac:dyDescent="0.35">
      <c r="A61" s="2">
        <f t="shared" si="3"/>
        <v>6</v>
      </c>
      <c r="B61" s="27"/>
      <c r="C61" s="19"/>
      <c r="D61" s="19"/>
      <c r="E61" s="19"/>
      <c r="F61" s="49"/>
      <c r="G61" s="20"/>
      <c r="H61" s="49"/>
      <c r="J61" s="41"/>
      <c r="K61" s="28"/>
      <c r="L61" s="2">
        <f t="shared" si="4"/>
        <v>6</v>
      </c>
    </row>
    <row r="62" spans="1:14" ht="17.5" x14ac:dyDescent="0.35">
      <c r="A62" s="2">
        <f t="shared" si="3"/>
        <v>7</v>
      </c>
      <c r="B62" s="32" t="s">
        <v>53</v>
      </c>
      <c r="C62" s="19"/>
      <c r="D62" s="19"/>
      <c r="E62" s="19"/>
      <c r="F62" s="45">
        <f>'Pg3 BK-1 Rev TO5 C5 '!E62</f>
        <v>0</v>
      </c>
      <c r="G62" s="20"/>
      <c r="H62" s="45">
        <f>'Pg4 BK-1 Orig As Filed'!E62</f>
        <v>0</v>
      </c>
      <c r="J62" s="308">
        <f>F62-H62</f>
        <v>0</v>
      </c>
      <c r="K62" s="2" t="s">
        <v>79</v>
      </c>
      <c r="L62" s="2">
        <f t="shared" si="4"/>
        <v>7</v>
      </c>
    </row>
    <row r="63" spans="1:14" x14ac:dyDescent="0.35">
      <c r="A63" s="2">
        <f t="shared" si="3"/>
        <v>8</v>
      </c>
      <c r="B63" s="27" t="s">
        <v>75</v>
      </c>
      <c r="C63" s="19"/>
      <c r="D63" s="19"/>
      <c r="E63" s="19"/>
      <c r="F63" s="46">
        <f>'Pg3 BK-1 Rev TO5 C5 '!E63</f>
        <v>0</v>
      </c>
      <c r="G63" s="20"/>
      <c r="H63" s="46">
        <f>'Pg4 BK-1 Orig As Filed'!E63</f>
        <v>0</v>
      </c>
      <c r="J63" s="47">
        <f>F63-H63</f>
        <v>0</v>
      </c>
      <c r="K63" s="2" t="s">
        <v>80</v>
      </c>
      <c r="L63" s="2">
        <f t="shared" si="4"/>
        <v>8</v>
      </c>
    </row>
    <row r="64" spans="1:14" x14ac:dyDescent="0.35">
      <c r="A64" s="2">
        <f t="shared" si="3"/>
        <v>9</v>
      </c>
      <c r="B64" s="27" t="s">
        <v>56</v>
      </c>
      <c r="C64" s="19"/>
      <c r="D64" s="19"/>
      <c r="E64" s="19"/>
      <c r="F64" s="48">
        <f>F63*F62</f>
        <v>0</v>
      </c>
      <c r="G64" s="20"/>
      <c r="H64" s="48">
        <f>H63*H62</f>
        <v>0</v>
      </c>
      <c r="J64" s="41">
        <f>F64-H64</f>
        <v>0</v>
      </c>
      <c r="K64" s="28" t="s">
        <v>81</v>
      </c>
      <c r="L64" s="2">
        <f t="shared" si="4"/>
        <v>9</v>
      </c>
    </row>
    <row r="65" spans="1:12" x14ac:dyDescent="0.35">
      <c r="A65" s="2">
        <f t="shared" si="3"/>
        <v>10</v>
      </c>
      <c r="B65" s="27"/>
      <c r="C65" s="19"/>
      <c r="D65" s="19"/>
      <c r="E65" s="19"/>
      <c r="F65" s="49"/>
      <c r="G65" s="20"/>
      <c r="H65" s="49"/>
      <c r="J65" s="41"/>
      <c r="K65" s="28"/>
      <c r="L65" s="2">
        <f t="shared" si="4"/>
        <v>10</v>
      </c>
    </row>
    <row r="66" spans="1:12" ht="16" thickBot="1" x14ac:dyDescent="0.4">
      <c r="A66" s="2">
        <f t="shared" si="3"/>
        <v>11</v>
      </c>
      <c r="B66" s="27" t="s">
        <v>82</v>
      </c>
      <c r="C66" s="19"/>
      <c r="D66" s="19"/>
      <c r="E66" s="19"/>
      <c r="F66" s="50">
        <f>F56+F60+F64</f>
        <v>0</v>
      </c>
      <c r="G66" s="20"/>
      <c r="H66" s="50">
        <f>H56+H60+H64</f>
        <v>0</v>
      </c>
      <c r="J66" s="51">
        <f>F66-H66</f>
        <v>0</v>
      </c>
      <c r="K66" s="28" t="s">
        <v>83</v>
      </c>
      <c r="L66" s="2">
        <f t="shared" si="4"/>
        <v>11</v>
      </c>
    </row>
    <row r="67" spans="1:12" ht="16" thickTop="1" x14ac:dyDescent="0.35">
      <c r="A67" s="2">
        <f t="shared" si="3"/>
        <v>12</v>
      </c>
      <c r="B67" s="27"/>
      <c r="C67" s="19"/>
      <c r="D67" s="19"/>
      <c r="E67" s="19"/>
      <c r="F67" s="52"/>
      <c r="G67" s="20"/>
      <c r="H67" s="52"/>
      <c r="J67" s="41"/>
      <c r="K67" s="28"/>
      <c r="L67" s="2">
        <f t="shared" si="4"/>
        <v>12</v>
      </c>
    </row>
    <row r="68" spans="1:12" ht="18" x14ac:dyDescent="0.35">
      <c r="A68" s="2">
        <f t="shared" si="3"/>
        <v>13</v>
      </c>
      <c r="B68" s="53" t="s">
        <v>84</v>
      </c>
      <c r="C68" s="19"/>
      <c r="D68" s="19"/>
      <c r="E68" s="19"/>
      <c r="F68" s="52"/>
      <c r="G68" s="20"/>
      <c r="H68" s="52"/>
      <c r="J68" s="41"/>
      <c r="K68" s="28"/>
      <c r="L68" s="2">
        <f t="shared" si="4"/>
        <v>13</v>
      </c>
    </row>
    <row r="69" spans="1:12" x14ac:dyDescent="0.35">
      <c r="A69" s="2">
        <f t="shared" si="3"/>
        <v>14</v>
      </c>
      <c r="B69" s="32" t="s">
        <v>85</v>
      </c>
      <c r="C69" s="19"/>
      <c r="D69" s="19"/>
      <c r="E69" s="19"/>
      <c r="F69" s="49">
        <f>'Pg3 BK-1 Rev TO5 C5 '!E69</f>
        <v>0</v>
      </c>
      <c r="G69" s="20"/>
      <c r="H69" s="49">
        <f>'Pg4 BK-1 Orig As Filed'!E69</f>
        <v>0</v>
      </c>
      <c r="J69" s="41">
        <f>F69-H69</f>
        <v>0</v>
      </c>
      <c r="K69" s="2" t="s">
        <v>86</v>
      </c>
      <c r="L69" s="2">
        <f t="shared" si="4"/>
        <v>14</v>
      </c>
    </row>
    <row r="70" spans="1:12" x14ac:dyDescent="0.35">
      <c r="A70" s="2">
        <f t="shared" si="3"/>
        <v>15</v>
      </c>
      <c r="B70" s="32"/>
      <c r="C70" s="19"/>
      <c r="D70" s="19"/>
      <c r="E70" s="19"/>
      <c r="F70" s="54"/>
      <c r="G70" s="20"/>
      <c r="H70" s="54"/>
      <c r="J70" s="41"/>
      <c r="K70" s="28"/>
      <c r="L70" s="2">
        <f t="shared" si="4"/>
        <v>15</v>
      </c>
    </row>
    <row r="71" spans="1:12" x14ac:dyDescent="0.35">
      <c r="A71" s="2">
        <f t="shared" si="3"/>
        <v>16</v>
      </c>
      <c r="B71" s="32" t="s">
        <v>87</v>
      </c>
      <c r="C71" s="19"/>
      <c r="D71" s="19"/>
      <c r="E71" s="19"/>
      <c r="F71" s="49">
        <f>'Pg3 BK-1 Rev TO5 C5 '!E71</f>
        <v>0</v>
      </c>
      <c r="G71" s="20"/>
      <c r="H71" s="49">
        <f>'Pg4 BK-1 Orig As Filed'!E71</f>
        <v>0</v>
      </c>
      <c r="J71" s="41">
        <f>F71-H71</f>
        <v>0</v>
      </c>
      <c r="K71" s="2" t="s">
        <v>88</v>
      </c>
      <c r="L71" s="2">
        <f t="shared" si="4"/>
        <v>16</v>
      </c>
    </row>
    <row r="72" spans="1:12" ht="17.5" x14ac:dyDescent="0.35">
      <c r="A72" s="2">
        <f t="shared" si="3"/>
        <v>17</v>
      </c>
      <c r="B72" s="32" t="s">
        <v>47</v>
      </c>
      <c r="C72" s="19"/>
      <c r="D72" s="19"/>
      <c r="E72" s="19"/>
      <c r="F72" s="55">
        <f>'Pg3 BK-1 Rev TO5 C5 '!E72</f>
        <v>9.5314064509162369E-2</v>
      </c>
      <c r="G72" s="20"/>
      <c r="H72" s="55">
        <f>'Pg4 BK-1 Orig As Filed'!E72</f>
        <v>9.5314045924090818E-2</v>
      </c>
      <c r="J72" s="309">
        <f>F72-H72</f>
        <v>1.8585071551169285E-8</v>
      </c>
      <c r="K72" s="2" t="s">
        <v>89</v>
      </c>
      <c r="L72" s="2">
        <f t="shared" si="4"/>
        <v>17</v>
      </c>
    </row>
    <row r="73" spans="1:12" ht="18.5" x14ac:dyDescent="0.35">
      <c r="A73" s="2">
        <f t="shared" si="3"/>
        <v>18</v>
      </c>
      <c r="B73" s="27" t="s">
        <v>90</v>
      </c>
      <c r="C73" s="19"/>
      <c r="D73" s="19"/>
      <c r="E73" s="19"/>
      <c r="F73" s="48">
        <f>F71*F72</f>
        <v>0</v>
      </c>
      <c r="G73" s="56"/>
      <c r="H73" s="48">
        <f>H71*H72</f>
        <v>0</v>
      </c>
      <c r="I73" s="56"/>
      <c r="J73" s="57">
        <f>F73-H73</f>
        <v>0</v>
      </c>
      <c r="K73" s="28" t="s">
        <v>91</v>
      </c>
      <c r="L73" s="2">
        <f t="shared" si="4"/>
        <v>18</v>
      </c>
    </row>
    <row r="74" spans="1:12" x14ac:dyDescent="0.35">
      <c r="A74" s="2">
        <f t="shared" si="3"/>
        <v>19</v>
      </c>
      <c r="B74" s="27"/>
      <c r="C74" s="19"/>
      <c r="D74" s="19"/>
      <c r="E74" s="19"/>
      <c r="F74" s="49"/>
      <c r="G74" s="20"/>
      <c r="H74" s="49"/>
      <c r="J74" s="41"/>
      <c r="K74" s="28"/>
      <c r="L74" s="2">
        <f t="shared" si="4"/>
        <v>19</v>
      </c>
    </row>
    <row r="75" spans="1:12" x14ac:dyDescent="0.35">
      <c r="A75" s="2">
        <f t="shared" si="3"/>
        <v>20</v>
      </c>
      <c r="B75" s="32" t="s">
        <v>87</v>
      </c>
      <c r="C75" s="19"/>
      <c r="D75" s="19"/>
      <c r="E75" s="19"/>
      <c r="F75" s="49">
        <f>'Pg3 BK-1 Rev TO5 C5 '!E75</f>
        <v>0</v>
      </c>
      <c r="G75" s="20"/>
      <c r="H75" s="49">
        <f>'Pg4 BK-1 Orig As Filed'!E75</f>
        <v>0</v>
      </c>
      <c r="J75" s="41">
        <f>F75-H75</f>
        <v>0</v>
      </c>
      <c r="K75" s="2" t="s">
        <v>92</v>
      </c>
      <c r="L75" s="2">
        <f t="shared" si="4"/>
        <v>20</v>
      </c>
    </row>
    <row r="76" spans="1:12" ht="17.5" x14ac:dyDescent="0.35">
      <c r="A76" s="2">
        <f t="shared" si="3"/>
        <v>21</v>
      </c>
      <c r="B76" s="32" t="s">
        <v>53</v>
      </c>
      <c r="C76" s="19"/>
      <c r="D76" s="19"/>
      <c r="E76" s="19"/>
      <c r="F76" s="55">
        <f>'Pg3 BK-1 Rev TO5 C5 '!E76</f>
        <v>0</v>
      </c>
      <c r="G76" s="20"/>
      <c r="H76" s="55">
        <f>'Pg4 BK-1 Orig As Filed'!E76</f>
        <v>0</v>
      </c>
      <c r="J76" s="309">
        <f>F76-H76</f>
        <v>0</v>
      </c>
      <c r="K76" s="2" t="s">
        <v>93</v>
      </c>
      <c r="L76" s="2">
        <f t="shared" si="4"/>
        <v>21</v>
      </c>
    </row>
    <row r="77" spans="1:12" x14ac:dyDescent="0.35">
      <c r="A77" s="2">
        <f t="shared" si="3"/>
        <v>22</v>
      </c>
      <c r="B77" s="27" t="s">
        <v>94</v>
      </c>
      <c r="C77" s="19"/>
      <c r="D77" s="19"/>
      <c r="E77" s="19"/>
      <c r="F77" s="48">
        <f>F75*F76</f>
        <v>0</v>
      </c>
      <c r="G77" s="20"/>
      <c r="H77" s="48">
        <f>H75*H76</f>
        <v>0</v>
      </c>
      <c r="J77" s="41">
        <f>F77-H77</f>
        <v>0</v>
      </c>
      <c r="K77" s="28" t="s">
        <v>95</v>
      </c>
      <c r="L77" s="2">
        <f t="shared" si="4"/>
        <v>22</v>
      </c>
    </row>
    <row r="78" spans="1:12" x14ac:dyDescent="0.35">
      <c r="A78" s="2">
        <f t="shared" si="3"/>
        <v>23</v>
      </c>
      <c r="B78" s="27"/>
      <c r="C78" s="19"/>
      <c r="D78" s="19"/>
      <c r="E78" s="19"/>
      <c r="F78" s="52"/>
      <c r="G78" s="20"/>
      <c r="H78" s="52"/>
      <c r="J78" s="41"/>
      <c r="K78" s="28"/>
      <c r="L78" s="2">
        <f t="shared" si="4"/>
        <v>23</v>
      </c>
    </row>
    <row r="79" spans="1:12" ht="16" thickBot="1" x14ac:dyDescent="0.4">
      <c r="A79" s="2">
        <f t="shared" si="3"/>
        <v>24</v>
      </c>
      <c r="B79" s="27" t="s">
        <v>96</v>
      </c>
      <c r="C79" s="19"/>
      <c r="D79" s="19"/>
      <c r="E79" s="19"/>
      <c r="F79" s="50">
        <f>F69+F73+F77</f>
        <v>0</v>
      </c>
      <c r="G79" s="20"/>
      <c r="H79" s="50">
        <f>H69+H73+H77</f>
        <v>0</v>
      </c>
      <c r="J79" s="51">
        <f>F79-H79</f>
        <v>0</v>
      </c>
      <c r="K79" s="28" t="s">
        <v>97</v>
      </c>
      <c r="L79" s="2">
        <f t="shared" si="4"/>
        <v>24</v>
      </c>
    </row>
    <row r="80" spans="1:12" ht="16" thickTop="1" x14ac:dyDescent="0.35">
      <c r="A80" s="2">
        <f t="shared" si="3"/>
        <v>25</v>
      </c>
      <c r="B80" s="27"/>
      <c r="C80" s="19"/>
      <c r="D80" s="19"/>
      <c r="E80" s="19"/>
      <c r="F80" s="52"/>
      <c r="G80" s="20"/>
      <c r="H80" s="52"/>
      <c r="J80" s="41"/>
      <c r="K80" s="28"/>
      <c r="L80" s="2">
        <f t="shared" si="4"/>
        <v>25</v>
      </c>
    </row>
    <row r="81" spans="1:12" ht="18" x14ac:dyDescent="0.35">
      <c r="A81" s="2">
        <f t="shared" si="3"/>
        <v>26</v>
      </c>
      <c r="B81" s="53" t="s">
        <v>98</v>
      </c>
      <c r="C81" s="19"/>
      <c r="D81" s="19"/>
      <c r="E81" s="19"/>
      <c r="F81" s="58"/>
      <c r="G81" s="20"/>
      <c r="H81" s="58"/>
      <c r="J81" s="41"/>
      <c r="K81" s="28"/>
      <c r="L81" s="2">
        <f t="shared" si="4"/>
        <v>26</v>
      </c>
    </row>
    <row r="82" spans="1:12" x14ac:dyDescent="0.35">
      <c r="A82" s="2">
        <f t="shared" si="3"/>
        <v>27</v>
      </c>
      <c r="B82" s="27" t="s">
        <v>99</v>
      </c>
      <c r="C82" s="19"/>
      <c r="D82" s="19"/>
      <c r="E82" s="19"/>
      <c r="F82" s="59">
        <f>'Pg3 BK-1 Rev TO5 C5 '!E82</f>
        <v>0</v>
      </c>
      <c r="G82" s="20"/>
      <c r="H82" s="59">
        <f>'Pg4 BK-1 Orig As Filed'!E82</f>
        <v>0</v>
      </c>
      <c r="J82" s="41">
        <f>F82-H82</f>
        <v>0</v>
      </c>
      <c r="K82" s="2" t="s">
        <v>100</v>
      </c>
      <c r="L82" s="2">
        <f t="shared" si="4"/>
        <v>27</v>
      </c>
    </row>
    <row r="83" spans="1:12" ht="17.5" x14ac:dyDescent="0.35">
      <c r="A83" s="2">
        <f t="shared" si="3"/>
        <v>28</v>
      </c>
      <c r="B83" s="32" t="s">
        <v>47</v>
      </c>
      <c r="C83" s="19"/>
      <c r="D83" s="19"/>
      <c r="E83" s="19"/>
      <c r="F83" s="60">
        <f>'Pg3 BK-1 Rev TO5 C5 '!E83</f>
        <v>9.5314064509162369E-2</v>
      </c>
      <c r="G83" s="20"/>
      <c r="H83" s="60">
        <f>'Pg4 BK-1 Orig As Filed'!E83</f>
        <v>9.5314045924090818E-2</v>
      </c>
      <c r="J83" s="309">
        <f>F83-H83</f>
        <v>1.8585071551169285E-8</v>
      </c>
      <c r="K83" s="2" t="s">
        <v>101</v>
      </c>
      <c r="L83" s="2">
        <f t="shared" si="4"/>
        <v>28</v>
      </c>
    </row>
    <row r="84" spans="1:12" x14ac:dyDescent="0.35">
      <c r="A84" s="2">
        <f t="shared" si="3"/>
        <v>29</v>
      </c>
      <c r="B84" s="27" t="s">
        <v>102</v>
      </c>
      <c r="C84" s="19"/>
      <c r="D84" s="19"/>
      <c r="E84" s="19"/>
      <c r="F84" s="61">
        <f>F82*F83</f>
        <v>0</v>
      </c>
      <c r="G84" s="20"/>
      <c r="H84" s="61">
        <f>H82*H83</f>
        <v>0</v>
      </c>
      <c r="J84" s="41">
        <f>F84-H84</f>
        <v>0</v>
      </c>
      <c r="K84" s="28" t="s">
        <v>103</v>
      </c>
      <c r="L84" s="2">
        <f t="shared" si="4"/>
        <v>29</v>
      </c>
    </row>
    <row r="85" spans="1:12" x14ac:dyDescent="0.35">
      <c r="A85" s="2">
        <f t="shared" si="3"/>
        <v>30</v>
      </c>
      <c r="B85" s="27"/>
      <c r="C85" s="19"/>
      <c r="D85" s="19"/>
      <c r="E85" s="19"/>
      <c r="F85" s="59"/>
      <c r="G85" s="20"/>
      <c r="H85" s="59"/>
      <c r="J85" s="41"/>
      <c r="K85" s="28"/>
      <c r="L85" s="2">
        <f t="shared" si="4"/>
        <v>30</v>
      </c>
    </row>
    <row r="86" spans="1:12" x14ac:dyDescent="0.35">
      <c r="A86" s="2">
        <f t="shared" si="3"/>
        <v>31</v>
      </c>
      <c r="B86" s="27" t="s">
        <v>99</v>
      </c>
      <c r="C86" s="19"/>
      <c r="D86" s="19"/>
      <c r="E86" s="19"/>
      <c r="F86" s="59">
        <f>'Pg3 BK-1 Rev TO5 C5 '!E86</f>
        <v>0</v>
      </c>
      <c r="G86" s="20"/>
      <c r="H86" s="59">
        <f>'Pg4 BK-1 Orig As Filed'!E86</f>
        <v>0</v>
      </c>
      <c r="J86" s="41">
        <f>F86-H86</f>
        <v>0</v>
      </c>
      <c r="K86" s="2" t="s">
        <v>104</v>
      </c>
      <c r="L86" s="2">
        <f t="shared" si="4"/>
        <v>31</v>
      </c>
    </row>
    <row r="87" spans="1:12" ht="17.5" x14ac:dyDescent="0.35">
      <c r="A87" s="2">
        <f t="shared" si="3"/>
        <v>32</v>
      </c>
      <c r="B87" s="32" t="s">
        <v>53</v>
      </c>
      <c r="C87" s="19"/>
      <c r="D87" s="19"/>
      <c r="E87" s="19"/>
      <c r="F87" s="60">
        <f>'Pg3 BK-1 Rev TO5 C5 '!E87</f>
        <v>3.9113461135350091E-3</v>
      </c>
      <c r="G87" s="20"/>
      <c r="H87" s="60">
        <f>'Pg4 BK-1 Orig As Filed'!E87</f>
        <v>3.9113461135350091E-3</v>
      </c>
      <c r="J87" s="309">
        <f>F87-H87</f>
        <v>0</v>
      </c>
      <c r="K87" s="2" t="s">
        <v>105</v>
      </c>
      <c r="L87" s="2">
        <f t="shared" si="4"/>
        <v>32</v>
      </c>
    </row>
    <row r="88" spans="1:12" x14ac:dyDescent="0.35">
      <c r="A88" s="2">
        <f t="shared" si="3"/>
        <v>33</v>
      </c>
      <c r="B88" s="27" t="s">
        <v>106</v>
      </c>
      <c r="C88" s="19"/>
      <c r="D88" s="19"/>
      <c r="E88" s="19"/>
      <c r="F88" s="61">
        <f>F86*F87</f>
        <v>0</v>
      </c>
      <c r="G88" s="20"/>
      <c r="H88" s="61">
        <f>H86*H87</f>
        <v>0</v>
      </c>
      <c r="J88" s="41">
        <f>F88-H88</f>
        <v>0</v>
      </c>
      <c r="K88" s="28" t="s">
        <v>107</v>
      </c>
      <c r="L88" s="2">
        <f t="shared" si="4"/>
        <v>33</v>
      </c>
    </row>
    <row r="89" spans="1:12" x14ac:dyDescent="0.35">
      <c r="A89" s="2">
        <f t="shared" si="3"/>
        <v>34</v>
      </c>
      <c r="B89" s="27"/>
      <c r="C89" s="19"/>
      <c r="D89" s="19"/>
      <c r="E89" s="19"/>
      <c r="F89" s="59"/>
      <c r="G89" s="20"/>
      <c r="H89" s="59"/>
      <c r="J89" s="41"/>
      <c r="K89" s="28"/>
      <c r="L89" s="2">
        <f t="shared" si="4"/>
        <v>34</v>
      </c>
    </row>
    <row r="90" spans="1:12" ht="16" thickBot="1" x14ac:dyDescent="0.4">
      <c r="A90" s="2">
        <f t="shared" si="3"/>
        <v>35</v>
      </c>
      <c r="B90" s="27" t="s">
        <v>108</v>
      </c>
      <c r="C90" s="19"/>
      <c r="D90" s="19"/>
      <c r="E90" s="19"/>
      <c r="F90" s="50">
        <f>F84+F88</f>
        <v>0</v>
      </c>
      <c r="G90" s="20"/>
      <c r="H90" s="50">
        <f>H84+H88</f>
        <v>0</v>
      </c>
      <c r="J90" s="310">
        <f>F90-H90</f>
        <v>0</v>
      </c>
      <c r="K90" s="28" t="s">
        <v>109</v>
      </c>
      <c r="L90" s="2">
        <f t="shared" si="4"/>
        <v>35</v>
      </c>
    </row>
    <row r="91" spans="1:12" ht="16" thickTop="1" x14ac:dyDescent="0.35">
      <c r="A91" s="2">
        <f t="shared" si="3"/>
        <v>36</v>
      </c>
      <c r="B91" s="27"/>
      <c r="C91" s="19"/>
      <c r="D91" s="19"/>
      <c r="E91" s="19"/>
      <c r="F91" s="58"/>
      <c r="G91" s="20"/>
      <c r="H91" s="58"/>
      <c r="J91" s="41"/>
      <c r="K91" s="28"/>
      <c r="L91" s="2">
        <f t="shared" si="4"/>
        <v>36</v>
      </c>
    </row>
    <row r="92" spans="1:12" ht="18" thickBot="1" x14ac:dyDescent="0.4">
      <c r="A92" s="2">
        <f t="shared" si="3"/>
        <v>37</v>
      </c>
      <c r="B92" s="27" t="s">
        <v>110</v>
      </c>
      <c r="C92" s="19"/>
      <c r="D92" s="19"/>
      <c r="E92" s="19"/>
      <c r="F92" s="62">
        <f>F66+F79+F90</f>
        <v>0</v>
      </c>
      <c r="G92" s="20"/>
      <c r="H92" s="62">
        <f>H66+H79+H90</f>
        <v>0</v>
      </c>
      <c r="J92" s="39">
        <f>F92-H92</f>
        <v>0</v>
      </c>
      <c r="K92" s="28" t="s">
        <v>111</v>
      </c>
      <c r="L92" s="2">
        <f t="shared" si="4"/>
        <v>37</v>
      </c>
    </row>
    <row r="93" spans="1:12" ht="16" thickTop="1" x14ac:dyDescent="0.35">
      <c r="A93" s="2">
        <f t="shared" si="3"/>
        <v>38</v>
      </c>
      <c r="B93" s="27"/>
      <c r="C93" s="19"/>
      <c r="D93" s="19"/>
      <c r="E93" s="19"/>
      <c r="F93" s="58"/>
      <c r="G93" s="20"/>
      <c r="H93" s="58"/>
      <c r="J93" s="41"/>
      <c r="K93" s="28"/>
      <c r="L93" s="2">
        <f t="shared" si="4"/>
        <v>38</v>
      </c>
    </row>
    <row r="94" spans="1:12" ht="18.5" thickBot="1" x14ac:dyDescent="0.4">
      <c r="A94" s="2">
        <f t="shared" si="3"/>
        <v>39</v>
      </c>
      <c r="B94" s="53" t="s">
        <v>112</v>
      </c>
      <c r="C94" s="19"/>
      <c r="D94" s="19"/>
      <c r="E94" s="19"/>
      <c r="F94" s="63">
        <f>F40+F92</f>
        <v>988895.25296496693</v>
      </c>
      <c r="G94" s="42" t="s">
        <v>31</v>
      </c>
      <c r="H94" s="62">
        <f>H40+H92</f>
        <v>986401.22256758157</v>
      </c>
      <c r="J94" s="38">
        <f>F94-H94</f>
        <v>2494.0303973853588</v>
      </c>
      <c r="K94" s="28" t="s">
        <v>113</v>
      </c>
      <c r="L94" s="2">
        <f t="shared" si="4"/>
        <v>39</v>
      </c>
    </row>
    <row r="95" spans="1:12" ht="16" thickTop="1" x14ac:dyDescent="0.35">
      <c r="A95" s="2"/>
      <c r="B95" s="53"/>
      <c r="C95" s="19"/>
      <c r="D95" s="19"/>
      <c r="E95" s="19"/>
      <c r="F95" s="40"/>
      <c r="G95" s="42"/>
      <c r="H95" s="40"/>
      <c r="J95" s="41"/>
      <c r="K95" s="28"/>
      <c r="L95" s="2"/>
    </row>
    <row r="96" spans="1:12" x14ac:dyDescent="0.35">
      <c r="A96" s="2"/>
      <c r="B96" s="53"/>
      <c r="C96" s="19"/>
      <c r="D96" s="19"/>
      <c r="E96" s="19"/>
      <c r="F96" s="40"/>
      <c r="G96" s="42"/>
      <c r="H96" s="40"/>
      <c r="J96" s="41"/>
      <c r="K96" s="28"/>
      <c r="L96" s="2"/>
    </row>
    <row r="97" spans="1:12" x14ac:dyDescent="0.35">
      <c r="A97" s="42" t="s">
        <v>31</v>
      </c>
      <c r="B97" s="12" t="str">
        <f>B43</f>
        <v>Items in BOLD have changed due to A&amp;G adjustment on CEMA/WMPMA exclusion corrections compared to the original TO5 Cycle 5 filing per ER23-542.</v>
      </c>
      <c r="C97" s="19"/>
      <c r="D97" s="19"/>
      <c r="E97" s="19"/>
      <c r="F97" s="40"/>
      <c r="G97" s="20"/>
      <c r="H97" s="41"/>
      <c r="J97" s="41"/>
      <c r="K97" s="2"/>
      <c r="L97" s="2"/>
    </row>
    <row r="98" spans="1:12" ht="18" x14ac:dyDescent="0.35">
      <c r="A98" s="43">
        <v>1</v>
      </c>
      <c r="B98" s="27" t="s">
        <v>68</v>
      </c>
      <c r="C98" s="19"/>
      <c r="D98" s="19"/>
      <c r="E98" s="19"/>
      <c r="F98" s="5"/>
      <c r="G98" s="5"/>
      <c r="H98" s="5"/>
      <c r="I98" s="5"/>
      <c r="J98" s="5"/>
      <c r="K98" s="2"/>
      <c r="L98" s="2"/>
    </row>
    <row r="99" spans="1:12" ht="18" x14ac:dyDescent="0.35">
      <c r="A99" s="43">
        <v>2</v>
      </c>
      <c r="B99" s="27" t="s">
        <v>114</v>
      </c>
      <c r="C99" s="19"/>
      <c r="D99" s="19"/>
      <c r="E99" s="19"/>
      <c r="F99" s="5"/>
      <c r="G99" s="5"/>
      <c r="H99" s="5"/>
      <c r="I99" s="5"/>
      <c r="J99" s="5"/>
      <c r="K99" s="2"/>
      <c r="L99" s="2"/>
    </row>
    <row r="100" spans="1:12" ht="18" x14ac:dyDescent="0.35">
      <c r="A100" s="43">
        <v>3</v>
      </c>
      <c r="B100" s="27" t="s">
        <v>115</v>
      </c>
      <c r="C100" s="19"/>
      <c r="D100" s="19"/>
      <c r="E100" s="19"/>
      <c r="F100" s="5"/>
      <c r="G100" s="5"/>
      <c r="H100" s="5"/>
      <c r="I100" s="5"/>
      <c r="J100" s="5"/>
      <c r="K100" s="2"/>
      <c r="L100" s="2"/>
    </row>
    <row r="101" spans="1:12" x14ac:dyDescent="0.35">
      <c r="A101" s="2"/>
      <c r="B101" s="12"/>
      <c r="C101" s="19"/>
      <c r="D101" s="19"/>
      <c r="E101" s="19"/>
      <c r="F101" s="5"/>
      <c r="G101" s="5"/>
      <c r="H101" s="5"/>
      <c r="I101" s="5"/>
      <c r="J101" s="5"/>
      <c r="K101" s="2"/>
      <c r="L101" s="2"/>
    </row>
    <row r="102" spans="1:12" x14ac:dyDescent="0.35">
      <c r="A102" s="2"/>
      <c r="B102" s="5"/>
      <c r="C102" s="19"/>
      <c r="D102" s="19"/>
      <c r="E102" s="19"/>
      <c r="F102" s="5"/>
      <c r="G102" s="5"/>
      <c r="H102" s="5"/>
      <c r="I102" s="5"/>
      <c r="J102" s="5"/>
      <c r="K102" s="2"/>
      <c r="L102" s="2"/>
    </row>
    <row r="103" spans="1:12" x14ac:dyDescent="0.35">
      <c r="A103" s="2"/>
      <c r="B103" s="449" t="s">
        <v>0</v>
      </c>
      <c r="C103" s="448"/>
      <c r="D103" s="448"/>
      <c r="E103" s="448"/>
      <c r="F103" s="448"/>
      <c r="G103" s="448"/>
      <c r="H103" s="448"/>
      <c r="I103" s="448"/>
      <c r="J103" s="448"/>
      <c r="K103" s="448"/>
      <c r="L103" s="2"/>
    </row>
    <row r="104" spans="1:12" x14ac:dyDescent="0.35">
      <c r="A104" s="2"/>
      <c r="B104" s="449" t="str">
        <f>B3</f>
        <v>TO5 Cycle 6 Annual Informational Filing</v>
      </c>
      <c r="C104" s="448"/>
      <c r="D104" s="448"/>
      <c r="E104" s="448"/>
      <c r="F104" s="448"/>
      <c r="G104" s="448"/>
      <c r="H104" s="448"/>
      <c r="I104" s="448"/>
      <c r="J104" s="448"/>
      <c r="K104" s="448"/>
      <c r="L104" s="2"/>
    </row>
    <row r="105" spans="1:12" x14ac:dyDescent="0.35">
      <c r="A105" s="2" t="s">
        <v>19</v>
      </c>
      <c r="B105" s="449" t="str">
        <f>B4</f>
        <v>Derivation of Other BTRR Adjustments Applicable to TO5 Cycle 5</v>
      </c>
      <c r="C105" s="450"/>
      <c r="D105" s="450"/>
      <c r="E105" s="450"/>
      <c r="F105" s="450"/>
      <c r="G105" s="450"/>
      <c r="H105" s="450"/>
      <c r="I105" s="450"/>
      <c r="J105" s="450"/>
      <c r="K105" s="450"/>
      <c r="L105" s="2" t="s">
        <v>19</v>
      </c>
    </row>
    <row r="106" spans="1:12" x14ac:dyDescent="0.35">
      <c r="A106" s="2"/>
      <c r="B106" s="447" t="s">
        <v>1</v>
      </c>
      <c r="C106" s="448"/>
      <c r="D106" s="448"/>
      <c r="E106" s="448"/>
      <c r="F106" s="448"/>
      <c r="G106" s="448"/>
      <c r="H106" s="448"/>
      <c r="I106" s="448"/>
      <c r="J106" s="448"/>
      <c r="K106" s="448"/>
      <c r="L106" s="2"/>
    </row>
    <row r="107" spans="1:12" x14ac:dyDescent="0.35">
      <c r="A107" s="2"/>
      <c r="B107" s="8"/>
      <c r="C107" s="1"/>
      <c r="D107" s="1"/>
      <c r="E107" s="1"/>
      <c r="G107" s="1"/>
      <c r="I107" s="1"/>
      <c r="K107" s="1"/>
      <c r="L107" s="2"/>
    </row>
    <row r="108" spans="1:12" x14ac:dyDescent="0.35">
      <c r="A108" s="2"/>
      <c r="B108" s="8"/>
      <c r="C108" s="1"/>
      <c r="D108" s="1"/>
      <c r="E108" s="1"/>
      <c r="F108" s="10" t="s">
        <v>20</v>
      </c>
      <c r="G108"/>
      <c r="H108" s="10" t="s">
        <v>21</v>
      </c>
      <c r="I108"/>
      <c r="J108" s="10" t="s">
        <v>22</v>
      </c>
      <c r="K108" s="1"/>
      <c r="L108" s="2"/>
    </row>
    <row r="109" spans="1:12" ht="30.5" x14ac:dyDescent="0.35">
      <c r="A109" s="2" t="s">
        <v>2</v>
      </c>
      <c r="B109" s="5"/>
      <c r="C109" s="5"/>
      <c r="D109" s="5"/>
      <c r="E109" s="5"/>
      <c r="F109" s="11" t="str">
        <f>F8</f>
        <v xml:space="preserve">Revised TO5 C5 </v>
      </c>
      <c r="G109" s="12"/>
      <c r="H109" s="11" t="str">
        <f>H8</f>
        <v>As Filed TO5 C5 ER 23-542</v>
      </c>
      <c r="I109" s="12"/>
      <c r="J109" s="13" t="s">
        <v>23</v>
      </c>
      <c r="K109" s="2"/>
      <c r="L109" s="2" t="s">
        <v>2</v>
      </c>
    </row>
    <row r="110" spans="1:12" x14ac:dyDescent="0.35">
      <c r="A110" s="3" t="s">
        <v>6</v>
      </c>
      <c r="B110" s="12" t="s">
        <v>19</v>
      </c>
      <c r="C110" s="5"/>
      <c r="D110" s="5"/>
      <c r="E110" s="5"/>
      <c r="F110" s="14" t="s">
        <v>4</v>
      </c>
      <c r="G110" s="5"/>
      <c r="H110" s="14" t="s">
        <v>4</v>
      </c>
      <c r="I110" s="5"/>
      <c r="J110" s="15" t="s">
        <v>26</v>
      </c>
      <c r="K110" s="3" t="s">
        <v>5</v>
      </c>
      <c r="L110" s="3" t="s">
        <v>6</v>
      </c>
    </row>
    <row r="111" spans="1:12" x14ac:dyDescent="0.35">
      <c r="A111" s="2"/>
      <c r="B111" s="16" t="s">
        <v>116</v>
      </c>
      <c r="C111" s="64"/>
      <c r="D111" s="64"/>
      <c r="E111" s="64"/>
      <c r="F111" s="5"/>
      <c r="G111" s="5"/>
      <c r="H111" s="5"/>
      <c r="I111" s="5"/>
      <c r="J111" s="5"/>
      <c r="K111" s="2"/>
      <c r="L111" s="2"/>
    </row>
    <row r="112" spans="1:12" x14ac:dyDescent="0.35">
      <c r="A112" s="2">
        <v>1</v>
      </c>
      <c r="B112" s="65" t="s">
        <v>117</v>
      </c>
      <c r="C112" s="64"/>
      <c r="D112" s="64"/>
      <c r="E112" s="64"/>
      <c r="F112" s="5"/>
      <c r="G112" s="5"/>
      <c r="H112" s="5"/>
      <c r="I112" s="5"/>
      <c r="J112" s="5"/>
      <c r="K112" s="2"/>
      <c r="L112" s="2">
        <v>1</v>
      </c>
    </row>
    <row r="113" spans="1:12" x14ac:dyDescent="0.35">
      <c r="A113" s="2">
        <f t="shared" ref="A113:A150" si="5">A112+1</f>
        <v>2</v>
      </c>
      <c r="B113" s="18" t="s">
        <v>118</v>
      </c>
      <c r="C113" s="64"/>
      <c r="D113" s="64"/>
      <c r="E113" s="64"/>
      <c r="F113" s="66">
        <f>'Pg3 BK-1 Rev TO5 C5 '!E113</f>
        <v>5550598.5240176916</v>
      </c>
      <c r="G113" s="42"/>
      <c r="H113" s="66">
        <f>'Pg4 BK-1 Orig As Filed'!E112</f>
        <v>5550598.5240176916</v>
      </c>
      <c r="I113" s="5"/>
      <c r="J113" s="7">
        <f>F113-H113</f>
        <v>0</v>
      </c>
      <c r="K113" s="2" t="s">
        <v>119</v>
      </c>
      <c r="L113" s="2">
        <f>L112+1</f>
        <v>2</v>
      </c>
    </row>
    <row r="114" spans="1:12" x14ac:dyDescent="0.35">
      <c r="A114" s="2">
        <f t="shared" si="5"/>
        <v>3</v>
      </c>
      <c r="B114" s="18" t="s">
        <v>120</v>
      </c>
      <c r="C114" s="64"/>
      <c r="D114" s="64"/>
      <c r="E114" s="64"/>
      <c r="F114" s="67">
        <f>'Pg3 BK-1 Rev TO5 C5 '!E114</f>
        <v>5093.7317215840376</v>
      </c>
      <c r="G114" s="42"/>
      <c r="H114" s="67">
        <f>'Pg4 BK-1 Orig As Filed'!E113</f>
        <v>5093.7317215840376</v>
      </c>
      <c r="J114" s="434">
        <f>F114-H114</f>
        <v>0</v>
      </c>
      <c r="K114" s="2" t="s">
        <v>121</v>
      </c>
      <c r="L114" s="2">
        <f>L113+1</f>
        <v>3</v>
      </c>
    </row>
    <row r="115" spans="1:12" x14ac:dyDescent="0.35">
      <c r="A115" s="2">
        <f t="shared" si="5"/>
        <v>4</v>
      </c>
      <c r="B115" s="18" t="s">
        <v>122</v>
      </c>
      <c r="C115" s="64"/>
      <c r="D115" s="64"/>
      <c r="E115" s="64"/>
      <c r="F115" s="67">
        <f>'Pg3 BK-1 Rev TO5 C5 '!E115</f>
        <v>59576.62398636053</v>
      </c>
      <c r="G115" s="42"/>
      <c r="H115" s="67">
        <f>'Pg4 BK-1 Orig As Filed'!E114</f>
        <v>59576.62398636053</v>
      </c>
      <c r="J115" s="434">
        <f t="shared" ref="J115:J116" si="6">F115-H115</f>
        <v>0</v>
      </c>
      <c r="K115" s="2" t="s">
        <v>123</v>
      </c>
      <c r="L115" s="2">
        <f>L114+1</f>
        <v>4</v>
      </c>
    </row>
    <row r="116" spans="1:12" x14ac:dyDescent="0.35">
      <c r="A116" s="2">
        <f t="shared" si="5"/>
        <v>5</v>
      </c>
      <c r="B116" s="18" t="s">
        <v>124</v>
      </c>
      <c r="C116" s="64"/>
      <c r="D116" s="64"/>
      <c r="E116" s="64"/>
      <c r="F116" s="68">
        <f>'Pg3 BK-1 Rev TO5 C5 '!E116</f>
        <v>149391.98389468517</v>
      </c>
      <c r="G116" s="42"/>
      <c r="H116" s="68">
        <f>'Pg4 BK-1 Orig As Filed'!E115</f>
        <v>149391.98389468517</v>
      </c>
      <c r="J116" s="71">
        <f t="shared" si="6"/>
        <v>0</v>
      </c>
      <c r="K116" s="2" t="s">
        <v>125</v>
      </c>
      <c r="L116" s="2">
        <f>L115+1</f>
        <v>5</v>
      </c>
    </row>
    <row r="117" spans="1:12" x14ac:dyDescent="0.35">
      <c r="A117" s="2">
        <f t="shared" si="5"/>
        <v>6</v>
      </c>
      <c r="B117" s="18" t="s">
        <v>126</v>
      </c>
      <c r="C117" s="2"/>
      <c r="D117" s="2"/>
      <c r="E117" s="2"/>
      <c r="F117" s="35">
        <f>SUM(F113:F116)</f>
        <v>5764660.8636203213</v>
      </c>
      <c r="G117" s="42"/>
      <c r="H117" s="35">
        <f>SUM(H113:H116)</f>
        <v>5764660.8636203213</v>
      </c>
      <c r="J117" s="35">
        <f>SUM(J113:J116)</f>
        <v>0</v>
      </c>
      <c r="K117" s="2" t="s">
        <v>127</v>
      </c>
      <c r="L117" s="2">
        <f t="shared" ref="L117:L150" si="7">L116+1</f>
        <v>6</v>
      </c>
    </row>
    <row r="118" spans="1:12" x14ac:dyDescent="0.35">
      <c r="A118" s="2">
        <f t="shared" si="5"/>
        <v>7</v>
      </c>
      <c r="B118" s="18"/>
      <c r="C118" s="2"/>
      <c r="D118" s="2"/>
      <c r="E118" s="2"/>
      <c r="F118" s="69"/>
      <c r="G118" s="5"/>
      <c r="H118" s="69"/>
      <c r="J118" s="5"/>
      <c r="K118" s="2"/>
      <c r="L118" s="2">
        <f t="shared" si="7"/>
        <v>7</v>
      </c>
    </row>
    <row r="119" spans="1:12" x14ac:dyDescent="0.35">
      <c r="A119" s="2">
        <f t="shared" si="5"/>
        <v>8</v>
      </c>
      <c r="B119" s="65" t="s">
        <v>128</v>
      </c>
      <c r="C119" s="2"/>
      <c r="D119" s="2"/>
      <c r="E119" s="2"/>
      <c r="F119" s="35"/>
      <c r="G119" s="5"/>
      <c r="H119" s="35"/>
      <c r="J119" s="6"/>
      <c r="K119" s="2"/>
      <c r="L119" s="2">
        <f t="shared" si="7"/>
        <v>8</v>
      </c>
    </row>
    <row r="120" spans="1:12" x14ac:dyDescent="0.35">
      <c r="A120" s="2">
        <f t="shared" si="5"/>
        <v>9</v>
      </c>
      <c r="B120" s="18" t="s">
        <v>129</v>
      </c>
      <c r="C120" s="2"/>
      <c r="D120" s="2"/>
      <c r="E120" s="2"/>
      <c r="F120" s="35">
        <f>'Pg3 BK-1 Rev TO5 C5 '!E120</f>
        <v>0</v>
      </c>
      <c r="G120" s="5"/>
      <c r="H120" s="35">
        <f>'Pg4 BK-1 Orig As Filed'!E119</f>
        <v>0</v>
      </c>
      <c r="J120" s="6">
        <f>F120-H120</f>
        <v>0</v>
      </c>
      <c r="K120" s="2" t="s">
        <v>130</v>
      </c>
      <c r="L120" s="2">
        <f t="shared" si="7"/>
        <v>9</v>
      </c>
    </row>
    <row r="121" spans="1:12" x14ac:dyDescent="0.35">
      <c r="A121" s="2">
        <f t="shared" si="5"/>
        <v>10</v>
      </c>
      <c r="B121" s="18" t="s">
        <v>131</v>
      </c>
      <c r="C121" s="2"/>
      <c r="D121" s="2"/>
      <c r="E121" s="2"/>
      <c r="F121" s="70">
        <f>'Pg3 BK-1 Rev TO5 C5 '!E121</f>
        <v>0</v>
      </c>
      <c r="G121" s="5"/>
      <c r="H121" s="70">
        <f>'Pg4 BK-1 Orig As Filed'!E120</f>
        <v>0</v>
      </c>
      <c r="J121" s="71">
        <f>F121-H121</f>
        <v>0</v>
      </c>
      <c r="K121" s="2" t="s">
        <v>132</v>
      </c>
      <c r="L121" s="2">
        <f t="shared" si="7"/>
        <v>10</v>
      </c>
    </row>
    <row r="122" spans="1:12" x14ac:dyDescent="0.35">
      <c r="A122" s="2">
        <f t="shared" si="5"/>
        <v>11</v>
      </c>
      <c r="B122" s="18" t="s">
        <v>133</v>
      </c>
      <c r="C122" s="2"/>
      <c r="D122" s="2"/>
      <c r="E122" s="2"/>
      <c r="F122" s="72">
        <f>SUM(F120:F121)</f>
        <v>0</v>
      </c>
      <c r="G122" s="5"/>
      <c r="H122" s="72">
        <f>SUM(H120:H121)</f>
        <v>0</v>
      </c>
      <c r="J122" s="72">
        <f>SUM(J120:J121)</f>
        <v>0</v>
      </c>
      <c r="K122" s="28" t="s">
        <v>134</v>
      </c>
      <c r="L122" s="2">
        <f t="shared" si="7"/>
        <v>11</v>
      </c>
    </row>
    <row r="123" spans="1:12" x14ac:dyDescent="0.35">
      <c r="A123" s="2">
        <f t="shared" si="5"/>
        <v>12</v>
      </c>
      <c r="B123" s="18"/>
      <c r="C123" s="2"/>
      <c r="D123" s="2"/>
      <c r="E123" s="2"/>
      <c r="F123" s="69"/>
      <c r="G123" s="5"/>
      <c r="H123" s="69"/>
      <c r="J123" s="5"/>
      <c r="K123" s="2"/>
      <c r="L123" s="2">
        <f t="shared" si="7"/>
        <v>12</v>
      </c>
    </row>
    <row r="124" spans="1:12" x14ac:dyDescent="0.35">
      <c r="A124" s="2">
        <f t="shared" si="5"/>
        <v>13</v>
      </c>
      <c r="B124" s="65" t="s">
        <v>135</v>
      </c>
      <c r="C124" s="5"/>
      <c r="D124" s="5"/>
      <c r="E124" s="5"/>
      <c r="F124" s="69"/>
      <c r="G124" s="5"/>
      <c r="H124" s="69"/>
      <c r="J124" s="5"/>
      <c r="K124" s="2"/>
      <c r="L124" s="2">
        <f t="shared" si="7"/>
        <v>13</v>
      </c>
    </row>
    <row r="125" spans="1:12" x14ac:dyDescent="0.35">
      <c r="A125" s="2">
        <f t="shared" si="5"/>
        <v>14</v>
      </c>
      <c r="B125" s="5" t="s">
        <v>136</v>
      </c>
      <c r="C125" s="2"/>
      <c r="D125" s="2"/>
      <c r="E125" s="2"/>
      <c r="F125" s="35">
        <f>'Pg3 BK-1 Rev TO5 C5 '!E125</f>
        <v>-994462.65715580597</v>
      </c>
      <c r="G125" s="42"/>
      <c r="H125" s="35">
        <f>'Pg4 BK-1 Orig As Filed'!E124</f>
        <v>-994462.65715580597</v>
      </c>
      <c r="J125" s="6">
        <f t="shared" ref="J125" si="8">F125-H125</f>
        <v>0</v>
      </c>
      <c r="K125" s="2" t="s">
        <v>137</v>
      </c>
      <c r="L125" s="2">
        <f t="shared" si="7"/>
        <v>14</v>
      </c>
    </row>
    <row r="126" spans="1:12" x14ac:dyDescent="0.35">
      <c r="A126" s="2">
        <f t="shared" si="5"/>
        <v>15</v>
      </c>
      <c r="B126" s="5" t="s">
        <v>138</v>
      </c>
      <c r="C126" s="2"/>
      <c r="D126" s="2"/>
      <c r="E126" s="2"/>
      <c r="F126" s="73">
        <f>'Pg3 BK-1 Rev TO5 C5 '!E126</f>
        <v>0</v>
      </c>
      <c r="G126" s="5"/>
      <c r="H126" s="73">
        <f>'Pg4 BK-1 Orig As Filed'!E125</f>
        <v>0</v>
      </c>
      <c r="J126" s="74">
        <f>F126-H126</f>
        <v>0</v>
      </c>
      <c r="K126" s="2" t="s">
        <v>139</v>
      </c>
      <c r="L126" s="2">
        <f t="shared" si="7"/>
        <v>15</v>
      </c>
    </row>
    <row r="127" spans="1:12" x14ac:dyDescent="0.35">
      <c r="A127" s="2">
        <f t="shared" si="5"/>
        <v>16</v>
      </c>
      <c r="B127" s="5" t="s">
        <v>140</v>
      </c>
      <c r="C127" s="2"/>
      <c r="D127" s="2"/>
      <c r="E127" s="2"/>
      <c r="F127" s="35">
        <f>SUM(F125:F126)</f>
        <v>-994462.65715580597</v>
      </c>
      <c r="G127" s="42"/>
      <c r="H127" s="35">
        <f>SUM(H125:H126)</f>
        <v>-994462.65715580597</v>
      </c>
      <c r="J127" s="6">
        <f>SUM(J125:J126)</f>
        <v>0</v>
      </c>
      <c r="K127" s="28" t="s">
        <v>141</v>
      </c>
      <c r="L127" s="2">
        <f t="shared" si="7"/>
        <v>16</v>
      </c>
    </row>
    <row r="128" spans="1:12" x14ac:dyDescent="0.35">
      <c r="A128" s="2">
        <f t="shared" si="5"/>
        <v>17</v>
      </c>
      <c r="B128" s="5"/>
      <c r="C128" s="2"/>
      <c r="D128" s="2"/>
      <c r="E128" s="2"/>
      <c r="F128" s="35"/>
      <c r="G128" s="5"/>
      <c r="H128" s="35"/>
      <c r="J128" s="6"/>
      <c r="K128" s="2"/>
      <c r="L128" s="2">
        <f t="shared" si="7"/>
        <v>17</v>
      </c>
    </row>
    <row r="129" spans="1:13" x14ac:dyDescent="0.35">
      <c r="A129" s="2">
        <f t="shared" si="5"/>
        <v>18</v>
      </c>
      <c r="B129" s="65" t="s">
        <v>142</v>
      </c>
      <c r="C129" s="2"/>
      <c r="D129" s="2"/>
      <c r="E129" s="2"/>
      <c r="F129" s="75"/>
      <c r="G129" s="5"/>
      <c r="H129" s="75"/>
      <c r="J129" s="5"/>
      <c r="K129" s="2"/>
      <c r="L129" s="2">
        <f t="shared" si="7"/>
        <v>18</v>
      </c>
    </row>
    <row r="130" spans="1:13" x14ac:dyDescent="0.35">
      <c r="A130" s="2">
        <f t="shared" si="5"/>
        <v>19</v>
      </c>
      <c r="B130" s="18" t="s">
        <v>143</v>
      </c>
      <c r="C130" s="2" t="s">
        <v>19</v>
      </c>
      <c r="D130" s="2"/>
      <c r="E130" s="2"/>
      <c r="F130" s="26">
        <f>'Pg3 BK-1 Rev TO5 C5 '!E130</f>
        <v>48582.618939592867</v>
      </c>
      <c r="G130" s="42"/>
      <c r="H130" s="26">
        <f>'Pg4 BK-1 Orig As Filed'!E129</f>
        <v>48582.618939592867</v>
      </c>
      <c r="J130" s="21">
        <f t="shared" ref="J130:J132" si="9">F130-H130</f>
        <v>0</v>
      </c>
      <c r="K130" s="2" t="s">
        <v>144</v>
      </c>
      <c r="L130" s="2">
        <f t="shared" si="7"/>
        <v>19</v>
      </c>
    </row>
    <row r="131" spans="1:13" x14ac:dyDescent="0.35">
      <c r="A131" s="2">
        <f t="shared" si="5"/>
        <v>20</v>
      </c>
      <c r="B131" s="18" t="s">
        <v>145</v>
      </c>
      <c r="C131" s="2" t="s">
        <v>19</v>
      </c>
      <c r="D131" s="2"/>
      <c r="E131" s="2"/>
      <c r="F131" s="75">
        <f>'Pg3 BK-1 Rev TO5 C5 '!E131</f>
        <v>41912.408153349672</v>
      </c>
      <c r="G131" s="42"/>
      <c r="H131" s="75">
        <f>'Pg4 BK-1 Orig As Filed'!E130</f>
        <v>41912.408153349672</v>
      </c>
      <c r="J131" s="23">
        <f t="shared" si="9"/>
        <v>0</v>
      </c>
      <c r="K131" s="2" t="s">
        <v>146</v>
      </c>
      <c r="L131" s="2">
        <f t="shared" si="7"/>
        <v>20</v>
      </c>
    </row>
    <row r="132" spans="1:13" x14ac:dyDescent="0.35">
      <c r="A132" s="2">
        <f t="shared" si="5"/>
        <v>21</v>
      </c>
      <c r="B132" s="18" t="s">
        <v>147</v>
      </c>
      <c r="C132" s="2" t="s">
        <v>19</v>
      </c>
      <c r="D132" s="2"/>
      <c r="E132" s="2"/>
      <c r="F132" s="272">
        <f>'Pg3 BK-1 Rev TO5 C5 '!E132</f>
        <v>25104.758642853616</v>
      </c>
      <c r="G132" s="42" t="s">
        <v>31</v>
      </c>
      <c r="H132" s="76">
        <f>'Pg4 BK-1 Orig As Filed'!E131</f>
        <v>24796.835393579735</v>
      </c>
      <c r="J132" s="25">
        <f t="shared" si="9"/>
        <v>307.92324927388108</v>
      </c>
      <c r="K132" s="2" t="s">
        <v>148</v>
      </c>
      <c r="L132" s="2">
        <f t="shared" si="7"/>
        <v>21</v>
      </c>
      <c r="M132" s="319"/>
    </row>
    <row r="133" spans="1:13" x14ac:dyDescent="0.35">
      <c r="A133" s="2">
        <f t="shared" si="5"/>
        <v>22</v>
      </c>
      <c r="B133" s="18" t="s">
        <v>149</v>
      </c>
      <c r="C133" s="5"/>
      <c r="D133" s="5"/>
      <c r="E133" s="5"/>
      <c r="F133" s="34">
        <f>SUM(F130:F132)</f>
        <v>115599.78573579615</v>
      </c>
      <c r="G133" s="42" t="s">
        <v>31</v>
      </c>
      <c r="H133" s="35">
        <f>SUM(H130:H132)</f>
        <v>115291.86248652227</v>
      </c>
      <c r="J133" s="34">
        <f>SUM(J130:J132)</f>
        <v>307.92324927388108</v>
      </c>
      <c r="K133" s="28" t="s">
        <v>150</v>
      </c>
      <c r="L133" s="2">
        <f t="shared" si="7"/>
        <v>22</v>
      </c>
    </row>
    <row r="134" spans="1:13" x14ac:dyDescent="0.35">
      <c r="A134" s="2">
        <f t="shared" si="5"/>
        <v>23</v>
      </c>
      <c r="B134" s="18"/>
      <c r="C134" s="5"/>
      <c r="D134" s="5"/>
      <c r="E134" s="5"/>
      <c r="F134" s="34"/>
      <c r="G134" s="42"/>
      <c r="H134" s="35"/>
      <c r="J134" s="34"/>
      <c r="K134" s="2"/>
      <c r="L134" s="2">
        <f t="shared" si="7"/>
        <v>23</v>
      </c>
    </row>
    <row r="135" spans="1:13" x14ac:dyDescent="0.35">
      <c r="A135" s="2">
        <f t="shared" si="5"/>
        <v>24</v>
      </c>
      <c r="B135" s="18" t="s">
        <v>151</v>
      </c>
      <c r="C135" s="5"/>
      <c r="D135" s="5"/>
      <c r="E135" s="5"/>
      <c r="F135" s="77">
        <f>'Pg3 BK-1 Rev TO5 C5 '!E135</f>
        <v>0</v>
      </c>
      <c r="G135" s="42"/>
      <c r="H135" s="77">
        <f>'Pg4 BK-1 Orig As Filed'!E134</f>
        <v>0</v>
      </c>
      <c r="J135" s="314">
        <f>F135-H135</f>
        <v>0</v>
      </c>
      <c r="K135" s="2" t="s">
        <v>152</v>
      </c>
      <c r="L135" s="2">
        <f t="shared" si="7"/>
        <v>24</v>
      </c>
    </row>
    <row r="136" spans="1:13" x14ac:dyDescent="0.35">
      <c r="A136" s="2">
        <f t="shared" si="5"/>
        <v>25</v>
      </c>
      <c r="B136" s="32" t="s">
        <v>153</v>
      </c>
      <c r="C136" s="5"/>
      <c r="D136" s="5"/>
      <c r="E136" s="5"/>
      <c r="F136" s="79">
        <f>'Pg3 BK-1 Rev TO5 C5 '!E136</f>
        <v>-11021.620822994773</v>
      </c>
      <c r="G136" s="42"/>
      <c r="H136" s="46">
        <f>'Pg4 BK-1 Orig As Filed'!E135</f>
        <v>-11021.620822994773</v>
      </c>
      <c r="J136" s="315">
        <f>F136-H136</f>
        <v>0</v>
      </c>
      <c r="K136" s="2" t="s">
        <v>154</v>
      </c>
      <c r="L136" s="2">
        <f t="shared" si="7"/>
        <v>25</v>
      </c>
    </row>
    <row r="137" spans="1:13" x14ac:dyDescent="0.35">
      <c r="A137" s="2">
        <f t="shared" si="5"/>
        <v>26</v>
      </c>
      <c r="B137" s="18"/>
      <c r="C137" s="5"/>
      <c r="D137" s="5"/>
      <c r="E137" s="5"/>
      <c r="F137" s="80"/>
      <c r="G137" s="5"/>
      <c r="H137" s="80"/>
      <c r="I137" s="5"/>
      <c r="J137" s="5"/>
      <c r="K137" s="28"/>
      <c r="L137" s="2">
        <f t="shared" si="7"/>
        <v>26</v>
      </c>
    </row>
    <row r="138" spans="1:13" ht="16" thickBot="1" x14ac:dyDescent="0.4">
      <c r="A138" s="2">
        <f t="shared" si="5"/>
        <v>27</v>
      </c>
      <c r="B138" s="32" t="s">
        <v>155</v>
      </c>
      <c r="C138" s="5"/>
      <c r="D138" s="5"/>
      <c r="E138" s="5"/>
      <c r="F138" s="81">
        <f>F117+F122+F127+F133+F135+F136</f>
        <v>4874776.3713773163</v>
      </c>
      <c r="G138" s="42" t="s">
        <v>31</v>
      </c>
      <c r="H138" s="82">
        <f>H117+H122+H127+H133+H135+H136</f>
        <v>4874468.4481280427</v>
      </c>
      <c r="J138" s="81">
        <f>F138-H138</f>
        <v>307.92324927356094</v>
      </c>
      <c r="K138" s="28" t="s">
        <v>156</v>
      </c>
      <c r="L138" s="2">
        <f t="shared" si="7"/>
        <v>27</v>
      </c>
    </row>
    <row r="139" spans="1:13" ht="16" thickTop="1" x14ac:dyDescent="0.35">
      <c r="A139" s="2">
        <f t="shared" si="5"/>
        <v>28</v>
      </c>
      <c r="B139" s="18"/>
      <c r="C139" s="5"/>
      <c r="D139" s="5"/>
      <c r="E139" s="5"/>
      <c r="F139" s="34"/>
      <c r="G139" s="42"/>
      <c r="H139" s="35"/>
      <c r="J139" s="34"/>
      <c r="K139" s="2"/>
      <c r="L139" s="2">
        <f t="shared" si="7"/>
        <v>28</v>
      </c>
    </row>
    <row r="140" spans="1:13" ht="18" x14ac:dyDescent="0.35">
      <c r="A140" s="2">
        <f t="shared" si="5"/>
        <v>29</v>
      </c>
      <c r="B140" s="44" t="s">
        <v>157</v>
      </c>
      <c r="C140" s="5"/>
      <c r="D140" s="5"/>
      <c r="E140" s="5"/>
      <c r="F140" s="34"/>
      <c r="G140" s="42"/>
      <c r="H140" s="35"/>
      <c r="J140" s="34"/>
      <c r="K140" s="2"/>
      <c r="L140" s="2">
        <f t="shared" si="7"/>
        <v>29</v>
      </c>
    </row>
    <row r="141" spans="1:13" x14ac:dyDescent="0.35">
      <c r="A141" s="2">
        <f t="shared" si="5"/>
        <v>30</v>
      </c>
      <c r="B141" s="32" t="s">
        <v>158</v>
      </c>
      <c r="C141" s="5"/>
      <c r="D141" s="5"/>
      <c r="E141" s="5"/>
      <c r="F141" s="35">
        <f>'Pg3 BK-1 Rev TO5 C5 '!E141</f>
        <v>0</v>
      </c>
      <c r="G141" s="42"/>
      <c r="H141" s="35">
        <f>'Pg4 BK-1 Orig As Filed'!E140</f>
        <v>0</v>
      </c>
      <c r="J141" s="35">
        <f>F141-H141</f>
        <v>0</v>
      </c>
      <c r="K141" s="2" t="s">
        <v>159</v>
      </c>
      <c r="L141" s="2">
        <f t="shared" si="7"/>
        <v>30</v>
      </c>
    </row>
    <row r="142" spans="1:13" x14ac:dyDescent="0.35">
      <c r="A142" s="2">
        <f t="shared" si="5"/>
        <v>31</v>
      </c>
      <c r="B142" s="32" t="s">
        <v>160</v>
      </c>
      <c r="C142" s="5"/>
      <c r="D142" s="5"/>
      <c r="E142" s="5"/>
      <c r="F142" s="73">
        <f>'Pg3 BK-1 Rev TO5 C5 '!E142</f>
        <v>0</v>
      </c>
      <c r="G142" s="83"/>
      <c r="H142" s="73">
        <f>'Pg4 BK-1 Orig As Filed'!E141</f>
        <v>0</v>
      </c>
      <c r="J142" s="73">
        <f>F142-H142</f>
        <v>0</v>
      </c>
      <c r="K142" s="2" t="s">
        <v>161</v>
      </c>
      <c r="L142" s="2">
        <f t="shared" si="7"/>
        <v>31</v>
      </c>
    </row>
    <row r="143" spans="1:13" x14ac:dyDescent="0.35">
      <c r="A143" s="2">
        <f t="shared" si="5"/>
        <v>32</v>
      </c>
      <c r="B143" s="27" t="s">
        <v>162</v>
      </c>
      <c r="C143" s="5"/>
      <c r="D143" s="5"/>
      <c r="E143" s="5"/>
      <c r="F143" s="35">
        <f>SUM(F141:F142)</f>
        <v>0</v>
      </c>
      <c r="G143" s="42"/>
      <c r="H143" s="35">
        <f>SUM(H141:H142)</f>
        <v>0</v>
      </c>
      <c r="J143" s="35">
        <f>SUM(J141:J142)</f>
        <v>0</v>
      </c>
      <c r="K143" s="28" t="s">
        <v>163</v>
      </c>
      <c r="L143" s="2">
        <f t="shared" si="7"/>
        <v>32</v>
      </c>
    </row>
    <row r="144" spans="1:13" x14ac:dyDescent="0.35">
      <c r="A144" s="2">
        <f t="shared" si="5"/>
        <v>33</v>
      </c>
      <c r="B144" s="32"/>
      <c r="C144" s="5"/>
      <c r="D144" s="5"/>
      <c r="E144" s="5"/>
      <c r="F144" s="34"/>
      <c r="G144" s="42"/>
      <c r="H144" s="35"/>
      <c r="J144" s="34"/>
      <c r="K144" s="28"/>
      <c r="L144" s="2">
        <f t="shared" si="7"/>
        <v>33</v>
      </c>
    </row>
    <row r="145" spans="1:12" ht="18" x14ac:dyDescent="0.35">
      <c r="A145" s="2">
        <f t="shared" si="5"/>
        <v>34</v>
      </c>
      <c r="B145" s="44" t="s">
        <v>164</v>
      </c>
      <c r="C145" s="5"/>
      <c r="D145" s="5"/>
      <c r="E145" s="5"/>
      <c r="F145" s="34"/>
      <c r="G145" s="42"/>
      <c r="H145" s="35"/>
      <c r="J145" s="34"/>
      <c r="K145" s="28"/>
      <c r="L145" s="2">
        <f t="shared" si="7"/>
        <v>34</v>
      </c>
    </row>
    <row r="146" spans="1:12" x14ac:dyDescent="0.35">
      <c r="A146" s="2">
        <f t="shared" si="5"/>
        <v>35</v>
      </c>
      <c r="B146" s="32" t="s">
        <v>165</v>
      </c>
      <c r="C146" s="5"/>
      <c r="D146" s="5"/>
      <c r="E146" s="5"/>
      <c r="F146" s="35">
        <f>'Pg3 BK-1 Rev TO5 C5 '!E146</f>
        <v>0</v>
      </c>
      <c r="G146" s="42"/>
      <c r="H146" s="35">
        <f>'Pg4 BK-1 Orig As Filed'!E145</f>
        <v>0</v>
      </c>
      <c r="J146" s="35">
        <f>F146-H146</f>
        <v>0</v>
      </c>
      <c r="K146" s="2" t="s">
        <v>166</v>
      </c>
      <c r="L146" s="2">
        <f t="shared" si="7"/>
        <v>35</v>
      </c>
    </row>
    <row r="147" spans="1:12" x14ac:dyDescent="0.35">
      <c r="A147" s="2">
        <f t="shared" si="5"/>
        <v>36</v>
      </c>
      <c r="B147" s="27" t="s">
        <v>167</v>
      </c>
      <c r="C147" s="5"/>
      <c r="D147" s="5"/>
      <c r="E147" s="5"/>
      <c r="F147" s="73">
        <f>'Pg3 BK-1 Rev TO5 C5 '!E147</f>
        <v>0</v>
      </c>
      <c r="G147" s="42"/>
      <c r="H147" s="73">
        <f>'Pg4 BK-1 Orig As Filed'!E146</f>
        <v>0</v>
      </c>
      <c r="J147" s="84">
        <f>F147-H147</f>
        <v>0</v>
      </c>
      <c r="K147" s="2" t="s">
        <v>168</v>
      </c>
      <c r="L147" s="2">
        <f t="shared" si="7"/>
        <v>36</v>
      </c>
    </row>
    <row r="148" spans="1:12" x14ac:dyDescent="0.35">
      <c r="A148" s="2">
        <f t="shared" si="5"/>
        <v>37</v>
      </c>
      <c r="B148" s="27" t="s">
        <v>169</v>
      </c>
      <c r="C148" s="5"/>
      <c r="D148" s="5"/>
      <c r="E148" s="5"/>
      <c r="F148" s="35">
        <f>SUM(F146:F147)</f>
        <v>0</v>
      </c>
      <c r="G148" s="42"/>
      <c r="H148" s="35">
        <f>SUM(H146:H147)</f>
        <v>0</v>
      </c>
      <c r="J148" s="35">
        <f>SUM(J146:J147)</f>
        <v>0</v>
      </c>
      <c r="K148" s="28" t="s">
        <v>170</v>
      </c>
      <c r="L148" s="2">
        <f t="shared" si="7"/>
        <v>37</v>
      </c>
    </row>
    <row r="149" spans="1:12" x14ac:dyDescent="0.35">
      <c r="A149" s="2">
        <f t="shared" si="5"/>
        <v>38</v>
      </c>
      <c r="B149" s="32"/>
      <c r="C149" s="5"/>
      <c r="D149" s="5"/>
      <c r="E149" s="5"/>
      <c r="F149" s="34"/>
      <c r="G149" s="42"/>
      <c r="H149" s="35"/>
      <c r="J149" s="34"/>
      <c r="K149" s="28"/>
      <c r="L149" s="2">
        <f t="shared" si="7"/>
        <v>38</v>
      </c>
    </row>
    <row r="150" spans="1:12" ht="18" x14ac:dyDescent="0.35">
      <c r="A150" s="2">
        <f t="shared" si="5"/>
        <v>39</v>
      </c>
      <c r="B150" s="44" t="s">
        <v>171</v>
      </c>
      <c r="C150" s="5"/>
      <c r="D150" s="5"/>
      <c r="E150" s="5"/>
      <c r="F150" s="35">
        <f>'Pg3 BK-1 Rev TO5 C5 '!E150</f>
        <v>0</v>
      </c>
      <c r="G150" s="42"/>
      <c r="H150" s="35">
        <f>'Pg4 BK-1 Orig As Filed'!E149</f>
        <v>0</v>
      </c>
      <c r="J150" s="35">
        <f>F150-H150</f>
        <v>0</v>
      </c>
      <c r="K150" s="2" t="s">
        <v>172</v>
      </c>
      <c r="L150" s="2">
        <f t="shared" si="7"/>
        <v>39</v>
      </c>
    </row>
    <row r="151" spans="1:12" x14ac:dyDescent="0.35">
      <c r="A151" s="2"/>
      <c r="B151" s="18"/>
      <c r="C151" s="5"/>
      <c r="D151" s="5"/>
      <c r="E151" s="5"/>
      <c r="F151" s="34"/>
      <c r="G151" s="42"/>
      <c r="H151" s="35"/>
      <c r="J151" s="34"/>
      <c r="K151" s="2"/>
      <c r="L151" s="2"/>
    </row>
    <row r="152" spans="1:12" x14ac:dyDescent="0.35">
      <c r="A152" s="2"/>
      <c r="B152" s="18"/>
      <c r="C152" s="5"/>
      <c r="D152" s="5"/>
      <c r="E152" s="5"/>
      <c r="F152" s="34"/>
      <c r="G152" s="42"/>
      <c r="H152" s="35"/>
      <c r="J152" s="34"/>
      <c r="K152" s="2"/>
      <c r="L152" s="2"/>
    </row>
    <row r="153" spans="1:12" x14ac:dyDescent="0.35">
      <c r="A153" s="42" t="s">
        <v>31</v>
      </c>
      <c r="B153" s="12" t="str">
        <f>B43</f>
        <v>Items in BOLD have changed due to A&amp;G adjustment on CEMA/WMPMA exclusion corrections compared to the original TO5 Cycle 5 filing per ER23-542.</v>
      </c>
      <c r="C153" s="5"/>
      <c r="D153" s="5"/>
      <c r="E153" s="5"/>
      <c r="F153" s="5"/>
      <c r="G153" s="5"/>
      <c r="H153" s="5"/>
      <c r="I153" s="5"/>
      <c r="J153" s="5"/>
      <c r="K153" s="2"/>
      <c r="L153" s="2"/>
    </row>
    <row r="154" spans="1:12" ht="18" x14ac:dyDescent="0.35">
      <c r="A154" s="43">
        <v>1</v>
      </c>
      <c r="B154" s="27" t="s">
        <v>114</v>
      </c>
      <c r="C154" s="5"/>
      <c r="D154" s="5"/>
      <c r="E154" s="5"/>
      <c r="F154" s="5"/>
      <c r="G154" s="5"/>
      <c r="H154" s="5"/>
      <c r="I154" s="5"/>
      <c r="J154" s="5"/>
      <c r="K154" s="2"/>
      <c r="L154" s="2"/>
    </row>
    <row r="155" spans="1:12" x14ac:dyDescent="0.35">
      <c r="A155" s="2"/>
      <c r="B155" s="12"/>
      <c r="C155" s="5"/>
      <c r="D155" s="5"/>
      <c r="E155" s="5"/>
      <c r="F155" s="5"/>
      <c r="G155" s="5"/>
      <c r="H155" s="5"/>
      <c r="I155" s="5"/>
      <c r="J155" s="5"/>
      <c r="K155" s="2"/>
      <c r="L155" s="2"/>
    </row>
    <row r="156" spans="1:12" x14ac:dyDescent="0.35">
      <c r="A156" s="2"/>
      <c r="B156" s="12"/>
      <c r="C156" s="5"/>
      <c r="D156" s="5"/>
      <c r="E156" s="5"/>
      <c r="F156" s="5"/>
      <c r="G156" s="5"/>
      <c r="H156" s="5"/>
      <c r="I156" s="5"/>
      <c r="J156" s="5"/>
      <c r="K156" s="2"/>
      <c r="L156" s="2"/>
    </row>
    <row r="157" spans="1:12" x14ac:dyDescent="0.35">
      <c r="A157" s="2"/>
      <c r="B157" s="449" t="s">
        <v>0</v>
      </c>
      <c r="C157" s="448"/>
      <c r="D157" s="448"/>
      <c r="E157" s="448"/>
      <c r="F157" s="448"/>
      <c r="G157" s="448"/>
      <c r="H157" s="448"/>
      <c r="I157" s="448"/>
      <c r="J157" s="448"/>
      <c r="K157" s="448"/>
      <c r="L157" s="2"/>
    </row>
    <row r="158" spans="1:12" x14ac:dyDescent="0.35">
      <c r="A158" s="2" t="s">
        <v>19</v>
      </c>
      <c r="B158" s="449" t="str">
        <f>B3</f>
        <v>TO5 Cycle 6 Annual Informational Filing</v>
      </c>
      <c r="C158" s="448"/>
      <c r="D158" s="448"/>
      <c r="E158" s="448"/>
      <c r="F158" s="448"/>
      <c r="G158" s="448"/>
      <c r="H158" s="448"/>
      <c r="I158" s="448"/>
      <c r="J158" s="448"/>
      <c r="K158" s="448"/>
      <c r="L158" s="2"/>
    </row>
    <row r="159" spans="1:12" x14ac:dyDescent="0.35">
      <c r="A159" s="2"/>
      <c r="B159" s="449" t="str">
        <f>B4</f>
        <v>Derivation of Other BTRR Adjustments Applicable to TO5 Cycle 5</v>
      </c>
      <c r="C159" s="450"/>
      <c r="D159" s="450"/>
      <c r="E159" s="450"/>
      <c r="F159" s="450"/>
      <c r="G159" s="450"/>
      <c r="H159" s="450"/>
      <c r="I159" s="450"/>
      <c r="J159" s="450"/>
      <c r="K159" s="450"/>
      <c r="L159" s="2"/>
    </row>
    <row r="160" spans="1:12" x14ac:dyDescent="0.35">
      <c r="A160" s="2"/>
      <c r="B160" s="447" t="s">
        <v>1</v>
      </c>
      <c r="C160" s="448"/>
      <c r="D160" s="448"/>
      <c r="E160" s="448"/>
      <c r="F160" s="448"/>
      <c r="G160" s="448"/>
      <c r="H160" s="448"/>
      <c r="I160" s="448"/>
      <c r="J160" s="448"/>
      <c r="K160" s="448"/>
      <c r="L160" s="2"/>
    </row>
    <row r="161" spans="1:13" x14ac:dyDescent="0.35">
      <c r="A161" s="2"/>
      <c r="B161" s="8"/>
      <c r="C161" s="1"/>
      <c r="D161" s="1"/>
      <c r="E161" s="1"/>
      <c r="G161" s="1"/>
      <c r="I161" s="1"/>
      <c r="K161" s="1"/>
      <c r="L161" s="2"/>
    </row>
    <row r="162" spans="1:13" x14ac:dyDescent="0.35">
      <c r="A162" s="2"/>
      <c r="B162" s="85"/>
      <c r="F162" s="10" t="s">
        <v>20</v>
      </c>
      <c r="G162"/>
      <c r="H162" s="10" t="s">
        <v>21</v>
      </c>
      <c r="I162"/>
      <c r="J162" s="10" t="s">
        <v>22</v>
      </c>
      <c r="L162" s="2"/>
    </row>
    <row r="163" spans="1:13" ht="30.5" x14ac:dyDescent="0.35">
      <c r="A163" s="2" t="s">
        <v>2</v>
      </c>
      <c r="B163" s="5"/>
      <c r="C163" s="5"/>
      <c r="D163" s="5"/>
      <c r="E163" s="5"/>
      <c r="F163" s="11" t="str">
        <f>F8</f>
        <v xml:space="preserve">Revised TO5 C5 </v>
      </c>
      <c r="G163" s="12"/>
      <c r="H163" s="11" t="str">
        <f>H8</f>
        <v>As Filed TO5 C5 ER 23-542</v>
      </c>
      <c r="I163" s="12"/>
      <c r="J163" s="13" t="s">
        <v>23</v>
      </c>
      <c r="K163" s="2"/>
      <c r="L163" s="2" t="s">
        <v>2</v>
      </c>
    </row>
    <row r="164" spans="1:13" x14ac:dyDescent="0.35">
      <c r="A164" s="3" t="s">
        <v>6</v>
      </c>
      <c r="B164" s="12" t="s">
        <v>19</v>
      </c>
      <c r="C164" s="5"/>
      <c r="D164" s="5"/>
      <c r="E164" s="5"/>
      <c r="F164" s="14" t="s">
        <v>4</v>
      </c>
      <c r="G164" s="5"/>
      <c r="H164" s="14" t="s">
        <v>4</v>
      </c>
      <c r="I164" s="5"/>
      <c r="J164" s="15" t="s">
        <v>26</v>
      </c>
      <c r="K164" s="3" t="s">
        <v>5</v>
      </c>
      <c r="L164" s="3" t="s">
        <v>6</v>
      </c>
    </row>
    <row r="165" spans="1:13" x14ac:dyDescent="0.35">
      <c r="A165" s="2"/>
      <c r="B165" s="16" t="s">
        <v>173</v>
      </c>
      <c r="C165" s="5"/>
      <c r="D165" s="5"/>
      <c r="E165" s="5"/>
      <c r="F165" s="5"/>
      <c r="G165" s="5"/>
      <c r="H165" s="5"/>
      <c r="I165" s="5"/>
      <c r="J165" s="5"/>
      <c r="K165" s="2"/>
      <c r="L165" s="2"/>
    </row>
    <row r="166" spans="1:13" x14ac:dyDescent="0.35">
      <c r="A166" s="2">
        <v>1</v>
      </c>
      <c r="B166" s="65" t="s">
        <v>174</v>
      </c>
      <c r="C166" s="5"/>
      <c r="D166" s="5"/>
      <c r="E166" s="5"/>
      <c r="F166" s="5"/>
      <c r="G166" s="5"/>
      <c r="H166" s="5"/>
      <c r="I166" s="5"/>
      <c r="J166" s="5"/>
      <c r="K166" s="2"/>
      <c r="L166" s="2">
        <v>1</v>
      </c>
    </row>
    <row r="167" spans="1:13" x14ac:dyDescent="0.35">
      <c r="A167" s="2">
        <f t="shared" ref="A167:A190" si="10">A166+1</f>
        <v>2</v>
      </c>
      <c r="B167" s="18" t="s">
        <v>118</v>
      </c>
      <c r="C167" s="5"/>
      <c r="D167" s="5"/>
      <c r="E167" s="5"/>
      <c r="F167" s="26">
        <f>'Pg3 BK-1 Rev TO5 C5 '!E168</f>
        <v>7094919.3161269231</v>
      </c>
      <c r="G167" s="42"/>
      <c r="H167" s="26">
        <f>'Pg4 BK-1 Orig As Filed'!E166</f>
        <v>7094919.3161269231</v>
      </c>
      <c r="I167" s="12"/>
      <c r="J167" s="7">
        <f>F167-H167</f>
        <v>0</v>
      </c>
      <c r="K167" s="2" t="s">
        <v>175</v>
      </c>
      <c r="L167" s="2">
        <f t="shared" ref="L167:L190" si="11">L166+1</f>
        <v>2</v>
      </c>
    </row>
    <row r="168" spans="1:13" x14ac:dyDescent="0.35">
      <c r="A168" s="2">
        <f t="shared" si="10"/>
        <v>3</v>
      </c>
      <c r="B168" s="18" t="s">
        <v>120</v>
      </c>
      <c r="C168" s="5"/>
      <c r="D168" s="5"/>
      <c r="E168" s="5"/>
      <c r="F168" s="75">
        <f>'Pg3 BK-1 Rev TO5 C5 '!E169</f>
        <v>38763.894961183643</v>
      </c>
      <c r="G168" s="42"/>
      <c r="H168" s="75">
        <f>'Pg4 BK-1 Orig As Filed'!E167</f>
        <v>38763.894961183643</v>
      </c>
      <c r="J168" s="434">
        <f>F168-H168</f>
        <v>0</v>
      </c>
      <c r="K168" s="2" t="s">
        <v>176</v>
      </c>
      <c r="L168" s="2">
        <f t="shared" si="11"/>
        <v>3</v>
      </c>
    </row>
    <row r="169" spans="1:13" x14ac:dyDescent="0.35">
      <c r="A169" s="2">
        <f t="shared" si="10"/>
        <v>4</v>
      </c>
      <c r="B169" s="18" t="s">
        <v>122</v>
      </c>
      <c r="C169" s="5"/>
      <c r="D169" s="5"/>
      <c r="E169" s="5"/>
      <c r="F169" s="75">
        <f>'Pg3 BK-1 Rev TO5 C5 '!E170</f>
        <v>101769.80346132621</v>
      </c>
      <c r="G169" s="42"/>
      <c r="H169" s="75">
        <f>'Pg4 BK-1 Orig As Filed'!E168</f>
        <v>101769.80346132621</v>
      </c>
      <c r="J169" s="434">
        <f t="shared" ref="J169:J170" si="12">F169-H169</f>
        <v>0</v>
      </c>
      <c r="K169" s="2" t="s">
        <v>177</v>
      </c>
      <c r="L169" s="2">
        <f t="shared" si="11"/>
        <v>4</v>
      </c>
      <c r="M169" s="86"/>
    </row>
    <row r="170" spans="1:13" x14ac:dyDescent="0.35">
      <c r="A170" s="2">
        <f t="shared" si="10"/>
        <v>5</v>
      </c>
      <c r="B170" s="18" t="s">
        <v>124</v>
      </c>
      <c r="C170" s="2" t="s">
        <v>19</v>
      </c>
      <c r="D170" s="2"/>
      <c r="E170" s="2"/>
      <c r="F170" s="76">
        <f>'Pg3 BK-1 Rev TO5 C5 '!E171</f>
        <v>276230.81071417732</v>
      </c>
      <c r="G170" s="42"/>
      <c r="H170" s="76">
        <f>'Pg4 BK-1 Orig As Filed'!E169</f>
        <v>276230.81071417732</v>
      </c>
      <c r="J170" s="71">
        <f t="shared" si="12"/>
        <v>0</v>
      </c>
      <c r="K170" s="2" t="s">
        <v>178</v>
      </c>
      <c r="L170" s="2">
        <f t="shared" si="11"/>
        <v>5</v>
      </c>
    </row>
    <row r="171" spans="1:13" x14ac:dyDescent="0.35">
      <c r="A171" s="2">
        <f t="shared" si="10"/>
        <v>6</v>
      </c>
      <c r="B171" s="18" t="s">
        <v>179</v>
      </c>
      <c r="C171" s="5"/>
      <c r="D171" s="5"/>
      <c r="E171" s="5"/>
      <c r="F171" s="35">
        <f>SUM(F167:F170)</f>
        <v>7511683.8252636101</v>
      </c>
      <c r="G171" s="42"/>
      <c r="H171" s="35">
        <f>SUM(H167:H170)</f>
        <v>7511683.8252636101</v>
      </c>
      <c r="J171" s="35">
        <f>SUM(J167:J170)</f>
        <v>0</v>
      </c>
      <c r="K171" s="28" t="s">
        <v>127</v>
      </c>
      <c r="L171" s="2">
        <f t="shared" si="11"/>
        <v>6</v>
      </c>
      <c r="M171" s="317"/>
    </row>
    <row r="172" spans="1:13" x14ac:dyDescent="0.35">
      <c r="A172" s="2">
        <f t="shared" si="10"/>
        <v>7</v>
      </c>
      <c r="B172" s="5"/>
      <c r="C172" s="2"/>
      <c r="D172" s="2"/>
      <c r="E172" s="2"/>
      <c r="F172" s="87"/>
      <c r="G172" s="5"/>
      <c r="H172" s="87"/>
      <c r="J172" s="12"/>
      <c r="K172" s="28"/>
      <c r="L172" s="2">
        <f t="shared" si="11"/>
        <v>7</v>
      </c>
    </row>
    <row r="173" spans="1:13" x14ac:dyDescent="0.35">
      <c r="A173" s="2">
        <f t="shared" si="10"/>
        <v>8</v>
      </c>
      <c r="B173" s="88" t="s">
        <v>180</v>
      </c>
      <c r="C173" s="5"/>
      <c r="D173" s="5"/>
      <c r="E173" s="5"/>
      <c r="F173" s="87"/>
      <c r="G173" s="5"/>
      <c r="H173" s="87"/>
      <c r="J173" s="12"/>
      <c r="K173" s="28"/>
      <c r="L173" s="2">
        <f t="shared" si="11"/>
        <v>8</v>
      </c>
    </row>
    <row r="174" spans="1:13" x14ac:dyDescent="0.35">
      <c r="A174" s="2">
        <f t="shared" si="10"/>
        <v>9</v>
      </c>
      <c r="B174" s="5" t="s">
        <v>181</v>
      </c>
      <c r="C174" s="5"/>
      <c r="D174" s="5"/>
      <c r="E174" s="5"/>
      <c r="F174" s="26">
        <f>'Pg3 BK-1 Rev TO5 C5 '!E175</f>
        <v>1544320.792109231</v>
      </c>
      <c r="G174" s="42"/>
      <c r="H174" s="26">
        <f>'Pg4 BK-1 Orig As Filed'!E173</f>
        <v>1544320.792109231</v>
      </c>
      <c r="J174" s="7">
        <f>F174-H174</f>
        <v>0</v>
      </c>
      <c r="K174" s="2" t="s">
        <v>182</v>
      </c>
      <c r="L174" s="2">
        <f t="shared" si="11"/>
        <v>9</v>
      </c>
    </row>
    <row r="175" spans="1:13" x14ac:dyDescent="0.35">
      <c r="A175" s="2">
        <f t="shared" si="10"/>
        <v>10</v>
      </c>
      <c r="B175" s="5" t="s">
        <v>183</v>
      </c>
      <c r="C175" s="5"/>
      <c r="D175" s="5"/>
      <c r="E175" s="5"/>
      <c r="F175" s="75">
        <f>'Pg3 BK-1 Rev TO5 C5 '!E176</f>
        <v>33670.163239599606</v>
      </c>
      <c r="G175" s="42"/>
      <c r="H175" s="75">
        <f>'Pg4 BK-1 Orig As Filed'!E174</f>
        <v>33670.163239599606</v>
      </c>
      <c r="J175" s="434">
        <f t="shared" ref="J175:J177" si="13">F175-H175</f>
        <v>0</v>
      </c>
      <c r="K175" s="2" t="s">
        <v>184</v>
      </c>
      <c r="L175" s="2">
        <f t="shared" si="11"/>
        <v>10</v>
      </c>
    </row>
    <row r="176" spans="1:13" x14ac:dyDescent="0.35">
      <c r="A176" s="2">
        <f t="shared" si="10"/>
        <v>11</v>
      </c>
      <c r="B176" s="5" t="s">
        <v>185</v>
      </c>
      <c r="C176" s="5"/>
      <c r="D176" s="5"/>
      <c r="E176" s="5"/>
      <c r="F176" s="75">
        <f>'Pg3 BK-1 Rev TO5 C5 '!E177</f>
        <v>42193.179474965684</v>
      </c>
      <c r="G176" s="42"/>
      <c r="H176" s="75">
        <f>'Pg4 BK-1 Orig As Filed'!E175</f>
        <v>42193.179474965684</v>
      </c>
      <c r="J176" s="434">
        <f t="shared" si="13"/>
        <v>0</v>
      </c>
      <c r="K176" s="2" t="s">
        <v>186</v>
      </c>
      <c r="L176" s="2">
        <f t="shared" si="11"/>
        <v>11</v>
      </c>
    </row>
    <row r="177" spans="1:13" x14ac:dyDescent="0.35">
      <c r="A177" s="2">
        <f t="shared" si="10"/>
        <v>12</v>
      </c>
      <c r="B177" s="5" t="s">
        <v>187</v>
      </c>
      <c r="C177" s="5"/>
      <c r="D177" s="5"/>
      <c r="E177" s="5"/>
      <c r="F177" s="76">
        <f>'Pg3 BK-1 Rev TO5 C5 '!E178</f>
        <v>126838.82681949215</v>
      </c>
      <c r="G177" s="42"/>
      <c r="H177" s="75">
        <f>'Pg4 BK-1 Orig As Filed'!E176</f>
        <v>126838.82681949215</v>
      </c>
      <c r="J177" s="71">
        <f t="shared" si="13"/>
        <v>0</v>
      </c>
      <c r="K177" s="2" t="s">
        <v>188</v>
      </c>
      <c r="L177" s="2">
        <f t="shared" si="11"/>
        <v>12</v>
      </c>
    </row>
    <row r="178" spans="1:13" x14ac:dyDescent="0.35">
      <c r="A178" s="2">
        <f t="shared" si="10"/>
        <v>13</v>
      </c>
      <c r="B178" s="89" t="s">
        <v>189</v>
      </c>
      <c r="C178" s="89"/>
      <c r="D178" s="89"/>
      <c r="E178" s="89"/>
      <c r="F178" s="90">
        <f>SUM(F174:F177)</f>
        <v>1747022.9616432884</v>
      </c>
      <c r="G178" s="42"/>
      <c r="H178" s="90">
        <f>SUM(H174:H177)</f>
        <v>1747022.9616432884</v>
      </c>
      <c r="J178" s="90">
        <f>SUM(J174:J177)</f>
        <v>0</v>
      </c>
      <c r="K178" s="28" t="s">
        <v>190</v>
      </c>
      <c r="L178" s="2">
        <f t="shared" si="11"/>
        <v>13</v>
      </c>
    </row>
    <row r="179" spans="1:13" x14ac:dyDescent="0.35">
      <c r="A179" s="2">
        <f t="shared" si="10"/>
        <v>14</v>
      </c>
      <c r="B179" s="89"/>
      <c r="C179" s="89"/>
      <c r="D179" s="89"/>
      <c r="E179" s="89"/>
      <c r="F179" s="75"/>
      <c r="G179" s="5"/>
      <c r="H179" s="75"/>
      <c r="J179" s="5"/>
      <c r="K179" s="2"/>
      <c r="L179" s="2">
        <f t="shared" si="11"/>
        <v>14</v>
      </c>
    </row>
    <row r="180" spans="1:13" x14ac:dyDescent="0.35">
      <c r="A180" s="2">
        <f t="shared" si="10"/>
        <v>15</v>
      </c>
      <c r="B180" s="65" t="s">
        <v>117</v>
      </c>
      <c r="C180" s="89"/>
      <c r="D180" s="89"/>
      <c r="E180" s="89"/>
      <c r="F180" s="75"/>
      <c r="G180" s="5"/>
      <c r="H180" s="75"/>
      <c r="J180" s="5"/>
      <c r="K180" s="2"/>
      <c r="L180" s="2">
        <f t="shared" si="11"/>
        <v>15</v>
      </c>
    </row>
    <row r="181" spans="1:13" x14ac:dyDescent="0.35">
      <c r="A181" s="2">
        <f t="shared" si="10"/>
        <v>16</v>
      </c>
      <c r="B181" s="18" t="s">
        <v>118</v>
      </c>
      <c r="C181" s="5"/>
      <c r="D181" s="5"/>
      <c r="E181" s="5"/>
      <c r="F181" s="26">
        <f>'Pg3 BK-1 Rev TO5 C5 '!E182</f>
        <v>5550598.5240176916</v>
      </c>
      <c r="G181" s="42"/>
      <c r="H181" s="26">
        <f>'Pg4 BK-1 Orig As Filed'!E180</f>
        <v>5550598.5240176916</v>
      </c>
      <c r="J181" s="7">
        <f>F181-H181</f>
        <v>0</v>
      </c>
      <c r="K181" s="2" t="s">
        <v>191</v>
      </c>
      <c r="L181" s="2">
        <f t="shared" si="11"/>
        <v>16</v>
      </c>
    </row>
    <row r="182" spans="1:13" x14ac:dyDescent="0.35">
      <c r="A182" s="2">
        <f t="shared" si="10"/>
        <v>17</v>
      </c>
      <c r="B182" s="18" t="s">
        <v>120</v>
      </c>
      <c r="C182" s="5"/>
      <c r="D182" s="5"/>
      <c r="E182" s="5"/>
      <c r="F182" s="75">
        <f>'Pg3 BK-1 Rev TO5 C5 '!E183</f>
        <v>5093.7317215840376</v>
      </c>
      <c r="G182" s="42"/>
      <c r="H182" s="75">
        <f>'Pg4 BK-1 Orig As Filed'!E181</f>
        <v>5093.7317215840376</v>
      </c>
      <c r="J182" s="434">
        <f t="shared" ref="J182:J184" si="14">F182-H182</f>
        <v>0</v>
      </c>
      <c r="K182" s="2" t="s">
        <v>192</v>
      </c>
      <c r="L182" s="2">
        <f t="shared" si="11"/>
        <v>17</v>
      </c>
    </row>
    <row r="183" spans="1:13" x14ac:dyDescent="0.35">
      <c r="A183" s="2">
        <f t="shared" si="10"/>
        <v>18</v>
      </c>
      <c r="B183" s="18" t="s">
        <v>122</v>
      </c>
      <c r="C183" s="5"/>
      <c r="D183" s="5"/>
      <c r="E183" s="5"/>
      <c r="F183" s="75">
        <f>'Pg3 BK-1 Rev TO5 C5 '!E184</f>
        <v>59576.62398636053</v>
      </c>
      <c r="G183" s="42"/>
      <c r="H183" s="75">
        <f>'Pg4 BK-1 Orig As Filed'!E182</f>
        <v>59576.62398636053</v>
      </c>
      <c r="J183" s="434">
        <f t="shared" si="14"/>
        <v>0</v>
      </c>
      <c r="K183" s="2" t="s">
        <v>193</v>
      </c>
      <c r="L183" s="2">
        <f t="shared" si="11"/>
        <v>18</v>
      </c>
    </row>
    <row r="184" spans="1:13" x14ac:dyDescent="0.35">
      <c r="A184" s="2">
        <f t="shared" si="10"/>
        <v>19</v>
      </c>
      <c r="B184" s="18" t="s">
        <v>124</v>
      </c>
      <c r="C184" s="5"/>
      <c r="D184" s="5"/>
      <c r="E184" s="5"/>
      <c r="F184" s="75">
        <f>'Pg3 BK-1 Rev TO5 C5 '!E185</f>
        <v>149391.98389468517</v>
      </c>
      <c r="G184" s="42"/>
      <c r="H184" s="75">
        <f>'Pg4 BK-1 Orig As Filed'!E183</f>
        <v>149391.98389468517</v>
      </c>
      <c r="J184" s="434">
        <f t="shared" si="14"/>
        <v>0</v>
      </c>
      <c r="K184" s="2" t="s">
        <v>194</v>
      </c>
      <c r="L184" s="2">
        <f t="shared" si="11"/>
        <v>19</v>
      </c>
    </row>
    <row r="185" spans="1:13" ht="16" thickBot="1" x14ac:dyDescent="0.4">
      <c r="A185" s="2">
        <f t="shared" si="10"/>
        <v>20</v>
      </c>
      <c r="B185" s="5" t="s">
        <v>126</v>
      </c>
      <c r="C185" s="5"/>
      <c r="D185" s="5"/>
      <c r="E185" s="5"/>
      <c r="F185" s="91">
        <f>SUM(F181:F184)</f>
        <v>5764660.8636203213</v>
      </c>
      <c r="G185" s="42"/>
      <c r="H185" s="91">
        <f>SUM(H181:H184)</f>
        <v>5764660.8636203213</v>
      </c>
      <c r="J185" s="91">
        <f>SUM(J181:J184)</f>
        <v>0</v>
      </c>
      <c r="K185" s="2" t="s">
        <v>195</v>
      </c>
      <c r="L185" s="2">
        <f t="shared" si="11"/>
        <v>20</v>
      </c>
      <c r="M185" s="316"/>
    </row>
    <row r="186" spans="1:13" ht="16" thickTop="1" x14ac:dyDescent="0.35">
      <c r="A186" s="2">
        <f t="shared" si="10"/>
        <v>21</v>
      </c>
      <c r="B186" s="5"/>
      <c r="C186" s="5"/>
      <c r="D186" s="5"/>
      <c r="E186" s="5"/>
      <c r="F186" s="34"/>
      <c r="G186" s="42"/>
      <c r="H186" s="35"/>
      <c r="J186" s="34"/>
      <c r="K186" s="2"/>
      <c r="L186" s="2">
        <f t="shared" si="11"/>
        <v>21</v>
      </c>
    </row>
    <row r="187" spans="1:13" ht="18" x14ac:dyDescent="0.35">
      <c r="A187" s="2">
        <f t="shared" si="10"/>
        <v>22</v>
      </c>
      <c r="B187" s="44" t="s">
        <v>196</v>
      </c>
      <c r="C187" s="5"/>
      <c r="D187" s="5"/>
      <c r="E187" s="5"/>
      <c r="F187" s="34"/>
      <c r="G187" s="42"/>
      <c r="H187" s="35"/>
      <c r="J187" s="34"/>
      <c r="K187" s="2"/>
      <c r="L187" s="2">
        <f t="shared" si="11"/>
        <v>22</v>
      </c>
    </row>
    <row r="188" spans="1:13" x14ac:dyDescent="0.35">
      <c r="A188" s="2">
        <f t="shared" si="10"/>
        <v>23</v>
      </c>
      <c r="B188" s="32" t="s">
        <v>197</v>
      </c>
      <c r="C188" s="5"/>
      <c r="D188" s="5"/>
      <c r="E188" s="5"/>
      <c r="F188" s="35">
        <f>'Pg3 BK-1 Rev TO5 C5 '!E189</f>
        <v>0</v>
      </c>
      <c r="G188" s="42"/>
      <c r="H188" s="35">
        <f>'Pg4 BK-1 Orig As Filed'!E187</f>
        <v>0</v>
      </c>
      <c r="J188" s="35">
        <f>F188-H188</f>
        <v>0</v>
      </c>
      <c r="K188" s="2" t="s">
        <v>198</v>
      </c>
      <c r="L188" s="2">
        <f t="shared" si="11"/>
        <v>23</v>
      </c>
    </row>
    <row r="189" spans="1:13" x14ac:dyDescent="0.35">
      <c r="A189" s="2">
        <f t="shared" si="10"/>
        <v>24</v>
      </c>
      <c r="B189" s="27" t="s">
        <v>199</v>
      </c>
      <c r="C189" s="5"/>
      <c r="D189" s="5"/>
      <c r="E189" s="5"/>
      <c r="F189" s="73">
        <f>'Pg3 BK-1 Rev TO5 C5 '!E190</f>
        <v>0</v>
      </c>
      <c r="G189" s="83"/>
      <c r="H189" s="73">
        <f>'Pg4 BK-1 Orig As Filed'!E188</f>
        <v>0</v>
      </c>
      <c r="J189" s="78">
        <f>F189-H189</f>
        <v>0</v>
      </c>
      <c r="K189" s="2" t="s">
        <v>200</v>
      </c>
      <c r="L189" s="2">
        <f t="shared" si="11"/>
        <v>24</v>
      </c>
    </row>
    <row r="190" spans="1:13" ht="16" thickBot="1" x14ac:dyDescent="0.4">
      <c r="A190" s="2">
        <f t="shared" si="10"/>
        <v>25</v>
      </c>
      <c r="B190" s="32" t="s">
        <v>201</v>
      </c>
      <c r="C190" s="5"/>
      <c r="D190" s="5"/>
      <c r="E190" s="5"/>
      <c r="F190" s="82">
        <f>F188-F189</f>
        <v>0</v>
      </c>
      <c r="G190" s="42"/>
      <c r="H190" s="82">
        <f>H188-H189</f>
        <v>0</v>
      </c>
      <c r="J190" s="91">
        <f>F190-H190</f>
        <v>0</v>
      </c>
      <c r="K190" s="28" t="s">
        <v>202</v>
      </c>
      <c r="L190" s="2">
        <f t="shared" si="11"/>
        <v>25</v>
      </c>
    </row>
    <row r="191" spans="1:13" ht="16" thickTop="1" x14ac:dyDescent="0.35">
      <c r="A191" s="2"/>
      <c r="B191" s="32"/>
      <c r="C191" s="5"/>
      <c r="D191" s="5"/>
      <c r="E191" s="5"/>
      <c r="F191" s="35"/>
      <c r="G191" s="42"/>
      <c r="H191" s="35"/>
      <c r="J191" s="35"/>
      <c r="K191" s="28"/>
      <c r="L191" s="2"/>
    </row>
    <row r="192" spans="1:13" x14ac:dyDescent="0.35">
      <c r="A192" s="2"/>
      <c r="B192" s="32"/>
      <c r="C192" s="5"/>
      <c r="D192" s="5"/>
      <c r="E192" s="5"/>
      <c r="F192" s="35"/>
      <c r="G192" s="42"/>
      <c r="H192" s="35"/>
      <c r="J192" s="35"/>
      <c r="K192" s="28"/>
      <c r="L192" s="2"/>
    </row>
    <row r="193" spans="1:12" x14ac:dyDescent="0.35">
      <c r="A193" s="42" t="s">
        <v>31</v>
      </c>
      <c r="B193" s="12" t="str">
        <f>B43</f>
        <v>Items in BOLD have changed due to A&amp;G adjustment on CEMA/WMPMA exclusion corrections compared to the original TO5 Cycle 5 filing per ER23-542.</v>
      </c>
      <c r="C193" s="5"/>
      <c r="D193" s="5"/>
      <c r="E193" s="5"/>
      <c r="F193" s="34"/>
      <c r="G193" s="42"/>
      <c r="H193" s="35"/>
      <c r="J193" s="34"/>
      <c r="K193" s="2"/>
      <c r="L193" s="2"/>
    </row>
    <row r="194" spans="1:12" ht="18" x14ac:dyDescent="0.35">
      <c r="A194" s="43">
        <v>1</v>
      </c>
      <c r="B194" s="27" t="s">
        <v>203</v>
      </c>
      <c r="C194" s="5"/>
      <c r="D194" s="5"/>
      <c r="E194" s="5"/>
      <c r="F194" s="5"/>
      <c r="G194" s="5"/>
      <c r="H194" s="5"/>
      <c r="I194" s="5"/>
      <c r="J194" s="5"/>
      <c r="K194" s="2"/>
      <c r="L194" s="2"/>
    </row>
    <row r="195" spans="1:12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2"/>
    </row>
    <row r="196" spans="1:12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2"/>
    </row>
    <row r="197" spans="1:12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2"/>
    </row>
    <row r="198" spans="1:12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2"/>
    </row>
    <row r="199" spans="1:12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2"/>
    </row>
    <row r="200" spans="1:12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2"/>
    </row>
    <row r="201" spans="1:12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2"/>
    </row>
    <row r="202" spans="1:12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2"/>
    </row>
    <row r="203" spans="1:12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2"/>
    </row>
    <row r="204" spans="1:12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2"/>
    </row>
    <row r="205" spans="1:12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2"/>
    </row>
    <row r="206" spans="1:12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2"/>
    </row>
    <row r="207" spans="1:12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2"/>
    </row>
    <row r="208" spans="1:12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2"/>
    </row>
    <row r="209" spans="1:12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2"/>
    </row>
    <row r="210" spans="1:12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2"/>
    </row>
    <row r="211" spans="1:12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2"/>
    </row>
    <row r="212" spans="1:12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2"/>
    </row>
    <row r="213" spans="1:12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2"/>
    </row>
    <row r="214" spans="1:12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2"/>
    </row>
    <row r="215" spans="1:12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2"/>
    </row>
    <row r="216" spans="1:12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2"/>
    </row>
    <row r="217" spans="1:12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2"/>
    </row>
    <row r="218" spans="1:12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2"/>
    </row>
    <row r="219" spans="1:12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2"/>
    </row>
    <row r="220" spans="1:12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2"/>
    </row>
    <row r="221" spans="1:12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2"/>
    </row>
    <row r="222" spans="1:12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2"/>
    </row>
    <row r="223" spans="1:12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2"/>
    </row>
    <row r="224" spans="1:12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2"/>
    </row>
    <row r="225" spans="1:12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2"/>
    </row>
    <row r="226" spans="1:12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2"/>
    </row>
    <row r="227" spans="1:12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2"/>
    </row>
    <row r="228" spans="1:12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2"/>
    </row>
    <row r="229" spans="1:12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2"/>
    </row>
    <row r="230" spans="1:12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2"/>
    </row>
    <row r="231" spans="1:12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2"/>
    </row>
    <row r="232" spans="1:12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2"/>
    </row>
  </sheetData>
  <mergeCells count="16">
    <mergeCell ref="B47:K47"/>
    <mergeCell ref="B2:K2"/>
    <mergeCell ref="B3:K3"/>
    <mergeCell ref="B4:K4"/>
    <mergeCell ref="B5:K5"/>
    <mergeCell ref="B160:K160"/>
    <mergeCell ref="B159:K159"/>
    <mergeCell ref="B48:K48"/>
    <mergeCell ref="B49:K49"/>
    <mergeCell ref="B50:K50"/>
    <mergeCell ref="B103:K103"/>
    <mergeCell ref="B104:K104"/>
    <mergeCell ref="B105:K105"/>
    <mergeCell ref="B106:K106"/>
    <mergeCell ref="B157:K157"/>
    <mergeCell ref="B158:K158"/>
  </mergeCells>
  <printOptions horizontalCentered="1"/>
  <pageMargins left="0" right="0" top="0.5" bottom="0.5" header="0.25" footer="0.25"/>
  <pageSetup scale="55" orientation="portrait" r:id="rId1"/>
  <headerFooter scaleWithDoc="0" alignWithMargins="0">
    <oddFooter>&amp;L&amp;A&amp;CPage 2.&amp;P&amp;R&amp;F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2:J195"/>
  <sheetViews>
    <sheetView zoomScale="80" zoomScaleNormal="80" workbookViewId="0"/>
  </sheetViews>
  <sheetFormatPr defaultColWidth="9.08984375" defaultRowHeight="15.5" x14ac:dyDescent="0.35"/>
  <cols>
    <col min="1" max="1" width="5.08984375" style="183" customWidth="1"/>
    <col min="2" max="2" width="86.08984375" style="183" customWidth="1"/>
    <col min="3" max="3" width="10.453125" style="183" customWidth="1"/>
    <col min="4" max="4" width="1.54296875" style="183" customWidth="1"/>
    <col min="5" max="5" width="16.90625" style="183" customWidth="1"/>
    <col min="6" max="6" width="1.54296875" style="183" customWidth="1"/>
    <col min="7" max="7" width="51.453125" style="183" customWidth="1"/>
    <col min="8" max="8" width="5.08984375" style="97" customWidth="1"/>
    <col min="9" max="9" width="11.453125" style="183" bestFit="1" customWidth="1"/>
    <col min="10" max="10" width="9.453125" style="183" bestFit="1" customWidth="1"/>
    <col min="11" max="11" width="11.453125" style="183" bestFit="1" customWidth="1"/>
    <col min="12" max="12" width="9.90625" style="183" bestFit="1" customWidth="1"/>
    <col min="13" max="16384" width="9.08984375" style="183"/>
  </cols>
  <sheetData>
    <row r="2" spans="1:10" x14ac:dyDescent="0.35">
      <c r="A2" s="97"/>
      <c r="B2" s="455" t="s">
        <v>204</v>
      </c>
      <c r="C2" s="452"/>
      <c r="D2" s="452"/>
      <c r="E2" s="452"/>
      <c r="F2" s="452"/>
      <c r="G2" s="452"/>
    </row>
    <row r="3" spans="1:10" x14ac:dyDescent="0.35">
      <c r="A3" s="97" t="s">
        <v>19</v>
      </c>
      <c r="B3" s="455" t="s">
        <v>205</v>
      </c>
      <c r="C3" s="452"/>
      <c r="D3" s="452"/>
      <c r="E3" s="452"/>
      <c r="F3" s="452"/>
      <c r="G3" s="452"/>
    </row>
    <row r="4" spans="1:10" ht="18" x14ac:dyDescent="0.35">
      <c r="A4" s="97"/>
      <c r="B4" s="455" t="s">
        <v>206</v>
      </c>
      <c r="C4" s="456"/>
      <c r="D4" s="456"/>
      <c r="E4" s="456"/>
      <c r="F4" s="456"/>
      <c r="G4" s="456"/>
    </row>
    <row r="5" spans="1:10" x14ac:dyDescent="0.35">
      <c r="A5" s="97"/>
      <c r="B5" s="457" t="s">
        <v>569</v>
      </c>
      <c r="C5" s="457"/>
      <c r="D5" s="457"/>
      <c r="E5" s="457"/>
      <c r="F5" s="457"/>
      <c r="G5" s="457"/>
    </row>
    <row r="6" spans="1:10" x14ac:dyDescent="0.35">
      <c r="A6" s="97"/>
      <c r="B6" s="451" t="s">
        <v>1</v>
      </c>
      <c r="C6" s="452"/>
      <c r="D6" s="452"/>
      <c r="E6" s="452"/>
      <c r="F6" s="452"/>
      <c r="G6" s="452"/>
    </row>
    <row r="7" spans="1:10" x14ac:dyDescent="0.35">
      <c r="A7" s="97"/>
      <c r="B7" s="294"/>
      <c r="C7" s="300"/>
      <c r="D7" s="300"/>
      <c r="E7" s="300"/>
      <c r="F7" s="300"/>
      <c r="G7" s="300"/>
    </row>
    <row r="8" spans="1:10" x14ac:dyDescent="0.35">
      <c r="A8" s="97" t="s">
        <v>2</v>
      </c>
      <c r="E8" s="325"/>
      <c r="G8" s="97"/>
      <c r="H8" s="97" t="s">
        <v>2</v>
      </c>
    </row>
    <row r="9" spans="1:10" ht="15.75" customHeight="1" x14ac:dyDescent="0.35">
      <c r="A9" s="97" t="s">
        <v>6</v>
      </c>
      <c r="B9" s="300" t="s">
        <v>19</v>
      </c>
      <c r="E9" s="326" t="s">
        <v>4</v>
      </c>
      <c r="G9" s="99" t="s">
        <v>5</v>
      </c>
      <c r="H9" s="97" t="s">
        <v>6</v>
      </c>
    </row>
    <row r="10" spans="1:10" x14ac:dyDescent="0.35">
      <c r="A10" s="97"/>
      <c r="B10" s="327" t="s">
        <v>27</v>
      </c>
      <c r="E10" s="328"/>
      <c r="G10" s="97"/>
    </row>
    <row r="11" spans="1:10" x14ac:dyDescent="0.35">
      <c r="A11" s="97">
        <v>1</v>
      </c>
      <c r="B11" s="102" t="s">
        <v>28</v>
      </c>
      <c r="C11" s="329"/>
      <c r="D11" s="329"/>
      <c r="E11" s="330">
        <v>100282.34526999999</v>
      </c>
      <c r="G11" s="97" t="s">
        <v>259</v>
      </c>
      <c r="H11" s="97">
        <f>A11</f>
        <v>1</v>
      </c>
      <c r="I11" s="102"/>
    </row>
    <row r="12" spans="1:10" x14ac:dyDescent="0.35">
      <c r="A12" s="97">
        <f t="shared" ref="A12:A40" si="0">A11+1</f>
        <v>2</v>
      </c>
      <c r="B12" s="102" t="s">
        <v>19</v>
      </c>
      <c r="C12" s="329"/>
      <c r="D12" s="329"/>
      <c r="E12" s="331" t="s">
        <v>19</v>
      </c>
      <c r="G12" s="97"/>
      <c r="H12" s="97">
        <f t="shared" ref="H12:H40" si="1">H11+1</f>
        <v>2</v>
      </c>
      <c r="I12" s="102"/>
    </row>
    <row r="13" spans="1:10" x14ac:dyDescent="0.35">
      <c r="A13" s="97">
        <f t="shared" si="0"/>
        <v>3</v>
      </c>
      <c r="B13" s="102" t="s">
        <v>30</v>
      </c>
      <c r="C13" s="329"/>
      <c r="D13" s="329"/>
      <c r="E13" s="428">
        <f>'Pg5 Rev Stmt AH'!E42</f>
        <v>100555.72387282895</v>
      </c>
      <c r="F13" s="42" t="s">
        <v>31</v>
      </c>
      <c r="G13" s="97" t="s">
        <v>691</v>
      </c>
      <c r="H13" s="97">
        <f t="shared" si="1"/>
        <v>3</v>
      </c>
      <c r="I13" s="102"/>
    </row>
    <row r="14" spans="1:10" x14ac:dyDescent="0.35">
      <c r="A14" s="97">
        <f t="shared" si="0"/>
        <v>4</v>
      </c>
      <c r="B14" s="102"/>
      <c r="C14" s="329"/>
      <c r="D14" s="329"/>
      <c r="E14" s="331"/>
      <c r="F14" s="300"/>
      <c r="G14" s="97"/>
      <c r="H14" s="97">
        <f t="shared" si="1"/>
        <v>4</v>
      </c>
      <c r="J14" s="333"/>
    </row>
    <row r="15" spans="1:10" x14ac:dyDescent="0.35">
      <c r="A15" s="97">
        <f t="shared" si="0"/>
        <v>5</v>
      </c>
      <c r="B15" s="102" t="s">
        <v>33</v>
      </c>
      <c r="C15" s="329"/>
      <c r="D15" s="329"/>
      <c r="E15" s="334">
        <v>0</v>
      </c>
      <c r="G15" s="97" t="s">
        <v>261</v>
      </c>
      <c r="H15" s="97">
        <f t="shared" si="1"/>
        <v>5</v>
      </c>
      <c r="J15" s="333"/>
    </row>
    <row r="16" spans="1:10" x14ac:dyDescent="0.35">
      <c r="A16" s="97">
        <f t="shared" si="0"/>
        <v>6</v>
      </c>
      <c r="B16" s="102" t="s">
        <v>35</v>
      </c>
      <c r="C16" s="329"/>
      <c r="D16" s="329"/>
      <c r="E16" s="429">
        <f>E11+E13+E15</f>
        <v>200838.06914282893</v>
      </c>
      <c r="F16" s="42" t="s">
        <v>31</v>
      </c>
      <c r="G16" s="97" t="s">
        <v>36</v>
      </c>
      <c r="H16" s="97">
        <f t="shared" si="1"/>
        <v>6</v>
      </c>
      <c r="I16" s="97"/>
      <c r="J16" s="333"/>
    </row>
    <row r="17" spans="1:9" x14ac:dyDescent="0.35">
      <c r="A17" s="97">
        <f t="shared" si="0"/>
        <v>7</v>
      </c>
      <c r="E17" s="105"/>
      <c r="G17" s="97"/>
      <c r="H17" s="97">
        <f t="shared" si="1"/>
        <v>7</v>
      </c>
    </row>
    <row r="18" spans="1:9" x14ac:dyDescent="0.35">
      <c r="A18" s="97">
        <f t="shared" si="0"/>
        <v>8</v>
      </c>
      <c r="B18" s="183" t="s">
        <v>37</v>
      </c>
      <c r="C18" s="329"/>
      <c r="D18" s="329"/>
      <c r="E18" s="232">
        <v>241768.75874268185</v>
      </c>
      <c r="F18" s="336"/>
      <c r="G18" s="97" t="s">
        <v>247</v>
      </c>
      <c r="H18" s="97">
        <f t="shared" si="1"/>
        <v>8</v>
      </c>
    </row>
    <row r="19" spans="1:9" x14ac:dyDescent="0.35">
      <c r="A19" s="97">
        <f t="shared" si="0"/>
        <v>9</v>
      </c>
      <c r="E19" s="98" t="s">
        <v>19</v>
      </c>
      <c r="G19" s="97"/>
      <c r="H19" s="97">
        <f t="shared" si="1"/>
        <v>9</v>
      </c>
    </row>
    <row r="20" spans="1:9" ht="18" x14ac:dyDescent="0.35">
      <c r="A20" s="97">
        <f t="shared" si="0"/>
        <v>10</v>
      </c>
      <c r="B20" s="183" t="s">
        <v>39</v>
      </c>
      <c r="E20" s="337">
        <v>0</v>
      </c>
      <c r="G20" s="97" t="s">
        <v>207</v>
      </c>
      <c r="H20" s="97">
        <f t="shared" si="1"/>
        <v>10</v>
      </c>
      <c r="I20" s="102"/>
    </row>
    <row r="21" spans="1:9" x14ac:dyDescent="0.35">
      <c r="A21" s="97">
        <f t="shared" si="0"/>
        <v>11</v>
      </c>
      <c r="E21" s="98"/>
      <c r="G21" s="97"/>
      <c r="H21" s="97">
        <f t="shared" si="1"/>
        <v>11</v>
      </c>
    </row>
    <row r="22" spans="1:9" x14ac:dyDescent="0.35">
      <c r="A22" s="97">
        <f t="shared" si="0"/>
        <v>12</v>
      </c>
      <c r="B22" s="183" t="s">
        <v>41</v>
      </c>
      <c r="C22" s="329"/>
      <c r="D22" s="329"/>
      <c r="E22" s="332">
        <v>63662.727644327359</v>
      </c>
      <c r="F22" s="300"/>
      <c r="G22" s="97" t="s">
        <v>248</v>
      </c>
      <c r="H22" s="97">
        <f t="shared" si="1"/>
        <v>12</v>
      </c>
      <c r="I22" s="102"/>
    </row>
    <row r="23" spans="1:9" x14ac:dyDescent="0.35">
      <c r="A23" s="97">
        <f t="shared" si="0"/>
        <v>13</v>
      </c>
      <c r="B23" s="102"/>
      <c r="C23" s="329"/>
      <c r="D23" s="329"/>
      <c r="E23" s="331"/>
      <c r="G23" s="97"/>
      <c r="H23" s="97">
        <f t="shared" si="1"/>
        <v>13</v>
      </c>
    </row>
    <row r="24" spans="1:9" x14ac:dyDescent="0.35">
      <c r="A24" s="97">
        <f t="shared" si="0"/>
        <v>14</v>
      </c>
      <c r="B24" s="183" t="s">
        <v>43</v>
      </c>
      <c r="C24" s="329"/>
      <c r="D24" s="329"/>
      <c r="E24" s="334">
        <v>3394.3201018580767</v>
      </c>
      <c r="F24" s="300"/>
      <c r="G24" s="97" t="s">
        <v>208</v>
      </c>
      <c r="H24" s="97">
        <f t="shared" si="1"/>
        <v>14</v>
      </c>
      <c r="I24" s="102"/>
    </row>
    <row r="25" spans="1:9" x14ac:dyDescent="0.35">
      <c r="A25" s="97">
        <f t="shared" si="0"/>
        <v>15</v>
      </c>
      <c r="B25" s="102" t="s">
        <v>45</v>
      </c>
      <c r="C25" s="329"/>
      <c r="D25" s="329"/>
      <c r="E25" s="429">
        <f>SUM(E16+E18+E20+E22+E24)</f>
        <v>509663.87563169614</v>
      </c>
      <c r="F25" s="42" t="s">
        <v>31</v>
      </c>
      <c r="G25" s="97" t="s">
        <v>46</v>
      </c>
      <c r="H25" s="97">
        <f t="shared" si="1"/>
        <v>15</v>
      </c>
    </row>
    <row r="26" spans="1:9" x14ac:dyDescent="0.35">
      <c r="A26" s="97">
        <f t="shared" si="0"/>
        <v>16</v>
      </c>
      <c r="B26" s="102"/>
      <c r="C26" s="329"/>
      <c r="D26" s="329"/>
      <c r="E26" s="338"/>
      <c r="G26" s="97"/>
      <c r="H26" s="97">
        <f t="shared" si="1"/>
        <v>16</v>
      </c>
    </row>
    <row r="27" spans="1:9" ht="17.5" x14ac:dyDescent="0.35">
      <c r="A27" s="97">
        <f t="shared" si="0"/>
        <v>17</v>
      </c>
      <c r="B27" s="102" t="s">
        <v>47</v>
      </c>
      <c r="C27" s="329"/>
      <c r="D27" s="329"/>
      <c r="E27" s="339">
        <f>'Pg7 Rev Stmt AV'!G148</f>
        <v>9.5314064509162369E-2</v>
      </c>
      <c r="G27" s="97" t="s">
        <v>684</v>
      </c>
      <c r="H27" s="97">
        <f t="shared" si="1"/>
        <v>17</v>
      </c>
    </row>
    <row r="28" spans="1:9" x14ac:dyDescent="0.35">
      <c r="A28" s="97">
        <f t="shared" si="0"/>
        <v>18</v>
      </c>
      <c r="B28" s="102" t="s">
        <v>49</v>
      </c>
      <c r="C28" s="329"/>
      <c r="D28" s="329"/>
      <c r="E28" s="433">
        <f>E138</f>
        <v>4874776.3713773163</v>
      </c>
      <c r="F28" s="42" t="s">
        <v>31</v>
      </c>
      <c r="G28" s="97" t="s">
        <v>209</v>
      </c>
      <c r="H28" s="97">
        <f t="shared" si="1"/>
        <v>18</v>
      </c>
    </row>
    <row r="29" spans="1:9" x14ac:dyDescent="0.35">
      <c r="A29" s="97">
        <f t="shared" si="0"/>
        <v>19</v>
      </c>
      <c r="B29" s="183" t="s">
        <v>51</v>
      </c>
      <c r="C29" s="329"/>
      <c r="D29" s="329"/>
      <c r="E29" s="425">
        <f>E28*E27</f>
        <v>464634.74952919799</v>
      </c>
      <c r="F29" s="42" t="s">
        <v>31</v>
      </c>
      <c r="G29" s="97" t="s">
        <v>52</v>
      </c>
      <c r="H29" s="97">
        <f t="shared" si="1"/>
        <v>19</v>
      </c>
    </row>
    <row r="30" spans="1:9" x14ac:dyDescent="0.35">
      <c r="A30" s="97">
        <f t="shared" si="0"/>
        <v>20</v>
      </c>
      <c r="C30" s="329"/>
      <c r="D30" s="329"/>
      <c r="E30" s="338"/>
      <c r="G30" s="97"/>
      <c r="H30" s="97">
        <f t="shared" si="1"/>
        <v>20</v>
      </c>
    </row>
    <row r="31" spans="1:9" ht="17.5" x14ac:dyDescent="0.35">
      <c r="A31" s="97">
        <f t="shared" si="0"/>
        <v>21</v>
      </c>
      <c r="B31" s="102" t="s">
        <v>53</v>
      </c>
      <c r="C31" s="329"/>
      <c r="D31" s="331"/>
      <c r="E31" s="339">
        <f>'Pg7 Rev Stmt AV'!G182</f>
        <v>3.9113461135350091E-3</v>
      </c>
      <c r="F31" s="300"/>
      <c r="G31" s="97" t="s">
        <v>685</v>
      </c>
      <c r="H31" s="97">
        <f t="shared" si="1"/>
        <v>21</v>
      </c>
      <c r="I31" s="102"/>
    </row>
    <row r="32" spans="1:9" x14ac:dyDescent="0.35">
      <c r="A32" s="97">
        <f t="shared" si="0"/>
        <v>22</v>
      </c>
      <c r="B32" s="102" t="s">
        <v>49</v>
      </c>
      <c r="C32" s="329"/>
      <c r="D32" s="329"/>
      <c r="E32" s="433">
        <f>E138-E121</f>
        <v>4874776.3713773163</v>
      </c>
      <c r="F32" s="42" t="s">
        <v>31</v>
      </c>
      <c r="G32" s="97" t="s">
        <v>210</v>
      </c>
      <c r="H32" s="97">
        <f t="shared" si="1"/>
        <v>22</v>
      </c>
    </row>
    <row r="33" spans="1:9" x14ac:dyDescent="0.35">
      <c r="A33" s="97">
        <f t="shared" si="0"/>
        <v>23</v>
      </c>
      <c r="B33" s="183" t="s">
        <v>56</v>
      </c>
      <c r="E33" s="425">
        <f>E32*E31</f>
        <v>19066.937614538961</v>
      </c>
      <c r="F33" s="42" t="s">
        <v>31</v>
      </c>
      <c r="G33" s="97" t="s">
        <v>57</v>
      </c>
      <c r="H33" s="97">
        <f t="shared" si="1"/>
        <v>23</v>
      </c>
    </row>
    <row r="34" spans="1:9" x14ac:dyDescent="0.35">
      <c r="A34" s="97">
        <f t="shared" si="0"/>
        <v>24</v>
      </c>
      <c r="E34" s="335"/>
      <c r="G34" s="97"/>
      <c r="H34" s="97">
        <f t="shared" si="1"/>
        <v>24</v>
      </c>
    </row>
    <row r="35" spans="1:9" x14ac:dyDescent="0.35">
      <c r="A35" s="97">
        <f t="shared" si="0"/>
        <v>25</v>
      </c>
      <c r="B35" s="183" t="s">
        <v>58</v>
      </c>
      <c r="E35" s="330">
        <v>1304.0991895338727</v>
      </c>
      <c r="G35" s="97" t="s">
        <v>211</v>
      </c>
      <c r="H35" s="97">
        <f t="shared" si="1"/>
        <v>25</v>
      </c>
      <c r="I35" s="102"/>
    </row>
    <row r="36" spans="1:9" x14ac:dyDescent="0.35">
      <c r="A36" s="97">
        <f t="shared" si="0"/>
        <v>26</v>
      </c>
      <c r="B36" s="183" t="s">
        <v>60</v>
      </c>
      <c r="E36" s="332">
        <v>-5774.4090000000006</v>
      </c>
      <c r="F36" s="300"/>
      <c r="G36" s="97" t="s">
        <v>212</v>
      </c>
      <c r="H36" s="97">
        <f t="shared" si="1"/>
        <v>26</v>
      </c>
      <c r="I36" s="102"/>
    </row>
    <row r="37" spans="1:9" x14ac:dyDescent="0.35">
      <c r="A37" s="97">
        <f t="shared" si="0"/>
        <v>27</v>
      </c>
      <c r="B37" s="183" t="s">
        <v>62</v>
      </c>
      <c r="E37" s="332">
        <v>0</v>
      </c>
      <c r="G37" s="97" t="s">
        <v>213</v>
      </c>
      <c r="H37" s="97">
        <f t="shared" si="1"/>
        <v>27</v>
      </c>
    </row>
    <row r="38" spans="1:9" x14ac:dyDescent="0.35">
      <c r="A38" s="97">
        <f t="shared" si="0"/>
        <v>28</v>
      </c>
      <c r="B38" s="133" t="s">
        <v>64</v>
      </c>
      <c r="E38" s="334">
        <v>0</v>
      </c>
      <c r="G38" s="97" t="s">
        <v>214</v>
      </c>
      <c r="H38" s="97">
        <f t="shared" si="1"/>
        <v>28</v>
      </c>
      <c r="I38" s="102"/>
    </row>
    <row r="39" spans="1:9" x14ac:dyDescent="0.35">
      <c r="A39" s="97">
        <f t="shared" si="0"/>
        <v>29</v>
      </c>
      <c r="E39" s="98" t="s">
        <v>19</v>
      </c>
      <c r="G39" s="97"/>
      <c r="H39" s="97">
        <f t="shared" si="1"/>
        <v>29</v>
      </c>
      <c r="I39" s="102"/>
    </row>
    <row r="40" spans="1:9" ht="18" thickBot="1" x14ac:dyDescent="0.4">
      <c r="A40" s="97">
        <f t="shared" si="0"/>
        <v>30</v>
      </c>
      <c r="B40" s="183" t="s">
        <v>66</v>
      </c>
      <c r="C40" s="329"/>
      <c r="D40" s="329"/>
      <c r="E40" s="432">
        <f>E29+E33+E25+SUM(E35:E38)</f>
        <v>988895.25296496693</v>
      </c>
      <c r="F40" s="42" t="s">
        <v>31</v>
      </c>
      <c r="G40" s="97" t="s">
        <v>67</v>
      </c>
      <c r="H40" s="97">
        <f t="shared" si="1"/>
        <v>30</v>
      </c>
      <c r="I40" s="102"/>
    </row>
    <row r="41" spans="1:9" ht="16" thickTop="1" x14ac:dyDescent="0.35">
      <c r="A41" s="97"/>
      <c r="C41" s="329"/>
      <c r="D41" s="329"/>
      <c r="E41" s="343"/>
      <c r="F41" s="300"/>
      <c r="G41" s="97"/>
      <c r="I41" s="102"/>
    </row>
    <row r="42" spans="1:9" x14ac:dyDescent="0.35">
      <c r="A42" s="97"/>
      <c r="C42" s="329"/>
      <c r="D42" s="329"/>
      <c r="E42" s="343"/>
      <c r="F42" s="300"/>
      <c r="G42" s="97"/>
      <c r="I42" s="102"/>
    </row>
    <row r="43" spans="1:9" x14ac:dyDescent="0.35">
      <c r="A43" s="42" t="s">
        <v>31</v>
      </c>
      <c r="B43" s="12" t="str">
        <f>'Pg2 BK-1 Comparison'!B43</f>
        <v>Items in BOLD have changed due to A&amp;G adjustment on CEMA/WMPMA exclusion corrections compared to the original TO5 Cycle 5 filing per ER23-542.</v>
      </c>
      <c r="C43" s="329"/>
      <c r="D43" s="329"/>
      <c r="E43" s="343"/>
      <c r="F43" s="300"/>
      <c r="G43" s="97"/>
      <c r="I43" s="102"/>
    </row>
    <row r="44" spans="1:9" ht="18" x14ac:dyDescent="0.35">
      <c r="A44" s="344">
        <v>1</v>
      </c>
      <c r="B44" s="183" t="s">
        <v>68</v>
      </c>
      <c r="C44" s="329"/>
      <c r="D44" s="329"/>
      <c r="E44" s="343"/>
      <c r="F44" s="300"/>
      <c r="G44" s="97"/>
      <c r="I44" s="102"/>
    </row>
    <row r="45" spans="1:9" ht="18" x14ac:dyDescent="0.35">
      <c r="A45" s="344"/>
      <c r="C45" s="329"/>
      <c r="D45" s="329"/>
      <c r="E45" s="343"/>
      <c r="F45" s="300"/>
      <c r="G45" s="97"/>
      <c r="I45" s="102"/>
    </row>
    <row r="46" spans="1:9" x14ac:dyDescent="0.35">
      <c r="A46" s="97"/>
      <c r="C46" s="329"/>
      <c r="D46" s="329"/>
      <c r="E46" s="343"/>
      <c r="F46" s="300"/>
      <c r="G46" s="97"/>
      <c r="I46" s="102"/>
    </row>
    <row r="47" spans="1:9" x14ac:dyDescent="0.35">
      <c r="A47" s="97"/>
      <c r="B47" s="455" t="s">
        <v>204</v>
      </c>
      <c r="C47" s="452"/>
      <c r="D47" s="452"/>
      <c r="E47" s="452"/>
      <c r="F47" s="452"/>
      <c r="G47" s="452"/>
      <c r="I47" s="102"/>
    </row>
    <row r="48" spans="1:9" x14ac:dyDescent="0.35">
      <c r="A48" s="97"/>
      <c r="B48" s="455" t="s">
        <v>205</v>
      </c>
      <c r="C48" s="452"/>
      <c r="D48" s="452"/>
      <c r="E48" s="452"/>
      <c r="F48" s="452"/>
      <c r="G48" s="452"/>
      <c r="I48" s="102"/>
    </row>
    <row r="49" spans="1:9" ht="18" x14ac:dyDescent="0.35">
      <c r="A49" s="97"/>
      <c r="B49" s="455" t="s">
        <v>206</v>
      </c>
      <c r="C49" s="456"/>
      <c r="D49" s="456"/>
      <c r="E49" s="456"/>
      <c r="F49" s="456"/>
      <c r="G49" s="456"/>
      <c r="I49" s="102"/>
    </row>
    <row r="50" spans="1:9" x14ac:dyDescent="0.35">
      <c r="A50" s="97"/>
      <c r="B50" s="453" t="str">
        <f>B5</f>
        <v>For the Base Period &amp; True-Up Period Ending December 31, 2021</v>
      </c>
      <c r="C50" s="454"/>
      <c r="D50" s="454"/>
      <c r="E50" s="454"/>
      <c r="F50" s="454"/>
      <c r="G50" s="454"/>
      <c r="I50" s="102"/>
    </row>
    <row r="51" spans="1:9" x14ac:dyDescent="0.35">
      <c r="A51" s="97"/>
      <c r="B51" s="451" t="s">
        <v>1</v>
      </c>
      <c r="C51" s="452"/>
      <c r="D51" s="452"/>
      <c r="E51" s="452"/>
      <c r="F51" s="452"/>
      <c r="G51" s="452"/>
      <c r="I51" s="102"/>
    </row>
    <row r="52" spans="1:9" x14ac:dyDescent="0.35">
      <c r="A52" s="97"/>
      <c r="C52" s="329"/>
      <c r="D52" s="329"/>
      <c r="E52" s="343"/>
      <c r="F52" s="300"/>
      <c r="G52" s="97"/>
      <c r="I52" s="102"/>
    </row>
    <row r="53" spans="1:9" x14ac:dyDescent="0.35">
      <c r="A53" s="97" t="s">
        <v>2</v>
      </c>
      <c r="E53" s="325"/>
      <c r="G53" s="97"/>
      <c r="H53" s="97" t="s">
        <v>2</v>
      </c>
      <c r="I53" s="102"/>
    </row>
    <row r="54" spans="1:9" x14ac:dyDescent="0.35">
      <c r="A54" s="97" t="s">
        <v>6</v>
      </c>
      <c r="B54" s="300" t="s">
        <v>19</v>
      </c>
      <c r="E54" s="326" t="s">
        <v>4</v>
      </c>
      <c r="G54" s="99" t="s">
        <v>5</v>
      </c>
      <c r="H54" s="97" t="s">
        <v>6</v>
      </c>
      <c r="I54" s="102"/>
    </row>
    <row r="55" spans="1:9" ht="18" x14ac:dyDescent="0.35">
      <c r="A55" s="97"/>
      <c r="B55" s="327" t="s">
        <v>70</v>
      </c>
      <c r="E55" s="97"/>
      <c r="G55" s="97"/>
      <c r="I55" s="102"/>
    </row>
    <row r="56" spans="1:9" x14ac:dyDescent="0.35">
      <c r="A56" s="97">
        <v>1</v>
      </c>
      <c r="B56" s="102" t="s">
        <v>71</v>
      </c>
      <c r="C56" s="329"/>
      <c r="D56" s="329"/>
      <c r="E56" s="345">
        <v>0</v>
      </c>
      <c r="G56" s="97" t="s">
        <v>215</v>
      </c>
      <c r="H56" s="97">
        <f>A56</f>
        <v>1</v>
      </c>
      <c r="I56" s="102"/>
    </row>
    <row r="57" spans="1:9" x14ac:dyDescent="0.35">
      <c r="A57" s="97">
        <f t="shared" ref="A57:A94" si="2">A56+1</f>
        <v>2</v>
      </c>
      <c r="B57" s="102"/>
      <c r="C57" s="329"/>
      <c r="D57" s="329"/>
      <c r="E57" s="343"/>
      <c r="G57" s="97"/>
      <c r="H57" s="97">
        <f t="shared" ref="H57:H94" si="3">H56+1</f>
        <v>2</v>
      </c>
    </row>
    <row r="58" spans="1:9" ht="18" x14ac:dyDescent="0.35">
      <c r="A58" s="97">
        <f t="shared" si="2"/>
        <v>3</v>
      </c>
      <c r="B58" s="102" t="s">
        <v>73</v>
      </c>
      <c r="C58" s="329"/>
      <c r="D58" s="329"/>
      <c r="E58" s="339">
        <v>1.6599077318567683E-2</v>
      </c>
      <c r="F58" s="346"/>
      <c r="G58" s="97" t="s">
        <v>572</v>
      </c>
      <c r="H58" s="97">
        <f t="shared" si="3"/>
        <v>3</v>
      </c>
    </row>
    <row r="59" spans="1:9" x14ac:dyDescent="0.35">
      <c r="A59" s="97">
        <f t="shared" si="2"/>
        <v>4</v>
      </c>
      <c r="B59" s="183" t="s">
        <v>75</v>
      </c>
      <c r="C59" s="329"/>
      <c r="D59" s="329"/>
      <c r="E59" s="340">
        <v>0</v>
      </c>
      <c r="G59" s="97" t="s">
        <v>216</v>
      </c>
      <c r="H59" s="97">
        <f t="shared" si="3"/>
        <v>4</v>
      </c>
    </row>
    <row r="60" spans="1:9" x14ac:dyDescent="0.35">
      <c r="A60" s="97">
        <f t="shared" si="2"/>
        <v>5</v>
      </c>
      <c r="B60" s="183" t="s">
        <v>77</v>
      </c>
      <c r="E60" s="341">
        <f>E59*E58</f>
        <v>0</v>
      </c>
      <c r="G60" s="97" t="s">
        <v>78</v>
      </c>
      <c r="H60" s="97">
        <f t="shared" si="3"/>
        <v>5</v>
      </c>
    </row>
    <row r="61" spans="1:9" x14ac:dyDescent="0.35">
      <c r="A61" s="97">
        <f t="shared" si="2"/>
        <v>6</v>
      </c>
      <c r="E61" s="335"/>
      <c r="G61" s="97"/>
      <c r="H61" s="97">
        <f t="shared" si="3"/>
        <v>6</v>
      </c>
    </row>
    <row r="62" spans="1:9" ht="17.5" x14ac:dyDescent="0.35">
      <c r="A62" s="97">
        <f t="shared" si="2"/>
        <v>7</v>
      </c>
      <c r="B62" s="102" t="s">
        <v>53</v>
      </c>
      <c r="E62" s="339">
        <v>0</v>
      </c>
      <c r="G62" s="97" t="s">
        <v>573</v>
      </c>
      <c r="H62" s="97">
        <f t="shared" si="3"/>
        <v>7</v>
      </c>
    </row>
    <row r="63" spans="1:9" x14ac:dyDescent="0.35">
      <c r="A63" s="97">
        <f t="shared" si="2"/>
        <v>8</v>
      </c>
      <c r="B63" s="183" t="s">
        <v>75</v>
      </c>
      <c r="E63" s="340">
        <v>0</v>
      </c>
      <c r="G63" s="97" t="s">
        <v>216</v>
      </c>
      <c r="H63" s="97">
        <f t="shared" si="3"/>
        <v>8</v>
      </c>
    </row>
    <row r="64" spans="1:9" x14ac:dyDescent="0.35">
      <c r="A64" s="97">
        <f t="shared" si="2"/>
        <v>9</v>
      </c>
      <c r="B64" s="183" t="s">
        <v>56</v>
      </c>
      <c r="E64" s="341">
        <f>E63*E62</f>
        <v>0</v>
      </c>
      <c r="G64" s="97" t="s">
        <v>81</v>
      </c>
      <c r="H64" s="97">
        <f t="shared" si="3"/>
        <v>9</v>
      </c>
    </row>
    <row r="65" spans="1:9" x14ac:dyDescent="0.35">
      <c r="A65" s="97">
        <f t="shared" si="2"/>
        <v>10</v>
      </c>
      <c r="E65" s="335"/>
      <c r="G65" s="97"/>
      <c r="H65" s="97">
        <f t="shared" si="3"/>
        <v>10</v>
      </c>
    </row>
    <row r="66" spans="1:9" ht="16" thickBot="1" x14ac:dyDescent="0.4">
      <c r="A66" s="97">
        <f t="shared" si="2"/>
        <v>11</v>
      </c>
      <c r="B66" s="183" t="s">
        <v>82</v>
      </c>
      <c r="E66" s="347">
        <f>E56+E60+E64</f>
        <v>0</v>
      </c>
      <c r="G66" s="97" t="s">
        <v>83</v>
      </c>
      <c r="H66" s="97">
        <f t="shared" si="3"/>
        <v>11</v>
      </c>
    </row>
    <row r="67" spans="1:9" ht="16" thickTop="1" x14ac:dyDescent="0.35">
      <c r="A67" s="97">
        <f t="shared" si="2"/>
        <v>12</v>
      </c>
      <c r="E67" s="335"/>
      <c r="G67" s="97"/>
      <c r="H67" s="97">
        <f t="shared" si="3"/>
        <v>12</v>
      </c>
    </row>
    <row r="68" spans="1:9" ht="18" x14ac:dyDescent="0.35">
      <c r="A68" s="97">
        <f t="shared" si="2"/>
        <v>13</v>
      </c>
      <c r="B68" s="129" t="s">
        <v>84</v>
      </c>
      <c r="E68" s="335"/>
      <c r="G68" s="97"/>
      <c r="H68" s="97">
        <f t="shared" si="3"/>
        <v>13</v>
      </c>
    </row>
    <row r="69" spans="1:9" x14ac:dyDescent="0.35">
      <c r="A69" s="97">
        <f t="shared" si="2"/>
        <v>14</v>
      </c>
      <c r="B69" s="102" t="s">
        <v>85</v>
      </c>
      <c r="E69" s="330">
        <v>0</v>
      </c>
      <c r="G69" s="97" t="s">
        <v>217</v>
      </c>
      <c r="H69" s="97">
        <f t="shared" si="3"/>
        <v>14</v>
      </c>
    </row>
    <row r="70" spans="1:9" x14ac:dyDescent="0.35">
      <c r="A70" s="97">
        <f t="shared" si="2"/>
        <v>15</v>
      </c>
      <c r="B70" s="102"/>
      <c r="E70" s="348"/>
      <c r="G70" s="97"/>
      <c r="H70" s="97">
        <f t="shared" si="3"/>
        <v>15</v>
      </c>
    </row>
    <row r="71" spans="1:9" x14ac:dyDescent="0.35">
      <c r="A71" s="97">
        <f t="shared" si="2"/>
        <v>16</v>
      </c>
      <c r="B71" s="102" t="s">
        <v>87</v>
      </c>
      <c r="E71" s="330">
        <f>E148</f>
        <v>0</v>
      </c>
      <c r="G71" s="97" t="s">
        <v>218</v>
      </c>
      <c r="H71" s="97">
        <f t="shared" si="3"/>
        <v>16</v>
      </c>
    </row>
    <row r="72" spans="1:9" ht="17.5" x14ac:dyDescent="0.35">
      <c r="A72" s="97">
        <f t="shared" si="2"/>
        <v>17</v>
      </c>
      <c r="B72" s="102" t="s">
        <v>47</v>
      </c>
      <c r="C72" s="329"/>
      <c r="D72" s="331"/>
      <c r="E72" s="144">
        <f>'Pg7 Rev Stmt AV'!G148</f>
        <v>9.5314064509162369E-2</v>
      </c>
      <c r="F72" s="300"/>
      <c r="G72" s="97" t="s">
        <v>570</v>
      </c>
      <c r="H72" s="97">
        <f t="shared" si="3"/>
        <v>17</v>
      </c>
    </row>
    <row r="73" spans="1:9" x14ac:dyDescent="0.35">
      <c r="A73" s="97">
        <f t="shared" si="2"/>
        <v>18</v>
      </c>
      <c r="B73" s="183" t="s">
        <v>90</v>
      </c>
      <c r="E73" s="341">
        <f>E71*E72</f>
        <v>0</v>
      </c>
      <c r="G73" s="97" t="s">
        <v>91</v>
      </c>
      <c r="H73" s="97">
        <f t="shared" si="3"/>
        <v>18</v>
      </c>
    </row>
    <row r="74" spans="1:9" x14ac:dyDescent="0.35">
      <c r="A74" s="97">
        <f t="shared" si="2"/>
        <v>19</v>
      </c>
      <c r="E74" s="335"/>
      <c r="G74" s="97"/>
      <c r="H74" s="97">
        <f t="shared" si="3"/>
        <v>19</v>
      </c>
    </row>
    <row r="75" spans="1:9" x14ac:dyDescent="0.35">
      <c r="A75" s="97">
        <f t="shared" si="2"/>
        <v>20</v>
      </c>
      <c r="B75" s="102" t="s">
        <v>87</v>
      </c>
      <c r="E75" s="330">
        <f>E148</f>
        <v>0</v>
      </c>
      <c r="G75" s="97" t="s">
        <v>218</v>
      </c>
      <c r="H75" s="97">
        <f t="shared" si="3"/>
        <v>20</v>
      </c>
    </row>
    <row r="76" spans="1:9" ht="17.5" x14ac:dyDescent="0.35">
      <c r="A76" s="97">
        <f t="shared" si="2"/>
        <v>21</v>
      </c>
      <c r="B76" s="102" t="s">
        <v>53</v>
      </c>
      <c r="C76" s="331"/>
      <c r="D76" s="331"/>
      <c r="E76" s="349">
        <v>0</v>
      </c>
      <c r="F76" s="300"/>
      <c r="G76" s="97" t="s">
        <v>219</v>
      </c>
      <c r="H76" s="97">
        <f t="shared" si="3"/>
        <v>21</v>
      </c>
      <c r="I76" s="331"/>
    </row>
    <row r="77" spans="1:9" x14ac:dyDescent="0.35">
      <c r="A77" s="97">
        <f t="shared" si="2"/>
        <v>22</v>
      </c>
      <c r="B77" s="183" t="s">
        <v>94</v>
      </c>
      <c r="E77" s="341">
        <f>E75*E76</f>
        <v>0</v>
      </c>
      <c r="G77" s="97" t="s">
        <v>95</v>
      </c>
      <c r="H77" s="97">
        <f t="shared" si="3"/>
        <v>22</v>
      </c>
    </row>
    <row r="78" spans="1:9" x14ac:dyDescent="0.35">
      <c r="A78" s="97">
        <f t="shared" si="2"/>
        <v>23</v>
      </c>
      <c r="E78" s="335"/>
      <c r="G78" s="97"/>
      <c r="H78" s="97">
        <f t="shared" si="3"/>
        <v>23</v>
      </c>
    </row>
    <row r="79" spans="1:9" ht="16" thickBot="1" x14ac:dyDescent="0.4">
      <c r="A79" s="97">
        <f t="shared" si="2"/>
        <v>24</v>
      </c>
      <c r="B79" s="183" t="s">
        <v>96</v>
      </c>
      <c r="E79" s="347">
        <f>E69+E73+E77</f>
        <v>0</v>
      </c>
      <c r="G79" s="97" t="s">
        <v>97</v>
      </c>
      <c r="H79" s="97">
        <f t="shared" si="3"/>
        <v>24</v>
      </c>
    </row>
    <row r="80" spans="1:9" ht="16" thickTop="1" x14ac:dyDescent="0.35">
      <c r="A80" s="97">
        <f t="shared" si="2"/>
        <v>25</v>
      </c>
      <c r="E80" s="335"/>
      <c r="G80" s="97"/>
      <c r="H80" s="97">
        <f t="shared" si="3"/>
        <v>25</v>
      </c>
    </row>
    <row r="81" spans="1:8" ht="18" x14ac:dyDescent="0.35">
      <c r="A81" s="97">
        <f t="shared" si="2"/>
        <v>26</v>
      </c>
      <c r="B81" s="129" t="s">
        <v>98</v>
      </c>
      <c r="C81" s="329"/>
      <c r="D81" s="329"/>
      <c r="E81" s="343"/>
      <c r="G81" s="97"/>
      <c r="H81" s="97">
        <f t="shared" si="3"/>
        <v>26</v>
      </c>
    </row>
    <row r="82" spans="1:8" x14ac:dyDescent="0.35">
      <c r="A82" s="97">
        <f t="shared" si="2"/>
        <v>27</v>
      </c>
      <c r="B82" s="183" t="s">
        <v>99</v>
      </c>
      <c r="C82" s="329"/>
      <c r="D82" s="329"/>
      <c r="E82" s="345">
        <f>E150</f>
        <v>0</v>
      </c>
      <c r="G82" s="97" t="s">
        <v>220</v>
      </c>
      <c r="H82" s="97">
        <f t="shared" si="3"/>
        <v>27</v>
      </c>
    </row>
    <row r="83" spans="1:8" ht="17.5" x14ac:dyDescent="0.35">
      <c r="A83" s="97">
        <f t="shared" si="2"/>
        <v>28</v>
      </c>
      <c r="B83" s="102" t="s">
        <v>47</v>
      </c>
      <c r="C83" s="329"/>
      <c r="D83" s="329"/>
      <c r="E83" s="350">
        <f>'Pg7 Rev Stmt AV'!G148</f>
        <v>9.5314064509162369E-2</v>
      </c>
      <c r="F83" s="300"/>
      <c r="G83" s="97" t="s">
        <v>570</v>
      </c>
      <c r="H83" s="97">
        <f t="shared" si="3"/>
        <v>28</v>
      </c>
    </row>
    <row r="84" spans="1:8" x14ac:dyDescent="0.35">
      <c r="A84" s="97">
        <f t="shared" si="2"/>
        <v>29</v>
      </c>
      <c r="B84" s="183" t="s">
        <v>102</v>
      </c>
      <c r="C84" s="329"/>
      <c r="D84" s="329"/>
      <c r="E84" s="351">
        <f>E82*E83</f>
        <v>0</v>
      </c>
      <c r="G84" s="97" t="s">
        <v>103</v>
      </c>
      <c r="H84" s="97">
        <f t="shared" si="3"/>
        <v>29</v>
      </c>
    </row>
    <row r="85" spans="1:8" x14ac:dyDescent="0.35">
      <c r="A85" s="97">
        <f t="shared" si="2"/>
        <v>30</v>
      </c>
      <c r="C85" s="329"/>
      <c r="D85" s="329"/>
      <c r="E85" s="343"/>
      <c r="G85" s="97"/>
      <c r="H85" s="97">
        <f t="shared" si="3"/>
        <v>30</v>
      </c>
    </row>
    <row r="86" spans="1:8" x14ac:dyDescent="0.35">
      <c r="A86" s="97">
        <f t="shared" si="2"/>
        <v>31</v>
      </c>
      <c r="B86" s="183" t="s">
        <v>99</v>
      </c>
      <c r="C86" s="329"/>
      <c r="D86" s="329"/>
      <c r="E86" s="345">
        <f>E150</f>
        <v>0</v>
      </c>
      <c r="G86" s="97" t="s">
        <v>220</v>
      </c>
      <c r="H86" s="97">
        <f t="shared" si="3"/>
        <v>31</v>
      </c>
    </row>
    <row r="87" spans="1:8" ht="17.5" x14ac:dyDescent="0.35">
      <c r="A87" s="97">
        <f t="shared" si="2"/>
        <v>32</v>
      </c>
      <c r="B87" s="102" t="s">
        <v>53</v>
      </c>
      <c r="C87" s="329"/>
      <c r="D87" s="329"/>
      <c r="E87" s="350">
        <f>'Pg7 Rev Stmt AV'!G182</f>
        <v>3.9113461135350091E-3</v>
      </c>
      <c r="F87" s="300"/>
      <c r="G87" s="97" t="s">
        <v>571</v>
      </c>
      <c r="H87" s="97">
        <f t="shared" si="3"/>
        <v>32</v>
      </c>
    </row>
    <row r="88" spans="1:8" x14ac:dyDescent="0.35">
      <c r="A88" s="97">
        <f t="shared" si="2"/>
        <v>33</v>
      </c>
      <c r="B88" s="183" t="s">
        <v>106</v>
      </c>
      <c r="C88" s="329"/>
      <c r="D88" s="329"/>
      <c r="E88" s="351">
        <f>E86*E87</f>
        <v>0</v>
      </c>
      <c r="G88" s="97" t="s">
        <v>107</v>
      </c>
      <c r="H88" s="97">
        <f t="shared" si="3"/>
        <v>33</v>
      </c>
    </row>
    <row r="89" spans="1:8" x14ac:dyDescent="0.35">
      <c r="A89" s="97">
        <f t="shared" si="2"/>
        <v>34</v>
      </c>
      <c r="C89" s="329"/>
      <c r="D89" s="329"/>
      <c r="E89" s="343"/>
      <c r="G89" s="97"/>
      <c r="H89" s="97">
        <f t="shared" si="3"/>
        <v>34</v>
      </c>
    </row>
    <row r="90" spans="1:8" ht="16" thickBot="1" x14ac:dyDescent="0.4">
      <c r="A90" s="97">
        <f t="shared" si="2"/>
        <v>35</v>
      </c>
      <c r="B90" s="183" t="s">
        <v>108</v>
      </c>
      <c r="C90" s="329"/>
      <c r="D90" s="329"/>
      <c r="E90" s="347">
        <f>E84+E88</f>
        <v>0</v>
      </c>
      <c r="G90" s="97" t="s">
        <v>109</v>
      </c>
      <c r="H90" s="97">
        <f t="shared" si="3"/>
        <v>35</v>
      </c>
    </row>
    <row r="91" spans="1:8" ht="16" thickTop="1" x14ac:dyDescent="0.35">
      <c r="A91" s="97">
        <f t="shared" si="2"/>
        <v>36</v>
      </c>
      <c r="C91" s="329"/>
      <c r="D91" s="329"/>
      <c r="E91" s="343"/>
      <c r="G91" s="97"/>
      <c r="H91" s="97">
        <f t="shared" si="3"/>
        <v>36</v>
      </c>
    </row>
    <row r="92" spans="1:8" ht="18" thickBot="1" x14ac:dyDescent="0.4">
      <c r="A92" s="97">
        <f t="shared" si="2"/>
        <v>37</v>
      </c>
      <c r="B92" s="183" t="s">
        <v>110</v>
      </c>
      <c r="E92" s="342">
        <f>E66+E79+E90</f>
        <v>0</v>
      </c>
      <c r="G92" s="97" t="s">
        <v>111</v>
      </c>
      <c r="H92" s="97">
        <f t="shared" si="3"/>
        <v>37</v>
      </c>
    </row>
    <row r="93" spans="1:8" ht="16" thickTop="1" x14ac:dyDescent="0.35">
      <c r="A93" s="97">
        <f t="shared" si="2"/>
        <v>38</v>
      </c>
      <c r="C93" s="329"/>
      <c r="D93" s="329"/>
      <c r="E93" s="343"/>
      <c r="G93" s="97"/>
      <c r="H93" s="97">
        <f t="shared" si="3"/>
        <v>38</v>
      </c>
    </row>
    <row r="94" spans="1:8" ht="18.5" thickBot="1" x14ac:dyDescent="0.4">
      <c r="A94" s="97">
        <f t="shared" si="2"/>
        <v>39</v>
      </c>
      <c r="B94" s="129" t="s">
        <v>112</v>
      </c>
      <c r="C94" s="329"/>
      <c r="D94" s="329"/>
      <c r="E94" s="432">
        <f>+E40+E92</f>
        <v>988895.25296496693</v>
      </c>
      <c r="F94" s="42" t="s">
        <v>31</v>
      </c>
      <c r="G94" s="97" t="s">
        <v>113</v>
      </c>
      <c r="H94" s="97">
        <f t="shared" si="3"/>
        <v>39</v>
      </c>
    </row>
    <row r="95" spans="1:8" ht="16" thickTop="1" x14ac:dyDescent="0.35">
      <c r="A95" s="97"/>
      <c r="B95" s="129"/>
      <c r="C95" s="329"/>
      <c r="D95" s="329"/>
      <c r="E95" s="343"/>
      <c r="F95" s="300"/>
      <c r="G95" s="97"/>
    </row>
    <row r="96" spans="1:8" x14ac:dyDescent="0.35">
      <c r="A96" s="97"/>
      <c r="B96" s="129"/>
      <c r="C96" s="329"/>
      <c r="D96" s="329"/>
      <c r="E96" s="343"/>
      <c r="F96" s="300"/>
      <c r="G96" s="97"/>
    </row>
    <row r="97" spans="1:8" x14ac:dyDescent="0.35">
      <c r="A97" s="42" t="s">
        <v>31</v>
      </c>
      <c r="B97" s="12" t="str">
        <f>B43</f>
        <v>Items in BOLD have changed due to A&amp;G adjustment on CEMA/WMPMA exclusion corrections compared to the original TO5 Cycle 5 filing per ER23-542.</v>
      </c>
      <c r="C97" s="329"/>
      <c r="D97" s="329"/>
      <c r="E97" s="343"/>
      <c r="F97" s="300"/>
      <c r="G97" s="97"/>
    </row>
    <row r="98" spans="1:8" ht="18" x14ac:dyDescent="0.35">
      <c r="A98" s="344">
        <v>1</v>
      </c>
      <c r="B98" s="183" t="s">
        <v>68</v>
      </c>
      <c r="C98" s="329"/>
      <c r="D98" s="329"/>
      <c r="E98" s="343"/>
      <c r="G98" s="97"/>
    </row>
    <row r="99" spans="1:8" ht="18" x14ac:dyDescent="0.35">
      <c r="A99" s="344">
        <v>2</v>
      </c>
      <c r="B99" s="183" t="s">
        <v>114</v>
      </c>
      <c r="C99" s="329"/>
      <c r="D99" s="329"/>
      <c r="E99" s="352"/>
      <c r="F99" s="336"/>
      <c r="G99" s="97"/>
    </row>
    <row r="100" spans="1:8" ht="18" x14ac:dyDescent="0.35">
      <c r="A100" s="344">
        <v>3</v>
      </c>
      <c r="B100" s="183" t="s">
        <v>115</v>
      </c>
      <c r="C100" s="329"/>
      <c r="D100" s="329"/>
      <c r="E100" s="343"/>
      <c r="G100" s="97"/>
    </row>
    <row r="101" spans="1:8" x14ac:dyDescent="0.35">
      <c r="A101" s="97"/>
      <c r="B101" s="300"/>
      <c r="C101" s="329"/>
      <c r="D101" s="329"/>
      <c r="E101" s="343"/>
      <c r="G101" s="97"/>
    </row>
    <row r="102" spans="1:8" x14ac:dyDescent="0.35">
      <c r="A102" s="97"/>
      <c r="C102" s="329"/>
      <c r="D102" s="329"/>
      <c r="E102" s="343"/>
      <c r="G102" s="97"/>
    </row>
    <row r="103" spans="1:8" x14ac:dyDescent="0.35">
      <c r="A103" s="97"/>
      <c r="B103" s="455" t="s">
        <v>204</v>
      </c>
      <c r="C103" s="452"/>
      <c r="D103" s="452"/>
      <c r="E103" s="452"/>
      <c r="F103" s="452"/>
      <c r="G103" s="452"/>
    </row>
    <row r="104" spans="1:8" x14ac:dyDescent="0.35">
      <c r="A104" s="97"/>
      <c r="B104" s="455" t="s">
        <v>205</v>
      </c>
      <c r="C104" s="452"/>
      <c r="D104" s="452"/>
      <c r="E104" s="452"/>
      <c r="F104" s="452"/>
      <c r="G104" s="452"/>
    </row>
    <row r="105" spans="1:8" ht="18" x14ac:dyDescent="0.35">
      <c r="A105" s="97" t="s">
        <v>19</v>
      </c>
      <c r="B105" s="455" t="s">
        <v>206</v>
      </c>
      <c r="C105" s="456"/>
      <c r="D105" s="456"/>
      <c r="E105" s="456"/>
      <c r="F105" s="456"/>
      <c r="G105" s="456"/>
      <c r="H105" s="97" t="s">
        <v>19</v>
      </c>
    </row>
    <row r="106" spans="1:8" x14ac:dyDescent="0.35">
      <c r="A106" s="97"/>
      <c r="B106" s="453" t="str">
        <f>B5</f>
        <v>For the Base Period &amp; True-Up Period Ending December 31, 2021</v>
      </c>
      <c r="C106" s="454"/>
      <c r="D106" s="454"/>
      <c r="E106" s="454"/>
      <c r="F106" s="454"/>
      <c r="G106" s="454"/>
    </row>
    <row r="107" spans="1:8" x14ac:dyDescent="0.35">
      <c r="A107" s="97"/>
      <c r="B107" s="451" t="s">
        <v>1</v>
      </c>
      <c r="C107" s="452"/>
      <c r="D107" s="452"/>
      <c r="E107" s="452"/>
      <c r="F107" s="452"/>
      <c r="G107" s="452"/>
    </row>
    <row r="108" spans="1:8" x14ac:dyDescent="0.35">
      <c r="A108" s="97"/>
      <c r="B108" s="294"/>
      <c r="C108" s="300"/>
      <c r="D108" s="300"/>
      <c r="E108" s="300"/>
      <c r="F108" s="300"/>
      <c r="G108" s="300"/>
    </row>
    <row r="109" spans="1:8" x14ac:dyDescent="0.35">
      <c r="A109" s="97" t="s">
        <v>2</v>
      </c>
      <c r="E109" s="325"/>
      <c r="G109" s="97"/>
      <c r="H109" s="97" t="s">
        <v>2</v>
      </c>
    </row>
    <row r="110" spans="1:8" x14ac:dyDescent="0.35">
      <c r="A110" s="97" t="s">
        <v>6</v>
      </c>
      <c r="B110" s="300" t="s">
        <v>19</v>
      </c>
      <c r="E110" s="326" t="s">
        <v>4</v>
      </c>
      <c r="G110" s="99" t="s">
        <v>5</v>
      </c>
      <c r="H110" s="97" t="s">
        <v>6</v>
      </c>
    </row>
    <row r="111" spans="1:8" x14ac:dyDescent="0.35">
      <c r="A111" s="97"/>
      <c r="B111" s="327" t="s">
        <v>221</v>
      </c>
      <c r="C111" s="353"/>
      <c r="D111" s="353"/>
      <c r="E111" s="353"/>
      <c r="G111" s="97"/>
    </row>
    <row r="112" spans="1:8" x14ac:dyDescent="0.35">
      <c r="A112" s="97">
        <v>1</v>
      </c>
      <c r="B112" s="227" t="s">
        <v>117</v>
      </c>
      <c r="C112" s="353"/>
      <c r="D112" s="353"/>
      <c r="E112" s="353"/>
      <c r="G112" s="97"/>
      <c r="H112" s="97">
        <f>A112</f>
        <v>1</v>
      </c>
    </row>
    <row r="113" spans="1:9" x14ac:dyDescent="0.35">
      <c r="A113" s="97">
        <f t="shared" ref="A113:A150" si="4">A112+1</f>
        <v>2</v>
      </c>
      <c r="B113" s="102" t="s">
        <v>118</v>
      </c>
      <c r="C113" s="353"/>
      <c r="D113" s="353"/>
      <c r="E113" s="354">
        <f>E182</f>
        <v>5550598.5240176916</v>
      </c>
      <c r="F113" s="336"/>
      <c r="G113" s="97" t="s">
        <v>222</v>
      </c>
      <c r="H113" s="97">
        <f t="shared" ref="H113:H150" si="5">H112+1</f>
        <v>2</v>
      </c>
    </row>
    <row r="114" spans="1:9" x14ac:dyDescent="0.35">
      <c r="A114" s="97">
        <f t="shared" si="4"/>
        <v>3</v>
      </c>
      <c r="B114" s="102" t="s">
        <v>120</v>
      </c>
      <c r="C114" s="353"/>
      <c r="D114" s="353"/>
      <c r="E114" s="355">
        <f>E183</f>
        <v>5093.7317215840376</v>
      </c>
      <c r="F114" s="336"/>
      <c r="G114" s="97" t="s">
        <v>223</v>
      </c>
      <c r="H114" s="97">
        <f t="shared" si="5"/>
        <v>3</v>
      </c>
    </row>
    <row r="115" spans="1:9" x14ac:dyDescent="0.35">
      <c r="A115" s="97">
        <f t="shared" si="4"/>
        <v>4</v>
      </c>
      <c r="B115" s="102" t="s">
        <v>122</v>
      </c>
      <c r="C115" s="353"/>
      <c r="D115" s="353"/>
      <c r="E115" s="355">
        <f>E184</f>
        <v>59576.62398636053</v>
      </c>
      <c r="G115" s="97" t="s">
        <v>224</v>
      </c>
      <c r="H115" s="97">
        <f t="shared" si="5"/>
        <v>4</v>
      </c>
    </row>
    <row r="116" spans="1:9" x14ac:dyDescent="0.35">
      <c r="A116" s="97">
        <f t="shared" si="4"/>
        <v>5</v>
      </c>
      <c r="B116" s="102" t="s">
        <v>124</v>
      </c>
      <c r="C116" s="353"/>
      <c r="D116" s="353"/>
      <c r="E116" s="356">
        <f>E185</f>
        <v>149391.98389468517</v>
      </c>
      <c r="G116" s="97" t="s">
        <v>225</v>
      </c>
      <c r="H116" s="97">
        <f t="shared" si="5"/>
        <v>5</v>
      </c>
    </row>
    <row r="117" spans="1:9" x14ac:dyDescent="0.35">
      <c r="A117" s="97">
        <f t="shared" si="4"/>
        <v>6</v>
      </c>
      <c r="B117" s="102" t="s">
        <v>126</v>
      </c>
      <c r="C117" s="97"/>
      <c r="D117" s="97"/>
      <c r="E117" s="341">
        <f>SUM(E113:E116)</f>
        <v>5764660.8636203213</v>
      </c>
      <c r="F117" s="336"/>
      <c r="G117" s="97" t="s">
        <v>127</v>
      </c>
      <c r="H117" s="97">
        <f t="shared" si="5"/>
        <v>6</v>
      </c>
    </row>
    <row r="118" spans="1:9" x14ac:dyDescent="0.35">
      <c r="A118" s="97">
        <f t="shared" si="4"/>
        <v>7</v>
      </c>
      <c r="C118" s="97"/>
      <c r="D118" s="97"/>
      <c r="E118" s="98"/>
      <c r="G118" s="97"/>
      <c r="H118" s="97">
        <f t="shared" si="5"/>
        <v>7</v>
      </c>
    </row>
    <row r="119" spans="1:9" x14ac:dyDescent="0.35">
      <c r="A119" s="97">
        <f t="shared" si="4"/>
        <v>8</v>
      </c>
      <c r="B119" s="227" t="s">
        <v>128</v>
      </c>
      <c r="C119" s="97"/>
      <c r="D119" s="97"/>
      <c r="E119" s="98"/>
      <c r="G119" s="97"/>
      <c r="H119" s="97">
        <f t="shared" si="5"/>
        <v>8</v>
      </c>
    </row>
    <row r="120" spans="1:9" x14ac:dyDescent="0.35">
      <c r="A120" s="97">
        <f t="shared" si="4"/>
        <v>9</v>
      </c>
      <c r="B120" s="102" t="s">
        <v>226</v>
      </c>
      <c r="C120" s="97"/>
      <c r="D120" s="97"/>
      <c r="E120" s="357">
        <v>0</v>
      </c>
      <c r="F120" s="336"/>
      <c r="G120" s="97" t="s">
        <v>227</v>
      </c>
      <c r="H120" s="97">
        <f t="shared" si="5"/>
        <v>9</v>
      </c>
    </row>
    <row r="121" spans="1:9" x14ac:dyDescent="0.35">
      <c r="A121" s="97">
        <f t="shared" si="4"/>
        <v>10</v>
      </c>
      <c r="B121" s="102" t="s">
        <v>131</v>
      </c>
      <c r="C121" s="97"/>
      <c r="D121" s="97"/>
      <c r="E121" s="358">
        <v>0</v>
      </c>
      <c r="G121" s="97" t="s">
        <v>228</v>
      </c>
      <c r="H121" s="97">
        <f t="shared" si="5"/>
        <v>10</v>
      </c>
    </row>
    <row r="122" spans="1:9" x14ac:dyDescent="0.35">
      <c r="A122" s="97">
        <f t="shared" si="4"/>
        <v>11</v>
      </c>
      <c r="B122" s="102" t="s">
        <v>133</v>
      </c>
      <c r="C122" s="97"/>
      <c r="D122" s="97"/>
      <c r="E122" s="359">
        <f>SUM(E120:E121)</f>
        <v>0</v>
      </c>
      <c r="F122" s="336"/>
      <c r="G122" s="97" t="s">
        <v>134</v>
      </c>
      <c r="H122" s="97">
        <f t="shared" si="5"/>
        <v>11</v>
      </c>
    </row>
    <row r="123" spans="1:9" x14ac:dyDescent="0.35">
      <c r="A123" s="97">
        <f t="shared" si="4"/>
        <v>12</v>
      </c>
      <c r="B123" s="102"/>
      <c r="C123" s="97"/>
      <c r="D123" s="97"/>
      <c r="E123" s="343"/>
      <c r="G123" s="97"/>
      <c r="H123" s="97">
        <f t="shared" si="5"/>
        <v>12</v>
      </c>
    </row>
    <row r="124" spans="1:9" x14ac:dyDescent="0.35">
      <c r="A124" s="97">
        <f t="shared" si="4"/>
        <v>13</v>
      </c>
      <c r="B124" s="227" t="s">
        <v>135</v>
      </c>
      <c r="E124" s="98"/>
      <c r="G124" s="97"/>
      <c r="H124" s="97">
        <f t="shared" si="5"/>
        <v>13</v>
      </c>
    </row>
    <row r="125" spans="1:9" ht="18" x14ac:dyDescent="0.35">
      <c r="A125" s="97">
        <f t="shared" si="4"/>
        <v>14</v>
      </c>
      <c r="B125" s="183" t="s">
        <v>574</v>
      </c>
      <c r="C125" s="97"/>
      <c r="D125" s="97"/>
      <c r="E125" s="330">
        <v>-994462.65715580597</v>
      </c>
      <c r="G125" s="97" t="s">
        <v>262</v>
      </c>
      <c r="H125" s="97">
        <f t="shared" si="5"/>
        <v>14</v>
      </c>
      <c r="I125" s="360"/>
    </row>
    <row r="126" spans="1:9" x14ac:dyDescent="0.35">
      <c r="A126" s="97">
        <f t="shared" si="4"/>
        <v>15</v>
      </c>
      <c r="B126" s="183" t="s">
        <v>138</v>
      </c>
      <c r="C126" s="97"/>
      <c r="D126" s="97"/>
      <c r="E126" s="332">
        <v>0</v>
      </c>
      <c r="G126" s="97" t="s">
        <v>229</v>
      </c>
      <c r="H126" s="97">
        <f t="shared" si="5"/>
        <v>15</v>
      </c>
    </row>
    <row r="127" spans="1:9" x14ac:dyDescent="0.35">
      <c r="A127" s="97">
        <f t="shared" si="4"/>
        <v>16</v>
      </c>
      <c r="B127" s="102" t="s">
        <v>140</v>
      </c>
      <c r="C127" s="97"/>
      <c r="D127" s="97"/>
      <c r="E127" s="341">
        <f>SUM(E125:E126)</f>
        <v>-994462.65715580597</v>
      </c>
      <c r="G127" s="97" t="s">
        <v>141</v>
      </c>
      <c r="H127" s="97">
        <f t="shared" si="5"/>
        <v>16</v>
      </c>
    </row>
    <row r="128" spans="1:9" x14ac:dyDescent="0.35">
      <c r="A128" s="97">
        <f t="shared" si="4"/>
        <v>17</v>
      </c>
      <c r="C128" s="97"/>
      <c r="D128" s="97"/>
      <c r="E128" s="331"/>
      <c r="G128" s="97"/>
      <c r="H128" s="97">
        <f t="shared" si="5"/>
        <v>17</v>
      </c>
    </row>
    <row r="129" spans="1:9" x14ac:dyDescent="0.35">
      <c r="A129" s="97">
        <f t="shared" si="4"/>
        <v>18</v>
      </c>
      <c r="B129" s="227" t="s">
        <v>142</v>
      </c>
      <c r="C129" s="97"/>
      <c r="D129" s="97"/>
      <c r="E129" s="331"/>
      <c r="G129" s="97"/>
      <c r="H129" s="97">
        <f t="shared" si="5"/>
        <v>18</v>
      </c>
    </row>
    <row r="130" spans="1:9" x14ac:dyDescent="0.35">
      <c r="A130" s="97">
        <f t="shared" si="4"/>
        <v>19</v>
      </c>
      <c r="B130" s="102" t="s">
        <v>230</v>
      </c>
      <c r="C130" s="97"/>
      <c r="D130" s="97"/>
      <c r="E130" s="354">
        <v>48582.618939592867</v>
      </c>
      <c r="F130" s="336"/>
      <c r="G130" s="97" t="s">
        <v>249</v>
      </c>
      <c r="H130" s="97">
        <f t="shared" si="5"/>
        <v>19</v>
      </c>
    </row>
    <row r="131" spans="1:9" x14ac:dyDescent="0.35">
      <c r="A131" s="97">
        <f t="shared" si="4"/>
        <v>20</v>
      </c>
      <c r="B131" s="102" t="s">
        <v>145</v>
      </c>
      <c r="C131" s="97"/>
      <c r="D131" s="97"/>
      <c r="E131" s="355">
        <v>41912.408153349672</v>
      </c>
      <c r="F131" s="336"/>
      <c r="G131" s="97" t="s">
        <v>250</v>
      </c>
      <c r="H131" s="97">
        <f t="shared" si="5"/>
        <v>20</v>
      </c>
    </row>
    <row r="132" spans="1:9" x14ac:dyDescent="0.35">
      <c r="A132" s="97">
        <f t="shared" si="4"/>
        <v>21</v>
      </c>
      <c r="B132" s="102" t="s">
        <v>147</v>
      </c>
      <c r="C132" s="97"/>
      <c r="D132" s="97"/>
      <c r="E132" s="430">
        <f>'Pg6 Rev Stmt AL'!E29</f>
        <v>25104.758642853616</v>
      </c>
      <c r="F132" s="42" t="s">
        <v>31</v>
      </c>
      <c r="G132" s="97" t="s">
        <v>692</v>
      </c>
      <c r="H132" s="97">
        <f t="shared" si="5"/>
        <v>21</v>
      </c>
    </row>
    <row r="133" spans="1:9" x14ac:dyDescent="0.35">
      <c r="A133" s="97">
        <f t="shared" si="4"/>
        <v>22</v>
      </c>
      <c r="B133" s="102" t="s">
        <v>231</v>
      </c>
      <c r="E133" s="425">
        <f>SUM(E130:E132)</f>
        <v>115599.78573579615</v>
      </c>
      <c r="F133" s="42" t="s">
        <v>31</v>
      </c>
      <c r="G133" s="97" t="s">
        <v>150</v>
      </c>
      <c r="H133" s="97">
        <f t="shared" si="5"/>
        <v>22</v>
      </c>
    </row>
    <row r="134" spans="1:9" x14ac:dyDescent="0.35">
      <c r="A134" s="97">
        <f t="shared" si="4"/>
        <v>23</v>
      </c>
      <c r="B134" s="102"/>
      <c r="E134" s="98"/>
      <c r="G134" s="97"/>
      <c r="H134" s="97">
        <f t="shared" si="5"/>
        <v>23</v>
      </c>
    </row>
    <row r="135" spans="1:9" x14ac:dyDescent="0.35">
      <c r="A135" s="97">
        <f t="shared" si="4"/>
        <v>24</v>
      </c>
      <c r="B135" s="102" t="s">
        <v>151</v>
      </c>
      <c r="E135" s="357">
        <v>0</v>
      </c>
      <c r="G135" s="97" t="s">
        <v>232</v>
      </c>
      <c r="H135" s="97">
        <f t="shared" si="5"/>
        <v>24</v>
      </c>
    </row>
    <row r="136" spans="1:9" x14ac:dyDescent="0.35">
      <c r="A136" s="97">
        <f t="shared" si="4"/>
        <v>25</v>
      </c>
      <c r="B136" s="102" t="s">
        <v>153</v>
      </c>
      <c r="E136" s="340">
        <v>-11021.620822994773</v>
      </c>
      <c r="G136" s="97" t="s">
        <v>233</v>
      </c>
      <c r="H136" s="97">
        <f t="shared" si="5"/>
        <v>25</v>
      </c>
    </row>
    <row r="137" spans="1:9" x14ac:dyDescent="0.35">
      <c r="A137" s="97">
        <f t="shared" si="4"/>
        <v>26</v>
      </c>
      <c r="B137" s="102"/>
      <c r="E137" s="98"/>
      <c r="G137" s="97"/>
      <c r="H137" s="97">
        <f t="shared" si="5"/>
        <v>26</v>
      </c>
    </row>
    <row r="138" spans="1:9" ht="16" thickBot="1" x14ac:dyDescent="0.4">
      <c r="A138" s="97">
        <f t="shared" si="4"/>
        <v>27</v>
      </c>
      <c r="B138" s="102" t="s">
        <v>155</v>
      </c>
      <c r="E138" s="426">
        <f>E135+E133+E127+E122+E117+E136</f>
        <v>4874776.3713773163</v>
      </c>
      <c r="F138" s="42" t="s">
        <v>31</v>
      </c>
      <c r="G138" s="97" t="s">
        <v>156</v>
      </c>
      <c r="H138" s="97">
        <f t="shared" si="5"/>
        <v>27</v>
      </c>
      <c r="I138" s="106"/>
    </row>
    <row r="139" spans="1:9" ht="16" thickTop="1" x14ac:dyDescent="0.35">
      <c r="A139" s="97">
        <f t="shared" si="4"/>
        <v>28</v>
      </c>
      <c r="B139" s="102"/>
      <c r="E139" s="335"/>
      <c r="G139" s="97"/>
      <c r="H139" s="97">
        <f t="shared" si="5"/>
        <v>28</v>
      </c>
    </row>
    <row r="140" spans="1:9" ht="18" x14ac:dyDescent="0.35">
      <c r="A140" s="97">
        <f t="shared" si="4"/>
        <v>29</v>
      </c>
      <c r="B140" s="327" t="s">
        <v>575</v>
      </c>
      <c r="E140" s="335"/>
      <c r="G140" s="97"/>
      <c r="H140" s="97">
        <f t="shared" si="5"/>
        <v>29</v>
      </c>
    </row>
    <row r="141" spans="1:9" x14ac:dyDescent="0.35">
      <c r="A141" s="97">
        <f t="shared" si="4"/>
        <v>30</v>
      </c>
      <c r="B141" s="102" t="s">
        <v>158</v>
      </c>
      <c r="E141" s="330">
        <f>E191</f>
        <v>0</v>
      </c>
      <c r="G141" s="97" t="s">
        <v>234</v>
      </c>
      <c r="H141" s="97">
        <f t="shared" si="5"/>
        <v>30</v>
      </c>
    </row>
    <row r="142" spans="1:9" x14ac:dyDescent="0.35">
      <c r="A142" s="97">
        <f t="shared" si="4"/>
        <v>31</v>
      </c>
      <c r="B142" s="102" t="s">
        <v>160</v>
      </c>
      <c r="E142" s="332">
        <v>0</v>
      </c>
      <c r="G142" s="97" t="s">
        <v>235</v>
      </c>
      <c r="H142" s="97">
        <f t="shared" si="5"/>
        <v>31</v>
      </c>
    </row>
    <row r="143" spans="1:9" x14ac:dyDescent="0.35">
      <c r="A143" s="97">
        <f t="shared" si="4"/>
        <v>32</v>
      </c>
      <c r="B143" s="183" t="s">
        <v>162</v>
      </c>
      <c r="E143" s="341">
        <f>SUM(E141:E142)</f>
        <v>0</v>
      </c>
      <c r="G143" s="97" t="s">
        <v>163</v>
      </c>
      <c r="H143" s="97">
        <f t="shared" si="5"/>
        <v>32</v>
      </c>
    </row>
    <row r="144" spans="1:9" x14ac:dyDescent="0.35">
      <c r="A144" s="97">
        <f t="shared" si="4"/>
        <v>33</v>
      </c>
      <c r="B144" s="102"/>
      <c r="E144" s="335"/>
      <c r="G144" s="97"/>
      <c r="H144" s="97">
        <f t="shared" si="5"/>
        <v>33</v>
      </c>
    </row>
    <row r="145" spans="1:8" ht="18" x14ac:dyDescent="0.35">
      <c r="A145" s="97">
        <f t="shared" si="4"/>
        <v>34</v>
      </c>
      <c r="B145" s="327" t="s">
        <v>576</v>
      </c>
      <c r="E145" s="335"/>
      <c r="G145" s="97"/>
      <c r="H145" s="97">
        <f t="shared" si="5"/>
        <v>34</v>
      </c>
    </row>
    <row r="146" spans="1:8" x14ac:dyDescent="0.35">
      <c r="A146" s="97">
        <f t="shared" si="4"/>
        <v>35</v>
      </c>
      <c r="B146" s="102" t="s">
        <v>165</v>
      </c>
      <c r="E146" s="330">
        <v>0</v>
      </c>
      <c r="G146" s="97" t="s">
        <v>236</v>
      </c>
      <c r="H146" s="97">
        <f t="shared" si="5"/>
        <v>35</v>
      </c>
    </row>
    <row r="147" spans="1:8" x14ac:dyDescent="0.35">
      <c r="A147" s="97">
        <f t="shared" si="4"/>
        <v>36</v>
      </c>
      <c r="B147" s="183" t="s">
        <v>167</v>
      </c>
      <c r="E147" s="334">
        <v>0</v>
      </c>
      <c r="G147" s="97" t="s">
        <v>237</v>
      </c>
      <c r="H147" s="97">
        <f t="shared" si="5"/>
        <v>36</v>
      </c>
    </row>
    <row r="148" spans="1:8" x14ac:dyDescent="0.35">
      <c r="A148" s="97">
        <f t="shared" si="4"/>
        <v>37</v>
      </c>
      <c r="B148" s="183" t="s">
        <v>169</v>
      </c>
      <c r="E148" s="341">
        <f>SUM(E146:E147)</f>
        <v>0</v>
      </c>
      <c r="G148" s="97" t="s">
        <v>170</v>
      </c>
      <c r="H148" s="97">
        <f t="shared" si="5"/>
        <v>37</v>
      </c>
    </row>
    <row r="149" spans="1:8" x14ac:dyDescent="0.35">
      <c r="A149" s="97">
        <f t="shared" si="4"/>
        <v>38</v>
      </c>
      <c r="B149" s="102"/>
      <c r="E149" s="335"/>
      <c r="G149" s="97"/>
      <c r="H149" s="97">
        <f t="shared" si="5"/>
        <v>38</v>
      </c>
    </row>
    <row r="150" spans="1:8" ht="18" x14ac:dyDescent="0.35">
      <c r="A150" s="97">
        <f t="shared" si="4"/>
        <v>39</v>
      </c>
      <c r="B150" s="327" t="s">
        <v>577</v>
      </c>
      <c r="E150" s="330">
        <v>0</v>
      </c>
      <c r="G150" s="97" t="s">
        <v>238</v>
      </c>
      <c r="H150" s="97">
        <f t="shared" si="5"/>
        <v>39</v>
      </c>
    </row>
    <row r="151" spans="1:8" x14ac:dyDescent="0.35">
      <c r="A151" s="97"/>
      <c r="B151" s="102"/>
      <c r="E151" s="335"/>
      <c r="G151" s="97"/>
    </row>
    <row r="152" spans="1:8" x14ac:dyDescent="0.35">
      <c r="A152" s="97"/>
      <c r="B152" s="102"/>
      <c r="E152" s="335"/>
      <c r="G152" s="97"/>
    </row>
    <row r="153" spans="1:8" x14ac:dyDescent="0.35">
      <c r="A153" s="42" t="s">
        <v>31</v>
      </c>
      <c r="B153" s="12" t="str">
        <f>B43</f>
        <v>Items in BOLD have changed due to A&amp;G adjustment on CEMA/WMPMA exclusion corrections compared to the original TO5 Cycle 5 filing per ER23-542.</v>
      </c>
      <c r="E153" s="335"/>
      <c r="G153" s="97"/>
    </row>
    <row r="154" spans="1:8" ht="18" x14ac:dyDescent="0.35">
      <c r="A154" s="344">
        <v>1</v>
      </c>
      <c r="B154" s="102" t="s">
        <v>578</v>
      </c>
      <c r="E154" s="335"/>
      <c r="G154" s="97"/>
    </row>
    <row r="155" spans="1:8" ht="18" x14ac:dyDescent="0.35">
      <c r="A155" s="344">
        <v>2</v>
      </c>
      <c r="B155" s="183" t="s">
        <v>114</v>
      </c>
      <c r="E155" s="335"/>
      <c r="G155" s="97"/>
    </row>
    <row r="156" spans="1:8" x14ac:dyDescent="0.35">
      <c r="A156" s="97"/>
      <c r="B156" s="300"/>
      <c r="E156" s="335"/>
      <c r="G156" s="97"/>
    </row>
    <row r="157" spans="1:8" x14ac:dyDescent="0.35">
      <c r="A157" s="97"/>
      <c r="B157" s="300"/>
      <c r="E157" s="335"/>
      <c r="G157" s="97"/>
    </row>
    <row r="158" spans="1:8" x14ac:dyDescent="0.35">
      <c r="A158" s="97"/>
      <c r="B158" s="455" t="s">
        <v>204</v>
      </c>
      <c r="C158" s="452"/>
      <c r="D158" s="452"/>
      <c r="E158" s="452"/>
      <c r="F158" s="452"/>
      <c r="G158" s="452"/>
    </row>
    <row r="159" spans="1:8" x14ac:dyDescent="0.35">
      <c r="A159" s="97" t="s">
        <v>19</v>
      </c>
      <c r="B159" s="455" t="s">
        <v>205</v>
      </c>
      <c r="C159" s="452"/>
      <c r="D159" s="452"/>
      <c r="E159" s="452"/>
      <c r="F159" s="452"/>
      <c r="G159" s="452"/>
    </row>
    <row r="160" spans="1:8" ht="18" x14ac:dyDescent="0.35">
      <c r="A160" s="97"/>
      <c r="B160" s="455" t="s">
        <v>206</v>
      </c>
      <c r="C160" s="456"/>
      <c r="D160" s="456"/>
      <c r="E160" s="456"/>
      <c r="F160" s="456"/>
      <c r="G160" s="456"/>
    </row>
    <row r="161" spans="1:10" x14ac:dyDescent="0.35">
      <c r="A161" s="97"/>
      <c r="B161" s="453" t="str">
        <f>B5</f>
        <v>For the Base Period &amp; True-Up Period Ending December 31, 2021</v>
      </c>
      <c r="C161" s="454"/>
      <c r="D161" s="454"/>
      <c r="E161" s="454"/>
      <c r="F161" s="454"/>
      <c r="G161" s="454"/>
    </row>
    <row r="162" spans="1:10" x14ac:dyDescent="0.35">
      <c r="A162" s="97"/>
      <c r="B162" s="451" t="s">
        <v>1</v>
      </c>
      <c r="C162" s="452"/>
      <c r="D162" s="452"/>
      <c r="E162" s="452"/>
      <c r="F162" s="452"/>
      <c r="G162" s="452"/>
    </row>
    <row r="163" spans="1:10" x14ac:dyDescent="0.35">
      <c r="A163" s="97"/>
      <c r="B163" s="110"/>
    </row>
    <row r="164" spans="1:10" x14ac:dyDescent="0.35">
      <c r="A164" s="97" t="s">
        <v>2</v>
      </c>
      <c r="E164" s="325"/>
      <c r="G164" s="97"/>
      <c r="H164" s="97" t="s">
        <v>2</v>
      </c>
    </row>
    <row r="165" spans="1:10" x14ac:dyDescent="0.35">
      <c r="A165" s="97" t="s">
        <v>6</v>
      </c>
      <c r="B165" s="300" t="s">
        <v>19</v>
      </c>
      <c r="E165" s="326" t="s">
        <v>4</v>
      </c>
      <c r="G165" s="99" t="s">
        <v>5</v>
      </c>
      <c r="H165" s="97" t="s">
        <v>6</v>
      </c>
    </row>
    <row r="166" spans="1:10" x14ac:dyDescent="0.35">
      <c r="A166" s="97"/>
      <c r="B166" s="327" t="s">
        <v>239</v>
      </c>
      <c r="E166" s="325"/>
      <c r="G166" s="97"/>
    </row>
    <row r="167" spans="1:10" x14ac:dyDescent="0.35">
      <c r="A167" s="97">
        <v>1</v>
      </c>
      <c r="B167" s="227" t="s">
        <v>174</v>
      </c>
      <c r="E167" s="325"/>
      <c r="G167" s="97"/>
      <c r="H167" s="97">
        <f>A167</f>
        <v>1</v>
      </c>
    </row>
    <row r="168" spans="1:10" x14ac:dyDescent="0.35">
      <c r="A168" s="97">
        <f t="shared" ref="A168:A191" si="6">A167+1</f>
        <v>2</v>
      </c>
      <c r="B168" s="102" t="s">
        <v>118</v>
      </c>
      <c r="E168" s="330">
        <v>7094919.3161269231</v>
      </c>
      <c r="F168" s="336"/>
      <c r="G168" s="97" t="s">
        <v>251</v>
      </c>
      <c r="H168" s="97">
        <f t="shared" ref="H168:H191" si="7">H167+1</f>
        <v>2</v>
      </c>
      <c r="I168" s="362"/>
    </row>
    <row r="169" spans="1:10" x14ac:dyDescent="0.35">
      <c r="A169" s="97">
        <f t="shared" si="6"/>
        <v>3</v>
      </c>
      <c r="B169" s="102" t="s">
        <v>240</v>
      </c>
      <c r="E169" s="332">
        <v>38763.894961183643</v>
      </c>
      <c r="F169" s="336"/>
      <c r="G169" s="97" t="s">
        <v>252</v>
      </c>
      <c r="H169" s="97">
        <f t="shared" si="7"/>
        <v>3</v>
      </c>
      <c r="I169" s="363"/>
    </row>
    <row r="170" spans="1:10" x14ac:dyDescent="0.35">
      <c r="A170" s="97">
        <f t="shared" si="6"/>
        <v>4</v>
      </c>
      <c r="B170" s="102" t="s">
        <v>122</v>
      </c>
      <c r="E170" s="332">
        <v>101769.80346132621</v>
      </c>
      <c r="F170" s="300"/>
      <c r="G170" s="97" t="s">
        <v>253</v>
      </c>
      <c r="H170" s="97">
        <f t="shared" si="7"/>
        <v>4</v>
      </c>
      <c r="J170" s="121"/>
    </row>
    <row r="171" spans="1:10" x14ac:dyDescent="0.35">
      <c r="A171" s="97">
        <f t="shared" si="6"/>
        <v>5</v>
      </c>
      <c r="B171" s="102" t="s">
        <v>124</v>
      </c>
      <c r="C171" s="97"/>
      <c r="D171" s="97"/>
      <c r="E171" s="334">
        <v>276230.81071417732</v>
      </c>
      <c r="F171" s="300"/>
      <c r="G171" s="97" t="s">
        <v>254</v>
      </c>
      <c r="H171" s="97">
        <f t="shared" si="7"/>
        <v>5</v>
      </c>
    </row>
    <row r="172" spans="1:10" x14ac:dyDescent="0.35">
      <c r="A172" s="97">
        <f t="shared" si="6"/>
        <v>6</v>
      </c>
      <c r="B172" s="102" t="s">
        <v>179</v>
      </c>
      <c r="E172" s="341">
        <f>SUM(E168:E171)</f>
        <v>7511683.8252636101</v>
      </c>
      <c r="F172" s="336"/>
      <c r="G172" s="97" t="s">
        <v>127</v>
      </c>
      <c r="H172" s="97">
        <f t="shared" si="7"/>
        <v>6</v>
      </c>
      <c r="I172" s="363"/>
    </row>
    <row r="173" spans="1:10" x14ac:dyDescent="0.35">
      <c r="A173" s="97">
        <f t="shared" si="6"/>
        <v>7</v>
      </c>
      <c r="C173" s="97"/>
      <c r="D173" s="97"/>
      <c r="E173" s="325"/>
      <c r="G173" s="97"/>
      <c r="H173" s="97">
        <f t="shared" si="7"/>
        <v>7</v>
      </c>
    </row>
    <row r="174" spans="1:10" x14ac:dyDescent="0.35">
      <c r="A174" s="97">
        <f t="shared" si="6"/>
        <v>8</v>
      </c>
      <c r="B174" s="101" t="s">
        <v>180</v>
      </c>
      <c r="E174" s="325"/>
      <c r="G174" s="97"/>
      <c r="H174" s="97">
        <f t="shared" si="7"/>
        <v>8</v>
      </c>
    </row>
    <row r="175" spans="1:10" x14ac:dyDescent="0.35">
      <c r="A175" s="97">
        <f t="shared" si="6"/>
        <v>9</v>
      </c>
      <c r="B175" s="183" t="s">
        <v>181</v>
      </c>
      <c r="E175" s="330">
        <v>1544320.792109231</v>
      </c>
      <c r="F175" s="336"/>
      <c r="G175" s="97" t="s">
        <v>255</v>
      </c>
      <c r="H175" s="97">
        <f t="shared" si="7"/>
        <v>9</v>
      </c>
    </row>
    <row r="176" spans="1:10" x14ac:dyDescent="0.35">
      <c r="A176" s="97">
        <f t="shared" si="6"/>
        <v>10</v>
      </c>
      <c r="B176" s="183" t="s">
        <v>183</v>
      </c>
      <c r="E176" s="332">
        <v>33670.163239599606</v>
      </c>
      <c r="F176" s="336"/>
      <c r="G176" s="97" t="s">
        <v>256</v>
      </c>
      <c r="H176" s="97">
        <f t="shared" si="7"/>
        <v>10</v>
      </c>
    </row>
    <row r="177" spans="1:8" x14ac:dyDescent="0.35">
      <c r="A177" s="97">
        <f t="shared" si="6"/>
        <v>11</v>
      </c>
      <c r="B177" s="183" t="s">
        <v>185</v>
      </c>
      <c r="E177" s="332">
        <v>42193.179474965684</v>
      </c>
      <c r="F177" s="300"/>
      <c r="G177" s="97" t="s">
        <v>257</v>
      </c>
      <c r="H177" s="97">
        <f t="shared" si="7"/>
        <v>11</v>
      </c>
    </row>
    <row r="178" spans="1:8" x14ac:dyDescent="0.35">
      <c r="A178" s="97">
        <f t="shared" si="6"/>
        <v>12</v>
      </c>
      <c r="B178" s="183" t="s">
        <v>187</v>
      </c>
      <c r="E178" s="334">
        <v>126838.82681949215</v>
      </c>
      <c r="F178" s="300"/>
      <c r="G178" s="97" t="s">
        <v>258</v>
      </c>
      <c r="H178" s="97">
        <f t="shared" si="7"/>
        <v>12</v>
      </c>
    </row>
    <row r="179" spans="1:8" x14ac:dyDescent="0.35">
      <c r="A179" s="97">
        <f t="shared" si="6"/>
        <v>13</v>
      </c>
      <c r="B179" s="363" t="s">
        <v>189</v>
      </c>
      <c r="C179" s="363"/>
      <c r="D179" s="363"/>
      <c r="E179" s="364">
        <f>SUM(E175:E178)</f>
        <v>1747022.9616432884</v>
      </c>
      <c r="F179" s="336"/>
      <c r="G179" s="97" t="s">
        <v>190</v>
      </c>
      <c r="H179" s="97">
        <f t="shared" si="7"/>
        <v>13</v>
      </c>
    </row>
    <row r="180" spans="1:8" x14ac:dyDescent="0.35">
      <c r="A180" s="97">
        <f t="shared" si="6"/>
        <v>14</v>
      </c>
      <c r="B180" s="363"/>
      <c r="C180" s="363"/>
      <c r="D180" s="363"/>
      <c r="E180" s="331"/>
      <c r="G180" s="97"/>
      <c r="H180" s="97">
        <f t="shared" si="7"/>
        <v>14</v>
      </c>
    </row>
    <row r="181" spans="1:8" x14ac:dyDescent="0.35">
      <c r="A181" s="97">
        <f t="shared" si="6"/>
        <v>15</v>
      </c>
      <c r="B181" s="227" t="s">
        <v>117</v>
      </c>
      <c r="C181" s="363"/>
      <c r="D181" s="363"/>
      <c r="E181" s="331"/>
      <c r="G181" s="97"/>
      <c r="H181" s="97">
        <f t="shared" si="7"/>
        <v>15</v>
      </c>
    </row>
    <row r="182" spans="1:8" x14ac:dyDescent="0.35">
      <c r="A182" s="97">
        <f t="shared" si="6"/>
        <v>16</v>
      </c>
      <c r="B182" s="102" t="s">
        <v>118</v>
      </c>
      <c r="E182" s="335">
        <f>+E168-E175</f>
        <v>5550598.5240176916</v>
      </c>
      <c r="F182" s="336"/>
      <c r="G182" s="97" t="s">
        <v>241</v>
      </c>
      <c r="H182" s="97">
        <f t="shared" si="7"/>
        <v>16</v>
      </c>
    </row>
    <row r="183" spans="1:8" x14ac:dyDescent="0.35">
      <c r="A183" s="97">
        <f t="shared" si="6"/>
        <v>17</v>
      </c>
      <c r="B183" s="102" t="s">
        <v>120</v>
      </c>
      <c r="E183" s="331">
        <f>+E169-E176</f>
        <v>5093.7317215840376</v>
      </c>
      <c r="F183" s="336"/>
      <c r="G183" s="97" t="s">
        <v>242</v>
      </c>
      <c r="H183" s="97">
        <f t="shared" si="7"/>
        <v>17</v>
      </c>
    </row>
    <row r="184" spans="1:8" x14ac:dyDescent="0.35">
      <c r="A184" s="97">
        <f t="shared" si="6"/>
        <v>18</v>
      </c>
      <c r="B184" s="102" t="s">
        <v>122</v>
      </c>
      <c r="E184" s="331">
        <f>+E170-E177</f>
        <v>59576.62398636053</v>
      </c>
      <c r="G184" s="97" t="s">
        <v>243</v>
      </c>
      <c r="H184" s="97">
        <f t="shared" si="7"/>
        <v>18</v>
      </c>
    </row>
    <row r="185" spans="1:8" x14ac:dyDescent="0.35">
      <c r="A185" s="97">
        <f t="shared" si="6"/>
        <v>19</v>
      </c>
      <c r="B185" s="102" t="s">
        <v>124</v>
      </c>
      <c r="E185" s="365">
        <f>+E171-E178</f>
        <v>149391.98389468517</v>
      </c>
      <c r="G185" s="97" t="s">
        <v>244</v>
      </c>
      <c r="H185" s="97">
        <f t="shared" si="7"/>
        <v>19</v>
      </c>
    </row>
    <row r="186" spans="1:8" ht="16" thickBot="1" x14ac:dyDescent="0.4">
      <c r="A186" s="97">
        <f t="shared" si="6"/>
        <v>20</v>
      </c>
      <c r="B186" s="183" t="s">
        <v>126</v>
      </c>
      <c r="E186" s="347">
        <f>SUM(E182:E185)</f>
        <v>5764660.8636203213</v>
      </c>
      <c r="F186" s="336"/>
      <c r="G186" s="97" t="s">
        <v>195</v>
      </c>
      <c r="H186" s="97">
        <f t="shared" si="7"/>
        <v>20</v>
      </c>
    </row>
    <row r="187" spans="1:8" ht="16" thickTop="1" x14ac:dyDescent="0.35">
      <c r="A187" s="97">
        <f t="shared" si="6"/>
        <v>21</v>
      </c>
      <c r="E187" s="335"/>
      <c r="G187" s="97"/>
      <c r="H187" s="97">
        <f t="shared" si="7"/>
        <v>21</v>
      </c>
    </row>
    <row r="188" spans="1:8" ht="18" x14ac:dyDescent="0.35">
      <c r="A188" s="97">
        <f t="shared" si="6"/>
        <v>22</v>
      </c>
      <c r="B188" s="327" t="s">
        <v>196</v>
      </c>
      <c r="E188" s="335"/>
      <c r="G188" s="97"/>
      <c r="H188" s="97">
        <f t="shared" si="7"/>
        <v>22</v>
      </c>
    </row>
    <row r="189" spans="1:8" x14ac:dyDescent="0.35">
      <c r="A189" s="97">
        <f t="shared" si="6"/>
        <v>23</v>
      </c>
      <c r="B189" s="102" t="s">
        <v>197</v>
      </c>
      <c r="E189" s="330">
        <v>0</v>
      </c>
      <c r="G189" s="97" t="s">
        <v>245</v>
      </c>
      <c r="H189" s="97">
        <f t="shared" si="7"/>
        <v>23</v>
      </c>
    </row>
    <row r="190" spans="1:8" x14ac:dyDescent="0.35">
      <c r="A190" s="97">
        <f t="shared" si="6"/>
        <v>24</v>
      </c>
      <c r="B190" s="183" t="s">
        <v>199</v>
      </c>
      <c r="E190" s="334">
        <v>0</v>
      </c>
      <c r="G190" s="97" t="s">
        <v>246</v>
      </c>
      <c r="H190" s="97">
        <f t="shared" si="7"/>
        <v>24</v>
      </c>
    </row>
    <row r="191" spans="1:8" ht="16" thickBot="1" x14ac:dyDescent="0.4">
      <c r="A191" s="97">
        <f t="shared" si="6"/>
        <v>25</v>
      </c>
      <c r="B191" s="102" t="s">
        <v>201</v>
      </c>
      <c r="E191" s="361">
        <f>E189-E190</f>
        <v>0</v>
      </c>
      <c r="G191" s="97" t="s">
        <v>202</v>
      </c>
      <c r="H191" s="97">
        <f t="shared" si="7"/>
        <v>25</v>
      </c>
    </row>
    <row r="192" spans="1:8" ht="16" thickTop="1" x14ac:dyDescent="0.35">
      <c r="A192" s="97"/>
      <c r="B192" s="102"/>
      <c r="E192" s="335"/>
      <c r="G192" s="97"/>
    </row>
    <row r="193" spans="1:7" x14ac:dyDescent="0.35">
      <c r="A193" s="97"/>
      <c r="B193" s="102"/>
      <c r="E193" s="335"/>
      <c r="G193" s="97"/>
    </row>
    <row r="194" spans="1:7" ht="18" x14ac:dyDescent="0.35">
      <c r="A194" s="344">
        <v>1</v>
      </c>
      <c r="B194" s="183" t="s">
        <v>203</v>
      </c>
      <c r="E194" s="335"/>
      <c r="G194" s="97"/>
    </row>
    <row r="195" spans="1:7" x14ac:dyDescent="0.35">
      <c r="E195" s="106"/>
    </row>
  </sheetData>
  <mergeCells count="20">
    <mergeCell ref="B47:G47"/>
    <mergeCell ref="B2:G2"/>
    <mergeCell ref="B3:G3"/>
    <mergeCell ref="B4:G4"/>
    <mergeCell ref="B5:G5"/>
    <mergeCell ref="B6:G6"/>
    <mergeCell ref="B162:G162"/>
    <mergeCell ref="B161:G161"/>
    <mergeCell ref="B48:G48"/>
    <mergeCell ref="B49:G49"/>
    <mergeCell ref="B50:G50"/>
    <mergeCell ref="B51:G51"/>
    <mergeCell ref="B104:G104"/>
    <mergeCell ref="B105:G105"/>
    <mergeCell ref="B106:G106"/>
    <mergeCell ref="B107:G107"/>
    <mergeCell ref="B159:G159"/>
    <mergeCell ref="B160:G160"/>
    <mergeCell ref="B103:G103"/>
    <mergeCell ref="B158:G158"/>
  </mergeCells>
  <printOptions horizontalCentered="1"/>
  <pageMargins left="0" right="0" top="0.35" bottom="0.5" header="0.25" footer="0.25"/>
  <pageSetup scale="55" orientation="portrait" r:id="rId1"/>
  <headerFooter scaleWithDoc="0" alignWithMargins="0">
    <oddHeader>&amp;C&amp;"Times New Roman,Bold"&amp;7REVISED</oddHeader>
    <oddFooter>&amp;L&amp;A&amp;CPage 3.&amp;P&amp;R&amp;F</oddFooter>
  </headerFooter>
  <rowBreaks count="3" manualBreakCount="3">
    <brk id="45" max="16383" man="1"/>
    <brk id="101" max="16383" man="1"/>
    <brk id="1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CFA8-EB9B-4430-A3D3-87FEFA6160D9}">
  <sheetPr codeName="Sheet5"/>
  <dimension ref="A1:J193"/>
  <sheetViews>
    <sheetView zoomScale="80" zoomScaleNormal="80" workbookViewId="0"/>
  </sheetViews>
  <sheetFormatPr defaultColWidth="9.08984375" defaultRowHeight="15.5" x14ac:dyDescent="0.35"/>
  <cols>
    <col min="1" max="1" width="5.08984375" style="183" customWidth="1"/>
    <col min="2" max="2" width="86.08984375" style="183" customWidth="1"/>
    <col min="3" max="3" width="10.453125" style="183" customWidth="1"/>
    <col min="4" max="4" width="1.54296875" style="183" customWidth="1"/>
    <col min="5" max="5" width="16.90625" style="183" customWidth="1"/>
    <col min="6" max="6" width="1.54296875" style="183" customWidth="1"/>
    <col min="7" max="7" width="51.453125" style="183" customWidth="1"/>
    <col min="8" max="8" width="5.08984375" style="97" customWidth="1"/>
    <col min="9" max="9" width="11.453125" style="183" bestFit="1" customWidth="1"/>
    <col min="10" max="10" width="9.453125" style="183" bestFit="1" customWidth="1"/>
    <col min="11" max="11" width="11.453125" style="183" bestFit="1" customWidth="1"/>
    <col min="12" max="12" width="9.90625" style="183" bestFit="1" customWidth="1"/>
    <col min="13" max="16384" width="9.08984375" style="183"/>
  </cols>
  <sheetData>
    <row r="1" spans="1:10" x14ac:dyDescent="0.35">
      <c r="A1" s="293" t="s">
        <v>579</v>
      </c>
    </row>
    <row r="3" spans="1:10" x14ac:dyDescent="0.35">
      <c r="A3" s="97"/>
      <c r="B3" s="455" t="s">
        <v>204</v>
      </c>
      <c r="C3" s="452"/>
      <c r="D3" s="452"/>
      <c r="E3" s="452"/>
      <c r="F3" s="452"/>
      <c r="G3" s="452"/>
    </row>
    <row r="4" spans="1:10" x14ac:dyDescent="0.35">
      <c r="A4" s="97" t="s">
        <v>19</v>
      </c>
      <c r="B4" s="455" t="s">
        <v>205</v>
      </c>
      <c r="C4" s="452"/>
      <c r="D4" s="452"/>
      <c r="E4" s="452"/>
      <c r="F4" s="452"/>
      <c r="G4" s="452"/>
    </row>
    <row r="5" spans="1:10" ht="18" x14ac:dyDescent="0.35">
      <c r="A5" s="97"/>
      <c r="B5" s="455" t="s">
        <v>206</v>
      </c>
      <c r="C5" s="456"/>
      <c r="D5" s="456"/>
      <c r="E5" s="456"/>
      <c r="F5" s="456"/>
      <c r="G5" s="456"/>
    </row>
    <row r="6" spans="1:10" x14ac:dyDescent="0.35">
      <c r="A6" s="97"/>
      <c r="B6" s="457" t="s">
        <v>569</v>
      </c>
      <c r="C6" s="457"/>
      <c r="D6" s="457"/>
      <c r="E6" s="457"/>
      <c r="F6" s="457"/>
      <c r="G6" s="457"/>
    </row>
    <row r="7" spans="1:10" x14ac:dyDescent="0.35">
      <c r="A7" s="97"/>
      <c r="B7" s="451" t="s">
        <v>1</v>
      </c>
      <c r="C7" s="452"/>
      <c r="D7" s="452"/>
      <c r="E7" s="452"/>
      <c r="F7" s="452"/>
      <c r="G7" s="452"/>
    </row>
    <row r="8" spans="1:10" x14ac:dyDescent="0.35">
      <c r="A8" s="97"/>
      <c r="B8" s="294"/>
      <c r="C8" s="300"/>
      <c r="D8" s="300"/>
      <c r="E8" s="300"/>
      <c r="F8" s="300"/>
      <c r="G8" s="300"/>
    </row>
    <row r="9" spans="1:10" x14ac:dyDescent="0.35">
      <c r="A9" s="97" t="s">
        <v>2</v>
      </c>
      <c r="E9" s="325"/>
      <c r="G9" s="97"/>
      <c r="H9" s="97" t="s">
        <v>2</v>
      </c>
    </row>
    <row r="10" spans="1:10" ht="15.75" customHeight="1" x14ac:dyDescent="0.35">
      <c r="A10" s="97" t="s">
        <v>6</v>
      </c>
      <c r="B10" s="300" t="s">
        <v>19</v>
      </c>
      <c r="E10" s="326" t="s">
        <v>4</v>
      </c>
      <c r="G10" s="99" t="s">
        <v>5</v>
      </c>
      <c r="H10" s="97" t="s">
        <v>6</v>
      </c>
    </row>
    <row r="11" spans="1:10" x14ac:dyDescent="0.35">
      <c r="A11" s="97"/>
      <c r="B11" s="327" t="s">
        <v>27</v>
      </c>
      <c r="E11" s="328"/>
      <c r="G11" s="97"/>
    </row>
    <row r="12" spans="1:10" x14ac:dyDescent="0.35">
      <c r="A12" s="97">
        <v>1</v>
      </c>
      <c r="B12" s="102" t="s">
        <v>28</v>
      </c>
      <c r="C12" s="329"/>
      <c r="D12" s="329"/>
      <c r="E12" s="330">
        <v>100282.34526999999</v>
      </c>
      <c r="G12" s="97" t="s">
        <v>259</v>
      </c>
      <c r="H12" s="97">
        <f>A12</f>
        <v>1</v>
      </c>
      <c r="I12" s="102"/>
    </row>
    <row r="13" spans="1:10" x14ac:dyDescent="0.35">
      <c r="A13" s="97">
        <f t="shared" ref="A13:A41" si="0">A12+1</f>
        <v>2</v>
      </c>
      <c r="B13" s="102" t="s">
        <v>19</v>
      </c>
      <c r="C13" s="329"/>
      <c r="D13" s="329"/>
      <c r="E13" s="331" t="s">
        <v>19</v>
      </c>
      <c r="G13" s="97"/>
      <c r="H13" s="97">
        <f t="shared" ref="H13:H41" si="1">H12+1</f>
        <v>2</v>
      </c>
      <c r="I13" s="102"/>
    </row>
    <row r="14" spans="1:10" x14ac:dyDescent="0.35">
      <c r="A14" s="97">
        <f t="shared" si="0"/>
        <v>3</v>
      </c>
      <c r="B14" s="102" t="s">
        <v>30</v>
      </c>
      <c r="C14" s="329"/>
      <c r="D14" s="329"/>
      <c r="E14" s="332">
        <v>98092.337878637874</v>
      </c>
      <c r="F14" s="300"/>
      <c r="G14" s="97" t="s">
        <v>260</v>
      </c>
      <c r="H14" s="97">
        <f t="shared" si="1"/>
        <v>3</v>
      </c>
      <c r="I14" s="102"/>
    </row>
    <row r="15" spans="1:10" x14ac:dyDescent="0.35">
      <c r="A15" s="97">
        <f t="shared" si="0"/>
        <v>4</v>
      </c>
      <c r="B15" s="102"/>
      <c r="C15" s="329"/>
      <c r="D15" s="329"/>
      <c r="E15" s="331"/>
      <c r="F15" s="300"/>
      <c r="G15" s="97"/>
      <c r="H15" s="97">
        <f t="shared" si="1"/>
        <v>4</v>
      </c>
      <c r="J15" s="333"/>
    </row>
    <row r="16" spans="1:10" x14ac:dyDescent="0.35">
      <c r="A16" s="97">
        <f t="shared" si="0"/>
        <v>5</v>
      </c>
      <c r="B16" s="102" t="s">
        <v>33</v>
      </c>
      <c r="C16" s="329"/>
      <c r="D16" s="329"/>
      <c r="E16" s="334">
        <v>0</v>
      </c>
      <c r="G16" s="97" t="s">
        <v>261</v>
      </c>
      <c r="H16" s="97">
        <f t="shared" si="1"/>
        <v>5</v>
      </c>
      <c r="J16" s="333"/>
    </row>
    <row r="17" spans="1:10" x14ac:dyDescent="0.35">
      <c r="A17" s="97">
        <f t="shared" si="0"/>
        <v>6</v>
      </c>
      <c r="B17" s="102" t="s">
        <v>35</v>
      </c>
      <c r="C17" s="329"/>
      <c r="D17" s="329"/>
      <c r="E17" s="335">
        <f>E12+E14+E16</f>
        <v>198374.68314863788</v>
      </c>
      <c r="F17" s="300"/>
      <c r="G17" s="97" t="s">
        <v>36</v>
      </c>
      <c r="H17" s="97">
        <f t="shared" si="1"/>
        <v>6</v>
      </c>
      <c r="I17" s="97"/>
      <c r="J17" s="333"/>
    </row>
    <row r="18" spans="1:10" x14ac:dyDescent="0.35">
      <c r="A18" s="97">
        <f t="shared" si="0"/>
        <v>7</v>
      </c>
      <c r="E18" s="105"/>
      <c r="G18" s="97"/>
      <c r="H18" s="97">
        <f t="shared" si="1"/>
        <v>7</v>
      </c>
    </row>
    <row r="19" spans="1:10" x14ac:dyDescent="0.35">
      <c r="A19" s="97">
        <f t="shared" si="0"/>
        <v>8</v>
      </c>
      <c r="B19" s="183" t="s">
        <v>37</v>
      </c>
      <c r="C19" s="329"/>
      <c r="D19" s="329"/>
      <c r="E19" s="232">
        <v>241768.75874268185</v>
      </c>
      <c r="F19" s="336"/>
      <c r="G19" s="97" t="s">
        <v>247</v>
      </c>
      <c r="H19" s="97">
        <f t="shared" si="1"/>
        <v>8</v>
      </c>
    </row>
    <row r="20" spans="1:10" x14ac:dyDescent="0.35">
      <c r="A20" s="97">
        <f t="shared" si="0"/>
        <v>9</v>
      </c>
      <c r="E20" s="98" t="s">
        <v>19</v>
      </c>
      <c r="G20" s="97"/>
      <c r="H20" s="97">
        <f t="shared" si="1"/>
        <v>9</v>
      </c>
    </row>
    <row r="21" spans="1:10" ht="18" x14ac:dyDescent="0.35">
      <c r="A21" s="97">
        <f t="shared" si="0"/>
        <v>10</v>
      </c>
      <c r="B21" s="183" t="s">
        <v>39</v>
      </c>
      <c r="E21" s="337">
        <v>0</v>
      </c>
      <c r="G21" s="97" t="s">
        <v>207</v>
      </c>
      <c r="H21" s="97">
        <f t="shared" si="1"/>
        <v>10</v>
      </c>
      <c r="I21" s="102"/>
    </row>
    <row r="22" spans="1:10" x14ac:dyDescent="0.35">
      <c r="A22" s="97">
        <f t="shared" si="0"/>
        <v>11</v>
      </c>
      <c r="E22" s="98"/>
      <c r="G22" s="97"/>
      <c r="H22" s="97">
        <f t="shared" si="1"/>
        <v>11</v>
      </c>
    </row>
    <row r="23" spans="1:10" x14ac:dyDescent="0.35">
      <c r="A23" s="97">
        <f t="shared" si="0"/>
        <v>12</v>
      </c>
      <c r="B23" s="183" t="s">
        <v>41</v>
      </c>
      <c r="C23" s="329"/>
      <c r="D23" s="329"/>
      <c r="E23" s="332">
        <v>63662.727644327359</v>
      </c>
      <c r="F23" s="300"/>
      <c r="G23" s="97" t="s">
        <v>248</v>
      </c>
      <c r="H23" s="97">
        <f t="shared" si="1"/>
        <v>12</v>
      </c>
      <c r="I23" s="102"/>
    </row>
    <row r="24" spans="1:10" x14ac:dyDescent="0.35">
      <c r="A24" s="97">
        <f t="shared" si="0"/>
        <v>13</v>
      </c>
      <c r="B24" s="102"/>
      <c r="C24" s="329"/>
      <c r="D24" s="329"/>
      <c r="E24" s="331"/>
      <c r="G24" s="97"/>
      <c r="H24" s="97">
        <f t="shared" si="1"/>
        <v>13</v>
      </c>
    </row>
    <row r="25" spans="1:10" x14ac:dyDescent="0.35">
      <c r="A25" s="97">
        <f t="shared" si="0"/>
        <v>14</v>
      </c>
      <c r="B25" s="183" t="s">
        <v>43</v>
      </c>
      <c r="C25" s="329"/>
      <c r="D25" s="329"/>
      <c r="E25" s="334">
        <v>3394.3201018580767</v>
      </c>
      <c r="F25" s="300"/>
      <c r="G25" s="97" t="s">
        <v>208</v>
      </c>
      <c r="H25" s="97">
        <f t="shared" si="1"/>
        <v>14</v>
      </c>
      <c r="I25" s="102"/>
    </row>
    <row r="26" spans="1:10" x14ac:dyDescent="0.35">
      <c r="A26" s="97">
        <f t="shared" si="0"/>
        <v>15</v>
      </c>
      <c r="B26" s="102" t="s">
        <v>45</v>
      </c>
      <c r="C26" s="329"/>
      <c r="D26" s="329"/>
      <c r="E26" s="335">
        <f>SUM(E17+E19+E21+E23+E25)</f>
        <v>507200.48963750509</v>
      </c>
      <c r="F26" s="300"/>
      <c r="G26" s="97" t="s">
        <v>46</v>
      </c>
      <c r="H26" s="97">
        <f t="shared" si="1"/>
        <v>15</v>
      </c>
    </row>
    <row r="27" spans="1:10" x14ac:dyDescent="0.35">
      <c r="A27" s="97">
        <f t="shared" si="0"/>
        <v>16</v>
      </c>
      <c r="B27" s="102"/>
      <c r="C27" s="329"/>
      <c r="D27" s="329"/>
      <c r="E27" s="338"/>
      <c r="G27" s="97"/>
      <c r="H27" s="97">
        <f t="shared" si="1"/>
        <v>16</v>
      </c>
    </row>
    <row r="28" spans="1:10" ht="17.5" x14ac:dyDescent="0.35">
      <c r="A28" s="97">
        <f t="shared" si="0"/>
        <v>17</v>
      </c>
      <c r="B28" s="102" t="s">
        <v>47</v>
      </c>
      <c r="C28" s="329"/>
      <c r="D28" s="329"/>
      <c r="E28" s="339">
        <v>9.5314045924090818E-2</v>
      </c>
      <c r="G28" s="97" t="s">
        <v>570</v>
      </c>
      <c r="H28" s="97">
        <f t="shared" si="1"/>
        <v>17</v>
      </c>
    </row>
    <row r="29" spans="1:10" x14ac:dyDescent="0.35">
      <c r="A29" s="97">
        <f t="shared" si="0"/>
        <v>18</v>
      </c>
      <c r="B29" s="102" t="s">
        <v>49</v>
      </c>
      <c r="C29" s="329"/>
      <c r="D29" s="329"/>
      <c r="E29" s="340">
        <f>E137</f>
        <v>4874468.4481280427</v>
      </c>
      <c r="G29" s="97" t="s">
        <v>209</v>
      </c>
      <c r="H29" s="97">
        <f t="shared" si="1"/>
        <v>18</v>
      </c>
    </row>
    <row r="30" spans="1:10" x14ac:dyDescent="0.35">
      <c r="A30" s="97">
        <f t="shared" si="0"/>
        <v>19</v>
      </c>
      <c r="B30" s="183" t="s">
        <v>51</v>
      </c>
      <c r="C30" s="329"/>
      <c r="D30" s="329"/>
      <c r="E30" s="341">
        <f>E29*E28</f>
        <v>464605.30952040799</v>
      </c>
      <c r="G30" s="97" t="s">
        <v>52</v>
      </c>
      <c r="H30" s="97">
        <f t="shared" si="1"/>
        <v>19</v>
      </c>
    </row>
    <row r="31" spans="1:10" x14ac:dyDescent="0.35">
      <c r="A31" s="97">
        <f t="shared" si="0"/>
        <v>20</v>
      </c>
      <c r="C31" s="329"/>
      <c r="D31" s="329"/>
      <c r="E31" s="338"/>
      <c r="G31" s="97"/>
      <c r="H31" s="97">
        <f t="shared" si="1"/>
        <v>20</v>
      </c>
    </row>
    <row r="32" spans="1:10" ht="17.5" x14ac:dyDescent="0.35">
      <c r="A32" s="97">
        <f t="shared" si="0"/>
        <v>21</v>
      </c>
      <c r="B32" s="102" t="s">
        <v>53</v>
      </c>
      <c r="C32" s="329"/>
      <c r="D32" s="331"/>
      <c r="E32" s="339">
        <v>3.9113461135350091E-3</v>
      </c>
      <c r="F32" s="300"/>
      <c r="G32" s="97" t="s">
        <v>571</v>
      </c>
      <c r="H32" s="97">
        <f t="shared" si="1"/>
        <v>21</v>
      </c>
      <c r="I32" s="102"/>
    </row>
    <row r="33" spans="1:9" x14ac:dyDescent="0.35">
      <c r="A33" s="97">
        <f t="shared" si="0"/>
        <v>22</v>
      </c>
      <c r="B33" s="102" t="s">
        <v>49</v>
      </c>
      <c r="C33" s="329"/>
      <c r="D33" s="329"/>
      <c r="E33" s="340">
        <f>E137-E120</f>
        <v>4874468.4481280427</v>
      </c>
      <c r="F33" s="300"/>
      <c r="G33" s="97" t="s">
        <v>210</v>
      </c>
      <c r="H33" s="97">
        <f t="shared" si="1"/>
        <v>22</v>
      </c>
    </row>
    <row r="34" spans="1:9" x14ac:dyDescent="0.35">
      <c r="A34" s="97">
        <f t="shared" si="0"/>
        <v>23</v>
      </c>
      <c r="B34" s="183" t="s">
        <v>56</v>
      </c>
      <c r="E34" s="341">
        <f>E33*E32</f>
        <v>19065.733220134647</v>
      </c>
      <c r="F34" s="300"/>
      <c r="G34" s="97" t="s">
        <v>57</v>
      </c>
      <c r="H34" s="97">
        <f t="shared" si="1"/>
        <v>23</v>
      </c>
    </row>
    <row r="35" spans="1:9" x14ac:dyDescent="0.35">
      <c r="A35" s="97">
        <f t="shared" si="0"/>
        <v>24</v>
      </c>
      <c r="E35" s="335"/>
      <c r="G35" s="97"/>
      <c r="H35" s="97">
        <f t="shared" si="1"/>
        <v>24</v>
      </c>
    </row>
    <row r="36" spans="1:9" x14ac:dyDescent="0.35">
      <c r="A36" s="97">
        <f t="shared" si="0"/>
        <v>25</v>
      </c>
      <c r="B36" s="183" t="s">
        <v>58</v>
      </c>
      <c r="E36" s="330">
        <v>1304.0991895338727</v>
      </c>
      <c r="G36" s="97" t="s">
        <v>211</v>
      </c>
      <c r="H36" s="97">
        <f t="shared" si="1"/>
        <v>25</v>
      </c>
      <c r="I36" s="102"/>
    </row>
    <row r="37" spans="1:9" x14ac:dyDescent="0.35">
      <c r="A37" s="97">
        <f t="shared" si="0"/>
        <v>26</v>
      </c>
      <c r="B37" s="183" t="s">
        <v>60</v>
      </c>
      <c r="E37" s="332">
        <v>-5774.4090000000006</v>
      </c>
      <c r="F37" s="300"/>
      <c r="G37" s="97" t="s">
        <v>212</v>
      </c>
      <c r="H37" s="97">
        <f t="shared" si="1"/>
        <v>26</v>
      </c>
      <c r="I37" s="102"/>
    </row>
    <row r="38" spans="1:9" x14ac:dyDescent="0.35">
      <c r="A38" s="97">
        <f t="shared" si="0"/>
        <v>27</v>
      </c>
      <c r="B38" s="183" t="s">
        <v>62</v>
      </c>
      <c r="E38" s="332">
        <v>0</v>
      </c>
      <c r="G38" s="97" t="s">
        <v>213</v>
      </c>
      <c r="H38" s="97">
        <f t="shared" si="1"/>
        <v>27</v>
      </c>
    </row>
    <row r="39" spans="1:9" x14ac:dyDescent="0.35">
      <c r="A39" s="97">
        <f t="shared" si="0"/>
        <v>28</v>
      </c>
      <c r="B39" s="133" t="s">
        <v>64</v>
      </c>
      <c r="E39" s="334">
        <v>0</v>
      </c>
      <c r="G39" s="97" t="s">
        <v>214</v>
      </c>
      <c r="H39" s="97">
        <f t="shared" si="1"/>
        <v>28</v>
      </c>
      <c r="I39" s="102"/>
    </row>
    <row r="40" spans="1:9" x14ac:dyDescent="0.35">
      <c r="A40" s="97">
        <f t="shared" si="0"/>
        <v>29</v>
      </c>
      <c r="E40" s="98" t="s">
        <v>19</v>
      </c>
      <c r="G40" s="97"/>
      <c r="H40" s="97">
        <f t="shared" si="1"/>
        <v>29</v>
      </c>
      <c r="I40" s="102"/>
    </row>
    <row r="41" spans="1:9" ht="18" thickBot="1" x14ac:dyDescent="0.4">
      <c r="A41" s="97">
        <f t="shared" si="0"/>
        <v>30</v>
      </c>
      <c r="B41" s="183" t="s">
        <v>66</v>
      </c>
      <c r="C41" s="329"/>
      <c r="D41" s="329"/>
      <c r="E41" s="342">
        <f>E30+E34+E26+SUM(E36:E39)</f>
        <v>986401.22256758157</v>
      </c>
      <c r="F41" s="300"/>
      <c r="G41" s="97" t="s">
        <v>67</v>
      </c>
      <c r="H41" s="97">
        <f t="shared" si="1"/>
        <v>30</v>
      </c>
      <c r="I41" s="102"/>
    </row>
    <row r="42" spans="1:9" ht="16" thickTop="1" x14ac:dyDescent="0.35">
      <c r="A42" s="97"/>
      <c r="C42" s="329"/>
      <c r="D42" s="329"/>
      <c r="E42" s="343"/>
      <c r="F42" s="300"/>
      <c r="G42" s="97"/>
      <c r="I42" s="102"/>
    </row>
    <row r="43" spans="1:9" x14ac:dyDescent="0.35">
      <c r="A43" s="97"/>
      <c r="C43" s="329"/>
      <c r="D43" s="329"/>
      <c r="E43" s="343"/>
      <c r="F43" s="300"/>
      <c r="G43" s="97"/>
      <c r="I43" s="102"/>
    </row>
    <row r="44" spans="1:9" ht="18" x14ac:dyDescent="0.35">
      <c r="A44" s="344">
        <v>1</v>
      </c>
      <c r="B44" s="183" t="s">
        <v>68</v>
      </c>
      <c r="C44" s="329"/>
      <c r="D44" s="329"/>
      <c r="E44" s="343"/>
      <c r="F44" s="300"/>
      <c r="G44" s="97"/>
      <c r="I44" s="102"/>
    </row>
    <row r="45" spans="1:9" ht="18" x14ac:dyDescent="0.35">
      <c r="A45" s="344"/>
      <c r="C45" s="329"/>
      <c r="D45" s="329"/>
      <c r="E45" s="343"/>
      <c r="F45" s="300"/>
      <c r="G45" s="97"/>
      <c r="I45" s="102"/>
    </row>
    <row r="46" spans="1:9" x14ac:dyDescent="0.35">
      <c r="A46" s="97"/>
      <c r="C46" s="329"/>
      <c r="D46" s="329"/>
      <c r="E46" s="343"/>
      <c r="F46" s="300"/>
      <c r="G46" s="97"/>
      <c r="I46" s="102"/>
    </row>
    <row r="47" spans="1:9" x14ac:dyDescent="0.35">
      <c r="A47" s="97"/>
      <c r="B47" s="455" t="s">
        <v>204</v>
      </c>
      <c r="C47" s="452"/>
      <c r="D47" s="452"/>
      <c r="E47" s="452"/>
      <c r="F47" s="452"/>
      <c r="G47" s="452"/>
      <c r="I47" s="102"/>
    </row>
    <row r="48" spans="1:9" x14ac:dyDescent="0.35">
      <c r="A48" s="97"/>
      <c r="B48" s="455" t="s">
        <v>205</v>
      </c>
      <c r="C48" s="452"/>
      <c r="D48" s="452"/>
      <c r="E48" s="452"/>
      <c r="F48" s="452"/>
      <c r="G48" s="452"/>
      <c r="I48" s="102"/>
    </row>
    <row r="49" spans="1:9" ht="18" x14ac:dyDescent="0.35">
      <c r="A49" s="97"/>
      <c r="B49" s="455" t="s">
        <v>206</v>
      </c>
      <c r="C49" s="456"/>
      <c r="D49" s="456"/>
      <c r="E49" s="456"/>
      <c r="F49" s="456"/>
      <c r="G49" s="456"/>
      <c r="I49" s="102"/>
    </row>
    <row r="50" spans="1:9" x14ac:dyDescent="0.35">
      <c r="A50" s="97"/>
      <c r="B50" s="453" t="str">
        <f>B6</f>
        <v>For the Base Period &amp; True-Up Period Ending December 31, 2021</v>
      </c>
      <c r="C50" s="454"/>
      <c r="D50" s="454"/>
      <c r="E50" s="454"/>
      <c r="F50" s="454"/>
      <c r="G50" s="454"/>
      <c r="I50" s="102"/>
    </row>
    <row r="51" spans="1:9" x14ac:dyDescent="0.35">
      <c r="A51" s="97"/>
      <c r="B51" s="451" t="s">
        <v>1</v>
      </c>
      <c r="C51" s="452"/>
      <c r="D51" s="452"/>
      <c r="E51" s="452"/>
      <c r="F51" s="452"/>
      <c r="G51" s="452"/>
      <c r="I51" s="102"/>
    </row>
    <row r="52" spans="1:9" x14ac:dyDescent="0.35">
      <c r="A52" s="97"/>
      <c r="C52" s="329"/>
      <c r="D52" s="329"/>
      <c r="E52" s="343"/>
      <c r="F52" s="300"/>
      <c r="G52" s="97"/>
      <c r="I52" s="102"/>
    </row>
    <row r="53" spans="1:9" x14ac:dyDescent="0.35">
      <c r="A53" s="97" t="s">
        <v>2</v>
      </c>
      <c r="E53" s="325"/>
      <c r="G53" s="97"/>
      <c r="H53" s="97" t="s">
        <v>2</v>
      </c>
      <c r="I53" s="102"/>
    </row>
    <row r="54" spans="1:9" x14ac:dyDescent="0.35">
      <c r="A54" s="97" t="s">
        <v>6</v>
      </c>
      <c r="B54" s="300" t="s">
        <v>19</v>
      </c>
      <c r="E54" s="326" t="s">
        <v>4</v>
      </c>
      <c r="G54" s="99" t="s">
        <v>5</v>
      </c>
      <c r="H54" s="97" t="s">
        <v>6</v>
      </c>
      <c r="I54" s="102"/>
    </row>
    <row r="55" spans="1:9" ht="18" x14ac:dyDescent="0.35">
      <c r="A55" s="97"/>
      <c r="B55" s="327" t="s">
        <v>70</v>
      </c>
      <c r="E55" s="97"/>
      <c r="G55" s="97"/>
      <c r="I55" s="102"/>
    </row>
    <row r="56" spans="1:9" x14ac:dyDescent="0.35">
      <c r="A56" s="97">
        <v>1</v>
      </c>
      <c r="B56" s="102" t="s">
        <v>71</v>
      </c>
      <c r="C56" s="329"/>
      <c r="D56" s="329"/>
      <c r="E56" s="345">
        <v>0</v>
      </c>
      <c r="G56" s="97" t="s">
        <v>215</v>
      </c>
      <c r="H56" s="97">
        <f>A56</f>
        <v>1</v>
      </c>
      <c r="I56" s="102"/>
    </row>
    <row r="57" spans="1:9" x14ac:dyDescent="0.35">
      <c r="A57" s="97">
        <f t="shared" ref="A57:A94" si="2">A56+1</f>
        <v>2</v>
      </c>
      <c r="B57" s="102"/>
      <c r="C57" s="329"/>
      <c r="D57" s="329"/>
      <c r="E57" s="343"/>
      <c r="G57" s="97"/>
      <c r="H57" s="97">
        <f t="shared" ref="H57:H94" si="3">H56+1</f>
        <v>2</v>
      </c>
    </row>
    <row r="58" spans="1:9" ht="18" x14ac:dyDescent="0.35">
      <c r="A58" s="97">
        <f t="shared" si="2"/>
        <v>3</v>
      </c>
      <c r="B58" s="102" t="s">
        <v>73</v>
      </c>
      <c r="C58" s="329"/>
      <c r="D58" s="329"/>
      <c r="E58" s="339">
        <v>1.6599077318567683E-2</v>
      </c>
      <c r="F58" s="346"/>
      <c r="G58" s="97" t="s">
        <v>572</v>
      </c>
      <c r="H58" s="97">
        <f t="shared" si="3"/>
        <v>3</v>
      </c>
    </row>
    <row r="59" spans="1:9" x14ac:dyDescent="0.35">
      <c r="A59" s="97">
        <f t="shared" si="2"/>
        <v>4</v>
      </c>
      <c r="B59" s="183" t="s">
        <v>75</v>
      </c>
      <c r="C59" s="329"/>
      <c r="D59" s="329"/>
      <c r="E59" s="340">
        <v>0</v>
      </c>
      <c r="G59" s="97" t="s">
        <v>216</v>
      </c>
      <c r="H59" s="97">
        <f t="shared" si="3"/>
        <v>4</v>
      </c>
    </row>
    <row r="60" spans="1:9" x14ac:dyDescent="0.35">
      <c r="A60" s="97">
        <f t="shared" si="2"/>
        <v>5</v>
      </c>
      <c r="B60" s="183" t="s">
        <v>77</v>
      </c>
      <c r="E60" s="341">
        <f>E59*E58</f>
        <v>0</v>
      </c>
      <c r="G60" s="97" t="s">
        <v>78</v>
      </c>
      <c r="H60" s="97">
        <f t="shared" si="3"/>
        <v>5</v>
      </c>
    </row>
    <row r="61" spans="1:9" x14ac:dyDescent="0.35">
      <c r="A61" s="97">
        <f t="shared" si="2"/>
        <v>6</v>
      </c>
      <c r="E61" s="335"/>
      <c r="G61" s="97"/>
      <c r="H61" s="97">
        <f t="shared" si="3"/>
        <v>6</v>
      </c>
    </row>
    <row r="62" spans="1:9" ht="17.5" x14ac:dyDescent="0.35">
      <c r="A62" s="97">
        <f t="shared" si="2"/>
        <v>7</v>
      </c>
      <c r="B62" s="102" t="s">
        <v>53</v>
      </c>
      <c r="E62" s="339">
        <v>0</v>
      </c>
      <c r="G62" s="97" t="s">
        <v>573</v>
      </c>
      <c r="H62" s="97">
        <f t="shared" si="3"/>
        <v>7</v>
      </c>
    </row>
    <row r="63" spans="1:9" x14ac:dyDescent="0.35">
      <c r="A63" s="97">
        <f t="shared" si="2"/>
        <v>8</v>
      </c>
      <c r="B63" s="183" t="s">
        <v>75</v>
      </c>
      <c r="E63" s="340">
        <v>0</v>
      </c>
      <c r="G63" s="97" t="s">
        <v>216</v>
      </c>
      <c r="H63" s="97">
        <f t="shared" si="3"/>
        <v>8</v>
      </c>
    </row>
    <row r="64" spans="1:9" x14ac:dyDescent="0.35">
      <c r="A64" s="97">
        <f t="shared" si="2"/>
        <v>9</v>
      </c>
      <c r="B64" s="183" t="s">
        <v>56</v>
      </c>
      <c r="E64" s="341">
        <f>E63*E62</f>
        <v>0</v>
      </c>
      <c r="G64" s="97" t="s">
        <v>81</v>
      </c>
      <c r="H64" s="97">
        <f t="shared" si="3"/>
        <v>9</v>
      </c>
    </row>
    <row r="65" spans="1:9" x14ac:dyDescent="0.35">
      <c r="A65" s="97">
        <f t="shared" si="2"/>
        <v>10</v>
      </c>
      <c r="E65" s="335"/>
      <c r="G65" s="97"/>
      <c r="H65" s="97">
        <f t="shared" si="3"/>
        <v>10</v>
      </c>
    </row>
    <row r="66" spans="1:9" ht="16" thickBot="1" x14ac:dyDescent="0.4">
      <c r="A66" s="97">
        <f t="shared" si="2"/>
        <v>11</v>
      </c>
      <c r="B66" s="183" t="s">
        <v>82</v>
      </c>
      <c r="E66" s="347">
        <f>E56+E60+E64</f>
        <v>0</v>
      </c>
      <c r="G66" s="97" t="s">
        <v>83</v>
      </c>
      <c r="H66" s="97">
        <f t="shared" si="3"/>
        <v>11</v>
      </c>
    </row>
    <row r="67" spans="1:9" ht="16" thickTop="1" x14ac:dyDescent="0.35">
      <c r="A67" s="97">
        <f t="shared" si="2"/>
        <v>12</v>
      </c>
      <c r="E67" s="335"/>
      <c r="G67" s="97"/>
      <c r="H67" s="97">
        <f t="shared" si="3"/>
        <v>12</v>
      </c>
    </row>
    <row r="68" spans="1:9" ht="18" x14ac:dyDescent="0.35">
      <c r="A68" s="97">
        <f t="shared" si="2"/>
        <v>13</v>
      </c>
      <c r="B68" s="129" t="s">
        <v>84</v>
      </c>
      <c r="E68" s="335"/>
      <c r="G68" s="97"/>
      <c r="H68" s="97">
        <f t="shared" si="3"/>
        <v>13</v>
      </c>
    </row>
    <row r="69" spans="1:9" x14ac:dyDescent="0.35">
      <c r="A69" s="97">
        <f t="shared" si="2"/>
        <v>14</v>
      </c>
      <c r="B69" s="102" t="s">
        <v>85</v>
      </c>
      <c r="E69" s="330">
        <v>0</v>
      </c>
      <c r="G69" s="97" t="s">
        <v>217</v>
      </c>
      <c r="H69" s="97">
        <f t="shared" si="3"/>
        <v>14</v>
      </c>
    </row>
    <row r="70" spans="1:9" x14ac:dyDescent="0.35">
      <c r="A70" s="97">
        <f t="shared" si="2"/>
        <v>15</v>
      </c>
      <c r="B70" s="102"/>
      <c r="E70" s="348"/>
      <c r="G70" s="97"/>
      <c r="H70" s="97">
        <f t="shared" si="3"/>
        <v>15</v>
      </c>
    </row>
    <row r="71" spans="1:9" x14ac:dyDescent="0.35">
      <c r="A71" s="97">
        <f t="shared" si="2"/>
        <v>16</v>
      </c>
      <c r="B71" s="102" t="s">
        <v>87</v>
      </c>
      <c r="E71" s="330">
        <f>E147</f>
        <v>0</v>
      </c>
      <c r="G71" s="97" t="s">
        <v>218</v>
      </c>
      <c r="H71" s="97">
        <f t="shared" si="3"/>
        <v>16</v>
      </c>
    </row>
    <row r="72" spans="1:9" ht="17.5" x14ac:dyDescent="0.35">
      <c r="A72" s="97">
        <f t="shared" si="2"/>
        <v>17</v>
      </c>
      <c r="B72" s="102" t="s">
        <v>47</v>
      </c>
      <c r="C72" s="329"/>
      <c r="D72" s="331"/>
      <c r="E72" s="144">
        <v>9.5314045924090818E-2</v>
      </c>
      <c r="F72" s="300"/>
      <c r="G72" s="97" t="s">
        <v>570</v>
      </c>
      <c r="H72" s="97">
        <f t="shared" si="3"/>
        <v>17</v>
      </c>
    </row>
    <row r="73" spans="1:9" x14ac:dyDescent="0.35">
      <c r="A73" s="97">
        <f t="shared" si="2"/>
        <v>18</v>
      </c>
      <c r="B73" s="183" t="s">
        <v>90</v>
      </c>
      <c r="E73" s="341">
        <f>E71*E72</f>
        <v>0</v>
      </c>
      <c r="G73" s="97" t="s">
        <v>91</v>
      </c>
      <c r="H73" s="97">
        <f t="shared" si="3"/>
        <v>18</v>
      </c>
    </row>
    <row r="74" spans="1:9" x14ac:dyDescent="0.35">
      <c r="A74" s="97">
        <f t="shared" si="2"/>
        <v>19</v>
      </c>
      <c r="E74" s="335"/>
      <c r="G74" s="97"/>
      <c r="H74" s="97">
        <f t="shared" si="3"/>
        <v>19</v>
      </c>
    </row>
    <row r="75" spans="1:9" x14ac:dyDescent="0.35">
      <c r="A75" s="97">
        <f t="shared" si="2"/>
        <v>20</v>
      </c>
      <c r="B75" s="102" t="s">
        <v>87</v>
      </c>
      <c r="E75" s="330">
        <f>E147</f>
        <v>0</v>
      </c>
      <c r="G75" s="97" t="s">
        <v>218</v>
      </c>
      <c r="H75" s="97">
        <f t="shared" si="3"/>
        <v>20</v>
      </c>
    </row>
    <row r="76" spans="1:9" ht="17.5" x14ac:dyDescent="0.35">
      <c r="A76" s="97">
        <f t="shared" si="2"/>
        <v>21</v>
      </c>
      <c r="B76" s="102" t="s">
        <v>53</v>
      </c>
      <c r="C76" s="331"/>
      <c r="D76" s="331"/>
      <c r="E76" s="349">
        <v>0</v>
      </c>
      <c r="F76" s="300"/>
      <c r="G76" s="97" t="s">
        <v>219</v>
      </c>
      <c r="H76" s="97">
        <f t="shared" si="3"/>
        <v>21</v>
      </c>
      <c r="I76" s="331"/>
    </row>
    <row r="77" spans="1:9" x14ac:dyDescent="0.35">
      <c r="A77" s="97">
        <f t="shared" si="2"/>
        <v>22</v>
      </c>
      <c r="B77" s="183" t="s">
        <v>94</v>
      </c>
      <c r="E77" s="341">
        <f>E75*E76</f>
        <v>0</v>
      </c>
      <c r="G77" s="97" t="s">
        <v>95</v>
      </c>
      <c r="H77" s="97">
        <f t="shared" si="3"/>
        <v>22</v>
      </c>
    </row>
    <row r="78" spans="1:9" x14ac:dyDescent="0.35">
      <c r="A78" s="97">
        <f t="shared" si="2"/>
        <v>23</v>
      </c>
      <c r="E78" s="335"/>
      <c r="G78" s="97"/>
      <c r="H78" s="97">
        <f t="shared" si="3"/>
        <v>23</v>
      </c>
    </row>
    <row r="79" spans="1:9" x14ac:dyDescent="0.35">
      <c r="A79" s="97">
        <f t="shared" si="2"/>
        <v>24</v>
      </c>
      <c r="B79" s="183" t="s">
        <v>96</v>
      </c>
      <c r="E79" s="347">
        <f>E69+E73+E77</f>
        <v>0</v>
      </c>
      <c r="G79" s="97" t="s">
        <v>97</v>
      </c>
      <c r="H79" s="97">
        <f t="shared" si="3"/>
        <v>24</v>
      </c>
    </row>
    <row r="80" spans="1:9" ht="16" thickTop="1" x14ac:dyDescent="0.35">
      <c r="A80" s="97">
        <f t="shared" si="2"/>
        <v>25</v>
      </c>
      <c r="E80" s="335"/>
      <c r="G80" s="97"/>
      <c r="H80" s="97">
        <f t="shared" si="3"/>
        <v>25</v>
      </c>
    </row>
    <row r="81" spans="1:8" ht="18" x14ac:dyDescent="0.35">
      <c r="A81" s="97">
        <f t="shared" si="2"/>
        <v>26</v>
      </c>
      <c r="B81" s="129" t="s">
        <v>98</v>
      </c>
      <c r="C81" s="329"/>
      <c r="D81" s="329"/>
      <c r="E81" s="343"/>
      <c r="G81" s="97"/>
      <c r="H81" s="97">
        <f t="shared" si="3"/>
        <v>26</v>
      </c>
    </row>
    <row r="82" spans="1:8" x14ac:dyDescent="0.35">
      <c r="A82" s="97">
        <f t="shared" si="2"/>
        <v>27</v>
      </c>
      <c r="B82" s="183" t="s">
        <v>99</v>
      </c>
      <c r="C82" s="329"/>
      <c r="D82" s="329"/>
      <c r="E82" s="345">
        <f>E149</f>
        <v>0</v>
      </c>
      <c r="G82" s="97" t="s">
        <v>220</v>
      </c>
      <c r="H82" s="97">
        <f t="shared" si="3"/>
        <v>27</v>
      </c>
    </row>
    <row r="83" spans="1:8" ht="17.5" x14ac:dyDescent="0.35">
      <c r="A83" s="97">
        <f t="shared" si="2"/>
        <v>28</v>
      </c>
      <c r="B83" s="102" t="s">
        <v>47</v>
      </c>
      <c r="C83" s="329"/>
      <c r="D83" s="329"/>
      <c r="E83" s="350">
        <v>9.5314045924090818E-2</v>
      </c>
      <c r="F83" s="300"/>
      <c r="G83" s="97" t="s">
        <v>570</v>
      </c>
      <c r="H83" s="97">
        <f t="shared" si="3"/>
        <v>28</v>
      </c>
    </row>
    <row r="84" spans="1:8" x14ac:dyDescent="0.35">
      <c r="A84" s="97">
        <f t="shared" si="2"/>
        <v>29</v>
      </c>
      <c r="B84" s="183" t="s">
        <v>102</v>
      </c>
      <c r="C84" s="329"/>
      <c r="D84" s="329"/>
      <c r="E84" s="351">
        <f>E82*E83</f>
        <v>0</v>
      </c>
      <c r="G84" s="97" t="s">
        <v>103</v>
      </c>
      <c r="H84" s="97">
        <f t="shared" si="3"/>
        <v>29</v>
      </c>
    </row>
    <row r="85" spans="1:8" x14ac:dyDescent="0.35">
      <c r="A85" s="97">
        <f t="shared" si="2"/>
        <v>30</v>
      </c>
      <c r="C85" s="329"/>
      <c r="D85" s="329"/>
      <c r="E85" s="343"/>
      <c r="G85" s="97"/>
      <c r="H85" s="97">
        <f t="shared" si="3"/>
        <v>30</v>
      </c>
    </row>
    <row r="86" spans="1:8" x14ac:dyDescent="0.35">
      <c r="A86" s="97">
        <f t="shared" si="2"/>
        <v>31</v>
      </c>
      <c r="B86" s="183" t="s">
        <v>99</v>
      </c>
      <c r="C86" s="329"/>
      <c r="D86" s="329"/>
      <c r="E86" s="345">
        <f>E149</f>
        <v>0</v>
      </c>
      <c r="G86" s="97" t="s">
        <v>220</v>
      </c>
      <c r="H86" s="97">
        <f t="shared" si="3"/>
        <v>31</v>
      </c>
    </row>
    <row r="87" spans="1:8" ht="17.5" x14ac:dyDescent="0.35">
      <c r="A87" s="97">
        <f t="shared" si="2"/>
        <v>32</v>
      </c>
      <c r="B87" s="102" t="s">
        <v>53</v>
      </c>
      <c r="C87" s="329"/>
      <c r="D87" s="329"/>
      <c r="E87" s="350">
        <v>3.9113461135350091E-3</v>
      </c>
      <c r="F87" s="300"/>
      <c r="G87" s="97" t="s">
        <v>571</v>
      </c>
      <c r="H87" s="97">
        <f t="shared" si="3"/>
        <v>32</v>
      </c>
    </row>
    <row r="88" spans="1:8" x14ac:dyDescent="0.35">
      <c r="A88" s="97">
        <f t="shared" si="2"/>
        <v>33</v>
      </c>
      <c r="B88" s="183" t="s">
        <v>106</v>
      </c>
      <c r="C88" s="329"/>
      <c r="D88" s="329"/>
      <c r="E88" s="351">
        <f>E86*E87</f>
        <v>0</v>
      </c>
      <c r="G88" s="97" t="s">
        <v>107</v>
      </c>
      <c r="H88" s="97">
        <f t="shared" si="3"/>
        <v>33</v>
      </c>
    </row>
    <row r="89" spans="1:8" x14ac:dyDescent="0.35">
      <c r="A89" s="97">
        <f t="shared" si="2"/>
        <v>34</v>
      </c>
      <c r="C89" s="329"/>
      <c r="D89" s="329"/>
      <c r="E89" s="343"/>
      <c r="G89" s="97"/>
      <c r="H89" s="97">
        <f t="shared" si="3"/>
        <v>34</v>
      </c>
    </row>
    <row r="90" spans="1:8" ht="16" thickBot="1" x14ac:dyDescent="0.4">
      <c r="A90" s="97">
        <f t="shared" si="2"/>
        <v>35</v>
      </c>
      <c r="B90" s="183" t="s">
        <v>108</v>
      </c>
      <c r="C90" s="329"/>
      <c r="D90" s="329"/>
      <c r="E90" s="347">
        <f>E84+E88</f>
        <v>0</v>
      </c>
      <c r="G90" s="97" t="s">
        <v>109</v>
      </c>
      <c r="H90" s="97">
        <f t="shared" si="3"/>
        <v>35</v>
      </c>
    </row>
    <row r="91" spans="1:8" ht="16" thickTop="1" x14ac:dyDescent="0.35">
      <c r="A91" s="97">
        <f t="shared" si="2"/>
        <v>36</v>
      </c>
      <c r="C91" s="329"/>
      <c r="D91" s="329"/>
      <c r="E91" s="343"/>
      <c r="G91" s="97"/>
      <c r="H91" s="97">
        <f t="shared" si="3"/>
        <v>36</v>
      </c>
    </row>
    <row r="92" spans="1:8" ht="18" thickBot="1" x14ac:dyDescent="0.4">
      <c r="A92" s="97">
        <f t="shared" si="2"/>
        <v>37</v>
      </c>
      <c r="B92" s="183" t="s">
        <v>110</v>
      </c>
      <c r="E92" s="342">
        <f>E66+E79+E90</f>
        <v>0</v>
      </c>
      <c r="G92" s="97" t="s">
        <v>111</v>
      </c>
      <c r="H92" s="97">
        <f t="shared" si="3"/>
        <v>37</v>
      </c>
    </row>
    <row r="93" spans="1:8" ht="16" thickTop="1" x14ac:dyDescent="0.35">
      <c r="A93" s="97">
        <f t="shared" si="2"/>
        <v>38</v>
      </c>
      <c r="C93" s="329"/>
      <c r="D93" s="329"/>
      <c r="E93" s="343"/>
      <c r="G93" s="97"/>
      <c r="H93" s="97">
        <f t="shared" si="3"/>
        <v>38</v>
      </c>
    </row>
    <row r="94" spans="1:8" ht="18.5" thickBot="1" x14ac:dyDescent="0.4">
      <c r="A94" s="97">
        <f t="shared" si="2"/>
        <v>39</v>
      </c>
      <c r="B94" s="129" t="s">
        <v>112</v>
      </c>
      <c r="C94" s="329"/>
      <c r="D94" s="329"/>
      <c r="E94" s="342">
        <f>+E41+E92</f>
        <v>986401.22256758157</v>
      </c>
      <c r="F94" s="300"/>
      <c r="G94" s="97" t="s">
        <v>113</v>
      </c>
      <c r="H94" s="97">
        <f t="shared" si="3"/>
        <v>39</v>
      </c>
    </row>
    <row r="95" spans="1:8" ht="16" thickTop="1" x14ac:dyDescent="0.35">
      <c r="A95" s="97"/>
      <c r="B95" s="129"/>
      <c r="C95" s="329"/>
      <c r="D95" s="329"/>
      <c r="E95" s="343"/>
      <c r="F95" s="300"/>
      <c r="G95" s="97"/>
    </row>
    <row r="96" spans="1:8" x14ac:dyDescent="0.35">
      <c r="A96" s="97"/>
      <c r="B96" s="129"/>
      <c r="C96" s="329"/>
      <c r="D96" s="329"/>
      <c r="E96" s="343"/>
      <c r="F96" s="300"/>
      <c r="G96" s="97"/>
    </row>
    <row r="97" spans="1:8" ht="18" x14ac:dyDescent="0.35">
      <c r="A97" s="344">
        <v>1</v>
      </c>
      <c r="B97" s="183" t="s">
        <v>68</v>
      </c>
      <c r="C97" s="329"/>
      <c r="D97" s="329"/>
      <c r="E97" s="343"/>
      <c r="G97" s="97"/>
    </row>
    <row r="98" spans="1:8" ht="18" x14ac:dyDescent="0.35">
      <c r="A98" s="344">
        <v>2</v>
      </c>
      <c r="B98" s="183" t="s">
        <v>114</v>
      </c>
      <c r="C98" s="329"/>
      <c r="D98" s="329"/>
      <c r="E98" s="352"/>
      <c r="F98" s="336"/>
      <c r="G98" s="97"/>
    </row>
    <row r="99" spans="1:8" ht="18" x14ac:dyDescent="0.35">
      <c r="A99" s="344">
        <v>3</v>
      </c>
      <c r="B99" s="183" t="s">
        <v>115</v>
      </c>
      <c r="C99" s="329"/>
      <c r="D99" s="329"/>
      <c r="E99" s="343"/>
      <c r="G99" s="97"/>
    </row>
    <row r="100" spans="1:8" x14ac:dyDescent="0.35">
      <c r="A100" s="97"/>
      <c r="B100" s="300"/>
      <c r="C100" s="329"/>
      <c r="D100" s="329"/>
      <c r="E100" s="343"/>
      <c r="G100" s="97"/>
    </row>
    <row r="101" spans="1:8" x14ac:dyDescent="0.35">
      <c r="A101" s="97"/>
      <c r="C101" s="329"/>
      <c r="D101" s="329"/>
      <c r="E101" s="343"/>
      <c r="G101" s="97"/>
    </row>
    <row r="102" spans="1:8" x14ac:dyDescent="0.35">
      <c r="A102" s="97"/>
      <c r="B102" s="455" t="s">
        <v>204</v>
      </c>
      <c r="C102" s="452"/>
      <c r="D102" s="452"/>
      <c r="E102" s="452"/>
      <c r="F102" s="452"/>
      <c r="G102" s="452"/>
    </row>
    <row r="103" spans="1:8" x14ac:dyDescent="0.35">
      <c r="A103" s="97"/>
      <c r="B103" s="455" t="s">
        <v>205</v>
      </c>
      <c r="C103" s="452"/>
      <c r="D103" s="452"/>
      <c r="E103" s="452"/>
      <c r="F103" s="452"/>
      <c r="G103" s="452"/>
    </row>
    <row r="104" spans="1:8" ht="18" x14ac:dyDescent="0.35">
      <c r="A104" s="97" t="s">
        <v>19</v>
      </c>
      <c r="B104" s="455" t="s">
        <v>206</v>
      </c>
      <c r="C104" s="456"/>
      <c r="D104" s="456"/>
      <c r="E104" s="456"/>
      <c r="F104" s="456"/>
      <c r="G104" s="456"/>
      <c r="H104" s="97" t="s">
        <v>19</v>
      </c>
    </row>
    <row r="105" spans="1:8" x14ac:dyDescent="0.35">
      <c r="A105" s="97"/>
      <c r="B105" s="453" t="str">
        <f>B6</f>
        <v>For the Base Period &amp; True-Up Period Ending December 31, 2021</v>
      </c>
      <c r="C105" s="454"/>
      <c r="D105" s="454"/>
      <c r="E105" s="454"/>
      <c r="F105" s="454"/>
      <c r="G105" s="454"/>
    </row>
    <row r="106" spans="1:8" x14ac:dyDescent="0.35">
      <c r="A106" s="97"/>
      <c r="B106" s="451" t="s">
        <v>1</v>
      </c>
      <c r="C106" s="452"/>
      <c r="D106" s="452"/>
      <c r="E106" s="452"/>
      <c r="F106" s="452"/>
      <c r="G106" s="452"/>
    </row>
    <row r="107" spans="1:8" x14ac:dyDescent="0.35">
      <c r="A107" s="97"/>
      <c r="B107" s="294"/>
      <c r="C107" s="300"/>
      <c r="D107" s="300"/>
      <c r="E107" s="300"/>
      <c r="F107" s="300"/>
      <c r="G107" s="300"/>
    </row>
    <row r="108" spans="1:8" x14ac:dyDescent="0.35">
      <c r="A108" s="97" t="s">
        <v>2</v>
      </c>
      <c r="E108" s="325"/>
      <c r="G108" s="97"/>
      <c r="H108" s="97" t="s">
        <v>2</v>
      </c>
    </row>
    <row r="109" spans="1:8" x14ac:dyDescent="0.35">
      <c r="A109" s="97" t="s">
        <v>6</v>
      </c>
      <c r="B109" s="300" t="s">
        <v>19</v>
      </c>
      <c r="E109" s="326" t="s">
        <v>4</v>
      </c>
      <c r="G109" s="99" t="s">
        <v>5</v>
      </c>
      <c r="H109" s="97" t="s">
        <v>6</v>
      </c>
    </row>
    <row r="110" spans="1:8" x14ac:dyDescent="0.35">
      <c r="A110" s="97"/>
      <c r="B110" s="327" t="s">
        <v>221</v>
      </c>
      <c r="C110" s="353"/>
      <c r="D110" s="353"/>
      <c r="E110" s="353"/>
      <c r="G110" s="97"/>
    </row>
    <row r="111" spans="1:8" x14ac:dyDescent="0.35">
      <c r="A111" s="97">
        <v>1</v>
      </c>
      <c r="B111" s="227" t="s">
        <v>117</v>
      </c>
      <c r="C111" s="353"/>
      <c r="D111" s="353"/>
      <c r="E111" s="353"/>
      <c r="G111" s="97"/>
      <c r="H111" s="97">
        <f>A111</f>
        <v>1</v>
      </c>
    </row>
    <row r="112" spans="1:8" x14ac:dyDescent="0.35">
      <c r="A112" s="97">
        <f t="shared" ref="A112:A149" si="4">A111+1</f>
        <v>2</v>
      </c>
      <c r="B112" s="102" t="s">
        <v>118</v>
      </c>
      <c r="C112" s="353"/>
      <c r="D112" s="353"/>
      <c r="E112" s="354">
        <f>E180</f>
        <v>5550598.5240176916</v>
      </c>
      <c r="F112" s="336"/>
      <c r="G112" s="97" t="s">
        <v>222</v>
      </c>
      <c r="H112" s="97">
        <f t="shared" ref="H112:H149" si="5">H111+1</f>
        <v>2</v>
      </c>
    </row>
    <row r="113" spans="1:9" x14ac:dyDescent="0.35">
      <c r="A113" s="97">
        <f t="shared" si="4"/>
        <v>3</v>
      </c>
      <c r="B113" s="102" t="s">
        <v>120</v>
      </c>
      <c r="C113" s="353"/>
      <c r="D113" s="353"/>
      <c r="E113" s="355">
        <f>E181</f>
        <v>5093.7317215840376</v>
      </c>
      <c r="F113" s="336"/>
      <c r="G113" s="97" t="s">
        <v>223</v>
      </c>
      <c r="H113" s="97">
        <f t="shared" si="5"/>
        <v>3</v>
      </c>
    </row>
    <row r="114" spans="1:9" x14ac:dyDescent="0.35">
      <c r="A114" s="97">
        <f t="shared" si="4"/>
        <v>4</v>
      </c>
      <c r="B114" s="102" t="s">
        <v>122</v>
      </c>
      <c r="C114" s="353"/>
      <c r="D114" s="353"/>
      <c r="E114" s="355">
        <f>E182</f>
        <v>59576.62398636053</v>
      </c>
      <c r="G114" s="97" t="s">
        <v>224</v>
      </c>
      <c r="H114" s="97">
        <f t="shared" si="5"/>
        <v>4</v>
      </c>
    </row>
    <row r="115" spans="1:9" x14ac:dyDescent="0.35">
      <c r="A115" s="97">
        <f t="shared" si="4"/>
        <v>5</v>
      </c>
      <c r="B115" s="102" t="s">
        <v>124</v>
      </c>
      <c r="C115" s="353"/>
      <c r="D115" s="353"/>
      <c r="E115" s="356">
        <f>E183</f>
        <v>149391.98389468517</v>
      </c>
      <c r="G115" s="97" t="s">
        <v>225</v>
      </c>
      <c r="H115" s="97">
        <f t="shared" si="5"/>
        <v>5</v>
      </c>
    </row>
    <row r="116" spans="1:9" x14ac:dyDescent="0.35">
      <c r="A116" s="97">
        <f t="shared" si="4"/>
        <v>6</v>
      </c>
      <c r="B116" s="102" t="s">
        <v>126</v>
      </c>
      <c r="C116" s="97"/>
      <c r="D116" s="97"/>
      <c r="E116" s="341">
        <f>SUM(E112:E115)</f>
        <v>5764660.8636203213</v>
      </c>
      <c r="F116" s="336"/>
      <c r="G116" s="97" t="s">
        <v>127</v>
      </c>
      <c r="H116" s="97">
        <f t="shared" si="5"/>
        <v>6</v>
      </c>
    </row>
    <row r="117" spans="1:9" x14ac:dyDescent="0.35">
      <c r="A117" s="97">
        <f t="shared" si="4"/>
        <v>7</v>
      </c>
      <c r="C117" s="97"/>
      <c r="D117" s="97"/>
      <c r="E117" s="98"/>
      <c r="G117" s="97"/>
      <c r="H117" s="97">
        <f t="shared" si="5"/>
        <v>7</v>
      </c>
    </row>
    <row r="118" spans="1:9" x14ac:dyDescent="0.35">
      <c r="A118" s="97">
        <f t="shared" si="4"/>
        <v>8</v>
      </c>
      <c r="B118" s="227" t="s">
        <v>128</v>
      </c>
      <c r="C118" s="97"/>
      <c r="D118" s="97"/>
      <c r="E118" s="98"/>
      <c r="G118" s="97"/>
      <c r="H118" s="97">
        <f t="shared" si="5"/>
        <v>8</v>
      </c>
    </row>
    <row r="119" spans="1:9" x14ac:dyDescent="0.35">
      <c r="A119" s="97">
        <f t="shared" si="4"/>
        <v>9</v>
      </c>
      <c r="B119" s="102" t="s">
        <v>226</v>
      </c>
      <c r="C119" s="97"/>
      <c r="D119" s="97"/>
      <c r="E119" s="357">
        <v>0</v>
      </c>
      <c r="F119" s="336"/>
      <c r="G119" s="97" t="s">
        <v>227</v>
      </c>
      <c r="H119" s="97">
        <f t="shared" si="5"/>
        <v>9</v>
      </c>
    </row>
    <row r="120" spans="1:9" x14ac:dyDescent="0.35">
      <c r="A120" s="97">
        <f t="shared" si="4"/>
        <v>10</v>
      </c>
      <c r="B120" s="102" t="s">
        <v>131</v>
      </c>
      <c r="C120" s="97"/>
      <c r="D120" s="97"/>
      <c r="E120" s="358">
        <v>0</v>
      </c>
      <c r="G120" s="97" t="s">
        <v>228</v>
      </c>
      <c r="H120" s="97">
        <f t="shared" si="5"/>
        <v>10</v>
      </c>
    </row>
    <row r="121" spans="1:9" x14ac:dyDescent="0.35">
      <c r="A121" s="97">
        <f t="shared" si="4"/>
        <v>11</v>
      </c>
      <c r="B121" s="102" t="s">
        <v>133</v>
      </c>
      <c r="C121" s="97"/>
      <c r="D121" s="97"/>
      <c r="E121" s="359">
        <f>SUM(E119:E120)</f>
        <v>0</v>
      </c>
      <c r="F121" s="336"/>
      <c r="G121" s="97" t="s">
        <v>134</v>
      </c>
      <c r="H121" s="97">
        <f t="shared" si="5"/>
        <v>11</v>
      </c>
    </row>
    <row r="122" spans="1:9" x14ac:dyDescent="0.35">
      <c r="A122" s="97">
        <f t="shared" si="4"/>
        <v>12</v>
      </c>
      <c r="B122" s="102"/>
      <c r="C122" s="97"/>
      <c r="D122" s="97"/>
      <c r="E122" s="343"/>
      <c r="G122" s="97"/>
      <c r="H122" s="97">
        <f t="shared" si="5"/>
        <v>12</v>
      </c>
    </row>
    <row r="123" spans="1:9" x14ac:dyDescent="0.35">
      <c r="A123" s="97">
        <f t="shared" si="4"/>
        <v>13</v>
      </c>
      <c r="B123" s="227" t="s">
        <v>135</v>
      </c>
      <c r="E123" s="98"/>
      <c r="G123" s="97"/>
      <c r="H123" s="97">
        <f t="shared" si="5"/>
        <v>13</v>
      </c>
    </row>
    <row r="124" spans="1:9" ht="18" x14ac:dyDescent="0.35">
      <c r="A124" s="97">
        <f t="shared" si="4"/>
        <v>14</v>
      </c>
      <c r="B124" s="183" t="s">
        <v>574</v>
      </c>
      <c r="C124" s="97"/>
      <c r="D124" s="97"/>
      <c r="E124" s="330">
        <v>-994462.65715580597</v>
      </c>
      <c r="G124" s="97" t="s">
        <v>262</v>
      </c>
      <c r="H124" s="97">
        <f t="shared" si="5"/>
        <v>14</v>
      </c>
      <c r="I124" s="360"/>
    </row>
    <row r="125" spans="1:9" x14ac:dyDescent="0.35">
      <c r="A125" s="97">
        <f t="shared" si="4"/>
        <v>15</v>
      </c>
      <c r="B125" s="183" t="s">
        <v>138</v>
      </c>
      <c r="C125" s="97"/>
      <c r="D125" s="97"/>
      <c r="E125" s="332">
        <v>0</v>
      </c>
      <c r="G125" s="97" t="s">
        <v>229</v>
      </c>
      <c r="H125" s="97">
        <f t="shared" si="5"/>
        <v>15</v>
      </c>
    </row>
    <row r="126" spans="1:9" x14ac:dyDescent="0.35">
      <c r="A126" s="97">
        <f t="shared" si="4"/>
        <v>16</v>
      </c>
      <c r="B126" s="102" t="s">
        <v>140</v>
      </c>
      <c r="C126" s="97"/>
      <c r="D126" s="97"/>
      <c r="E126" s="341">
        <f>SUM(E124:E125)</f>
        <v>-994462.65715580597</v>
      </c>
      <c r="G126" s="97" t="s">
        <v>141</v>
      </c>
      <c r="H126" s="97">
        <f t="shared" si="5"/>
        <v>16</v>
      </c>
    </row>
    <row r="127" spans="1:9" x14ac:dyDescent="0.35">
      <c r="A127" s="97">
        <f t="shared" si="4"/>
        <v>17</v>
      </c>
      <c r="C127" s="97"/>
      <c r="D127" s="97"/>
      <c r="E127" s="331"/>
      <c r="G127" s="97"/>
      <c r="H127" s="97">
        <f t="shared" si="5"/>
        <v>17</v>
      </c>
    </row>
    <row r="128" spans="1:9" x14ac:dyDescent="0.35">
      <c r="A128" s="97">
        <f t="shared" si="4"/>
        <v>18</v>
      </c>
      <c r="B128" s="227" t="s">
        <v>142</v>
      </c>
      <c r="C128" s="97"/>
      <c r="D128" s="97"/>
      <c r="E128" s="331"/>
      <c r="G128" s="97"/>
      <c r="H128" s="97">
        <f t="shared" si="5"/>
        <v>18</v>
      </c>
    </row>
    <row r="129" spans="1:9" x14ac:dyDescent="0.35">
      <c r="A129" s="97">
        <f t="shared" si="4"/>
        <v>19</v>
      </c>
      <c r="B129" s="102" t="s">
        <v>230</v>
      </c>
      <c r="C129" s="97"/>
      <c r="D129" s="97"/>
      <c r="E129" s="354">
        <v>48582.618939592867</v>
      </c>
      <c r="F129" s="336"/>
      <c r="G129" s="97" t="s">
        <v>249</v>
      </c>
      <c r="H129" s="97">
        <f t="shared" si="5"/>
        <v>19</v>
      </c>
    </row>
    <row r="130" spans="1:9" x14ac:dyDescent="0.35">
      <c r="A130" s="97">
        <f t="shared" si="4"/>
        <v>20</v>
      </c>
      <c r="B130" s="102" t="s">
        <v>145</v>
      </c>
      <c r="C130" s="97"/>
      <c r="D130" s="97"/>
      <c r="E130" s="355">
        <v>41912.408153349672</v>
      </c>
      <c r="F130" s="336"/>
      <c r="G130" s="97" t="s">
        <v>250</v>
      </c>
      <c r="H130" s="97">
        <f t="shared" si="5"/>
        <v>20</v>
      </c>
    </row>
    <row r="131" spans="1:9" x14ac:dyDescent="0.35">
      <c r="A131" s="97">
        <f t="shared" si="4"/>
        <v>21</v>
      </c>
      <c r="B131" s="102" t="s">
        <v>147</v>
      </c>
      <c r="C131" s="97"/>
      <c r="D131" s="97"/>
      <c r="E131" s="356">
        <v>24796.835393579735</v>
      </c>
      <c r="F131" s="300"/>
      <c r="G131" s="97" t="s">
        <v>263</v>
      </c>
      <c r="H131" s="97">
        <f t="shared" si="5"/>
        <v>21</v>
      </c>
    </row>
    <row r="132" spans="1:9" x14ac:dyDescent="0.35">
      <c r="A132" s="97">
        <f t="shared" si="4"/>
        <v>22</v>
      </c>
      <c r="B132" s="102" t="s">
        <v>231</v>
      </c>
      <c r="E132" s="341">
        <f>SUM(E129:E131)</f>
        <v>115291.86248652227</v>
      </c>
      <c r="F132" s="300"/>
      <c r="G132" s="97" t="s">
        <v>150</v>
      </c>
      <c r="H132" s="97">
        <f t="shared" si="5"/>
        <v>22</v>
      </c>
    </row>
    <row r="133" spans="1:9" x14ac:dyDescent="0.35">
      <c r="A133" s="97">
        <f t="shared" si="4"/>
        <v>23</v>
      </c>
      <c r="B133" s="102"/>
      <c r="E133" s="98"/>
      <c r="G133" s="97"/>
      <c r="H133" s="97">
        <f t="shared" si="5"/>
        <v>23</v>
      </c>
    </row>
    <row r="134" spans="1:9" x14ac:dyDescent="0.35">
      <c r="A134" s="97">
        <f t="shared" si="4"/>
        <v>24</v>
      </c>
      <c r="B134" s="102" t="s">
        <v>151</v>
      </c>
      <c r="E134" s="357">
        <v>0</v>
      </c>
      <c r="G134" s="97" t="s">
        <v>232</v>
      </c>
      <c r="H134" s="97">
        <f t="shared" si="5"/>
        <v>24</v>
      </c>
    </row>
    <row r="135" spans="1:9" x14ac:dyDescent="0.35">
      <c r="A135" s="97">
        <f t="shared" si="4"/>
        <v>25</v>
      </c>
      <c r="B135" s="102" t="s">
        <v>153</v>
      </c>
      <c r="E135" s="340">
        <v>-11021.620822994773</v>
      </c>
      <c r="G135" s="97" t="s">
        <v>233</v>
      </c>
      <c r="H135" s="97">
        <f t="shared" si="5"/>
        <v>25</v>
      </c>
    </row>
    <row r="136" spans="1:9" x14ac:dyDescent="0.35">
      <c r="A136" s="97">
        <f t="shared" si="4"/>
        <v>26</v>
      </c>
      <c r="B136" s="102"/>
      <c r="E136" s="98"/>
      <c r="G136" s="97"/>
      <c r="H136" s="97">
        <f t="shared" si="5"/>
        <v>26</v>
      </c>
    </row>
    <row r="137" spans="1:9" ht="16" thickBot="1" x14ac:dyDescent="0.4">
      <c r="A137" s="97">
        <f t="shared" si="4"/>
        <v>27</v>
      </c>
      <c r="B137" s="102" t="s">
        <v>155</v>
      </c>
      <c r="E137" s="361">
        <f>E134+E132+E126+E121+E116+E135</f>
        <v>4874468.4481280427</v>
      </c>
      <c r="F137" s="300"/>
      <c r="G137" s="97" t="s">
        <v>156</v>
      </c>
      <c r="H137" s="97">
        <f t="shared" si="5"/>
        <v>27</v>
      </c>
      <c r="I137" s="106"/>
    </row>
    <row r="138" spans="1:9" ht="16" thickTop="1" x14ac:dyDescent="0.35">
      <c r="A138" s="97">
        <f t="shared" si="4"/>
        <v>28</v>
      </c>
      <c r="B138" s="102"/>
      <c r="E138" s="335"/>
      <c r="G138" s="97"/>
      <c r="H138" s="97">
        <f t="shared" si="5"/>
        <v>28</v>
      </c>
    </row>
    <row r="139" spans="1:9" ht="18" x14ac:dyDescent="0.35">
      <c r="A139" s="97">
        <f t="shared" si="4"/>
        <v>29</v>
      </c>
      <c r="B139" s="327" t="s">
        <v>575</v>
      </c>
      <c r="E139" s="335"/>
      <c r="G139" s="97"/>
      <c r="H139" s="97">
        <f t="shared" si="5"/>
        <v>29</v>
      </c>
    </row>
    <row r="140" spans="1:9" x14ac:dyDescent="0.35">
      <c r="A140" s="97">
        <f t="shared" si="4"/>
        <v>30</v>
      </c>
      <c r="B140" s="102" t="s">
        <v>158</v>
      </c>
      <c r="E140" s="330">
        <f>E189</f>
        <v>0</v>
      </c>
      <c r="G140" s="97" t="s">
        <v>234</v>
      </c>
      <c r="H140" s="97">
        <f t="shared" si="5"/>
        <v>30</v>
      </c>
    </row>
    <row r="141" spans="1:9" x14ac:dyDescent="0.35">
      <c r="A141" s="97">
        <f t="shared" si="4"/>
        <v>31</v>
      </c>
      <c r="B141" s="102" t="s">
        <v>160</v>
      </c>
      <c r="E141" s="332">
        <v>0</v>
      </c>
      <c r="G141" s="97" t="s">
        <v>235</v>
      </c>
      <c r="H141" s="97">
        <f t="shared" si="5"/>
        <v>31</v>
      </c>
    </row>
    <row r="142" spans="1:9" x14ac:dyDescent="0.35">
      <c r="A142" s="97">
        <f t="shared" si="4"/>
        <v>32</v>
      </c>
      <c r="B142" s="183" t="s">
        <v>162</v>
      </c>
      <c r="E142" s="341">
        <f>SUM(E140:E141)</f>
        <v>0</v>
      </c>
      <c r="G142" s="97" t="s">
        <v>163</v>
      </c>
      <c r="H142" s="97">
        <f t="shared" si="5"/>
        <v>32</v>
      </c>
    </row>
    <row r="143" spans="1:9" x14ac:dyDescent="0.35">
      <c r="A143" s="97">
        <f t="shared" si="4"/>
        <v>33</v>
      </c>
      <c r="B143" s="102"/>
      <c r="E143" s="335"/>
      <c r="G143" s="97"/>
      <c r="H143" s="97">
        <f t="shared" si="5"/>
        <v>33</v>
      </c>
    </row>
    <row r="144" spans="1:9" ht="18" x14ac:dyDescent="0.35">
      <c r="A144" s="97">
        <f t="shared" si="4"/>
        <v>34</v>
      </c>
      <c r="B144" s="327" t="s">
        <v>576</v>
      </c>
      <c r="E144" s="335"/>
      <c r="G144" s="97"/>
      <c r="H144" s="97">
        <f t="shared" si="5"/>
        <v>34</v>
      </c>
    </row>
    <row r="145" spans="1:8" x14ac:dyDescent="0.35">
      <c r="A145" s="97">
        <f t="shared" si="4"/>
        <v>35</v>
      </c>
      <c r="B145" s="102" t="s">
        <v>165</v>
      </c>
      <c r="E145" s="330">
        <v>0</v>
      </c>
      <c r="G145" s="97" t="s">
        <v>236</v>
      </c>
      <c r="H145" s="97">
        <f t="shared" si="5"/>
        <v>35</v>
      </c>
    </row>
    <row r="146" spans="1:8" x14ac:dyDescent="0.35">
      <c r="A146" s="97">
        <f t="shared" si="4"/>
        <v>36</v>
      </c>
      <c r="B146" s="183" t="s">
        <v>167</v>
      </c>
      <c r="E146" s="334">
        <v>0</v>
      </c>
      <c r="G146" s="97" t="s">
        <v>237</v>
      </c>
      <c r="H146" s="97">
        <f t="shared" si="5"/>
        <v>36</v>
      </c>
    </row>
    <row r="147" spans="1:8" x14ac:dyDescent="0.35">
      <c r="A147" s="97">
        <f t="shared" si="4"/>
        <v>37</v>
      </c>
      <c r="B147" s="183" t="s">
        <v>169</v>
      </c>
      <c r="E147" s="341">
        <f>SUM(E145:E146)</f>
        <v>0</v>
      </c>
      <c r="G147" s="97" t="s">
        <v>170</v>
      </c>
      <c r="H147" s="97">
        <f t="shared" si="5"/>
        <v>37</v>
      </c>
    </row>
    <row r="148" spans="1:8" x14ac:dyDescent="0.35">
      <c r="A148" s="97">
        <f t="shared" si="4"/>
        <v>38</v>
      </c>
      <c r="B148" s="102"/>
      <c r="E148" s="335"/>
      <c r="G148" s="97"/>
      <c r="H148" s="97">
        <f t="shared" si="5"/>
        <v>38</v>
      </c>
    </row>
    <row r="149" spans="1:8" ht="18" x14ac:dyDescent="0.35">
      <c r="A149" s="97">
        <f t="shared" si="4"/>
        <v>39</v>
      </c>
      <c r="B149" s="327" t="s">
        <v>577</v>
      </c>
      <c r="E149" s="330">
        <v>0</v>
      </c>
      <c r="G149" s="97" t="s">
        <v>238</v>
      </c>
      <c r="H149" s="97">
        <f t="shared" si="5"/>
        <v>39</v>
      </c>
    </row>
    <row r="150" spans="1:8" x14ac:dyDescent="0.35">
      <c r="A150" s="97"/>
      <c r="B150" s="102"/>
      <c r="E150" s="335"/>
      <c r="G150" s="97"/>
    </row>
    <row r="151" spans="1:8" x14ac:dyDescent="0.35">
      <c r="A151" s="97"/>
      <c r="B151" s="102"/>
      <c r="E151" s="335"/>
      <c r="G151" s="97"/>
    </row>
    <row r="152" spans="1:8" ht="18" x14ac:dyDescent="0.35">
      <c r="A152" s="344">
        <v>1</v>
      </c>
      <c r="B152" s="102" t="s">
        <v>578</v>
      </c>
      <c r="E152" s="335"/>
      <c r="G152" s="97"/>
    </row>
    <row r="153" spans="1:8" ht="18" x14ac:dyDescent="0.35">
      <c r="A153" s="344">
        <v>2</v>
      </c>
      <c r="B153" s="183" t="s">
        <v>114</v>
      </c>
      <c r="E153" s="335"/>
      <c r="G153" s="97"/>
    </row>
    <row r="154" spans="1:8" x14ac:dyDescent="0.35">
      <c r="A154" s="97"/>
      <c r="B154" s="300"/>
      <c r="E154" s="335"/>
      <c r="G154" s="97"/>
    </row>
    <row r="155" spans="1:8" x14ac:dyDescent="0.35">
      <c r="A155" s="97"/>
      <c r="B155" s="300"/>
      <c r="E155" s="335"/>
      <c r="G155" s="97"/>
    </row>
    <row r="156" spans="1:8" x14ac:dyDescent="0.35">
      <c r="A156" s="97"/>
      <c r="B156" s="455" t="s">
        <v>204</v>
      </c>
      <c r="C156" s="452"/>
      <c r="D156" s="452"/>
      <c r="E156" s="452"/>
      <c r="F156" s="452"/>
      <c r="G156" s="452"/>
    </row>
    <row r="157" spans="1:8" x14ac:dyDescent="0.35">
      <c r="A157" s="97" t="s">
        <v>19</v>
      </c>
      <c r="B157" s="455" t="s">
        <v>205</v>
      </c>
      <c r="C157" s="452"/>
      <c r="D157" s="452"/>
      <c r="E157" s="452"/>
      <c r="F157" s="452"/>
      <c r="G157" s="452"/>
    </row>
    <row r="158" spans="1:8" ht="18" x14ac:dyDescent="0.35">
      <c r="A158" s="97"/>
      <c r="B158" s="455" t="s">
        <v>206</v>
      </c>
      <c r="C158" s="456"/>
      <c r="D158" s="456"/>
      <c r="E158" s="456"/>
      <c r="F158" s="456"/>
      <c r="G158" s="456"/>
    </row>
    <row r="159" spans="1:8" x14ac:dyDescent="0.35">
      <c r="A159" s="97"/>
      <c r="B159" s="453" t="str">
        <f>B6</f>
        <v>For the Base Period &amp; True-Up Period Ending December 31, 2021</v>
      </c>
      <c r="C159" s="454"/>
      <c r="D159" s="454"/>
      <c r="E159" s="454"/>
      <c r="F159" s="454"/>
      <c r="G159" s="454"/>
    </row>
    <row r="160" spans="1:8" x14ac:dyDescent="0.35">
      <c r="A160" s="97"/>
      <c r="B160" s="451" t="s">
        <v>1</v>
      </c>
      <c r="C160" s="452"/>
      <c r="D160" s="452"/>
      <c r="E160" s="452"/>
      <c r="F160" s="452"/>
      <c r="G160" s="452"/>
    </row>
    <row r="161" spans="1:10" x14ac:dyDescent="0.35">
      <c r="A161" s="97"/>
      <c r="B161" s="110"/>
    </row>
    <row r="162" spans="1:10" x14ac:dyDescent="0.35">
      <c r="A162" s="97" t="s">
        <v>2</v>
      </c>
      <c r="E162" s="325"/>
      <c r="G162" s="97"/>
      <c r="H162" s="97" t="s">
        <v>2</v>
      </c>
    </row>
    <row r="163" spans="1:10" x14ac:dyDescent="0.35">
      <c r="A163" s="97" t="s">
        <v>6</v>
      </c>
      <c r="B163" s="300" t="s">
        <v>19</v>
      </c>
      <c r="E163" s="326" t="s">
        <v>4</v>
      </c>
      <c r="G163" s="99" t="s">
        <v>5</v>
      </c>
      <c r="H163" s="97" t="s">
        <v>6</v>
      </c>
    </row>
    <row r="164" spans="1:10" x14ac:dyDescent="0.35">
      <c r="A164" s="97"/>
      <c r="B164" s="327" t="s">
        <v>239</v>
      </c>
      <c r="E164" s="325"/>
      <c r="G164" s="97"/>
    </row>
    <row r="165" spans="1:10" x14ac:dyDescent="0.35">
      <c r="A165" s="97">
        <v>1</v>
      </c>
      <c r="B165" s="227" t="s">
        <v>174</v>
      </c>
      <c r="E165" s="325"/>
      <c r="G165" s="97"/>
      <c r="H165" s="97">
        <f>A165</f>
        <v>1</v>
      </c>
    </row>
    <row r="166" spans="1:10" x14ac:dyDescent="0.35">
      <c r="A166" s="97">
        <f t="shared" ref="A166:A189" si="6">A165+1</f>
        <v>2</v>
      </c>
      <c r="B166" s="102" t="s">
        <v>118</v>
      </c>
      <c r="E166" s="330">
        <v>7094919.3161269231</v>
      </c>
      <c r="F166" s="336"/>
      <c r="G166" s="97" t="s">
        <v>251</v>
      </c>
      <c r="H166" s="97">
        <f t="shared" ref="H166:H189" si="7">H165+1</f>
        <v>2</v>
      </c>
      <c r="I166" s="362"/>
    </row>
    <row r="167" spans="1:10" x14ac:dyDescent="0.35">
      <c r="A167" s="97">
        <f t="shared" si="6"/>
        <v>3</v>
      </c>
      <c r="B167" s="102" t="s">
        <v>240</v>
      </c>
      <c r="E167" s="332">
        <v>38763.894961183643</v>
      </c>
      <c r="F167" s="336"/>
      <c r="G167" s="97" t="s">
        <v>252</v>
      </c>
      <c r="H167" s="97">
        <f t="shared" si="7"/>
        <v>3</v>
      </c>
      <c r="I167" s="363"/>
    </row>
    <row r="168" spans="1:10" x14ac:dyDescent="0.35">
      <c r="A168" s="97">
        <f t="shared" si="6"/>
        <v>4</v>
      </c>
      <c r="B168" s="102" t="s">
        <v>122</v>
      </c>
      <c r="E168" s="332">
        <v>101769.80346132621</v>
      </c>
      <c r="F168" s="300"/>
      <c r="G168" s="97" t="s">
        <v>253</v>
      </c>
      <c r="H168" s="97">
        <f t="shared" si="7"/>
        <v>4</v>
      </c>
      <c r="J168" s="121"/>
    </row>
    <row r="169" spans="1:10" x14ac:dyDescent="0.35">
      <c r="A169" s="97">
        <f t="shared" si="6"/>
        <v>5</v>
      </c>
      <c r="B169" s="102" t="s">
        <v>124</v>
      </c>
      <c r="C169" s="97"/>
      <c r="D169" s="97"/>
      <c r="E169" s="334">
        <v>276230.81071417732</v>
      </c>
      <c r="F169" s="300"/>
      <c r="G169" s="97" t="s">
        <v>254</v>
      </c>
      <c r="H169" s="97">
        <f t="shared" si="7"/>
        <v>5</v>
      </c>
    </row>
    <row r="170" spans="1:10" x14ac:dyDescent="0.35">
      <c r="A170" s="97">
        <f t="shared" si="6"/>
        <v>6</v>
      </c>
      <c r="B170" s="102" t="s">
        <v>179</v>
      </c>
      <c r="E170" s="341">
        <f>SUM(E166:E169)</f>
        <v>7511683.8252636101</v>
      </c>
      <c r="F170" s="336"/>
      <c r="G170" s="97" t="s">
        <v>127</v>
      </c>
      <c r="H170" s="97">
        <f t="shared" si="7"/>
        <v>6</v>
      </c>
      <c r="I170" s="363"/>
    </row>
    <row r="171" spans="1:10" x14ac:dyDescent="0.35">
      <c r="A171" s="97">
        <f t="shared" si="6"/>
        <v>7</v>
      </c>
      <c r="C171" s="97"/>
      <c r="D171" s="97"/>
      <c r="E171" s="325"/>
      <c r="G171" s="97"/>
      <c r="H171" s="97">
        <f t="shared" si="7"/>
        <v>7</v>
      </c>
    </row>
    <row r="172" spans="1:10" x14ac:dyDescent="0.35">
      <c r="A172" s="97">
        <f t="shared" si="6"/>
        <v>8</v>
      </c>
      <c r="B172" s="101" t="s">
        <v>180</v>
      </c>
      <c r="E172" s="325"/>
      <c r="G172" s="97"/>
      <c r="H172" s="97">
        <f t="shared" si="7"/>
        <v>8</v>
      </c>
    </row>
    <row r="173" spans="1:10" x14ac:dyDescent="0.35">
      <c r="A173" s="97">
        <f t="shared" si="6"/>
        <v>9</v>
      </c>
      <c r="B173" s="183" t="s">
        <v>181</v>
      </c>
      <c r="E173" s="330">
        <v>1544320.792109231</v>
      </c>
      <c r="F173" s="336"/>
      <c r="G173" s="97" t="s">
        <v>255</v>
      </c>
      <c r="H173" s="97">
        <f t="shared" si="7"/>
        <v>9</v>
      </c>
    </row>
    <row r="174" spans="1:10" x14ac:dyDescent="0.35">
      <c r="A174" s="97">
        <f t="shared" si="6"/>
        <v>10</v>
      </c>
      <c r="B174" s="183" t="s">
        <v>183</v>
      </c>
      <c r="E174" s="332">
        <v>33670.163239599606</v>
      </c>
      <c r="F174" s="336"/>
      <c r="G174" s="97" t="s">
        <v>256</v>
      </c>
      <c r="H174" s="97">
        <f t="shared" si="7"/>
        <v>10</v>
      </c>
    </row>
    <row r="175" spans="1:10" x14ac:dyDescent="0.35">
      <c r="A175" s="97">
        <f t="shared" si="6"/>
        <v>11</v>
      </c>
      <c r="B175" s="183" t="s">
        <v>185</v>
      </c>
      <c r="E175" s="332">
        <v>42193.179474965684</v>
      </c>
      <c r="F175" s="300"/>
      <c r="G175" s="97" t="s">
        <v>257</v>
      </c>
      <c r="H175" s="97">
        <f t="shared" si="7"/>
        <v>11</v>
      </c>
    </row>
    <row r="176" spans="1:10" x14ac:dyDescent="0.35">
      <c r="A176" s="97">
        <f t="shared" si="6"/>
        <v>12</v>
      </c>
      <c r="B176" s="183" t="s">
        <v>187</v>
      </c>
      <c r="E176" s="334">
        <v>126838.82681949215</v>
      </c>
      <c r="F176" s="300"/>
      <c r="G176" s="97" t="s">
        <v>258</v>
      </c>
      <c r="H176" s="97">
        <f t="shared" si="7"/>
        <v>12</v>
      </c>
    </row>
    <row r="177" spans="1:8" x14ac:dyDescent="0.35">
      <c r="A177" s="97">
        <f t="shared" si="6"/>
        <v>13</v>
      </c>
      <c r="B177" s="363" t="s">
        <v>189</v>
      </c>
      <c r="C177" s="363"/>
      <c r="D177" s="363"/>
      <c r="E177" s="364">
        <f>SUM(E173:E176)</f>
        <v>1747022.9616432884</v>
      </c>
      <c r="F177" s="336"/>
      <c r="G177" s="97" t="s">
        <v>190</v>
      </c>
      <c r="H177" s="97">
        <f t="shared" si="7"/>
        <v>13</v>
      </c>
    </row>
    <row r="178" spans="1:8" x14ac:dyDescent="0.35">
      <c r="A178" s="97">
        <f t="shared" si="6"/>
        <v>14</v>
      </c>
      <c r="B178" s="363"/>
      <c r="C178" s="363"/>
      <c r="D178" s="363"/>
      <c r="E178" s="331"/>
      <c r="G178" s="97"/>
      <c r="H178" s="97">
        <f t="shared" si="7"/>
        <v>14</v>
      </c>
    </row>
    <row r="179" spans="1:8" x14ac:dyDescent="0.35">
      <c r="A179" s="97">
        <f t="shared" si="6"/>
        <v>15</v>
      </c>
      <c r="B179" s="227" t="s">
        <v>117</v>
      </c>
      <c r="C179" s="363"/>
      <c r="D179" s="363"/>
      <c r="E179" s="331"/>
      <c r="G179" s="97"/>
      <c r="H179" s="97">
        <f t="shared" si="7"/>
        <v>15</v>
      </c>
    </row>
    <row r="180" spans="1:8" x14ac:dyDescent="0.35">
      <c r="A180" s="97">
        <f t="shared" si="6"/>
        <v>16</v>
      </c>
      <c r="B180" s="102" t="s">
        <v>118</v>
      </c>
      <c r="E180" s="335">
        <f>+E166-E173</f>
        <v>5550598.5240176916</v>
      </c>
      <c r="F180" s="336"/>
      <c r="G180" s="97" t="s">
        <v>241</v>
      </c>
      <c r="H180" s="97">
        <f t="shared" si="7"/>
        <v>16</v>
      </c>
    </row>
    <row r="181" spans="1:8" x14ac:dyDescent="0.35">
      <c r="A181" s="97">
        <f t="shared" si="6"/>
        <v>17</v>
      </c>
      <c r="B181" s="102" t="s">
        <v>120</v>
      </c>
      <c r="E181" s="331">
        <f>+E167-E174</f>
        <v>5093.7317215840376</v>
      </c>
      <c r="F181" s="336"/>
      <c r="G181" s="97" t="s">
        <v>242</v>
      </c>
      <c r="H181" s="97">
        <f t="shared" si="7"/>
        <v>17</v>
      </c>
    </row>
    <row r="182" spans="1:8" x14ac:dyDescent="0.35">
      <c r="A182" s="97">
        <f t="shared" si="6"/>
        <v>18</v>
      </c>
      <c r="B182" s="102" t="s">
        <v>122</v>
      </c>
      <c r="E182" s="331">
        <f>+E168-E175</f>
        <v>59576.62398636053</v>
      </c>
      <c r="G182" s="97" t="s">
        <v>243</v>
      </c>
      <c r="H182" s="97">
        <f t="shared" si="7"/>
        <v>18</v>
      </c>
    </row>
    <row r="183" spans="1:8" x14ac:dyDescent="0.35">
      <c r="A183" s="97">
        <f t="shared" si="6"/>
        <v>19</v>
      </c>
      <c r="B183" s="102" t="s">
        <v>124</v>
      </c>
      <c r="E183" s="365">
        <f>+E169-E176</f>
        <v>149391.98389468517</v>
      </c>
      <c r="G183" s="97" t="s">
        <v>244</v>
      </c>
      <c r="H183" s="97">
        <f t="shared" si="7"/>
        <v>19</v>
      </c>
    </row>
    <row r="184" spans="1:8" ht="16" thickBot="1" x14ac:dyDescent="0.4">
      <c r="A184" s="97">
        <f t="shared" si="6"/>
        <v>20</v>
      </c>
      <c r="B184" s="183" t="s">
        <v>126</v>
      </c>
      <c r="E184" s="347">
        <f>SUM(E180:E183)</f>
        <v>5764660.8636203213</v>
      </c>
      <c r="F184" s="336"/>
      <c r="G184" s="97" t="s">
        <v>195</v>
      </c>
      <c r="H184" s="97">
        <f t="shared" si="7"/>
        <v>20</v>
      </c>
    </row>
    <row r="185" spans="1:8" ht="16" thickTop="1" x14ac:dyDescent="0.35">
      <c r="A185" s="97">
        <f t="shared" si="6"/>
        <v>21</v>
      </c>
      <c r="E185" s="335"/>
      <c r="G185" s="97"/>
      <c r="H185" s="97">
        <f t="shared" si="7"/>
        <v>21</v>
      </c>
    </row>
    <row r="186" spans="1:8" ht="18" x14ac:dyDescent="0.35">
      <c r="A186" s="97">
        <f t="shared" si="6"/>
        <v>22</v>
      </c>
      <c r="B186" s="327" t="s">
        <v>196</v>
      </c>
      <c r="E186" s="335"/>
      <c r="G186" s="97"/>
      <c r="H186" s="97">
        <f t="shared" si="7"/>
        <v>22</v>
      </c>
    </row>
    <row r="187" spans="1:8" x14ac:dyDescent="0.35">
      <c r="A187" s="97">
        <f t="shared" si="6"/>
        <v>23</v>
      </c>
      <c r="B187" s="102" t="s">
        <v>197</v>
      </c>
      <c r="E187" s="330">
        <v>0</v>
      </c>
      <c r="G187" s="97" t="s">
        <v>245</v>
      </c>
      <c r="H187" s="97">
        <f t="shared" si="7"/>
        <v>23</v>
      </c>
    </row>
    <row r="188" spans="1:8" x14ac:dyDescent="0.35">
      <c r="A188" s="97">
        <f t="shared" si="6"/>
        <v>24</v>
      </c>
      <c r="B188" s="183" t="s">
        <v>199</v>
      </c>
      <c r="E188" s="334">
        <v>0</v>
      </c>
      <c r="G188" s="97" t="s">
        <v>246</v>
      </c>
      <c r="H188" s="97">
        <f t="shared" si="7"/>
        <v>24</v>
      </c>
    </row>
    <row r="189" spans="1:8" ht="16" thickBot="1" x14ac:dyDescent="0.4">
      <c r="A189" s="97">
        <f t="shared" si="6"/>
        <v>25</v>
      </c>
      <c r="B189" s="102" t="s">
        <v>201</v>
      </c>
      <c r="E189" s="361">
        <f>E187-E188</f>
        <v>0</v>
      </c>
      <c r="G189" s="97" t="s">
        <v>202</v>
      </c>
      <c r="H189" s="97">
        <f t="shared" si="7"/>
        <v>25</v>
      </c>
    </row>
    <row r="190" spans="1:8" ht="16" thickTop="1" x14ac:dyDescent="0.35">
      <c r="A190" s="97"/>
      <c r="B190" s="102"/>
      <c r="E190" s="335"/>
      <c r="G190" s="97"/>
    </row>
    <row r="191" spans="1:8" x14ac:dyDescent="0.35">
      <c r="A191" s="97"/>
      <c r="B191" s="102"/>
      <c r="E191" s="335"/>
      <c r="G191" s="97"/>
    </row>
    <row r="192" spans="1:8" ht="18" x14ac:dyDescent="0.35">
      <c r="A192" s="344">
        <v>1</v>
      </c>
      <c r="B192" s="183" t="s">
        <v>203</v>
      </c>
      <c r="E192" s="335"/>
      <c r="G192" s="97"/>
    </row>
    <row r="193" spans="5:5" x14ac:dyDescent="0.35">
      <c r="E193" s="106"/>
    </row>
  </sheetData>
  <mergeCells count="20">
    <mergeCell ref="B4:G4"/>
    <mergeCell ref="B5:G5"/>
    <mergeCell ref="B6:G6"/>
    <mergeCell ref="B7:G7"/>
    <mergeCell ref="B3:G3"/>
    <mergeCell ref="B106:G106"/>
    <mergeCell ref="B158:G158"/>
    <mergeCell ref="B159:G159"/>
    <mergeCell ref="B160:G160"/>
    <mergeCell ref="B156:G156"/>
    <mergeCell ref="B157:G157"/>
    <mergeCell ref="B103:G103"/>
    <mergeCell ref="B104:G104"/>
    <mergeCell ref="B105:G105"/>
    <mergeCell ref="B47:G47"/>
    <mergeCell ref="B48:G48"/>
    <mergeCell ref="B49:G49"/>
    <mergeCell ref="B50:G50"/>
    <mergeCell ref="B51:G51"/>
    <mergeCell ref="B102:G102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&amp;L&amp;A&amp;CPage 4.&amp;P&amp;R&amp;F</oddFooter>
  </headerFooter>
  <rowBreaks count="3" manualBreakCount="3">
    <brk id="45" max="16383" man="1"/>
    <brk id="100" max="7" man="1"/>
    <brk id="15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06B9-0840-43C9-884B-D47A8CD97E62}">
  <sheetPr>
    <pageSetUpPr fitToPage="1"/>
  </sheetPr>
  <dimension ref="A1:J66"/>
  <sheetViews>
    <sheetView zoomScale="80" zoomScaleNormal="80" workbookViewId="0"/>
  </sheetViews>
  <sheetFormatPr defaultColWidth="8.90625" defaultRowHeight="15.5" x14ac:dyDescent="0.35"/>
  <cols>
    <col min="1" max="1" width="5.08984375" style="97" bestFit="1" customWidth="1"/>
    <col min="2" max="2" width="78.453125" style="183" customWidth="1"/>
    <col min="3" max="3" width="21.08984375" style="183" customWidth="1"/>
    <col min="4" max="4" width="1.54296875" style="183" customWidth="1"/>
    <col min="5" max="5" width="16.90625" style="183" customWidth="1"/>
    <col min="6" max="6" width="1.54296875" style="183" customWidth="1"/>
    <col min="7" max="7" width="44.90625" style="183" customWidth="1"/>
    <col min="8" max="8" width="5.08984375" style="183" customWidth="1"/>
    <col min="9" max="9" width="8.90625" style="183"/>
    <col min="10" max="10" width="20.453125" style="183" bestFit="1" customWidth="1"/>
    <col min="11" max="16384" width="8.90625" style="183"/>
  </cols>
  <sheetData>
    <row r="1" spans="1:8" x14ac:dyDescent="0.35">
      <c r="G1" s="97"/>
      <c r="H1" s="97"/>
    </row>
    <row r="2" spans="1:8" x14ac:dyDescent="0.35">
      <c r="B2" s="455" t="s">
        <v>204</v>
      </c>
      <c r="C2" s="455"/>
      <c r="D2" s="455"/>
      <c r="E2" s="455"/>
      <c r="F2" s="455"/>
      <c r="G2" s="455"/>
      <c r="H2" s="97"/>
    </row>
    <row r="3" spans="1:8" x14ac:dyDescent="0.35">
      <c r="B3" s="455" t="s">
        <v>275</v>
      </c>
      <c r="C3" s="455"/>
      <c r="D3" s="455"/>
      <c r="E3" s="455"/>
      <c r="F3" s="455"/>
      <c r="G3" s="455"/>
      <c r="H3" s="97"/>
    </row>
    <row r="4" spans="1:8" x14ac:dyDescent="0.35">
      <c r="B4" s="455" t="s">
        <v>276</v>
      </c>
      <c r="C4" s="455"/>
      <c r="D4" s="455"/>
      <c r="E4" s="455"/>
      <c r="F4" s="455"/>
      <c r="G4" s="455"/>
      <c r="H4" s="97"/>
    </row>
    <row r="5" spans="1:8" x14ac:dyDescent="0.35">
      <c r="B5" s="453" t="s">
        <v>638</v>
      </c>
      <c r="C5" s="453"/>
      <c r="D5" s="453"/>
      <c r="E5" s="453"/>
      <c r="F5" s="453"/>
      <c r="G5" s="453"/>
      <c r="H5" s="97"/>
    </row>
    <row r="6" spans="1:8" x14ac:dyDescent="0.35">
      <c r="B6" s="451" t="s">
        <v>1</v>
      </c>
      <c r="C6" s="452"/>
      <c r="D6" s="452"/>
      <c r="E6" s="452"/>
      <c r="F6" s="452"/>
      <c r="G6" s="452"/>
      <c r="H6" s="97"/>
    </row>
    <row r="7" spans="1:8" x14ac:dyDescent="0.35">
      <c r="B7" s="97"/>
      <c r="C7" s="97"/>
      <c r="D7" s="97"/>
      <c r="E7" s="98"/>
      <c r="F7" s="98"/>
      <c r="G7" s="97"/>
      <c r="H7" s="97"/>
    </row>
    <row r="8" spans="1:8" x14ac:dyDescent="0.35">
      <c r="A8" s="97" t="s">
        <v>2</v>
      </c>
      <c r="B8" s="149"/>
      <c r="C8" s="97" t="s">
        <v>264</v>
      </c>
      <c r="D8" s="149"/>
      <c r="E8" s="225"/>
      <c r="F8" s="225"/>
      <c r="G8" s="97"/>
      <c r="H8" s="97" t="s">
        <v>2</v>
      </c>
    </row>
    <row r="9" spans="1:8" x14ac:dyDescent="0.35">
      <c r="A9" s="97" t="s">
        <v>6</v>
      </c>
      <c r="C9" s="99" t="s">
        <v>267</v>
      </c>
      <c r="D9" s="149"/>
      <c r="E9" s="100" t="s">
        <v>4</v>
      </c>
      <c r="F9" s="225"/>
      <c r="G9" s="99" t="s">
        <v>5</v>
      </c>
      <c r="H9" s="97" t="s">
        <v>6</v>
      </c>
    </row>
    <row r="10" spans="1:8" x14ac:dyDescent="0.35">
      <c r="C10" s="149"/>
      <c r="D10" s="149"/>
      <c r="E10" s="225"/>
      <c r="F10" s="225"/>
      <c r="G10" s="97"/>
      <c r="H10" s="97"/>
    </row>
    <row r="11" spans="1:8" x14ac:dyDescent="0.35">
      <c r="A11" s="97">
        <v>1</v>
      </c>
      <c r="B11" s="101" t="s">
        <v>277</v>
      </c>
      <c r="G11" s="97"/>
      <c r="H11" s="97">
        <f>A11</f>
        <v>1</v>
      </c>
    </row>
    <row r="12" spans="1:8" x14ac:dyDescent="0.35">
      <c r="A12" s="97">
        <f>+A11+1</f>
        <v>2</v>
      </c>
      <c r="B12" s="183" t="s">
        <v>278</v>
      </c>
      <c r="C12" s="97" t="s">
        <v>580</v>
      </c>
      <c r="E12" s="366">
        <v>109756.33199999999</v>
      </c>
      <c r="G12" s="97" t="s">
        <v>279</v>
      </c>
      <c r="H12" s="97">
        <f>+H11+1</f>
        <v>2</v>
      </c>
    </row>
    <row r="13" spans="1:8" x14ac:dyDescent="0.35">
      <c r="A13" s="97">
        <f t="shared" ref="A13:A61" si="0">+A12+1</f>
        <v>3</v>
      </c>
      <c r="B13" s="102" t="s">
        <v>280</v>
      </c>
      <c r="E13" s="367"/>
      <c r="G13" s="97"/>
      <c r="H13" s="97">
        <f t="shared" ref="H13:H61" si="1">+H12+1</f>
        <v>3</v>
      </c>
    </row>
    <row r="14" spans="1:8" x14ac:dyDescent="0.35">
      <c r="A14" s="97">
        <f t="shared" si="0"/>
        <v>4</v>
      </c>
      <c r="B14" s="183" t="s">
        <v>281</v>
      </c>
      <c r="C14" s="103"/>
      <c r="E14" s="368">
        <v>-3844.3684500000004</v>
      </c>
      <c r="G14" s="97" t="s">
        <v>581</v>
      </c>
      <c r="H14" s="97">
        <f t="shared" si="1"/>
        <v>4</v>
      </c>
    </row>
    <row r="15" spans="1:8" x14ac:dyDescent="0.35">
      <c r="A15" s="97">
        <f t="shared" si="0"/>
        <v>5</v>
      </c>
      <c r="B15" s="183" t="s">
        <v>283</v>
      </c>
      <c r="E15" s="368">
        <v>-1815.5599299999999</v>
      </c>
      <c r="G15" s="97" t="s">
        <v>582</v>
      </c>
      <c r="H15" s="97">
        <f t="shared" si="1"/>
        <v>5</v>
      </c>
    </row>
    <row r="16" spans="1:8" x14ac:dyDescent="0.35">
      <c r="A16" s="97">
        <f t="shared" si="0"/>
        <v>6</v>
      </c>
      <c r="B16" s="183" t="s">
        <v>284</v>
      </c>
      <c r="E16" s="368">
        <v>0</v>
      </c>
      <c r="G16" s="97" t="s">
        <v>282</v>
      </c>
      <c r="H16" s="97">
        <f t="shared" si="1"/>
        <v>6</v>
      </c>
    </row>
    <row r="17" spans="1:10" x14ac:dyDescent="0.35">
      <c r="A17" s="97">
        <f t="shared" si="0"/>
        <v>7</v>
      </c>
      <c r="B17" s="183" t="s">
        <v>285</v>
      </c>
      <c r="E17" s="368">
        <v>-3708.41851</v>
      </c>
      <c r="G17" s="97" t="s">
        <v>583</v>
      </c>
      <c r="H17" s="97">
        <f t="shared" si="1"/>
        <v>7</v>
      </c>
    </row>
    <row r="18" spans="1:10" x14ac:dyDescent="0.35">
      <c r="A18" s="97">
        <f t="shared" si="0"/>
        <v>8</v>
      </c>
      <c r="B18" s="183" t="s">
        <v>584</v>
      </c>
      <c r="E18" s="369">
        <v>-105.63984000000001</v>
      </c>
      <c r="G18" s="97" t="s">
        <v>585</v>
      </c>
      <c r="H18" s="97">
        <f t="shared" si="1"/>
        <v>8</v>
      </c>
    </row>
    <row r="19" spans="1:10" x14ac:dyDescent="0.35">
      <c r="A19" s="97">
        <f t="shared" si="0"/>
        <v>9</v>
      </c>
      <c r="B19" s="183" t="s">
        <v>286</v>
      </c>
      <c r="E19" s="370">
        <f>SUM(E12:E18)</f>
        <v>100282.34526999999</v>
      </c>
      <c r="G19" s="97" t="s">
        <v>287</v>
      </c>
      <c r="H19" s="97">
        <f t="shared" si="1"/>
        <v>9</v>
      </c>
    </row>
    <row r="20" spans="1:10" x14ac:dyDescent="0.35">
      <c r="A20" s="97">
        <f t="shared" si="0"/>
        <v>10</v>
      </c>
      <c r="E20" s="105"/>
      <c r="H20" s="97">
        <f t="shared" si="1"/>
        <v>10</v>
      </c>
    </row>
    <row r="21" spans="1:10" x14ac:dyDescent="0.35">
      <c r="A21" s="97">
        <f t="shared" si="0"/>
        <v>11</v>
      </c>
      <c r="B21" s="227" t="s">
        <v>288</v>
      </c>
      <c r="E21" s="371"/>
      <c r="G21" s="97"/>
      <c r="H21" s="97">
        <f t="shared" si="1"/>
        <v>11</v>
      </c>
    </row>
    <row r="22" spans="1:10" x14ac:dyDescent="0.35">
      <c r="A22" s="97">
        <f t="shared" si="0"/>
        <v>12</v>
      </c>
      <c r="B22" s="102" t="s">
        <v>289</v>
      </c>
      <c r="C22" s="97" t="s">
        <v>586</v>
      </c>
      <c r="E22" s="366">
        <v>656792.06599999999</v>
      </c>
      <c r="G22" s="97" t="s">
        <v>587</v>
      </c>
      <c r="H22" s="97">
        <f t="shared" si="1"/>
        <v>12</v>
      </c>
    </row>
    <row r="23" spans="1:10" x14ac:dyDescent="0.35">
      <c r="A23" s="97">
        <f t="shared" si="0"/>
        <v>13</v>
      </c>
      <c r="B23" s="102" t="s">
        <v>290</v>
      </c>
      <c r="E23" s="371" t="s">
        <v>19</v>
      </c>
      <c r="G23" s="97"/>
      <c r="H23" s="97">
        <f t="shared" si="1"/>
        <v>13</v>
      </c>
    </row>
    <row r="24" spans="1:10" x14ac:dyDescent="0.35">
      <c r="A24" s="97">
        <f t="shared" si="0"/>
        <v>14</v>
      </c>
      <c r="B24" s="102" t="s">
        <v>588</v>
      </c>
      <c r="E24" s="368">
        <v>-5025.3662400000003</v>
      </c>
      <c r="G24" s="97" t="s">
        <v>589</v>
      </c>
      <c r="H24" s="97">
        <f t="shared" si="1"/>
        <v>14</v>
      </c>
    </row>
    <row r="25" spans="1:10" ht="31" x14ac:dyDescent="0.35">
      <c r="A25" s="97">
        <f t="shared" si="0"/>
        <v>15</v>
      </c>
      <c r="B25" s="102" t="s">
        <v>291</v>
      </c>
      <c r="E25" s="368">
        <v>-13176.468442261001</v>
      </c>
      <c r="G25" s="104" t="s">
        <v>590</v>
      </c>
      <c r="H25" s="97">
        <f t="shared" si="1"/>
        <v>15</v>
      </c>
      <c r="I25" s="228"/>
      <c r="J25" s="105"/>
    </row>
    <row r="26" spans="1:10" ht="18" x14ac:dyDescent="0.35">
      <c r="A26" s="97">
        <f t="shared" si="0"/>
        <v>16</v>
      </c>
      <c r="B26" s="102" t="s">
        <v>292</v>
      </c>
      <c r="E26" s="368">
        <v>0</v>
      </c>
      <c r="G26" s="97" t="s">
        <v>591</v>
      </c>
      <c r="H26" s="97">
        <f t="shared" si="1"/>
        <v>16</v>
      </c>
      <c r="I26" s="228"/>
      <c r="J26" s="106"/>
    </row>
    <row r="27" spans="1:10" x14ac:dyDescent="0.35">
      <c r="A27" s="97">
        <f t="shared" si="0"/>
        <v>17</v>
      </c>
      <c r="B27" s="102" t="s">
        <v>293</v>
      </c>
      <c r="E27" s="368">
        <v>-617.17561999999998</v>
      </c>
      <c r="G27" s="97" t="s">
        <v>592</v>
      </c>
      <c r="H27" s="97">
        <f t="shared" si="1"/>
        <v>17</v>
      </c>
    </row>
    <row r="28" spans="1:10" x14ac:dyDescent="0.35">
      <c r="A28" s="97">
        <f t="shared" si="0"/>
        <v>18</v>
      </c>
      <c r="B28" s="102" t="s">
        <v>294</v>
      </c>
      <c r="E28" s="368">
        <v>-22235.548999999999</v>
      </c>
      <c r="G28" s="97" t="s">
        <v>593</v>
      </c>
      <c r="H28" s="97">
        <f t="shared" si="1"/>
        <v>18</v>
      </c>
      <c r="J28" s="105"/>
    </row>
    <row r="29" spans="1:10" x14ac:dyDescent="0.35">
      <c r="A29" s="97">
        <f t="shared" si="0"/>
        <v>19</v>
      </c>
      <c r="B29" s="102" t="s">
        <v>295</v>
      </c>
      <c r="E29" s="368">
        <v>0</v>
      </c>
      <c r="G29" s="104" t="s">
        <v>594</v>
      </c>
      <c r="H29" s="97">
        <f>+H28+1</f>
        <v>19</v>
      </c>
      <c r="I29" s="228"/>
      <c r="J29" s="105"/>
    </row>
    <row r="30" spans="1:10" x14ac:dyDescent="0.35">
      <c r="A30" s="97">
        <f t="shared" si="0"/>
        <v>20</v>
      </c>
      <c r="B30" s="102" t="s">
        <v>296</v>
      </c>
      <c r="E30" s="368">
        <v>-66.134640000000005</v>
      </c>
      <c r="G30" s="104" t="s">
        <v>595</v>
      </c>
      <c r="H30" s="97">
        <f>+H29+1</f>
        <v>20</v>
      </c>
      <c r="I30" s="228"/>
    </row>
    <row r="31" spans="1:10" x14ac:dyDescent="0.35">
      <c r="A31" s="97">
        <f t="shared" si="0"/>
        <v>21</v>
      </c>
      <c r="B31" s="102" t="s">
        <v>297</v>
      </c>
      <c r="E31" s="368">
        <v>-128579.84063999999</v>
      </c>
      <c r="G31" s="97" t="s">
        <v>596</v>
      </c>
      <c r="H31" s="97">
        <f>+H30+1</f>
        <v>21</v>
      </c>
    </row>
    <row r="32" spans="1:10" x14ac:dyDescent="0.35">
      <c r="A32" s="97">
        <f t="shared" si="0"/>
        <v>22</v>
      </c>
      <c r="B32" s="102" t="s">
        <v>298</v>
      </c>
      <c r="E32" s="368">
        <v>-25.724845446</v>
      </c>
      <c r="G32" s="104" t="s">
        <v>597</v>
      </c>
      <c r="H32" s="97">
        <f t="shared" ref="H32:H33" si="2">+H31+1</f>
        <v>22</v>
      </c>
    </row>
    <row r="33" spans="1:10" x14ac:dyDescent="0.35">
      <c r="A33" s="97">
        <f t="shared" si="0"/>
        <v>23</v>
      </c>
      <c r="B33" s="102" t="s">
        <v>299</v>
      </c>
      <c r="E33" s="368">
        <v>-964.92977000000019</v>
      </c>
      <c r="G33" s="104" t="s">
        <v>598</v>
      </c>
      <c r="H33" s="97">
        <f t="shared" si="2"/>
        <v>23</v>
      </c>
    </row>
    <row r="34" spans="1:10" ht="31" x14ac:dyDescent="0.35">
      <c r="A34" s="97">
        <f t="shared" si="0"/>
        <v>24</v>
      </c>
      <c r="B34" s="102" t="s">
        <v>599</v>
      </c>
      <c r="E34" s="368">
        <v>-9748.0802954320006</v>
      </c>
      <c r="G34" s="104" t="s">
        <v>600</v>
      </c>
      <c r="H34" s="97">
        <f>+H33+1</f>
        <v>24</v>
      </c>
    </row>
    <row r="35" spans="1:10" x14ac:dyDescent="0.35">
      <c r="A35" s="97">
        <f t="shared" si="0"/>
        <v>25</v>
      </c>
      <c r="B35" s="300" t="s">
        <v>300</v>
      </c>
      <c r="E35" s="424">
        <f>'Pg5.2 Rev AH-2'!H26</f>
        <v>12176.99337</v>
      </c>
      <c r="F35" s="42" t="s">
        <v>31</v>
      </c>
      <c r="G35" s="97" t="s">
        <v>681</v>
      </c>
      <c r="H35" s="97">
        <f t="shared" ref="H35:H38" si="3">+H34+1</f>
        <v>25</v>
      </c>
    </row>
    <row r="36" spans="1:10" x14ac:dyDescent="0.35">
      <c r="A36" s="97">
        <f t="shared" si="0"/>
        <v>26</v>
      </c>
      <c r="B36" s="102" t="s">
        <v>301</v>
      </c>
      <c r="E36" s="406">
        <f>SUM(E22:E35)</f>
        <v>488529.78987686103</v>
      </c>
      <c r="F36" s="42" t="s">
        <v>31</v>
      </c>
      <c r="G36" s="97" t="s">
        <v>321</v>
      </c>
      <c r="H36" s="97">
        <f t="shared" si="3"/>
        <v>26</v>
      </c>
    </row>
    <row r="37" spans="1:10" x14ac:dyDescent="0.35">
      <c r="A37" s="97">
        <f t="shared" si="0"/>
        <v>27</v>
      </c>
      <c r="B37" s="102" t="s">
        <v>302</v>
      </c>
      <c r="E37" s="372">
        <v>-8615.7170000000006</v>
      </c>
      <c r="G37" s="97" t="s">
        <v>303</v>
      </c>
      <c r="H37" s="97">
        <f t="shared" si="3"/>
        <v>27</v>
      </c>
      <c r="J37" s="106"/>
    </row>
    <row r="38" spans="1:10" x14ac:dyDescent="0.35">
      <c r="A38" s="97">
        <f t="shared" si="0"/>
        <v>28</v>
      </c>
      <c r="B38" s="102" t="s">
        <v>304</v>
      </c>
      <c r="E38" s="406">
        <f>SUM(E36:E37)</f>
        <v>479914.07287686103</v>
      </c>
      <c r="F38" s="42" t="s">
        <v>31</v>
      </c>
      <c r="G38" s="97" t="s">
        <v>322</v>
      </c>
      <c r="H38" s="97">
        <f t="shared" si="3"/>
        <v>28</v>
      </c>
      <c r="J38" s="427"/>
    </row>
    <row r="39" spans="1:10" x14ac:dyDescent="0.35">
      <c r="A39" s="97">
        <f t="shared" si="0"/>
        <v>29</v>
      </c>
      <c r="B39" s="183" t="s">
        <v>269</v>
      </c>
      <c r="E39" s="229">
        <v>0.20229837689326716</v>
      </c>
      <c r="G39" s="97" t="s">
        <v>270</v>
      </c>
      <c r="H39" s="97">
        <f t="shared" ref="H39:H48" si="4">+H38+1</f>
        <v>29</v>
      </c>
    </row>
    <row r="40" spans="1:10" x14ac:dyDescent="0.35">
      <c r="A40" s="97">
        <f t="shared" si="0"/>
        <v>30</v>
      </c>
      <c r="B40" s="102" t="s">
        <v>305</v>
      </c>
      <c r="E40" s="425">
        <f>E38*E39</f>
        <v>97085.837991226115</v>
      </c>
      <c r="F40" s="42" t="s">
        <v>31</v>
      </c>
      <c r="G40" s="97" t="s">
        <v>323</v>
      </c>
      <c r="H40" s="97">
        <f t="shared" si="4"/>
        <v>30</v>
      </c>
    </row>
    <row r="41" spans="1:10" x14ac:dyDescent="0.35">
      <c r="A41" s="97">
        <f t="shared" si="0"/>
        <v>31</v>
      </c>
      <c r="B41" s="183" t="s">
        <v>306</v>
      </c>
      <c r="E41" s="373">
        <f>E61*(-E37)</f>
        <v>3469.8858816028378</v>
      </c>
      <c r="G41" s="97" t="s">
        <v>324</v>
      </c>
      <c r="H41" s="97">
        <f t="shared" si="4"/>
        <v>31</v>
      </c>
    </row>
    <row r="42" spans="1:10" ht="16" thickBot="1" x14ac:dyDescent="0.4">
      <c r="A42" s="97">
        <f t="shared" si="0"/>
        <v>32</v>
      </c>
      <c r="B42" s="102" t="s">
        <v>307</v>
      </c>
      <c r="E42" s="426">
        <f>E41+E40</f>
        <v>100555.72387282895</v>
      </c>
      <c r="F42" s="42" t="s">
        <v>31</v>
      </c>
      <c r="G42" s="97" t="s">
        <v>163</v>
      </c>
      <c r="H42" s="97">
        <f t="shared" si="4"/>
        <v>32</v>
      </c>
      <c r="I42" s="102"/>
    </row>
    <row r="43" spans="1:10" ht="16" thickTop="1" x14ac:dyDescent="0.35">
      <c r="A43" s="97">
        <f t="shared" si="0"/>
        <v>33</v>
      </c>
      <c r="B43" s="107"/>
      <c r="E43" s="335"/>
      <c r="G43" s="97"/>
      <c r="H43" s="97">
        <f t="shared" si="4"/>
        <v>33</v>
      </c>
    </row>
    <row r="44" spans="1:10" x14ac:dyDescent="0.35">
      <c r="A44" s="97">
        <f t="shared" si="0"/>
        <v>34</v>
      </c>
      <c r="B44" s="227" t="s">
        <v>308</v>
      </c>
      <c r="E44" s="231"/>
      <c r="G44" s="97"/>
      <c r="H44" s="97">
        <f t="shared" si="4"/>
        <v>34</v>
      </c>
    </row>
    <row r="45" spans="1:10" x14ac:dyDescent="0.35">
      <c r="A45" s="97">
        <f t="shared" si="0"/>
        <v>35</v>
      </c>
      <c r="B45" s="102" t="s">
        <v>309</v>
      </c>
      <c r="E45" s="330">
        <v>7094919.3161269231</v>
      </c>
      <c r="G45" s="97" t="s">
        <v>325</v>
      </c>
      <c r="H45" s="97">
        <f t="shared" si="4"/>
        <v>35</v>
      </c>
    </row>
    <row r="46" spans="1:10" x14ac:dyDescent="0.35">
      <c r="A46" s="97">
        <f t="shared" si="0"/>
        <v>36</v>
      </c>
      <c r="B46" s="102" t="s">
        <v>120</v>
      </c>
      <c r="E46" s="374">
        <v>0</v>
      </c>
      <c r="G46" s="97" t="s">
        <v>219</v>
      </c>
      <c r="H46" s="97">
        <f t="shared" si="4"/>
        <v>36</v>
      </c>
    </row>
    <row r="47" spans="1:10" x14ac:dyDescent="0.35">
      <c r="A47" s="97">
        <f t="shared" si="0"/>
        <v>37</v>
      </c>
      <c r="B47" s="102" t="s">
        <v>122</v>
      </c>
      <c r="E47" s="332">
        <v>101769.80346132621</v>
      </c>
      <c r="G47" s="97" t="s">
        <v>253</v>
      </c>
      <c r="H47" s="97">
        <f t="shared" si="4"/>
        <v>37</v>
      </c>
    </row>
    <row r="48" spans="1:10" x14ac:dyDescent="0.35">
      <c r="A48" s="97">
        <f t="shared" si="0"/>
        <v>38</v>
      </c>
      <c r="B48" s="102" t="s">
        <v>272</v>
      </c>
      <c r="E48" s="334">
        <v>276230.81071417732</v>
      </c>
      <c r="G48" s="97" t="s">
        <v>254</v>
      </c>
      <c r="H48" s="97">
        <f t="shared" si="4"/>
        <v>38</v>
      </c>
    </row>
    <row r="49" spans="1:9" ht="16" thickBot="1" x14ac:dyDescent="0.4">
      <c r="A49" s="97">
        <f t="shared" si="0"/>
        <v>39</v>
      </c>
      <c r="B49" s="102" t="s">
        <v>310</v>
      </c>
      <c r="E49" s="347">
        <f>SUM(E45:E48)</f>
        <v>7472919.9303024262</v>
      </c>
      <c r="G49" s="97" t="s">
        <v>326</v>
      </c>
      <c r="H49" s="97">
        <f t="shared" si="1"/>
        <v>39</v>
      </c>
      <c r="I49" s="233"/>
    </row>
    <row r="50" spans="1:9" ht="16" thickTop="1" x14ac:dyDescent="0.35">
      <c r="A50" s="97">
        <f t="shared" si="0"/>
        <v>40</v>
      </c>
      <c r="B50" s="107"/>
      <c r="E50" s="105"/>
      <c r="G50" s="97"/>
      <c r="H50" s="97">
        <f t="shared" si="1"/>
        <v>40</v>
      </c>
    </row>
    <row r="51" spans="1:9" x14ac:dyDescent="0.35">
      <c r="A51" s="97">
        <f t="shared" si="0"/>
        <v>41</v>
      </c>
      <c r="B51" s="102" t="s">
        <v>271</v>
      </c>
      <c r="E51" s="106">
        <f>E45</f>
        <v>7094919.3161269231</v>
      </c>
      <c r="G51" s="328" t="s">
        <v>327</v>
      </c>
      <c r="H51" s="97">
        <f>+H50+1</f>
        <v>41</v>
      </c>
    </row>
    <row r="52" spans="1:9" x14ac:dyDescent="0.35">
      <c r="A52" s="97">
        <f t="shared" si="0"/>
        <v>42</v>
      </c>
      <c r="B52" s="102" t="s">
        <v>311</v>
      </c>
      <c r="E52" s="337">
        <v>566175.05046153837</v>
      </c>
      <c r="G52" s="97" t="s">
        <v>328</v>
      </c>
      <c r="H52" s="97">
        <f t="shared" ref="H52:H59" si="5">+H51+1</f>
        <v>42</v>
      </c>
    </row>
    <row r="53" spans="1:9" x14ac:dyDescent="0.35">
      <c r="A53" s="97">
        <f t="shared" si="0"/>
        <v>43</v>
      </c>
      <c r="B53" s="102" t="s">
        <v>312</v>
      </c>
      <c r="E53" s="374">
        <v>0</v>
      </c>
      <c r="G53" s="97" t="s">
        <v>219</v>
      </c>
      <c r="H53" s="97">
        <f t="shared" si="5"/>
        <v>43</v>
      </c>
    </row>
    <row r="54" spans="1:9" x14ac:dyDescent="0.35">
      <c r="A54" s="97">
        <f t="shared" si="0"/>
        <v>44</v>
      </c>
      <c r="B54" s="102" t="s">
        <v>313</v>
      </c>
      <c r="E54" s="337">
        <v>542749.88971846167</v>
      </c>
      <c r="G54" s="97" t="s">
        <v>329</v>
      </c>
      <c r="H54" s="97">
        <f t="shared" si="5"/>
        <v>44</v>
      </c>
    </row>
    <row r="55" spans="1:9" x14ac:dyDescent="0.35">
      <c r="A55" s="97">
        <f t="shared" si="0"/>
        <v>45</v>
      </c>
      <c r="B55" s="102" t="s">
        <v>314</v>
      </c>
      <c r="E55" s="337">
        <v>8482865.0223850012</v>
      </c>
      <c r="G55" s="97" t="s">
        <v>330</v>
      </c>
      <c r="H55" s="97">
        <f t="shared" si="5"/>
        <v>45</v>
      </c>
    </row>
    <row r="56" spans="1:9" x14ac:dyDescent="0.35">
      <c r="A56" s="97">
        <f t="shared" si="0"/>
        <v>46</v>
      </c>
      <c r="B56" s="102" t="s">
        <v>120</v>
      </c>
      <c r="E56" s="374">
        <v>0</v>
      </c>
      <c r="G56" s="97" t="s">
        <v>219</v>
      </c>
      <c r="H56" s="97">
        <f t="shared" si="5"/>
        <v>46</v>
      </c>
    </row>
    <row r="57" spans="1:9" x14ac:dyDescent="0.35">
      <c r="A57" s="97">
        <f t="shared" si="0"/>
        <v>47</v>
      </c>
      <c r="B57" s="102" t="s">
        <v>315</v>
      </c>
      <c r="E57" s="337">
        <v>503067.82004000002</v>
      </c>
      <c r="G57" s="97" t="s">
        <v>331</v>
      </c>
      <c r="H57" s="97">
        <f t="shared" si="5"/>
        <v>47</v>
      </c>
    </row>
    <row r="58" spans="1:9" x14ac:dyDescent="0.35">
      <c r="A58" s="97">
        <f t="shared" si="0"/>
        <v>48</v>
      </c>
      <c r="B58" s="102" t="s">
        <v>316</v>
      </c>
      <c r="E58" s="375">
        <v>1365462.3183650998</v>
      </c>
      <c r="G58" s="97" t="s">
        <v>332</v>
      </c>
      <c r="H58" s="97">
        <f t="shared" si="5"/>
        <v>48</v>
      </c>
    </row>
    <row r="59" spans="1:9" ht="16" thickBot="1" x14ac:dyDescent="0.4">
      <c r="A59" s="97">
        <f t="shared" si="0"/>
        <v>49</v>
      </c>
      <c r="B59" s="102" t="s">
        <v>317</v>
      </c>
      <c r="E59" s="122">
        <f>SUM(E51:E58)</f>
        <v>18555239.417097025</v>
      </c>
      <c r="G59" s="97" t="s">
        <v>333</v>
      </c>
      <c r="H59" s="97">
        <f t="shared" si="5"/>
        <v>49</v>
      </c>
      <c r="I59" s="233"/>
    </row>
    <row r="60" spans="1:9" ht="16" thickTop="1" x14ac:dyDescent="0.35">
      <c r="A60" s="97">
        <f t="shared" si="0"/>
        <v>50</v>
      </c>
      <c r="E60" s="108"/>
      <c r="G60" s="97"/>
      <c r="H60" s="97">
        <f t="shared" si="1"/>
        <v>50</v>
      </c>
    </row>
    <row r="61" spans="1:9" ht="16" thickBot="1" x14ac:dyDescent="0.4">
      <c r="A61" s="97">
        <f t="shared" si="0"/>
        <v>51</v>
      </c>
      <c r="B61" s="102" t="s">
        <v>318</v>
      </c>
      <c r="E61" s="376">
        <f>E49/E59</f>
        <v>0.4027390734401835</v>
      </c>
      <c r="G61" s="97" t="s">
        <v>334</v>
      </c>
      <c r="H61" s="97">
        <f t="shared" si="1"/>
        <v>51</v>
      </c>
      <c r="I61" s="233"/>
    </row>
    <row r="62" spans="1:9" ht="16" thickTop="1" x14ac:dyDescent="0.35">
      <c r="B62" s="102" t="s">
        <v>19</v>
      </c>
      <c r="E62" s="235"/>
      <c r="G62" s="97"/>
      <c r="H62" s="97"/>
    </row>
    <row r="63" spans="1:9" x14ac:dyDescent="0.35">
      <c r="B63" s="102"/>
      <c r="E63" s="235"/>
      <c r="G63" s="97"/>
      <c r="H63" s="97"/>
    </row>
    <row r="64" spans="1:9" x14ac:dyDescent="0.35">
      <c r="A64" s="42" t="s">
        <v>31</v>
      </c>
      <c r="B64" s="12" t="str">
        <f>'Pg2 BK-1 Comparison'!B43</f>
        <v>Items in BOLD have changed due to A&amp;G adjustment on CEMA/WMPMA exclusion corrections compared to the original TO5 Cycle 5 filing per ER23-542.</v>
      </c>
      <c r="E64" s="235"/>
      <c r="F64" s="235"/>
      <c r="G64" s="97"/>
      <c r="H64" s="97"/>
    </row>
    <row r="65" spans="1:8" ht="18" x14ac:dyDescent="0.35">
      <c r="A65" s="109">
        <v>1</v>
      </c>
      <c r="B65" s="102" t="s">
        <v>319</v>
      </c>
      <c r="H65" s="97"/>
    </row>
    <row r="66" spans="1:8" x14ac:dyDescent="0.35">
      <c r="B66" s="102" t="s">
        <v>320</v>
      </c>
      <c r="E66" s="108"/>
      <c r="F66" s="108"/>
      <c r="G66" s="97"/>
      <c r="H66" s="97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Roman,Bold"&amp;8REVISED</oddHeader>
    <oddFooter>&amp;L&amp;A&amp;CPage 5&amp;R&amp;F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62F8-F763-498B-9DE5-CA0B5CCDDDDB}">
  <sheetPr>
    <pageSetUpPr fitToPage="1"/>
  </sheetPr>
  <dimension ref="A1:J65"/>
  <sheetViews>
    <sheetView zoomScale="80" zoomScaleNormal="80" workbookViewId="0"/>
  </sheetViews>
  <sheetFormatPr defaultColWidth="8.90625" defaultRowHeight="15.5" x14ac:dyDescent="0.35"/>
  <cols>
    <col min="1" max="1" width="5.08984375" style="97" bestFit="1" customWidth="1"/>
    <col min="2" max="2" width="78.453125" style="183" customWidth="1"/>
    <col min="3" max="3" width="21.08984375" style="183" customWidth="1"/>
    <col min="4" max="4" width="1.54296875" style="183" customWidth="1"/>
    <col min="5" max="5" width="16.90625" style="183" customWidth="1"/>
    <col min="6" max="6" width="1.54296875" style="183" customWidth="1"/>
    <col min="7" max="7" width="44.90625" style="183" customWidth="1"/>
    <col min="8" max="8" width="5.08984375" style="183" customWidth="1"/>
    <col min="9" max="9" width="8.90625" style="183"/>
    <col min="10" max="10" width="20.453125" style="183" bestFit="1" customWidth="1"/>
    <col min="11" max="16384" width="8.90625" style="183"/>
  </cols>
  <sheetData>
    <row r="1" spans="1:8" x14ac:dyDescent="0.35">
      <c r="A1" s="293" t="s">
        <v>609</v>
      </c>
    </row>
    <row r="2" spans="1:8" x14ac:dyDescent="0.35">
      <c r="G2" s="97"/>
      <c r="H2" s="97"/>
    </row>
    <row r="3" spans="1:8" x14ac:dyDescent="0.35">
      <c r="B3" s="455" t="s">
        <v>204</v>
      </c>
      <c r="C3" s="455"/>
      <c r="D3" s="455"/>
      <c r="E3" s="455"/>
      <c r="F3" s="455"/>
      <c r="G3" s="455"/>
      <c r="H3" s="97"/>
    </row>
    <row r="4" spans="1:8" x14ac:dyDescent="0.35">
      <c r="B4" s="455" t="s">
        <v>275</v>
      </c>
      <c r="C4" s="455"/>
      <c r="D4" s="455"/>
      <c r="E4" s="455"/>
      <c r="F4" s="455"/>
      <c r="G4" s="455"/>
      <c r="H4" s="97"/>
    </row>
    <row r="5" spans="1:8" x14ac:dyDescent="0.35">
      <c r="B5" s="455" t="s">
        <v>276</v>
      </c>
      <c r="C5" s="455"/>
      <c r="D5" s="455"/>
      <c r="E5" s="455"/>
      <c r="F5" s="455"/>
      <c r="G5" s="455"/>
      <c r="H5" s="97"/>
    </row>
    <row r="6" spans="1:8" x14ac:dyDescent="0.35">
      <c r="B6" s="453" t="s">
        <v>638</v>
      </c>
      <c r="C6" s="453"/>
      <c r="D6" s="453"/>
      <c r="E6" s="453"/>
      <c r="F6" s="453"/>
      <c r="G6" s="453"/>
      <c r="H6" s="97"/>
    </row>
    <row r="7" spans="1:8" x14ac:dyDescent="0.35">
      <c r="B7" s="451" t="s">
        <v>1</v>
      </c>
      <c r="C7" s="452"/>
      <c r="D7" s="452"/>
      <c r="E7" s="452"/>
      <c r="F7" s="452"/>
      <c r="G7" s="452"/>
      <c r="H7" s="97"/>
    </row>
    <row r="8" spans="1:8" x14ac:dyDescent="0.35">
      <c r="B8" s="97"/>
      <c r="C8" s="97"/>
      <c r="D8" s="97"/>
      <c r="E8" s="98"/>
      <c r="F8" s="98"/>
      <c r="G8" s="97"/>
      <c r="H8" s="97"/>
    </row>
    <row r="9" spans="1:8" x14ac:dyDescent="0.35">
      <c r="A9" s="97" t="s">
        <v>2</v>
      </c>
      <c r="B9" s="149"/>
      <c r="C9" s="97" t="s">
        <v>264</v>
      </c>
      <c r="D9" s="149"/>
      <c r="E9" s="225"/>
      <c r="F9" s="225"/>
      <c r="G9" s="97"/>
      <c r="H9" s="97" t="s">
        <v>2</v>
      </c>
    </row>
    <row r="10" spans="1:8" x14ac:dyDescent="0.35">
      <c r="A10" s="97" t="s">
        <v>6</v>
      </c>
      <c r="C10" s="99" t="s">
        <v>267</v>
      </c>
      <c r="D10" s="149"/>
      <c r="E10" s="100" t="s">
        <v>4</v>
      </c>
      <c r="F10" s="225"/>
      <c r="G10" s="99" t="s">
        <v>5</v>
      </c>
      <c r="H10" s="97" t="s">
        <v>6</v>
      </c>
    </row>
    <row r="11" spans="1:8" x14ac:dyDescent="0.35">
      <c r="C11" s="149"/>
      <c r="D11" s="149"/>
      <c r="E11" s="225"/>
      <c r="F11" s="225"/>
      <c r="G11" s="97"/>
      <c r="H11" s="97"/>
    </row>
    <row r="12" spans="1:8" x14ac:dyDescent="0.35">
      <c r="A12" s="97">
        <v>1</v>
      </c>
      <c r="B12" s="101" t="s">
        <v>277</v>
      </c>
      <c r="G12" s="97"/>
      <c r="H12" s="97">
        <f>A12</f>
        <v>1</v>
      </c>
    </row>
    <row r="13" spans="1:8" x14ac:dyDescent="0.35">
      <c r="A13" s="97">
        <f>+A12+1</f>
        <v>2</v>
      </c>
      <c r="B13" s="183" t="s">
        <v>278</v>
      </c>
      <c r="C13" s="97" t="s">
        <v>580</v>
      </c>
      <c r="E13" s="366">
        <v>109756.33199999999</v>
      </c>
      <c r="G13" s="97" t="s">
        <v>279</v>
      </c>
      <c r="H13" s="97">
        <f>+H12+1</f>
        <v>2</v>
      </c>
    </row>
    <row r="14" spans="1:8" x14ac:dyDescent="0.35">
      <c r="A14" s="97">
        <f t="shared" ref="A14:A61" si="0">+A13+1</f>
        <v>3</v>
      </c>
      <c r="B14" s="102" t="s">
        <v>280</v>
      </c>
      <c r="E14" s="367"/>
      <c r="G14" s="97"/>
      <c r="H14" s="97">
        <f t="shared" ref="H14:H61" si="1">+H13+1</f>
        <v>3</v>
      </c>
    </row>
    <row r="15" spans="1:8" x14ac:dyDescent="0.35">
      <c r="A15" s="97">
        <f t="shared" si="0"/>
        <v>4</v>
      </c>
      <c r="B15" s="183" t="s">
        <v>281</v>
      </c>
      <c r="C15" s="103"/>
      <c r="E15" s="368">
        <v>-3844.3684500000004</v>
      </c>
      <c r="G15" s="97" t="s">
        <v>581</v>
      </c>
      <c r="H15" s="97">
        <f t="shared" si="1"/>
        <v>4</v>
      </c>
    </row>
    <row r="16" spans="1:8" x14ac:dyDescent="0.35">
      <c r="A16" s="97">
        <f t="shared" si="0"/>
        <v>5</v>
      </c>
      <c r="B16" s="183" t="s">
        <v>283</v>
      </c>
      <c r="E16" s="368">
        <v>-1815.5599299999999</v>
      </c>
      <c r="G16" s="97" t="s">
        <v>582</v>
      </c>
      <c r="H16" s="97">
        <f t="shared" si="1"/>
        <v>5</v>
      </c>
    </row>
    <row r="17" spans="1:10" x14ac:dyDescent="0.35">
      <c r="A17" s="97">
        <f t="shared" si="0"/>
        <v>6</v>
      </c>
      <c r="B17" s="183" t="s">
        <v>284</v>
      </c>
      <c r="E17" s="368">
        <v>0</v>
      </c>
      <c r="G17" s="97" t="s">
        <v>282</v>
      </c>
      <c r="H17" s="97">
        <f t="shared" si="1"/>
        <v>6</v>
      </c>
    </row>
    <row r="18" spans="1:10" x14ac:dyDescent="0.35">
      <c r="A18" s="97">
        <f t="shared" si="0"/>
        <v>7</v>
      </c>
      <c r="B18" s="183" t="s">
        <v>285</v>
      </c>
      <c r="E18" s="368">
        <v>-3708.41851</v>
      </c>
      <c r="G18" s="97" t="s">
        <v>583</v>
      </c>
      <c r="H18" s="97">
        <f t="shared" si="1"/>
        <v>7</v>
      </c>
    </row>
    <row r="19" spans="1:10" x14ac:dyDescent="0.35">
      <c r="A19" s="97">
        <f t="shared" si="0"/>
        <v>8</v>
      </c>
      <c r="B19" s="183" t="s">
        <v>584</v>
      </c>
      <c r="E19" s="369">
        <v>-105.63984000000001</v>
      </c>
      <c r="G19" s="97" t="s">
        <v>585</v>
      </c>
      <c r="H19" s="97">
        <f t="shared" si="1"/>
        <v>8</v>
      </c>
    </row>
    <row r="20" spans="1:10" x14ac:dyDescent="0.35">
      <c r="A20" s="97">
        <f t="shared" si="0"/>
        <v>9</v>
      </c>
      <c r="B20" s="183" t="s">
        <v>286</v>
      </c>
      <c r="E20" s="370">
        <f>SUM(E13:E19)</f>
        <v>100282.34526999999</v>
      </c>
      <c r="G20" s="97" t="s">
        <v>287</v>
      </c>
      <c r="H20" s="97">
        <f t="shared" si="1"/>
        <v>9</v>
      </c>
    </row>
    <row r="21" spans="1:10" x14ac:dyDescent="0.35">
      <c r="A21" s="97">
        <f t="shared" si="0"/>
        <v>10</v>
      </c>
      <c r="E21" s="105"/>
      <c r="H21" s="97">
        <f t="shared" si="1"/>
        <v>10</v>
      </c>
    </row>
    <row r="22" spans="1:10" x14ac:dyDescent="0.35">
      <c r="A22" s="97">
        <f t="shared" si="0"/>
        <v>11</v>
      </c>
      <c r="B22" s="227" t="s">
        <v>288</v>
      </c>
      <c r="E22" s="371"/>
      <c r="G22" s="97"/>
      <c r="H22" s="97">
        <f t="shared" si="1"/>
        <v>11</v>
      </c>
    </row>
    <row r="23" spans="1:10" x14ac:dyDescent="0.35">
      <c r="A23" s="97">
        <f t="shared" si="0"/>
        <v>12</v>
      </c>
      <c r="B23" s="102" t="s">
        <v>289</v>
      </c>
      <c r="C23" s="97" t="s">
        <v>586</v>
      </c>
      <c r="E23" s="366">
        <v>656792.06599999999</v>
      </c>
      <c r="G23" s="97" t="s">
        <v>587</v>
      </c>
      <c r="H23" s="97">
        <f t="shared" si="1"/>
        <v>12</v>
      </c>
    </row>
    <row r="24" spans="1:10" x14ac:dyDescent="0.35">
      <c r="A24" s="97">
        <f t="shared" si="0"/>
        <v>13</v>
      </c>
      <c r="B24" s="102" t="s">
        <v>290</v>
      </c>
      <c r="E24" s="371" t="s">
        <v>19</v>
      </c>
      <c r="G24" s="97"/>
      <c r="H24" s="97">
        <f t="shared" si="1"/>
        <v>13</v>
      </c>
    </row>
    <row r="25" spans="1:10" x14ac:dyDescent="0.35">
      <c r="A25" s="97">
        <f t="shared" si="0"/>
        <v>14</v>
      </c>
      <c r="B25" s="102" t="s">
        <v>588</v>
      </c>
      <c r="E25" s="368">
        <v>-5025.3662400000003</v>
      </c>
      <c r="G25" s="97" t="s">
        <v>589</v>
      </c>
      <c r="H25" s="97">
        <f t="shared" si="1"/>
        <v>14</v>
      </c>
    </row>
    <row r="26" spans="1:10" ht="31" x14ac:dyDescent="0.35">
      <c r="A26" s="97">
        <f t="shared" si="0"/>
        <v>15</v>
      </c>
      <c r="B26" s="102" t="s">
        <v>291</v>
      </c>
      <c r="E26" s="368">
        <v>-13176.468442261001</v>
      </c>
      <c r="G26" s="104" t="s">
        <v>590</v>
      </c>
      <c r="H26" s="97">
        <f t="shared" si="1"/>
        <v>15</v>
      </c>
      <c r="I26" s="228"/>
      <c r="J26" s="105"/>
    </row>
    <row r="27" spans="1:10" ht="18" x14ac:dyDescent="0.35">
      <c r="A27" s="97">
        <f t="shared" si="0"/>
        <v>16</v>
      </c>
      <c r="B27" s="102" t="s">
        <v>292</v>
      </c>
      <c r="E27" s="368">
        <v>0</v>
      </c>
      <c r="G27" s="97" t="s">
        <v>591</v>
      </c>
      <c r="H27" s="97">
        <f t="shared" si="1"/>
        <v>16</v>
      </c>
      <c r="I27" s="228"/>
      <c r="J27" s="106"/>
    </row>
    <row r="28" spans="1:10" x14ac:dyDescent="0.35">
      <c r="A28" s="97">
        <f t="shared" si="0"/>
        <v>17</v>
      </c>
      <c r="B28" s="102" t="s">
        <v>293</v>
      </c>
      <c r="E28" s="368">
        <v>-617.17561999999998</v>
      </c>
      <c r="G28" s="97" t="s">
        <v>592</v>
      </c>
      <c r="H28" s="97">
        <f t="shared" si="1"/>
        <v>17</v>
      </c>
    </row>
    <row r="29" spans="1:10" x14ac:dyDescent="0.35">
      <c r="A29" s="97">
        <f t="shared" si="0"/>
        <v>18</v>
      </c>
      <c r="B29" s="102" t="s">
        <v>294</v>
      </c>
      <c r="E29" s="368">
        <v>-22235.548999999999</v>
      </c>
      <c r="G29" s="97" t="s">
        <v>593</v>
      </c>
      <c r="H29" s="97">
        <f t="shared" si="1"/>
        <v>18</v>
      </c>
      <c r="J29" s="105"/>
    </row>
    <row r="30" spans="1:10" x14ac:dyDescent="0.35">
      <c r="A30" s="97">
        <f t="shared" si="0"/>
        <v>19</v>
      </c>
      <c r="B30" s="102" t="s">
        <v>295</v>
      </c>
      <c r="E30" s="368">
        <v>0</v>
      </c>
      <c r="G30" s="104" t="s">
        <v>594</v>
      </c>
      <c r="H30" s="97">
        <f>+H29+1</f>
        <v>19</v>
      </c>
      <c r="I30" s="228"/>
      <c r="J30" s="105"/>
    </row>
    <row r="31" spans="1:10" x14ac:dyDescent="0.35">
      <c r="A31" s="97">
        <f t="shared" si="0"/>
        <v>20</v>
      </c>
      <c r="B31" s="102" t="s">
        <v>296</v>
      </c>
      <c r="E31" s="368">
        <v>-66.134640000000005</v>
      </c>
      <c r="G31" s="104" t="s">
        <v>595</v>
      </c>
      <c r="H31" s="97">
        <f>+H30+1</f>
        <v>20</v>
      </c>
      <c r="I31" s="228"/>
    </row>
    <row r="32" spans="1:10" x14ac:dyDescent="0.35">
      <c r="A32" s="97">
        <f t="shared" si="0"/>
        <v>21</v>
      </c>
      <c r="B32" s="102" t="s">
        <v>297</v>
      </c>
      <c r="E32" s="368">
        <v>-128579.84063999999</v>
      </c>
      <c r="G32" s="97" t="s">
        <v>596</v>
      </c>
      <c r="H32" s="97">
        <f>+H31+1</f>
        <v>21</v>
      </c>
    </row>
    <row r="33" spans="1:9" x14ac:dyDescent="0.35">
      <c r="A33" s="97">
        <f t="shared" si="0"/>
        <v>22</v>
      </c>
      <c r="B33" s="102" t="s">
        <v>298</v>
      </c>
      <c r="E33" s="368">
        <v>-25.724845446</v>
      </c>
      <c r="G33" s="104" t="s">
        <v>597</v>
      </c>
      <c r="H33" s="97">
        <f t="shared" ref="H33:H34" si="2">+H32+1</f>
        <v>22</v>
      </c>
    </row>
    <row r="34" spans="1:9" x14ac:dyDescent="0.35">
      <c r="A34" s="97">
        <f t="shared" si="0"/>
        <v>23</v>
      </c>
      <c r="B34" s="102" t="s">
        <v>299</v>
      </c>
      <c r="E34" s="368">
        <v>-964.92977000000019</v>
      </c>
      <c r="G34" s="104" t="s">
        <v>598</v>
      </c>
      <c r="H34" s="97">
        <f t="shared" si="2"/>
        <v>23</v>
      </c>
    </row>
    <row r="35" spans="1:9" ht="31" x14ac:dyDescent="0.35">
      <c r="A35" s="97">
        <f t="shared" si="0"/>
        <v>24</v>
      </c>
      <c r="B35" s="102" t="s">
        <v>599</v>
      </c>
      <c r="E35" s="372">
        <v>-9748.0802954320006</v>
      </c>
      <c r="G35" s="104" t="s">
        <v>600</v>
      </c>
      <c r="H35" s="97">
        <f>+H34+1</f>
        <v>24</v>
      </c>
    </row>
    <row r="36" spans="1:9" x14ac:dyDescent="0.35">
      <c r="A36" s="97">
        <f t="shared" si="0"/>
        <v>25</v>
      </c>
      <c r="B36" s="102" t="s">
        <v>301</v>
      </c>
      <c r="E36" s="367">
        <f>SUM(E23:E35)</f>
        <v>476352.79650686105</v>
      </c>
      <c r="G36" s="97" t="s">
        <v>601</v>
      </c>
      <c r="H36" s="97">
        <f>+H35+1</f>
        <v>25</v>
      </c>
    </row>
    <row r="37" spans="1:9" x14ac:dyDescent="0.35">
      <c r="A37" s="97">
        <f t="shared" si="0"/>
        <v>26</v>
      </c>
      <c r="B37" s="102" t="s">
        <v>302</v>
      </c>
      <c r="E37" s="372">
        <v>-8615.7170000000006</v>
      </c>
      <c r="G37" s="97" t="s">
        <v>303</v>
      </c>
      <c r="H37" s="97">
        <f t="shared" ref="H37:H48" si="3">+H36+1</f>
        <v>26</v>
      </c>
    </row>
    <row r="38" spans="1:9" x14ac:dyDescent="0.35">
      <c r="A38" s="97">
        <f t="shared" si="0"/>
        <v>27</v>
      </c>
      <c r="B38" s="102" t="s">
        <v>304</v>
      </c>
      <c r="E38" s="367">
        <f>SUM(E36:E37)</f>
        <v>467737.07950686105</v>
      </c>
      <c r="G38" s="97" t="s">
        <v>602</v>
      </c>
      <c r="H38" s="97">
        <f t="shared" si="3"/>
        <v>27</v>
      </c>
    </row>
    <row r="39" spans="1:9" x14ac:dyDescent="0.35">
      <c r="A39" s="97">
        <f t="shared" si="0"/>
        <v>28</v>
      </c>
      <c r="B39" s="183" t="s">
        <v>269</v>
      </c>
      <c r="E39" s="229">
        <v>0.20229837689326716</v>
      </c>
      <c r="G39" s="97" t="s">
        <v>270</v>
      </c>
      <c r="H39" s="97">
        <f t="shared" si="3"/>
        <v>28</v>
      </c>
    </row>
    <row r="40" spans="1:9" x14ac:dyDescent="0.35">
      <c r="A40" s="97">
        <f t="shared" si="0"/>
        <v>29</v>
      </c>
      <c r="B40" s="102" t="s">
        <v>305</v>
      </c>
      <c r="E40" s="341">
        <f>E38*E39</f>
        <v>94622.451997035037</v>
      </c>
      <c r="G40" s="97" t="s">
        <v>103</v>
      </c>
      <c r="H40" s="97">
        <f t="shared" si="3"/>
        <v>29</v>
      </c>
    </row>
    <row r="41" spans="1:9" x14ac:dyDescent="0.35">
      <c r="A41" s="97">
        <f t="shared" si="0"/>
        <v>30</v>
      </c>
      <c r="B41" s="183" t="s">
        <v>306</v>
      </c>
      <c r="E41" s="373">
        <f>E61*(-E37)</f>
        <v>3469.8858816028378</v>
      </c>
      <c r="G41" s="97" t="s">
        <v>603</v>
      </c>
      <c r="H41" s="97">
        <f t="shared" si="3"/>
        <v>30</v>
      </c>
    </row>
    <row r="42" spans="1:9" ht="16" thickBot="1" x14ac:dyDescent="0.4">
      <c r="A42" s="97">
        <f t="shared" si="0"/>
        <v>31</v>
      </c>
      <c r="B42" s="102" t="s">
        <v>307</v>
      </c>
      <c r="E42" s="361">
        <f>E41+E40</f>
        <v>98092.337878637874</v>
      </c>
      <c r="G42" s="97" t="s">
        <v>604</v>
      </c>
      <c r="H42" s="97">
        <f t="shared" si="3"/>
        <v>31</v>
      </c>
      <c r="I42" s="102"/>
    </row>
    <row r="43" spans="1:9" ht="16" thickTop="1" x14ac:dyDescent="0.35">
      <c r="A43" s="97">
        <f t="shared" si="0"/>
        <v>32</v>
      </c>
      <c r="B43" s="107"/>
      <c r="E43" s="335"/>
      <c r="G43" s="97"/>
      <c r="H43" s="97">
        <f t="shared" si="3"/>
        <v>32</v>
      </c>
    </row>
    <row r="44" spans="1:9" x14ac:dyDescent="0.35">
      <c r="A44" s="97">
        <f t="shared" si="0"/>
        <v>33</v>
      </c>
      <c r="B44" s="227" t="s">
        <v>308</v>
      </c>
      <c r="E44" s="231"/>
      <c r="G44" s="97"/>
      <c r="H44" s="97">
        <f t="shared" si="3"/>
        <v>33</v>
      </c>
    </row>
    <row r="45" spans="1:9" x14ac:dyDescent="0.35">
      <c r="A45" s="97">
        <f t="shared" si="0"/>
        <v>34</v>
      </c>
      <c r="B45" s="102" t="s">
        <v>309</v>
      </c>
      <c r="E45" s="330">
        <v>7094919.3161269231</v>
      </c>
      <c r="G45" s="97" t="s">
        <v>325</v>
      </c>
      <c r="H45" s="97">
        <f t="shared" si="3"/>
        <v>34</v>
      </c>
    </row>
    <row r="46" spans="1:9" x14ac:dyDescent="0.35">
      <c r="A46" s="97">
        <f t="shared" si="0"/>
        <v>35</v>
      </c>
      <c r="B46" s="102" t="s">
        <v>120</v>
      </c>
      <c r="E46" s="374">
        <v>0</v>
      </c>
      <c r="G46" s="97" t="s">
        <v>219</v>
      </c>
      <c r="H46" s="97">
        <f t="shared" si="3"/>
        <v>35</v>
      </c>
    </row>
    <row r="47" spans="1:9" x14ac:dyDescent="0.35">
      <c r="A47" s="97">
        <f t="shared" si="0"/>
        <v>36</v>
      </c>
      <c r="B47" s="102" t="s">
        <v>122</v>
      </c>
      <c r="E47" s="332">
        <v>101769.80346132621</v>
      </c>
      <c r="G47" s="97" t="s">
        <v>253</v>
      </c>
      <c r="H47" s="97">
        <f t="shared" si="3"/>
        <v>36</v>
      </c>
    </row>
    <row r="48" spans="1:9" x14ac:dyDescent="0.35">
      <c r="A48" s="97">
        <f t="shared" si="0"/>
        <v>37</v>
      </c>
      <c r="B48" s="102" t="s">
        <v>272</v>
      </c>
      <c r="E48" s="334">
        <v>276230.81071417732</v>
      </c>
      <c r="G48" s="97" t="s">
        <v>254</v>
      </c>
      <c r="H48" s="97">
        <f t="shared" si="3"/>
        <v>37</v>
      </c>
    </row>
    <row r="49" spans="1:9" ht="16" thickBot="1" x14ac:dyDescent="0.4">
      <c r="A49" s="97">
        <f t="shared" si="0"/>
        <v>38</v>
      </c>
      <c r="B49" s="102" t="s">
        <v>310</v>
      </c>
      <c r="E49" s="347">
        <f>SUM(E45:E48)</f>
        <v>7472919.9303024262</v>
      </c>
      <c r="G49" s="97" t="s">
        <v>605</v>
      </c>
      <c r="H49" s="97">
        <f t="shared" si="1"/>
        <v>38</v>
      </c>
      <c r="I49" s="233"/>
    </row>
    <row r="50" spans="1:9" ht="16" thickTop="1" x14ac:dyDescent="0.35">
      <c r="A50" s="97">
        <f t="shared" si="0"/>
        <v>39</v>
      </c>
      <c r="B50" s="107"/>
      <c r="E50" s="105"/>
      <c r="G50" s="97"/>
      <c r="H50" s="97">
        <f t="shared" si="1"/>
        <v>39</v>
      </c>
    </row>
    <row r="51" spans="1:9" x14ac:dyDescent="0.35">
      <c r="A51" s="97">
        <f t="shared" si="0"/>
        <v>40</v>
      </c>
      <c r="B51" s="102" t="s">
        <v>271</v>
      </c>
      <c r="E51" s="106">
        <f>E45</f>
        <v>7094919.3161269231</v>
      </c>
      <c r="G51" s="328" t="s">
        <v>606</v>
      </c>
      <c r="H51" s="97">
        <f>+H50+1</f>
        <v>40</v>
      </c>
    </row>
    <row r="52" spans="1:9" x14ac:dyDescent="0.35">
      <c r="A52" s="97">
        <f t="shared" si="0"/>
        <v>41</v>
      </c>
      <c r="B52" s="102" t="s">
        <v>311</v>
      </c>
      <c r="E52" s="337">
        <v>566175.05046153837</v>
      </c>
      <c r="G52" s="97" t="s">
        <v>328</v>
      </c>
      <c r="H52" s="97">
        <f t="shared" ref="H52:H59" si="4">+H51+1</f>
        <v>41</v>
      </c>
    </row>
    <row r="53" spans="1:9" x14ac:dyDescent="0.35">
      <c r="A53" s="97">
        <f t="shared" si="0"/>
        <v>42</v>
      </c>
      <c r="B53" s="102" t="s">
        <v>312</v>
      </c>
      <c r="E53" s="374">
        <v>0</v>
      </c>
      <c r="G53" s="97" t="s">
        <v>219</v>
      </c>
      <c r="H53" s="97">
        <f t="shared" si="4"/>
        <v>42</v>
      </c>
    </row>
    <row r="54" spans="1:9" x14ac:dyDescent="0.35">
      <c r="A54" s="97">
        <f t="shared" si="0"/>
        <v>43</v>
      </c>
      <c r="B54" s="102" t="s">
        <v>313</v>
      </c>
      <c r="E54" s="337">
        <v>542749.88971846167</v>
      </c>
      <c r="G54" s="97" t="s">
        <v>329</v>
      </c>
      <c r="H54" s="97">
        <f t="shared" si="4"/>
        <v>43</v>
      </c>
    </row>
    <row r="55" spans="1:9" x14ac:dyDescent="0.35">
      <c r="A55" s="97">
        <f t="shared" si="0"/>
        <v>44</v>
      </c>
      <c r="B55" s="102" t="s">
        <v>314</v>
      </c>
      <c r="E55" s="337">
        <v>8482865.0223850012</v>
      </c>
      <c r="G55" s="97" t="s">
        <v>330</v>
      </c>
      <c r="H55" s="97">
        <f t="shared" si="4"/>
        <v>44</v>
      </c>
    </row>
    <row r="56" spans="1:9" x14ac:dyDescent="0.35">
      <c r="A56" s="97">
        <f t="shared" si="0"/>
        <v>45</v>
      </c>
      <c r="B56" s="102" t="s">
        <v>120</v>
      </c>
      <c r="E56" s="374">
        <v>0</v>
      </c>
      <c r="G56" s="97" t="s">
        <v>219</v>
      </c>
      <c r="H56" s="97">
        <f t="shared" si="4"/>
        <v>45</v>
      </c>
    </row>
    <row r="57" spans="1:9" x14ac:dyDescent="0.35">
      <c r="A57" s="97">
        <f t="shared" si="0"/>
        <v>46</v>
      </c>
      <c r="B57" s="102" t="s">
        <v>315</v>
      </c>
      <c r="E57" s="337">
        <v>503067.82004000002</v>
      </c>
      <c r="G57" s="97" t="s">
        <v>331</v>
      </c>
      <c r="H57" s="97">
        <f t="shared" si="4"/>
        <v>46</v>
      </c>
    </row>
    <row r="58" spans="1:9" x14ac:dyDescent="0.35">
      <c r="A58" s="97">
        <f t="shared" si="0"/>
        <v>47</v>
      </c>
      <c r="B58" s="102" t="s">
        <v>316</v>
      </c>
      <c r="E58" s="375">
        <v>1365462.3183650998</v>
      </c>
      <c r="G58" s="97" t="s">
        <v>332</v>
      </c>
      <c r="H58" s="97">
        <f t="shared" si="4"/>
        <v>47</v>
      </c>
    </row>
    <row r="59" spans="1:9" ht="16" thickBot="1" x14ac:dyDescent="0.4">
      <c r="A59" s="97">
        <f t="shared" si="0"/>
        <v>48</v>
      </c>
      <c r="B59" s="102" t="s">
        <v>317</v>
      </c>
      <c r="E59" s="122">
        <f>SUM(E51:E58)</f>
        <v>18555239.417097025</v>
      </c>
      <c r="G59" s="97" t="s">
        <v>607</v>
      </c>
      <c r="H59" s="97">
        <f t="shared" si="4"/>
        <v>48</v>
      </c>
      <c r="I59" s="233"/>
    </row>
    <row r="60" spans="1:9" ht="16" thickTop="1" x14ac:dyDescent="0.35">
      <c r="A60" s="97">
        <f t="shared" si="0"/>
        <v>49</v>
      </c>
      <c r="E60" s="108"/>
      <c r="G60" s="97"/>
      <c r="H60" s="97">
        <f t="shared" si="1"/>
        <v>49</v>
      </c>
    </row>
    <row r="61" spans="1:9" ht="16" thickBot="1" x14ac:dyDescent="0.4">
      <c r="A61" s="97">
        <f t="shared" si="0"/>
        <v>50</v>
      </c>
      <c r="B61" s="102" t="s">
        <v>318</v>
      </c>
      <c r="E61" s="376">
        <f>E49/E59</f>
        <v>0.4027390734401835</v>
      </c>
      <c r="G61" s="97" t="s">
        <v>608</v>
      </c>
      <c r="H61" s="97">
        <f t="shared" si="1"/>
        <v>50</v>
      </c>
      <c r="I61" s="233"/>
    </row>
    <row r="62" spans="1:9" ht="16" thickTop="1" x14ac:dyDescent="0.35">
      <c r="B62" s="102" t="s">
        <v>19</v>
      </c>
      <c r="E62" s="235"/>
      <c r="G62" s="97"/>
      <c r="H62" s="97"/>
    </row>
    <row r="63" spans="1:9" x14ac:dyDescent="0.35">
      <c r="B63" s="102"/>
      <c r="E63" s="235"/>
      <c r="G63" s="97"/>
      <c r="H63" s="97"/>
    </row>
    <row r="64" spans="1:9" ht="18" x14ac:dyDescent="0.35">
      <c r="A64" s="109">
        <v>1</v>
      </c>
      <c r="B64" s="102" t="s">
        <v>319</v>
      </c>
      <c r="H64" s="97"/>
    </row>
    <row r="65" spans="2:8" x14ac:dyDescent="0.35">
      <c r="B65" s="102" t="s">
        <v>320</v>
      </c>
      <c r="E65" s="108"/>
      <c r="F65" s="108"/>
      <c r="G65" s="97"/>
      <c r="H65" s="97"/>
    </row>
  </sheetData>
  <mergeCells count="5">
    <mergeCell ref="B4:G4"/>
    <mergeCell ref="B3:G3"/>
    <mergeCell ref="B5:G5"/>
    <mergeCell ref="B6:G6"/>
    <mergeCell ref="B7:G7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Roman,Bold"&amp;7AS FILED</oddHeader>
    <oddFooter>&amp;L&amp;A&amp;CPage 5.1&amp;R&amp;F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EC32-E017-404A-A0C9-CF5231442E99}">
  <sheetPr>
    <pageSetUpPr fitToPage="1"/>
  </sheetPr>
  <dimension ref="A2:O89"/>
  <sheetViews>
    <sheetView zoomScale="80" zoomScaleNormal="80" workbookViewId="0"/>
  </sheetViews>
  <sheetFormatPr defaultColWidth="9.08984375" defaultRowHeight="15.5" x14ac:dyDescent="0.35"/>
  <cols>
    <col min="1" max="1" width="5.08984375" style="184" customWidth="1"/>
    <col min="2" max="2" width="8.54296875" style="186" customWidth="1"/>
    <col min="3" max="3" width="69.08984375" style="186" customWidth="1"/>
    <col min="4" max="6" width="16.90625" style="186" customWidth="1"/>
    <col min="7" max="7" width="2" style="186" bestFit="1" customWidth="1"/>
    <col min="8" max="8" width="11.6328125" style="186" bestFit="1" customWidth="1"/>
    <col min="9" max="9" width="2.54296875" style="186" customWidth="1"/>
    <col min="10" max="10" width="20.1796875" style="186" customWidth="1"/>
    <col min="11" max="11" width="34.54296875" style="186" customWidth="1"/>
    <col min="12" max="12" width="5.08984375" style="184" customWidth="1"/>
    <col min="13" max="13" width="4" style="186" customWidth="1"/>
    <col min="14" max="14" width="13.08984375" style="186" bestFit="1" customWidth="1"/>
    <col min="15" max="15" width="9.08984375" style="186"/>
    <col min="16" max="16" width="9.90625" style="186" customWidth="1"/>
    <col min="17" max="17" width="10" style="186" customWidth="1"/>
    <col min="18" max="16384" width="9.08984375" style="186"/>
  </cols>
  <sheetData>
    <row r="2" spans="1:15" x14ac:dyDescent="0.35">
      <c r="B2" s="458" t="s">
        <v>204</v>
      </c>
      <c r="C2" s="458"/>
      <c r="D2" s="458"/>
      <c r="E2" s="458"/>
      <c r="F2" s="458"/>
      <c r="G2" s="458"/>
      <c r="H2" s="458"/>
      <c r="I2" s="458"/>
      <c r="J2" s="458"/>
      <c r="K2" s="458"/>
      <c r="L2" s="185"/>
    </row>
    <row r="3" spans="1:15" x14ac:dyDescent="0.35">
      <c r="B3" s="458" t="s">
        <v>335</v>
      </c>
      <c r="C3" s="458"/>
      <c r="D3" s="458"/>
      <c r="E3" s="458"/>
      <c r="F3" s="458"/>
      <c r="G3" s="458"/>
      <c r="H3" s="458"/>
      <c r="I3" s="458"/>
      <c r="J3" s="458"/>
      <c r="K3" s="458"/>
      <c r="L3" s="185"/>
    </row>
    <row r="4" spans="1:15" x14ac:dyDescent="0.35">
      <c r="B4" s="458" t="s">
        <v>610</v>
      </c>
      <c r="C4" s="458"/>
      <c r="D4" s="458"/>
      <c r="E4" s="458"/>
      <c r="F4" s="458"/>
      <c r="G4" s="458"/>
      <c r="H4" s="458"/>
      <c r="I4" s="458"/>
      <c r="J4" s="458"/>
      <c r="K4" s="458"/>
      <c r="L4" s="185"/>
    </row>
    <row r="5" spans="1:15" x14ac:dyDescent="0.35">
      <c r="B5" s="459" t="s">
        <v>1</v>
      </c>
      <c r="C5" s="459"/>
      <c r="D5" s="459"/>
      <c r="E5" s="459"/>
      <c r="F5" s="459"/>
      <c r="G5" s="459"/>
      <c r="H5" s="459"/>
      <c r="I5" s="459"/>
      <c r="J5" s="459"/>
      <c r="K5" s="459"/>
      <c r="L5" s="185"/>
    </row>
    <row r="6" spans="1:15" ht="16" thickBot="1" x14ac:dyDescent="0.4">
      <c r="D6" s="187"/>
      <c r="E6" s="187"/>
      <c r="F6" s="187"/>
      <c r="G6" s="187"/>
      <c r="H6" s="187"/>
      <c r="I6" s="187"/>
      <c r="J6" s="187"/>
      <c r="K6" s="187"/>
      <c r="N6" s="183"/>
    </row>
    <row r="7" spans="1:15" x14ac:dyDescent="0.3">
      <c r="A7" s="185"/>
      <c r="B7" s="188"/>
      <c r="C7" s="189"/>
      <c r="D7" s="190" t="s">
        <v>265</v>
      </c>
      <c r="E7" s="191" t="s">
        <v>266</v>
      </c>
      <c r="F7" s="190" t="s">
        <v>611</v>
      </c>
      <c r="G7" s="324"/>
      <c r="H7" s="8" t="s">
        <v>336</v>
      </c>
      <c r="I7" s="221"/>
      <c r="J7" s="221" t="s">
        <v>337</v>
      </c>
      <c r="K7" s="192"/>
      <c r="L7" s="185"/>
    </row>
    <row r="8" spans="1:15" x14ac:dyDescent="0.3">
      <c r="A8" s="184" t="s">
        <v>2</v>
      </c>
      <c r="B8" s="193" t="s">
        <v>338</v>
      </c>
      <c r="C8" s="194"/>
      <c r="D8" s="377" t="s">
        <v>273</v>
      </c>
      <c r="E8" s="185" t="s">
        <v>339</v>
      </c>
      <c r="F8" s="377" t="s">
        <v>273</v>
      </c>
      <c r="G8" s="185"/>
      <c r="H8" s="305" t="s">
        <v>563</v>
      </c>
      <c r="I8" s="222"/>
      <c r="J8" s="222" t="s">
        <v>343</v>
      </c>
      <c r="K8" s="195"/>
      <c r="L8" s="184" t="s">
        <v>2</v>
      </c>
    </row>
    <row r="9" spans="1:15" ht="16" thickBot="1" x14ac:dyDescent="0.35">
      <c r="A9" s="184" t="s">
        <v>6</v>
      </c>
      <c r="B9" s="196" t="s">
        <v>340</v>
      </c>
      <c r="C9" s="197" t="s">
        <v>3</v>
      </c>
      <c r="D9" s="378" t="s">
        <v>341</v>
      </c>
      <c r="E9" s="197" t="s">
        <v>342</v>
      </c>
      <c r="F9" s="378" t="s">
        <v>343</v>
      </c>
      <c r="G9" s="197"/>
      <c r="H9" s="220" t="s">
        <v>699</v>
      </c>
      <c r="I9" s="223"/>
      <c r="J9" s="223" t="s">
        <v>700</v>
      </c>
      <c r="K9" s="198" t="s">
        <v>5</v>
      </c>
      <c r="L9" s="184" t="s">
        <v>6</v>
      </c>
      <c r="M9" s="184"/>
    </row>
    <row r="10" spans="1:15" x14ac:dyDescent="0.35">
      <c r="B10" s="199"/>
      <c r="C10" s="200" t="s">
        <v>344</v>
      </c>
      <c r="D10" s="379"/>
      <c r="E10" s="379"/>
      <c r="F10" s="380"/>
      <c r="G10" s="184"/>
      <c r="H10" s="184"/>
      <c r="I10" s="184"/>
      <c r="J10" s="402"/>
      <c r="K10" s="207"/>
    </row>
    <row r="11" spans="1:15" ht="18" x14ac:dyDescent="0.35">
      <c r="A11" s="184">
        <v>1</v>
      </c>
      <c r="B11" s="193">
        <v>920</v>
      </c>
      <c r="C11" s="201" t="s">
        <v>345</v>
      </c>
      <c r="D11" s="381">
        <v>62282.646999999997</v>
      </c>
      <c r="E11" s="381">
        <f>E30</f>
        <v>880.90825143900008</v>
      </c>
      <c r="F11" s="381">
        <f>D11-E11</f>
        <v>61401.738748560994</v>
      </c>
      <c r="G11" s="106"/>
      <c r="H11" s="400">
        <f>H31</f>
        <v>880.90824999999995</v>
      </c>
      <c r="I11" s="219">
        <v>3</v>
      </c>
      <c r="J11" s="438">
        <f>F11+H11</f>
        <v>62282.646998560995</v>
      </c>
      <c r="K11" s="202" t="s">
        <v>612</v>
      </c>
      <c r="L11" s="184">
        <f>A11</f>
        <v>1</v>
      </c>
      <c r="M11" s="186" t="s">
        <v>19</v>
      </c>
      <c r="N11" s="382"/>
    </row>
    <row r="12" spans="1:15" ht="18" x14ac:dyDescent="0.35">
      <c r="A12" s="184">
        <f t="shared" ref="A12:A26" si="0">A11+1</f>
        <v>2</v>
      </c>
      <c r="B12" s="193">
        <v>921</v>
      </c>
      <c r="C12" s="201" t="s">
        <v>346</v>
      </c>
      <c r="D12" s="383">
        <v>33307.565000000002</v>
      </c>
      <c r="E12" s="105">
        <f>E32</f>
        <v>7379.4532107689993</v>
      </c>
      <c r="F12" s="383">
        <f>D12-E12</f>
        <v>25928.111789231003</v>
      </c>
      <c r="G12" s="42" t="s">
        <v>31</v>
      </c>
      <c r="H12" s="404">
        <f>H33</f>
        <v>7379.4532099999997</v>
      </c>
      <c r="I12" s="219">
        <v>3</v>
      </c>
      <c r="J12" s="405">
        <f>F12+H12</f>
        <v>33307.564999231006</v>
      </c>
      <c r="K12" s="202" t="s">
        <v>613</v>
      </c>
      <c r="L12" s="184">
        <f t="shared" ref="L12:L26" si="1">L11+1</f>
        <v>2</v>
      </c>
      <c r="N12" s="382"/>
      <c r="O12" s="203"/>
    </row>
    <row r="13" spans="1:15" x14ac:dyDescent="0.35">
      <c r="A13" s="184">
        <f t="shared" si="0"/>
        <v>3</v>
      </c>
      <c r="B13" s="199">
        <v>922</v>
      </c>
      <c r="C13" s="201" t="s">
        <v>347</v>
      </c>
      <c r="D13" s="383">
        <v>-20277.082999999999</v>
      </c>
      <c r="E13" s="105"/>
      <c r="F13" s="383">
        <f>D13-E13</f>
        <v>-20277.082999999999</v>
      </c>
      <c r="G13" s="105"/>
      <c r="H13" s="105"/>
      <c r="I13" s="105"/>
      <c r="J13" s="383">
        <f>F13+H13</f>
        <v>-20277.082999999999</v>
      </c>
      <c r="K13" s="202" t="s">
        <v>614</v>
      </c>
      <c r="L13" s="184">
        <f t="shared" si="1"/>
        <v>3</v>
      </c>
      <c r="N13" s="382"/>
    </row>
    <row r="14" spans="1:15" ht="18" x14ac:dyDescent="0.35">
      <c r="A14" s="184">
        <f t="shared" si="0"/>
        <v>4</v>
      </c>
      <c r="B14" s="193">
        <v>923</v>
      </c>
      <c r="C14" s="201" t="s">
        <v>348</v>
      </c>
      <c r="D14" s="383">
        <v>108586.773</v>
      </c>
      <c r="E14" s="105">
        <f>E35</f>
        <v>10897.358875796001</v>
      </c>
      <c r="F14" s="383">
        <f>D14-E14</f>
        <v>97689.414124204006</v>
      </c>
      <c r="G14" s="42" t="s">
        <v>31</v>
      </c>
      <c r="H14" s="404">
        <f>H36</f>
        <v>1396.4498799999999</v>
      </c>
      <c r="I14" s="219">
        <v>3</v>
      </c>
      <c r="J14" s="405">
        <f t="shared" ref="J14:J24" si="2">F14+H14</f>
        <v>99085.864004204006</v>
      </c>
      <c r="K14" s="202" t="s">
        <v>615</v>
      </c>
      <c r="L14" s="184">
        <f t="shared" si="1"/>
        <v>4</v>
      </c>
      <c r="N14" s="382"/>
    </row>
    <row r="15" spans="1:15" x14ac:dyDescent="0.35">
      <c r="A15" s="184">
        <f t="shared" si="0"/>
        <v>5</v>
      </c>
      <c r="B15" s="199">
        <v>924</v>
      </c>
      <c r="C15" s="201" t="s">
        <v>349</v>
      </c>
      <c r="D15" s="383">
        <v>8615.7170000000006</v>
      </c>
      <c r="E15" s="105"/>
      <c r="F15" s="383">
        <f t="shared" ref="F15:F16" si="3">D15-E15</f>
        <v>8615.7170000000006</v>
      </c>
      <c r="G15" s="105"/>
      <c r="H15" s="105"/>
      <c r="I15" s="105"/>
      <c r="J15" s="383">
        <f t="shared" si="2"/>
        <v>8615.7170000000006</v>
      </c>
      <c r="K15" s="202" t="s">
        <v>616</v>
      </c>
      <c r="L15" s="184">
        <f t="shared" si="1"/>
        <v>5</v>
      </c>
      <c r="N15" s="382"/>
    </row>
    <row r="16" spans="1:15" ht="18" x14ac:dyDescent="0.35">
      <c r="A16" s="184">
        <f t="shared" si="0"/>
        <v>6</v>
      </c>
      <c r="B16" s="193">
        <v>925</v>
      </c>
      <c r="C16" s="201" t="s">
        <v>350</v>
      </c>
      <c r="D16" s="383">
        <v>215579.21799999999</v>
      </c>
      <c r="E16" s="105">
        <f>E41</f>
        <v>1418.4390198959995</v>
      </c>
      <c r="F16" s="383">
        <f t="shared" si="3"/>
        <v>214160.77898010399</v>
      </c>
      <c r="G16" s="42" t="s">
        <v>31</v>
      </c>
      <c r="H16" s="404">
        <f>H42</f>
        <v>995.92452000000003</v>
      </c>
      <c r="I16" s="219">
        <v>3</v>
      </c>
      <c r="J16" s="405">
        <f t="shared" si="2"/>
        <v>215156.70350010399</v>
      </c>
      <c r="K16" s="202" t="s">
        <v>617</v>
      </c>
      <c r="L16" s="184">
        <f t="shared" si="1"/>
        <v>6</v>
      </c>
      <c r="N16" s="382"/>
    </row>
    <row r="17" spans="1:14" ht="18.5" x14ac:dyDescent="0.35">
      <c r="A17" s="184">
        <f>A16+1</f>
        <v>7</v>
      </c>
      <c r="B17" s="193">
        <v>926</v>
      </c>
      <c r="C17" s="201" t="s">
        <v>696</v>
      </c>
      <c r="D17" s="383">
        <v>56506.010999999999</v>
      </c>
      <c r="E17" s="105">
        <f>E46</f>
        <v>2076.6261635540004</v>
      </c>
      <c r="F17" s="383">
        <f>D17-E17</f>
        <v>54429.384836445999</v>
      </c>
      <c r="G17" s="42" t="s">
        <v>31</v>
      </c>
      <c r="H17" s="404">
        <f>H47</f>
        <v>1510.53378</v>
      </c>
      <c r="I17" s="219">
        <v>3</v>
      </c>
      <c r="J17" s="405">
        <f t="shared" si="2"/>
        <v>55939.918616445997</v>
      </c>
      <c r="K17" s="202" t="s">
        <v>618</v>
      </c>
      <c r="L17" s="184">
        <f>A16+1</f>
        <v>7</v>
      </c>
      <c r="N17" s="382"/>
    </row>
    <row r="18" spans="1:14" x14ac:dyDescent="0.35">
      <c r="A18" s="184">
        <f>A17+1</f>
        <v>8</v>
      </c>
      <c r="B18" s="199">
        <v>927</v>
      </c>
      <c r="C18" s="201" t="s">
        <v>352</v>
      </c>
      <c r="D18" s="384">
        <v>128579.841</v>
      </c>
      <c r="E18" s="383">
        <f>E48</f>
        <v>128579.84063999999</v>
      </c>
      <c r="F18" s="383">
        <f t="shared" ref="F18:F20" si="4">D18-E18</f>
        <v>3.6000000545755029E-4</v>
      </c>
      <c r="G18" s="105"/>
      <c r="H18" s="105"/>
      <c r="I18" s="105"/>
      <c r="J18" s="383">
        <f t="shared" si="2"/>
        <v>3.6000000545755029E-4</v>
      </c>
      <c r="K18" s="202" t="s">
        <v>619</v>
      </c>
      <c r="L18" s="184">
        <f>A17+1</f>
        <v>8</v>
      </c>
      <c r="N18" s="382"/>
    </row>
    <row r="19" spans="1:14" ht="18.5" x14ac:dyDescent="0.35">
      <c r="A19" s="184">
        <f t="shared" si="0"/>
        <v>9</v>
      </c>
      <c r="B19" s="199">
        <v>928</v>
      </c>
      <c r="C19" s="201" t="s">
        <v>353</v>
      </c>
      <c r="D19" s="383">
        <v>35379.656000000003</v>
      </c>
      <c r="E19" s="105">
        <f>E53</f>
        <v>24075.693879999999</v>
      </c>
      <c r="F19" s="383">
        <f t="shared" si="4"/>
        <v>11303.962120000004</v>
      </c>
      <c r="G19" s="105"/>
      <c r="H19" s="105"/>
      <c r="I19" s="105"/>
      <c r="J19" s="383">
        <f t="shared" si="2"/>
        <v>11303.962120000004</v>
      </c>
      <c r="K19" s="202" t="s">
        <v>620</v>
      </c>
      <c r="L19" s="184">
        <f t="shared" si="1"/>
        <v>9</v>
      </c>
      <c r="N19" s="382"/>
    </row>
    <row r="20" spans="1:14" x14ac:dyDescent="0.35">
      <c r="A20" s="184">
        <f t="shared" si="0"/>
        <v>10</v>
      </c>
      <c r="B20" s="199">
        <v>929</v>
      </c>
      <c r="C20" s="201" t="s">
        <v>354</v>
      </c>
      <c r="D20" s="383">
        <v>-12933.800999999999</v>
      </c>
      <c r="E20" s="105"/>
      <c r="F20" s="383">
        <f t="shared" si="4"/>
        <v>-12933.800999999999</v>
      </c>
      <c r="G20" s="105"/>
      <c r="H20" s="105"/>
      <c r="I20" s="105"/>
      <c r="J20" s="383">
        <f t="shared" si="2"/>
        <v>-12933.800999999999</v>
      </c>
      <c r="K20" s="202" t="s">
        <v>621</v>
      </c>
      <c r="L20" s="184">
        <f t="shared" si="1"/>
        <v>10</v>
      </c>
      <c r="N20" s="382"/>
    </row>
    <row r="21" spans="1:14" x14ac:dyDescent="0.35">
      <c r="A21" s="184">
        <f>A20+1</f>
        <v>11</v>
      </c>
      <c r="B21" s="273">
        <v>930.1</v>
      </c>
      <c r="C21" s="201" t="s">
        <v>355</v>
      </c>
      <c r="D21" s="383">
        <v>66.135000000000005</v>
      </c>
      <c r="E21" s="105">
        <f>E54</f>
        <v>66.134640000000005</v>
      </c>
      <c r="F21" s="383">
        <f>D21-E21</f>
        <v>3.6000000000058208E-4</v>
      </c>
      <c r="G21" s="105"/>
      <c r="H21" s="105"/>
      <c r="I21" s="105"/>
      <c r="J21" s="383">
        <f t="shared" si="2"/>
        <v>3.6000000000058208E-4</v>
      </c>
      <c r="K21" s="202" t="s">
        <v>622</v>
      </c>
      <c r="L21" s="184">
        <f>L20+1</f>
        <v>11</v>
      </c>
      <c r="N21" s="382"/>
    </row>
    <row r="22" spans="1:14" ht="18" x14ac:dyDescent="0.35">
      <c r="A22" s="184">
        <f>A21+1</f>
        <v>12</v>
      </c>
      <c r="B22" s="437">
        <v>930.2</v>
      </c>
      <c r="C22" s="201" t="s">
        <v>356</v>
      </c>
      <c r="D22" s="383">
        <v>10538.715</v>
      </c>
      <c r="E22" s="105">
        <f>E56</f>
        <v>5025.3699585660006</v>
      </c>
      <c r="F22" s="383">
        <f t="shared" ref="F22" si="5">D22-E22</f>
        <v>5513.3450414339995</v>
      </c>
      <c r="G22" s="42" t="s">
        <v>31</v>
      </c>
      <c r="H22" s="404">
        <f>H57</f>
        <v>3.7200000000000002E-3</v>
      </c>
      <c r="I22" s="219">
        <v>3</v>
      </c>
      <c r="J22" s="405">
        <f t="shared" si="2"/>
        <v>5513.3487614339992</v>
      </c>
      <c r="K22" s="202" t="s">
        <v>623</v>
      </c>
      <c r="L22" s="184">
        <f>L21+1</f>
        <v>12</v>
      </c>
      <c r="N22" s="382"/>
    </row>
    <row r="23" spans="1:14" ht="18" x14ac:dyDescent="0.35">
      <c r="A23" s="184">
        <f t="shared" si="0"/>
        <v>13</v>
      </c>
      <c r="B23" s="193">
        <v>931</v>
      </c>
      <c r="C23" s="201" t="s">
        <v>357</v>
      </c>
      <c r="D23" s="383">
        <v>12351.503000000001</v>
      </c>
      <c r="E23" s="105">
        <f>E58</f>
        <v>13.720007673000001</v>
      </c>
      <c r="F23" s="383">
        <f>D23-E23</f>
        <v>12337.782992327</v>
      </c>
      <c r="G23" s="42" t="s">
        <v>31</v>
      </c>
      <c r="H23" s="404">
        <f>H59</f>
        <v>13.72001</v>
      </c>
      <c r="I23" s="219">
        <v>3</v>
      </c>
      <c r="J23" s="405">
        <f t="shared" si="2"/>
        <v>12351.503002326999</v>
      </c>
      <c r="K23" s="202" t="s">
        <v>624</v>
      </c>
      <c r="L23" s="184">
        <f t="shared" si="1"/>
        <v>13</v>
      </c>
      <c r="N23" s="382"/>
    </row>
    <row r="24" spans="1:14" x14ac:dyDescent="0.35">
      <c r="A24" s="184">
        <f t="shared" si="0"/>
        <v>14</v>
      </c>
      <c r="B24" s="199">
        <v>935</v>
      </c>
      <c r="C24" s="201" t="s">
        <v>358</v>
      </c>
      <c r="D24" s="385">
        <v>18209.169000000002</v>
      </c>
      <c r="E24" s="386">
        <f>E60</f>
        <v>25.724845446</v>
      </c>
      <c r="F24" s="385">
        <f>D24-E24</f>
        <v>18183.444154554003</v>
      </c>
      <c r="G24" s="403"/>
      <c r="H24" s="386"/>
      <c r="I24" s="386"/>
      <c r="J24" s="385">
        <f t="shared" si="2"/>
        <v>18183.444154554003</v>
      </c>
      <c r="K24" s="202" t="s">
        <v>625</v>
      </c>
      <c r="L24" s="184">
        <f t="shared" si="1"/>
        <v>14</v>
      </c>
      <c r="M24" s="186" t="s">
        <v>19</v>
      </c>
      <c r="N24" s="382"/>
    </row>
    <row r="25" spans="1:14" x14ac:dyDescent="0.35">
      <c r="A25" s="184">
        <f>A24+1</f>
        <v>15</v>
      </c>
      <c r="B25" s="199"/>
      <c r="D25" s="205"/>
      <c r="F25" s="205"/>
      <c r="J25" s="205"/>
      <c r="K25" s="206"/>
      <c r="L25" s="184">
        <f>L24+1</f>
        <v>15</v>
      </c>
    </row>
    <row r="26" spans="1:14" ht="16" thickBot="1" x14ac:dyDescent="0.4">
      <c r="A26" s="184">
        <f t="shared" si="0"/>
        <v>16</v>
      </c>
      <c r="B26" s="199"/>
      <c r="C26" s="194" t="s">
        <v>359</v>
      </c>
      <c r="D26" s="388">
        <f>SUM(D11:D24)</f>
        <v>656792.06599999999</v>
      </c>
      <c r="E26" s="389">
        <f>SUM(E11:E24)</f>
        <v>180439.269493139</v>
      </c>
      <c r="F26" s="388">
        <f>SUM(F11:F24)</f>
        <v>476352.79650686105</v>
      </c>
      <c r="G26" s="321" t="s">
        <v>31</v>
      </c>
      <c r="H26" s="399">
        <f>SUM(H11:H24)</f>
        <v>12176.99337</v>
      </c>
      <c r="I26" s="399"/>
      <c r="J26" s="388">
        <f>SUM(J11:J24)</f>
        <v>488529.78987686103</v>
      </c>
      <c r="K26" s="207" t="str">
        <f>"Sum Lines "&amp;A11&amp;" thru "&amp;A24</f>
        <v>Sum Lines 1 thru 14</v>
      </c>
      <c r="L26" s="184">
        <f t="shared" si="1"/>
        <v>16</v>
      </c>
    </row>
    <row r="27" spans="1:14" ht="16.5" thickTop="1" thickBot="1" x14ac:dyDescent="0.4">
      <c r="A27" s="184">
        <f>A26+1</f>
        <v>17</v>
      </c>
      <c r="B27" s="208"/>
      <c r="C27" s="187"/>
      <c r="D27" s="390"/>
      <c r="E27" s="209"/>
      <c r="F27" s="209"/>
      <c r="G27" s="220"/>
      <c r="H27" s="220"/>
      <c r="I27" s="220"/>
      <c r="J27" s="224"/>
      <c r="K27" s="210"/>
      <c r="L27" s="184">
        <f>L26+1</f>
        <v>17</v>
      </c>
    </row>
    <row r="28" spans="1:14" x14ac:dyDescent="0.35">
      <c r="A28" s="184">
        <f>A27+1</f>
        <v>18</v>
      </c>
      <c r="B28" s="439"/>
      <c r="C28" s="440"/>
      <c r="D28" s="440"/>
      <c r="E28" s="440"/>
      <c r="F28" s="440"/>
      <c r="G28" s="440"/>
      <c r="H28" s="440"/>
      <c r="I28" s="440"/>
      <c r="J28" s="440"/>
      <c r="K28" s="441"/>
      <c r="L28" s="184">
        <f>L27+1</f>
        <v>18</v>
      </c>
    </row>
    <row r="29" spans="1:14" x14ac:dyDescent="0.35">
      <c r="A29" s="184">
        <f t="shared" ref="A29:A70" si="6">A28+1</f>
        <v>19</v>
      </c>
      <c r="B29" s="211" t="s">
        <v>360</v>
      </c>
      <c r="C29" s="184"/>
      <c r="D29" s="184"/>
      <c r="E29" s="184"/>
      <c r="F29" s="184"/>
      <c r="G29" s="184"/>
      <c r="H29" s="184"/>
      <c r="I29" s="184"/>
      <c r="J29" s="184"/>
      <c r="K29" s="206"/>
      <c r="L29" s="184">
        <f>L28+1</f>
        <v>19</v>
      </c>
    </row>
    <row r="30" spans="1:14" x14ac:dyDescent="0.35">
      <c r="A30" s="184">
        <f t="shared" si="6"/>
        <v>20</v>
      </c>
      <c r="B30" s="391">
        <v>920</v>
      </c>
      <c r="C30" s="201" t="s">
        <v>626</v>
      </c>
      <c r="D30" s="230"/>
      <c r="E30" s="180">
        <v>880.90825143900008</v>
      </c>
      <c r="F30" s="184"/>
      <c r="G30" s="184"/>
      <c r="H30" s="184"/>
      <c r="I30" s="184"/>
      <c r="J30" s="184"/>
      <c r="K30" s="206"/>
      <c r="L30" s="184">
        <f t="shared" ref="L30:L70" si="7">L29+1</f>
        <v>20</v>
      </c>
    </row>
    <row r="31" spans="1:14" ht="18" x14ac:dyDescent="0.3">
      <c r="A31" s="184">
        <f t="shared" si="6"/>
        <v>21</v>
      </c>
      <c r="B31" s="391"/>
      <c r="C31" s="442" t="s">
        <v>565</v>
      </c>
      <c r="D31" s="230"/>
      <c r="E31" s="180"/>
      <c r="F31" s="184"/>
      <c r="G31" s="184"/>
      <c r="H31" s="443">
        <v>880.90824999999995</v>
      </c>
      <c r="I31" s="219">
        <v>3</v>
      </c>
      <c r="J31" s="184"/>
      <c r="K31" s="206"/>
      <c r="L31" s="184">
        <f t="shared" si="7"/>
        <v>21</v>
      </c>
    </row>
    <row r="32" spans="1:14" x14ac:dyDescent="0.35">
      <c r="A32" s="184">
        <f t="shared" si="6"/>
        <v>22</v>
      </c>
      <c r="B32" s="391">
        <v>921</v>
      </c>
      <c r="C32" s="201" t="s">
        <v>626</v>
      </c>
      <c r="D32" s="392"/>
      <c r="E32" s="392">
        <v>7379.4532107689993</v>
      </c>
      <c r="F32" s="184"/>
      <c r="G32" s="184"/>
      <c r="H32" s="184"/>
      <c r="I32" s="184"/>
      <c r="J32" s="184"/>
      <c r="K32" s="206"/>
      <c r="L32" s="184">
        <f t="shared" si="7"/>
        <v>22</v>
      </c>
    </row>
    <row r="33" spans="1:12" ht="18" x14ac:dyDescent="0.3">
      <c r="A33" s="184">
        <f t="shared" si="6"/>
        <v>23</v>
      </c>
      <c r="B33" s="391"/>
      <c r="C33" s="442" t="s">
        <v>565</v>
      </c>
      <c r="D33" s="392"/>
      <c r="E33" s="392"/>
      <c r="F33" s="184"/>
      <c r="G33" s="184"/>
      <c r="H33" s="444">
        <v>7379.4532099999997</v>
      </c>
      <c r="I33" s="219">
        <v>3</v>
      </c>
      <c r="J33" s="184"/>
      <c r="K33" s="206"/>
      <c r="L33" s="184">
        <f t="shared" si="7"/>
        <v>23</v>
      </c>
    </row>
    <row r="34" spans="1:12" x14ac:dyDescent="0.35">
      <c r="A34" s="184">
        <f t="shared" si="6"/>
        <v>24</v>
      </c>
      <c r="B34" s="391">
        <v>923</v>
      </c>
      <c r="C34" s="201" t="s">
        <v>626</v>
      </c>
      <c r="D34" s="230">
        <v>1396.4498757960002</v>
      </c>
      <c r="E34" s="184"/>
      <c r="F34" s="184"/>
      <c r="G34" s="184"/>
      <c r="H34" s="184"/>
      <c r="I34" s="184"/>
      <c r="J34" s="184"/>
      <c r="K34" s="206"/>
      <c r="L34" s="184">
        <f t="shared" si="7"/>
        <v>24</v>
      </c>
    </row>
    <row r="35" spans="1:12" ht="18" x14ac:dyDescent="0.35">
      <c r="A35" s="184">
        <f t="shared" si="6"/>
        <v>25</v>
      </c>
      <c r="B35" s="391"/>
      <c r="C35" s="201" t="s">
        <v>627</v>
      </c>
      <c r="D35" s="393">
        <v>9500.9089999999997</v>
      </c>
      <c r="E35" s="311">
        <f>SUM(D34:D35)</f>
        <v>10897.358875796001</v>
      </c>
      <c r="F35" s="184"/>
      <c r="G35" s="184"/>
      <c r="H35" s="184"/>
      <c r="I35" s="184"/>
      <c r="J35" s="184"/>
      <c r="K35" s="206"/>
      <c r="L35" s="184">
        <f t="shared" si="7"/>
        <v>25</v>
      </c>
    </row>
    <row r="36" spans="1:12" ht="18" x14ac:dyDescent="0.3">
      <c r="A36" s="184">
        <f t="shared" si="6"/>
        <v>26</v>
      </c>
      <c r="B36" s="391"/>
      <c r="C36" s="442" t="s">
        <v>565</v>
      </c>
      <c r="D36" s="392"/>
      <c r="E36" s="311"/>
      <c r="F36" s="184"/>
      <c r="G36" s="184"/>
      <c r="H36" s="444">
        <v>1396.4498799999999</v>
      </c>
      <c r="I36" s="219">
        <v>3</v>
      </c>
      <c r="J36" s="184"/>
      <c r="K36" s="206"/>
      <c r="L36" s="184">
        <f t="shared" si="7"/>
        <v>26</v>
      </c>
    </row>
    <row r="37" spans="1:12" x14ac:dyDescent="0.35">
      <c r="A37" s="184">
        <f t="shared" si="6"/>
        <v>27</v>
      </c>
      <c r="B37" s="391">
        <v>925</v>
      </c>
      <c r="C37" s="201" t="s">
        <v>626</v>
      </c>
      <c r="D37" s="392">
        <v>1299.7870644639997</v>
      </c>
      <c r="E37" s="184"/>
      <c r="F37" s="184"/>
      <c r="G37" s="184"/>
      <c r="H37" s="184"/>
      <c r="I37" s="184"/>
      <c r="J37" s="184"/>
      <c r="K37" s="206"/>
      <c r="L37" s="184">
        <f t="shared" si="7"/>
        <v>27</v>
      </c>
    </row>
    <row r="38" spans="1:12" x14ac:dyDescent="0.35">
      <c r="A38" s="184">
        <f t="shared" si="6"/>
        <v>28</v>
      </c>
      <c r="B38" s="391"/>
      <c r="C38" s="201" t="s">
        <v>361</v>
      </c>
      <c r="D38" s="392">
        <v>56.953900000000012</v>
      </c>
      <c r="E38" s="184"/>
      <c r="F38" s="184"/>
      <c r="G38" s="184"/>
      <c r="H38" s="184"/>
      <c r="I38" s="184"/>
      <c r="J38" s="184"/>
      <c r="K38" s="206"/>
      <c r="L38" s="184">
        <f t="shared" si="7"/>
        <v>28</v>
      </c>
    </row>
    <row r="39" spans="1:12" x14ac:dyDescent="0.35">
      <c r="A39" s="184">
        <f t="shared" si="6"/>
        <v>29</v>
      </c>
      <c r="B39" s="391"/>
      <c r="C39" s="201" t="s">
        <v>628</v>
      </c>
      <c r="D39" s="392">
        <v>51.146999999999998</v>
      </c>
      <c r="E39" s="184"/>
      <c r="F39" s="184"/>
      <c r="G39" s="184"/>
      <c r="H39" s="184"/>
      <c r="I39" s="184"/>
      <c r="J39" s="184"/>
      <c r="K39" s="206"/>
      <c r="L39" s="184">
        <f t="shared" si="7"/>
        <v>29</v>
      </c>
    </row>
    <row r="40" spans="1:12" x14ac:dyDescent="0.35">
      <c r="A40" s="184">
        <f t="shared" si="6"/>
        <v>30</v>
      </c>
      <c r="B40" s="391"/>
      <c r="C40" s="201" t="s">
        <v>629</v>
      </c>
      <c r="D40" s="392">
        <v>7.6603654320000008</v>
      </c>
      <c r="E40" s="184"/>
      <c r="F40" s="184"/>
      <c r="G40" s="184"/>
      <c r="H40" s="184"/>
      <c r="I40" s="184"/>
      <c r="J40" s="184"/>
      <c r="K40" s="206"/>
      <c r="L40" s="184">
        <f t="shared" si="7"/>
        <v>30</v>
      </c>
    </row>
    <row r="41" spans="1:12" x14ac:dyDescent="0.35">
      <c r="A41" s="184">
        <f t="shared" si="6"/>
        <v>31</v>
      </c>
      <c r="B41" s="391"/>
      <c r="C41" s="201" t="s">
        <v>630</v>
      </c>
      <c r="D41" s="393">
        <v>2.8906900000000006</v>
      </c>
      <c r="E41" s="392">
        <f>SUM(D37:D41)</f>
        <v>1418.4390198959995</v>
      </c>
      <c r="F41" s="184"/>
      <c r="G41" s="184"/>
      <c r="H41" s="184"/>
      <c r="I41" s="184"/>
      <c r="J41" s="184"/>
      <c r="K41" s="206"/>
      <c r="L41" s="184">
        <f t="shared" si="7"/>
        <v>31</v>
      </c>
    </row>
    <row r="42" spans="1:12" ht="18" x14ac:dyDescent="0.3">
      <c r="A42" s="184">
        <f t="shared" si="6"/>
        <v>32</v>
      </c>
      <c r="B42" s="391"/>
      <c r="C42" s="442" t="s">
        <v>565</v>
      </c>
      <c r="D42" s="392"/>
      <c r="E42" s="392"/>
      <c r="F42" s="184"/>
      <c r="G42" s="184"/>
      <c r="H42" s="444">
        <v>995.92452000000003</v>
      </c>
      <c r="I42" s="219">
        <v>3</v>
      </c>
      <c r="J42" s="184"/>
      <c r="K42" s="206"/>
      <c r="L42" s="184">
        <f t="shared" si="7"/>
        <v>32</v>
      </c>
    </row>
    <row r="43" spans="1:12" x14ac:dyDescent="0.35">
      <c r="A43" s="184">
        <f t="shared" si="6"/>
        <v>33</v>
      </c>
      <c r="B43" s="391">
        <v>926</v>
      </c>
      <c r="C43" s="296" t="s">
        <v>626</v>
      </c>
      <c r="D43" s="392">
        <v>1948.1068235539999</v>
      </c>
      <c r="E43" s="184"/>
      <c r="F43" s="184"/>
      <c r="G43" s="184"/>
      <c r="H43" s="184"/>
      <c r="I43" s="184"/>
      <c r="J43" s="184"/>
      <c r="K43" s="206"/>
      <c r="L43" s="184">
        <f t="shared" si="7"/>
        <v>33</v>
      </c>
    </row>
    <row r="44" spans="1:12" x14ac:dyDescent="0.35">
      <c r="A44" s="184">
        <f t="shared" si="6"/>
        <v>34</v>
      </c>
      <c r="B44" s="391"/>
      <c r="C44" s="201" t="s">
        <v>361</v>
      </c>
      <c r="D44" s="392">
        <v>87.771760000000015</v>
      </c>
      <c r="E44" s="184"/>
      <c r="F44" s="184"/>
      <c r="G44" s="184"/>
      <c r="H44" s="184"/>
      <c r="I44" s="184"/>
      <c r="J44" s="184"/>
      <c r="K44" s="206"/>
      <c r="L44" s="184">
        <f t="shared" si="7"/>
        <v>34</v>
      </c>
    </row>
    <row r="45" spans="1:12" x14ac:dyDescent="0.35">
      <c r="A45" s="184">
        <f t="shared" si="6"/>
        <v>35</v>
      </c>
      <c r="B45" s="391"/>
      <c r="C45" s="201" t="s">
        <v>631</v>
      </c>
      <c r="D45" s="392">
        <v>36.096990000000005</v>
      </c>
      <c r="F45" s="184"/>
      <c r="G45" s="184"/>
      <c r="H45" s="184"/>
      <c r="I45" s="184"/>
      <c r="J45" s="184"/>
      <c r="K45" s="206"/>
      <c r="L45" s="184">
        <f t="shared" si="7"/>
        <v>35</v>
      </c>
    </row>
    <row r="46" spans="1:12" x14ac:dyDescent="0.35">
      <c r="A46" s="184">
        <f t="shared" si="6"/>
        <v>36</v>
      </c>
      <c r="B46" s="391"/>
      <c r="C46" s="201" t="s">
        <v>630</v>
      </c>
      <c r="D46" s="393">
        <v>4.6505900000000002</v>
      </c>
      <c r="E46" s="392">
        <f>SUM(D43:D46)</f>
        <v>2076.6261635540004</v>
      </c>
      <c r="F46" s="184"/>
      <c r="G46" s="184"/>
      <c r="H46" s="184"/>
      <c r="I46" s="184"/>
      <c r="J46" s="184"/>
      <c r="K46" s="206"/>
      <c r="L46" s="184">
        <f t="shared" si="7"/>
        <v>36</v>
      </c>
    </row>
    <row r="47" spans="1:12" ht="18" x14ac:dyDescent="0.3">
      <c r="A47" s="184">
        <f t="shared" si="6"/>
        <v>37</v>
      </c>
      <c r="B47" s="391"/>
      <c r="C47" s="442" t="s">
        <v>565</v>
      </c>
      <c r="D47" s="392"/>
      <c r="E47" s="392"/>
      <c r="F47" s="184"/>
      <c r="G47" s="184"/>
      <c r="H47" s="444">
        <v>1510.53378</v>
      </c>
      <c r="I47" s="219">
        <v>3</v>
      </c>
      <c r="J47" s="184"/>
      <c r="K47" s="206"/>
      <c r="L47" s="184">
        <f t="shared" si="7"/>
        <v>37</v>
      </c>
    </row>
    <row r="48" spans="1:12" x14ac:dyDescent="0.35">
      <c r="A48" s="184">
        <f t="shared" si="6"/>
        <v>38</v>
      </c>
      <c r="B48" s="394">
        <v>927</v>
      </c>
      <c r="C48" s="296" t="s">
        <v>352</v>
      </c>
      <c r="D48" s="392"/>
      <c r="E48" s="311">
        <v>128579.84063999999</v>
      </c>
      <c r="F48" s="184"/>
      <c r="G48" s="184"/>
      <c r="H48" s="184"/>
      <c r="I48" s="184"/>
      <c r="J48" s="184"/>
      <c r="K48" s="206"/>
      <c r="L48" s="184">
        <f t="shared" si="7"/>
        <v>38</v>
      </c>
    </row>
    <row r="49" spans="1:12" x14ac:dyDescent="0.35">
      <c r="A49" s="184">
        <f t="shared" si="6"/>
        <v>39</v>
      </c>
      <c r="B49" s="391">
        <v>928</v>
      </c>
      <c r="C49" s="201" t="s">
        <v>632</v>
      </c>
      <c r="D49" s="392">
        <v>22235.548999999999</v>
      </c>
      <c r="E49" s="184"/>
      <c r="F49" s="184"/>
      <c r="G49" s="184"/>
      <c r="H49" s="184"/>
      <c r="I49" s="184"/>
      <c r="J49" s="184"/>
      <c r="K49" s="206"/>
      <c r="L49" s="184">
        <f t="shared" si="7"/>
        <v>39</v>
      </c>
    </row>
    <row r="50" spans="1:12" x14ac:dyDescent="0.35">
      <c r="A50" s="184">
        <f t="shared" si="6"/>
        <v>40</v>
      </c>
      <c r="B50" s="391"/>
      <c r="C50" s="201" t="s">
        <v>362</v>
      </c>
      <c r="D50" s="392">
        <v>964.92977000000019</v>
      </c>
      <c r="E50" s="184"/>
      <c r="F50" s="184"/>
      <c r="G50" s="184"/>
      <c r="H50" s="184"/>
      <c r="I50" s="184"/>
      <c r="J50" s="184"/>
      <c r="K50" s="206"/>
      <c r="L50" s="184">
        <f t="shared" si="7"/>
        <v>40</v>
      </c>
    </row>
    <row r="51" spans="1:12" x14ac:dyDescent="0.35">
      <c r="A51" s="184">
        <f t="shared" si="6"/>
        <v>41</v>
      </c>
      <c r="B51" s="391"/>
      <c r="C51" s="201" t="s">
        <v>626</v>
      </c>
      <c r="D51" s="392">
        <v>258.03949000000011</v>
      </c>
      <c r="E51" s="184"/>
      <c r="F51" s="184"/>
      <c r="G51" s="184"/>
      <c r="H51" s="184"/>
      <c r="I51" s="184"/>
      <c r="J51" s="184"/>
      <c r="K51" s="206"/>
      <c r="L51" s="184">
        <f t="shared" si="7"/>
        <v>41</v>
      </c>
    </row>
    <row r="52" spans="1:12" x14ac:dyDescent="0.35">
      <c r="A52" s="184">
        <f t="shared" si="6"/>
        <v>42</v>
      </c>
      <c r="B52" s="391"/>
      <c r="C52" s="295" t="s">
        <v>33</v>
      </c>
      <c r="D52" s="204">
        <v>0</v>
      </c>
      <c r="E52" s="184"/>
      <c r="F52" s="184"/>
      <c r="G52" s="184"/>
      <c r="H52" s="184"/>
      <c r="I52" s="184"/>
      <c r="J52" s="184"/>
      <c r="K52" s="206"/>
      <c r="L52" s="184">
        <f t="shared" si="7"/>
        <v>42</v>
      </c>
    </row>
    <row r="53" spans="1:12" x14ac:dyDescent="0.35">
      <c r="A53" s="184">
        <f t="shared" si="6"/>
        <v>43</v>
      </c>
      <c r="B53" s="391"/>
      <c r="C53" s="295" t="s">
        <v>363</v>
      </c>
      <c r="D53" s="393">
        <v>617.17561999999998</v>
      </c>
      <c r="E53" s="392">
        <f>SUM(D49:D53)</f>
        <v>24075.693879999999</v>
      </c>
      <c r="F53" s="184"/>
      <c r="G53" s="184"/>
      <c r="H53" s="184"/>
      <c r="I53" s="184"/>
      <c r="J53" s="184"/>
      <c r="K53" s="206"/>
      <c r="L53" s="184">
        <f t="shared" si="7"/>
        <v>43</v>
      </c>
    </row>
    <row r="54" spans="1:12" x14ac:dyDescent="0.35">
      <c r="A54" s="184">
        <f t="shared" si="6"/>
        <v>44</v>
      </c>
      <c r="B54" s="395">
        <v>930.1</v>
      </c>
      <c r="C54" s="295" t="s">
        <v>355</v>
      </c>
      <c r="D54" s="392"/>
      <c r="E54" s="311">
        <v>66.134640000000005</v>
      </c>
      <c r="F54" s="184"/>
      <c r="G54" s="184"/>
      <c r="H54" s="184"/>
      <c r="I54" s="184"/>
      <c r="J54" s="184"/>
      <c r="K54" s="206"/>
      <c r="L54" s="184">
        <f t="shared" si="7"/>
        <v>44</v>
      </c>
    </row>
    <row r="55" spans="1:12" x14ac:dyDescent="0.35">
      <c r="A55" s="184">
        <f t="shared" si="6"/>
        <v>45</v>
      </c>
      <c r="B55" s="212">
        <v>930.2</v>
      </c>
      <c r="C55" s="296" t="s">
        <v>364</v>
      </c>
      <c r="D55" s="311">
        <v>5025.3662400000003</v>
      </c>
      <c r="F55" s="184"/>
      <c r="G55" s="184"/>
      <c r="H55" s="184"/>
      <c r="I55" s="184"/>
      <c r="J55" s="184"/>
      <c r="K55" s="206"/>
      <c r="L55" s="184">
        <f t="shared" si="7"/>
        <v>45</v>
      </c>
    </row>
    <row r="56" spans="1:12" x14ac:dyDescent="0.35">
      <c r="A56" s="184">
        <f t="shared" si="6"/>
        <v>46</v>
      </c>
      <c r="B56" s="212"/>
      <c r="C56" s="296" t="s">
        <v>626</v>
      </c>
      <c r="D56" s="393">
        <v>3.7185659999999956E-3</v>
      </c>
      <c r="E56" s="311">
        <f>SUM(D55:D56)</f>
        <v>5025.3699585660006</v>
      </c>
      <c r="F56" s="184"/>
      <c r="G56" s="184"/>
      <c r="H56" s="184"/>
      <c r="I56" s="184"/>
      <c r="J56" s="184"/>
      <c r="K56" s="206"/>
      <c r="L56" s="184">
        <f t="shared" si="7"/>
        <v>46</v>
      </c>
    </row>
    <row r="57" spans="1:12" ht="18" x14ac:dyDescent="0.35">
      <c r="A57" s="184">
        <f t="shared" si="6"/>
        <v>47</v>
      </c>
      <c r="B57" s="212"/>
      <c r="C57" s="442" t="s">
        <v>565</v>
      </c>
      <c r="D57" s="392"/>
      <c r="E57" s="311"/>
      <c r="F57" s="184"/>
      <c r="G57" s="184"/>
      <c r="H57" s="444">
        <v>3.7200000000000002E-3</v>
      </c>
      <c r="I57" s="219">
        <v>3</v>
      </c>
      <c r="J57" s="184"/>
      <c r="K57" s="206"/>
      <c r="L57" s="184">
        <f t="shared" si="7"/>
        <v>47</v>
      </c>
    </row>
    <row r="58" spans="1:12" x14ac:dyDescent="0.35">
      <c r="A58" s="184">
        <f t="shared" si="6"/>
        <v>48</v>
      </c>
      <c r="B58" s="396">
        <v>931</v>
      </c>
      <c r="C58" s="295" t="s">
        <v>626</v>
      </c>
      <c r="D58" s="392"/>
      <c r="E58" s="311">
        <v>13.720007673000001</v>
      </c>
      <c r="F58" s="184"/>
      <c r="G58" s="184"/>
      <c r="H58" s="184"/>
      <c r="I58" s="184"/>
      <c r="J58" s="184"/>
      <c r="K58" s="206"/>
      <c r="L58" s="184">
        <f t="shared" si="7"/>
        <v>48</v>
      </c>
    </row>
    <row r="59" spans="1:12" ht="18" x14ac:dyDescent="0.35">
      <c r="A59" s="184">
        <f t="shared" si="6"/>
        <v>49</v>
      </c>
      <c r="B59" s="396"/>
      <c r="C59" s="442" t="s">
        <v>565</v>
      </c>
      <c r="D59" s="392"/>
      <c r="E59" s="311"/>
      <c r="F59" s="184"/>
      <c r="G59" s="184"/>
      <c r="H59" s="444">
        <v>13.72001</v>
      </c>
      <c r="I59" s="219">
        <v>3</v>
      </c>
      <c r="J59" s="184"/>
      <c r="K59" s="206"/>
      <c r="L59" s="184">
        <f t="shared" si="7"/>
        <v>49</v>
      </c>
    </row>
    <row r="60" spans="1:12" x14ac:dyDescent="0.35">
      <c r="A60" s="184">
        <f t="shared" si="6"/>
        <v>50</v>
      </c>
      <c r="B60" s="391">
        <v>935</v>
      </c>
      <c r="C60" s="201" t="s">
        <v>365</v>
      </c>
      <c r="D60" s="392"/>
      <c r="E60" s="397">
        <v>25.724845446</v>
      </c>
      <c r="F60" s="184"/>
      <c r="G60" s="184"/>
      <c r="H60" s="435"/>
      <c r="I60" s="184"/>
      <c r="J60" s="184"/>
      <c r="K60" s="206"/>
      <c r="L60" s="184">
        <f t="shared" si="7"/>
        <v>50</v>
      </c>
    </row>
    <row r="61" spans="1:12" x14ac:dyDescent="0.35">
      <c r="A61" s="184">
        <f t="shared" si="6"/>
        <v>51</v>
      </c>
      <c r="B61" s="391"/>
      <c r="C61" s="297"/>
      <c r="D61" s="398"/>
      <c r="E61" s="105"/>
      <c r="J61" s="445"/>
      <c r="K61" s="206"/>
      <c r="L61" s="184">
        <f t="shared" si="7"/>
        <v>51</v>
      </c>
    </row>
    <row r="62" spans="1:12" ht="18.5" thickBot="1" x14ac:dyDescent="0.4">
      <c r="A62" s="184">
        <f t="shared" si="6"/>
        <v>52</v>
      </c>
      <c r="B62" s="213"/>
      <c r="C62" s="298" t="s">
        <v>366</v>
      </c>
      <c r="D62" s="299"/>
      <c r="E62" s="399">
        <f>SUM(E30:E60)</f>
        <v>180439.269493139</v>
      </c>
      <c r="F62" s="293"/>
      <c r="G62" s="293"/>
      <c r="H62" s="436">
        <f>SUM(H31:H60)</f>
        <v>12176.99337</v>
      </c>
      <c r="I62" s="219">
        <v>3</v>
      </c>
      <c r="J62" s="293"/>
      <c r="K62" s="206"/>
      <c r="L62" s="184">
        <f t="shared" si="7"/>
        <v>52</v>
      </c>
    </row>
    <row r="63" spans="1:12" ht="16" thickTop="1" x14ac:dyDescent="0.35">
      <c r="A63" s="184">
        <f t="shared" si="6"/>
        <v>53</v>
      </c>
      <c r="B63" s="213"/>
      <c r="C63" s="298"/>
      <c r="E63" s="400"/>
      <c r="F63" s="300"/>
      <c r="G63" s="300"/>
      <c r="H63" s="300"/>
      <c r="I63" s="300"/>
      <c r="J63" s="300"/>
      <c r="K63" s="206"/>
      <c r="L63" s="184">
        <f t="shared" si="7"/>
        <v>53</v>
      </c>
    </row>
    <row r="64" spans="1:12" x14ac:dyDescent="0.35">
      <c r="A64" s="184">
        <f t="shared" si="6"/>
        <v>54</v>
      </c>
      <c r="B64" s="446" t="s">
        <v>31</v>
      </c>
      <c r="C64" s="12" t="str">
        <f>'Pg5 Rev Stmt AH'!B64</f>
        <v>Items in BOLD have changed due to A&amp;G adjustment on CEMA/WMPMA exclusion corrections compared to the original TO5 Cycle 5 filing per ER23-542.</v>
      </c>
      <c r="E64" s="400"/>
      <c r="F64" s="300"/>
      <c r="G64" s="300"/>
      <c r="H64" s="300"/>
      <c r="I64" s="300"/>
      <c r="J64" s="300"/>
      <c r="K64" s="206"/>
      <c r="L64" s="184">
        <f t="shared" si="7"/>
        <v>54</v>
      </c>
    </row>
    <row r="65" spans="1:12" ht="18" x14ac:dyDescent="0.35">
      <c r="A65" s="184">
        <f t="shared" si="6"/>
        <v>55</v>
      </c>
      <c r="B65" s="214">
        <v>1</v>
      </c>
      <c r="C65" s="183" t="s">
        <v>633</v>
      </c>
      <c r="E65" s="124"/>
      <c r="F65" s="300"/>
      <c r="G65" s="300"/>
      <c r="H65" s="300"/>
      <c r="I65" s="300"/>
      <c r="J65" s="300"/>
      <c r="K65" s="206"/>
      <c r="L65" s="184">
        <f t="shared" si="7"/>
        <v>55</v>
      </c>
    </row>
    <row r="66" spans="1:12" ht="18" x14ac:dyDescent="0.35">
      <c r="A66" s="184">
        <f t="shared" si="6"/>
        <v>56</v>
      </c>
      <c r="B66" s="215">
        <v>2</v>
      </c>
      <c r="C66" s="183" t="s">
        <v>634</v>
      </c>
      <c r="E66" s="124"/>
      <c r="F66" s="300"/>
      <c r="G66" s="300"/>
      <c r="H66" s="300"/>
      <c r="I66" s="300"/>
      <c r="J66" s="300"/>
      <c r="K66" s="206"/>
      <c r="L66" s="184">
        <f t="shared" si="7"/>
        <v>56</v>
      </c>
    </row>
    <row r="67" spans="1:12" ht="18" x14ac:dyDescent="0.35">
      <c r="A67" s="184">
        <f t="shared" si="6"/>
        <v>57</v>
      </c>
      <c r="B67" s="215"/>
      <c r="C67" s="183" t="s">
        <v>635</v>
      </c>
      <c r="E67" s="124"/>
      <c r="F67" s="300"/>
      <c r="G67" s="300"/>
      <c r="H67" s="300"/>
      <c r="I67" s="300"/>
      <c r="J67" s="300"/>
      <c r="K67" s="206"/>
      <c r="L67" s="184">
        <f t="shared" si="7"/>
        <v>57</v>
      </c>
    </row>
    <row r="68" spans="1:12" ht="18" x14ac:dyDescent="0.35">
      <c r="A68" s="184">
        <f t="shared" si="6"/>
        <v>58</v>
      </c>
      <c r="B68" s="215"/>
      <c r="C68" s="183" t="s">
        <v>367</v>
      </c>
      <c r="E68" s="124"/>
      <c r="F68" s="300"/>
      <c r="G68" s="300"/>
      <c r="H68" s="300"/>
      <c r="I68" s="300"/>
      <c r="J68" s="300"/>
      <c r="K68" s="206"/>
      <c r="L68" s="184">
        <f t="shared" si="7"/>
        <v>58</v>
      </c>
    </row>
    <row r="69" spans="1:12" ht="18" x14ac:dyDescent="0.35">
      <c r="A69" s="184">
        <f t="shared" si="6"/>
        <v>59</v>
      </c>
      <c r="B69" s="215">
        <v>3</v>
      </c>
      <c r="C69" s="5" t="s">
        <v>695</v>
      </c>
      <c r="E69" s="124"/>
      <c r="F69" s="300"/>
      <c r="G69" s="300"/>
      <c r="H69" s="300"/>
      <c r="I69" s="300"/>
      <c r="J69" s="300"/>
      <c r="K69" s="206"/>
      <c r="L69" s="184">
        <f t="shared" si="7"/>
        <v>59</v>
      </c>
    </row>
    <row r="70" spans="1:12" ht="16" thickBot="1" x14ac:dyDescent="0.4">
      <c r="A70" s="184">
        <f t="shared" si="6"/>
        <v>60</v>
      </c>
      <c r="B70" s="216"/>
      <c r="C70" s="217"/>
      <c r="D70" s="187"/>
      <c r="E70" s="187"/>
      <c r="F70" s="187"/>
      <c r="G70" s="187"/>
      <c r="H70" s="187"/>
      <c r="I70" s="187"/>
      <c r="J70" s="187"/>
      <c r="K70" s="210"/>
      <c r="L70" s="184">
        <f t="shared" si="7"/>
        <v>60</v>
      </c>
    </row>
    <row r="71" spans="1:12" x14ac:dyDescent="0.35">
      <c r="A71" s="185"/>
      <c r="C71" s="201"/>
      <c r="D71" s="218"/>
      <c r="E71" s="218"/>
    </row>
    <row r="72" spans="1:12" ht="18" x14ac:dyDescent="0.35">
      <c r="A72" s="219"/>
      <c r="C72" s="201"/>
    </row>
    <row r="73" spans="1:12" ht="18" x14ac:dyDescent="0.3">
      <c r="A73" s="219"/>
      <c r="C73" s="12"/>
    </row>
    <row r="74" spans="1:12" ht="18" x14ac:dyDescent="0.35">
      <c r="A74" s="219"/>
      <c r="C74" s="201"/>
    </row>
    <row r="75" spans="1:12" ht="18" x14ac:dyDescent="0.35">
      <c r="A75" s="219"/>
      <c r="C75" s="201"/>
    </row>
    <row r="76" spans="1:12" ht="18" x14ac:dyDescent="0.35">
      <c r="A76" s="219"/>
      <c r="C76" s="201"/>
    </row>
    <row r="77" spans="1:12" ht="18" x14ac:dyDescent="0.35">
      <c r="A77" s="219"/>
      <c r="C77" s="201"/>
    </row>
    <row r="78" spans="1:12" x14ac:dyDescent="0.35">
      <c r="A78" s="185"/>
      <c r="C78" s="201"/>
    </row>
    <row r="79" spans="1:12" ht="18" x14ac:dyDescent="0.35">
      <c r="A79" s="219"/>
      <c r="C79" s="201"/>
    </row>
    <row r="80" spans="1:12" x14ac:dyDescent="0.35">
      <c r="A80" s="185"/>
      <c r="C80" s="201"/>
    </row>
    <row r="81" spans="1:3" ht="18" x14ac:dyDescent="0.35">
      <c r="A81" s="219"/>
      <c r="C81" s="201"/>
    </row>
    <row r="82" spans="1:3" x14ac:dyDescent="0.35">
      <c r="A82" s="185"/>
      <c r="C82" s="201"/>
    </row>
    <row r="83" spans="1:3" ht="18" x14ac:dyDescent="0.35">
      <c r="A83" s="219"/>
      <c r="C83" s="201"/>
    </row>
    <row r="84" spans="1:3" ht="18" x14ac:dyDescent="0.35">
      <c r="A84" s="219"/>
      <c r="B84" s="201"/>
    </row>
    <row r="85" spans="1:3" ht="18" x14ac:dyDescent="0.35">
      <c r="A85" s="219"/>
      <c r="B85" s="201"/>
    </row>
    <row r="86" spans="1:3" x14ac:dyDescent="0.35">
      <c r="B86" s="201"/>
    </row>
    <row r="87" spans="1:3" ht="18" x14ac:dyDescent="0.35">
      <c r="A87" s="219"/>
      <c r="B87" s="201"/>
    </row>
    <row r="88" spans="1:3" x14ac:dyDescent="0.35">
      <c r="A88" s="401"/>
      <c r="B88" s="194"/>
    </row>
    <row r="89" spans="1:3" x14ac:dyDescent="0.35">
      <c r="B89" s="201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48" orientation="portrait" horizontalDpi="200" verticalDpi="200" r:id="rId1"/>
  <headerFooter scaleWithDoc="0" alignWithMargins="0">
    <oddHeader>&amp;C&amp;"Times New Roman,Bold"&amp;7REVISED</oddHeader>
    <oddFooter>&amp;L&amp;A&amp;CPage 5.2&amp;R&amp;F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9F6D-43A9-4136-8DFF-1C2A79137AEF}">
  <sheetPr>
    <pageSetUpPr fitToPage="1"/>
  </sheetPr>
  <dimension ref="A1:K82"/>
  <sheetViews>
    <sheetView zoomScale="80" zoomScaleNormal="80" workbookViewId="0"/>
  </sheetViews>
  <sheetFormatPr defaultColWidth="9.08984375" defaultRowHeight="15.5" x14ac:dyDescent="0.35"/>
  <cols>
    <col min="1" max="1" width="5.08984375" style="184" customWidth="1"/>
    <col min="2" max="2" width="8.54296875" style="186" customWidth="1"/>
    <col min="3" max="3" width="69.08984375" style="186" customWidth="1"/>
    <col min="4" max="6" width="16.90625" style="186" customWidth="1"/>
    <col min="7" max="7" width="34.54296875" style="186" customWidth="1"/>
    <col min="8" max="8" width="5.08984375" style="184" customWidth="1"/>
    <col min="9" max="9" width="4" style="186" customWidth="1"/>
    <col min="10" max="10" width="13.08984375" style="186" bestFit="1" customWidth="1"/>
    <col min="11" max="11" width="9.08984375" style="186"/>
    <col min="12" max="12" width="9.90625" style="186" customWidth="1"/>
    <col min="13" max="13" width="10" style="186" customWidth="1"/>
    <col min="14" max="16384" width="9.08984375" style="186"/>
  </cols>
  <sheetData>
    <row r="1" spans="1:11" x14ac:dyDescent="0.35">
      <c r="A1" s="293" t="s">
        <v>636</v>
      </c>
    </row>
    <row r="3" spans="1:11" x14ac:dyDescent="0.35">
      <c r="B3" s="458" t="s">
        <v>204</v>
      </c>
      <c r="C3" s="458"/>
      <c r="D3" s="458"/>
      <c r="E3" s="458"/>
      <c r="F3" s="458"/>
      <c r="G3" s="458"/>
      <c r="H3" s="185"/>
    </row>
    <row r="4" spans="1:11" x14ac:dyDescent="0.35">
      <c r="B4" s="458" t="s">
        <v>335</v>
      </c>
      <c r="C4" s="458"/>
      <c r="D4" s="458"/>
      <c r="E4" s="458"/>
      <c r="F4" s="458"/>
      <c r="G4" s="458"/>
      <c r="H4" s="185"/>
    </row>
    <row r="5" spans="1:11" x14ac:dyDescent="0.35">
      <c r="B5" s="458" t="s">
        <v>610</v>
      </c>
      <c r="C5" s="458"/>
      <c r="D5" s="458"/>
      <c r="E5" s="458"/>
      <c r="F5" s="458"/>
      <c r="G5" s="458"/>
      <c r="H5" s="185"/>
    </row>
    <row r="6" spans="1:11" x14ac:dyDescent="0.35">
      <c r="B6" s="459" t="s">
        <v>1</v>
      </c>
      <c r="C6" s="459"/>
      <c r="D6" s="459"/>
      <c r="E6" s="459"/>
      <c r="F6" s="459"/>
      <c r="G6" s="459"/>
      <c r="H6" s="185"/>
    </row>
    <row r="7" spans="1:11" ht="16" thickBot="1" x14ac:dyDescent="0.4">
      <c r="D7" s="187"/>
      <c r="E7" s="187"/>
      <c r="F7" s="187"/>
      <c r="G7" s="187"/>
      <c r="J7" s="183"/>
    </row>
    <row r="8" spans="1:11" x14ac:dyDescent="0.35">
      <c r="A8" s="185"/>
      <c r="B8" s="188"/>
      <c r="C8" s="189"/>
      <c r="D8" s="190" t="s">
        <v>265</v>
      </c>
      <c r="E8" s="191" t="s">
        <v>266</v>
      </c>
      <c r="F8" s="190" t="s">
        <v>611</v>
      </c>
      <c r="G8" s="192"/>
      <c r="H8" s="185"/>
    </row>
    <row r="9" spans="1:11" x14ac:dyDescent="0.35">
      <c r="A9" s="184" t="s">
        <v>2</v>
      </c>
      <c r="B9" s="193" t="s">
        <v>338</v>
      </c>
      <c r="C9" s="194"/>
      <c r="D9" s="377" t="s">
        <v>273</v>
      </c>
      <c r="E9" s="185" t="s">
        <v>339</v>
      </c>
      <c r="F9" s="377" t="s">
        <v>273</v>
      </c>
      <c r="G9" s="195"/>
      <c r="H9" s="184" t="s">
        <v>2</v>
      </c>
    </row>
    <row r="10" spans="1:11" ht="16" thickBot="1" x14ac:dyDescent="0.4">
      <c r="A10" s="184" t="s">
        <v>6</v>
      </c>
      <c r="B10" s="196" t="s">
        <v>340</v>
      </c>
      <c r="C10" s="197" t="s">
        <v>3</v>
      </c>
      <c r="D10" s="378" t="s">
        <v>341</v>
      </c>
      <c r="E10" s="197" t="s">
        <v>342</v>
      </c>
      <c r="F10" s="378" t="s">
        <v>343</v>
      </c>
      <c r="G10" s="198" t="s">
        <v>5</v>
      </c>
      <c r="H10" s="184" t="s">
        <v>6</v>
      </c>
      <c r="I10" s="184"/>
    </row>
    <row r="11" spans="1:11" x14ac:dyDescent="0.35">
      <c r="B11" s="199"/>
      <c r="C11" s="200" t="s">
        <v>344</v>
      </c>
      <c r="D11" s="379"/>
      <c r="E11" s="379"/>
      <c r="F11" s="380"/>
      <c r="G11" s="207"/>
    </row>
    <row r="12" spans="1:11" x14ac:dyDescent="0.35">
      <c r="A12" s="184">
        <v>1</v>
      </c>
      <c r="B12" s="199">
        <v>920</v>
      </c>
      <c r="C12" s="201" t="s">
        <v>345</v>
      </c>
      <c r="D12" s="381">
        <v>62282.646999999997</v>
      </c>
      <c r="E12" s="381">
        <f>E31</f>
        <v>880.90825143900008</v>
      </c>
      <c r="F12" s="381">
        <f>D12-E12</f>
        <v>61401.738748560994</v>
      </c>
      <c r="G12" s="202" t="s">
        <v>612</v>
      </c>
      <c r="H12" s="184">
        <f>A12</f>
        <v>1</v>
      </c>
      <c r="I12" s="186" t="s">
        <v>19</v>
      </c>
      <c r="J12" s="382"/>
    </row>
    <row r="13" spans="1:11" x14ac:dyDescent="0.35">
      <c r="A13" s="184">
        <f t="shared" ref="A13:A27" si="0">A12+1</f>
        <v>2</v>
      </c>
      <c r="B13" s="199">
        <v>921</v>
      </c>
      <c r="C13" s="201" t="s">
        <v>346</v>
      </c>
      <c r="D13" s="383">
        <v>33307.565000000002</v>
      </c>
      <c r="E13" s="105">
        <f>E32</f>
        <v>7379.4532107689993</v>
      </c>
      <c r="F13" s="383">
        <f>D13-E13</f>
        <v>25928.111789231003</v>
      </c>
      <c r="G13" s="202" t="s">
        <v>613</v>
      </c>
      <c r="H13" s="184">
        <f t="shared" ref="H13:H27" si="1">H12+1</f>
        <v>2</v>
      </c>
      <c r="J13" s="382"/>
      <c r="K13" s="203"/>
    </row>
    <row r="14" spans="1:11" x14ac:dyDescent="0.35">
      <c r="A14" s="184">
        <f t="shared" si="0"/>
        <v>3</v>
      </c>
      <c r="B14" s="199">
        <v>922</v>
      </c>
      <c r="C14" s="201" t="s">
        <v>347</v>
      </c>
      <c r="D14" s="383">
        <v>-20277.082999999999</v>
      </c>
      <c r="E14" s="105"/>
      <c r="F14" s="383">
        <f>D14-E14</f>
        <v>-20277.082999999999</v>
      </c>
      <c r="G14" s="202" t="s">
        <v>614</v>
      </c>
      <c r="H14" s="184">
        <f t="shared" si="1"/>
        <v>3</v>
      </c>
      <c r="J14" s="382"/>
    </row>
    <row r="15" spans="1:11" x14ac:dyDescent="0.35">
      <c r="A15" s="184">
        <f t="shared" si="0"/>
        <v>4</v>
      </c>
      <c r="B15" s="199">
        <v>923</v>
      </c>
      <c r="C15" s="201" t="s">
        <v>348</v>
      </c>
      <c r="D15" s="383">
        <v>108586.773</v>
      </c>
      <c r="E15" s="105">
        <f>E34</f>
        <v>10897.358875796001</v>
      </c>
      <c r="F15" s="383">
        <f>D15-E15</f>
        <v>97689.414124204006</v>
      </c>
      <c r="G15" s="202" t="s">
        <v>615</v>
      </c>
      <c r="H15" s="184">
        <f t="shared" si="1"/>
        <v>4</v>
      </c>
      <c r="J15" s="382"/>
    </row>
    <row r="16" spans="1:11" x14ac:dyDescent="0.35">
      <c r="A16" s="184">
        <f t="shared" si="0"/>
        <v>5</v>
      </c>
      <c r="B16" s="199">
        <v>924</v>
      </c>
      <c r="C16" s="201" t="s">
        <v>349</v>
      </c>
      <c r="D16" s="383">
        <v>8615.7170000000006</v>
      </c>
      <c r="E16" s="105"/>
      <c r="F16" s="383">
        <f t="shared" ref="F16:F17" si="2">D16-E16</f>
        <v>8615.7170000000006</v>
      </c>
      <c r="G16" s="202" t="s">
        <v>616</v>
      </c>
      <c r="H16" s="184">
        <f t="shared" si="1"/>
        <v>5</v>
      </c>
      <c r="J16" s="382"/>
    </row>
    <row r="17" spans="1:10" x14ac:dyDescent="0.35">
      <c r="A17" s="184">
        <f t="shared" si="0"/>
        <v>6</v>
      </c>
      <c r="B17" s="199">
        <v>925</v>
      </c>
      <c r="C17" s="201" t="s">
        <v>350</v>
      </c>
      <c r="D17" s="383">
        <v>215579.21799999999</v>
      </c>
      <c r="E17" s="105">
        <f>E39</f>
        <v>1418.4390198959995</v>
      </c>
      <c r="F17" s="383">
        <f t="shared" si="2"/>
        <v>214160.77898010399</v>
      </c>
      <c r="G17" s="202" t="s">
        <v>617</v>
      </c>
      <c r="H17" s="184">
        <f t="shared" si="1"/>
        <v>6</v>
      </c>
      <c r="J17" s="382"/>
    </row>
    <row r="18" spans="1:10" ht="18" x14ac:dyDescent="0.35">
      <c r="A18" s="184">
        <f>A17+1</f>
        <v>7</v>
      </c>
      <c r="B18" s="199">
        <v>926</v>
      </c>
      <c r="C18" s="201" t="s">
        <v>351</v>
      </c>
      <c r="D18" s="383">
        <v>56506.010999999999</v>
      </c>
      <c r="E18" s="105">
        <f>E43</f>
        <v>2076.6261635540004</v>
      </c>
      <c r="F18" s="383">
        <f>D18-E18</f>
        <v>54429.384836445999</v>
      </c>
      <c r="G18" s="202" t="s">
        <v>618</v>
      </c>
      <c r="H18" s="184">
        <f>A17+1</f>
        <v>7</v>
      </c>
      <c r="J18" s="382"/>
    </row>
    <row r="19" spans="1:10" x14ac:dyDescent="0.35">
      <c r="A19" s="184">
        <f>A18+1</f>
        <v>8</v>
      </c>
      <c r="B19" s="199">
        <v>927</v>
      </c>
      <c r="C19" s="201" t="s">
        <v>352</v>
      </c>
      <c r="D19" s="384">
        <v>128579.841</v>
      </c>
      <c r="E19" s="383">
        <f>E44</f>
        <v>128579.84063999999</v>
      </c>
      <c r="F19" s="383">
        <f t="shared" ref="F19:F21" si="3">D19-E19</f>
        <v>3.6000000545755029E-4</v>
      </c>
      <c r="G19" s="202" t="s">
        <v>619</v>
      </c>
      <c r="H19" s="184">
        <f>A18+1</f>
        <v>8</v>
      </c>
      <c r="J19" s="382"/>
    </row>
    <row r="20" spans="1:10" ht="18.5" x14ac:dyDescent="0.35">
      <c r="A20" s="184">
        <f t="shared" si="0"/>
        <v>9</v>
      </c>
      <c r="B20" s="199">
        <v>928</v>
      </c>
      <c r="C20" s="201" t="s">
        <v>353</v>
      </c>
      <c r="D20" s="383">
        <v>35379.656000000003</v>
      </c>
      <c r="E20" s="105">
        <f>E49</f>
        <v>24075.693879999999</v>
      </c>
      <c r="F20" s="383">
        <f t="shared" si="3"/>
        <v>11303.962120000004</v>
      </c>
      <c r="G20" s="202" t="s">
        <v>620</v>
      </c>
      <c r="H20" s="184">
        <f t="shared" si="1"/>
        <v>9</v>
      </c>
      <c r="J20" s="382"/>
    </row>
    <row r="21" spans="1:10" x14ac:dyDescent="0.35">
      <c r="A21" s="184">
        <f t="shared" si="0"/>
        <v>10</v>
      </c>
      <c r="B21" s="199">
        <v>929</v>
      </c>
      <c r="C21" s="201" t="s">
        <v>354</v>
      </c>
      <c r="D21" s="383">
        <v>-12933.800999999999</v>
      </c>
      <c r="E21" s="105"/>
      <c r="F21" s="383">
        <f t="shared" si="3"/>
        <v>-12933.800999999999</v>
      </c>
      <c r="G21" s="202" t="s">
        <v>621</v>
      </c>
      <c r="H21" s="184">
        <f t="shared" si="1"/>
        <v>10</v>
      </c>
      <c r="J21" s="382"/>
    </row>
    <row r="22" spans="1:10" x14ac:dyDescent="0.35">
      <c r="A22" s="184">
        <f>A21+1</f>
        <v>11</v>
      </c>
      <c r="B22" s="273">
        <v>930.1</v>
      </c>
      <c r="C22" s="201" t="s">
        <v>355</v>
      </c>
      <c r="D22" s="383">
        <v>66.135000000000005</v>
      </c>
      <c r="E22" s="105">
        <f>E50</f>
        <v>66.134640000000005</v>
      </c>
      <c r="F22" s="383">
        <f>D22-E22</f>
        <v>3.6000000000058208E-4</v>
      </c>
      <c r="G22" s="202" t="s">
        <v>622</v>
      </c>
      <c r="H22" s="184">
        <f>H21+1</f>
        <v>11</v>
      </c>
      <c r="J22" s="382"/>
    </row>
    <row r="23" spans="1:10" x14ac:dyDescent="0.35">
      <c r="A23" s="184">
        <f>A22+1</f>
        <v>12</v>
      </c>
      <c r="B23" s="273">
        <v>930.2</v>
      </c>
      <c r="C23" s="201" t="s">
        <v>356</v>
      </c>
      <c r="D23" s="383">
        <v>10538.715</v>
      </c>
      <c r="E23" s="105">
        <f>E52</f>
        <v>5025.3699585660006</v>
      </c>
      <c r="F23" s="383">
        <f t="shared" ref="F23" si="4">D23-E23</f>
        <v>5513.3450414339995</v>
      </c>
      <c r="G23" s="202" t="s">
        <v>623</v>
      </c>
      <c r="H23" s="184">
        <f>H22+1</f>
        <v>12</v>
      </c>
      <c r="J23" s="382"/>
    </row>
    <row r="24" spans="1:10" x14ac:dyDescent="0.35">
      <c r="A24" s="184">
        <f t="shared" si="0"/>
        <v>13</v>
      </c>
      <c r="B24" s="199">
        <v>931</v>
      </c>
      <c r="C24" s="201" t="s">
        <v>357</v>
      </c>
      <c r="D24" s="383">
        <v>12351.503000000001</v>
      </c>
      <c r="E24" s="105">
        <f>E53</f>
        <v>13.720007673000001</v>
      </c>
      <c r="F24" s="383">
        <f>D24-E24</f>
        <v>12337.782992327</v>
      </c>
      <c r="G24" s="202" t="s">
        <v>624</v>
      </c>
      <c r="H24" s="184">
        <f t="shared" si="1"/>
        <v>13</v>
      </c>
      <c r="J24" s="382"/>
    </row>
    <row r="25" spans="1:10" x14ac:dyDescent="0.35">
      <c r="A25" s="184">
        <f t="shared" si="0"/>
        <v>14</v>
      </c>
      <c r="B25" s="199">
        <v>935</v>
      </c>
      <c r="C25" s="201" t="s">
        <v>358</v>
      </c>
      <c r="D25" s="385">
        <v>18209.169000000002</v>
      </c>
      <c r="E25" s="386">
        <f>E54</f>
        <v>25.724845446</v>
      </c>
      <c r="F25" s="385">
        <f>D25-E25</f>
        <v>18183.444154554003</v>
      </c>
      <c r="G25" s="387" t="s">
        <v>625</v>
      </c>
      <c r="H25" s="184">
        <f t="shared" si="1"/>
        <v>14</v>
      </c>
      <c r="I25" s="186" t="s">
        <v>19</v>
      </c>
      <c r="J25" s="382"/>
    </row>
    <row r="26" spans="1:10" x14ac:dyDescent="0.35">
      <c r="A26" s="184">
        <f>A25+1</f>
        <v>15</v>
      </c>
      <c r="B26" s="199"/>
      <c r="D26" s="205"/>
      <c r="F26" s="205"/>
      <c r="G26" s="206"/>
      <c r="H26" s="184">
        <f>H25+1</f>
        <v>15</v>
      </c>
    </row>
    <row r="27" spans="1:10" ht="16" thickBot="1" x14ac:dyDescent="0.4">
      <c r="A27" s="184">
        <f t="shared" si="0"/>
        <v>16</v>
      </c>
      <c r="B27" s="199"/>
      <c r="C27" s="194" t="s">
        <v>359</v>
      </c>
      <c r="D27" s="388">
        <f>SUM(D12:D25)</f>
        <v>656792.06599999999</v>
      </c>
      <c r="E27" s="389">
        <f>SUM(E12:E25)</f>
        <v>180439.269493139</v>
      </c>
      <c r="F27" s="388">
        <f>SUM(F12:F25)</f>
        <v>476352.79650686105</v>
      </c>
      <c r="G27" s="207" t="str">
        <f>"Sum Lines "&amp;A12&amp;" thru "&amp;A25</f>
        <v>Sum Lines 1 thru 14</v>
      </c>
      <c r="H27" s="184">
        <f t="shared" si="1"/>
        <v>16</v>
      </c>
    </row>
    <row r="28" spans="1:10" ht="16.5" thickTop="1" thickBot="1" x14ac:dyDescent="0.4">
      <c r="A28" s="184">
        <f>A27+1</f>
        <v>17</v>
      </c>
      <c r="B28" s="208"/>
      <c r="C28" s="187"/>
      <c r="D28" s="390"/>
      <c r="E28" s="209"/>
      <c r="F28" s="209"/>
      <c r="G28" s="210"/>
      <c r="H28" s="184">
        <f>H27+1</f>
        <v>17</v>
      </c>
    </row>
    <row r="29" spans="1:10" x14ac:dyDescent="0.35">
      <c r="A29" s="184">
        <f>A28+1</f>
        <v>18</v>
      </c>
      <c r="B29" s="213"/>
      <c r="G29" s="206"/>
      <c r="H29" s="184">
        <f>H28+1</f>
        <v>18</v>
      </c>
    </row>
    <row r="30" spans="1:10" x14ac:dyDescent="0.35">
      <c r="A30" s="184">
        <f t="shared" ref="A30:A63" si="5">A29+1</f>
        <v>19</v>
      </c>
      <c r="B30" s="211" t="s">
        <v>360</v>
      </c>
      <c r="C30" s="184"/>
      <c r="D30" s="184"/>
      <c r="E30" s="184"/>
      <c r="F30" s="184"/>
      <c r="G30" s="206"/>
      <c r="H30" s="184">
        <f>H29+1</f>
        <v>19</v>
      </c>
    </row>
    <row r="31" spans="1:10" x14ac:dyDescent="0.35">
      <c r="A31" s="184">
        <f t="shared" si="5"/>
        <v>20</v>
      </c>
      <c r="B31" s="391">
        <v>920</v>
      </c>
      <c r="C31" s="201" t="s">
        <v>626</v>
      </c>
      <c r="D31" s="230"/>
      <c r="E31" s="180">
        <v>880.90825143900008</v>
      </c>
      <c r="F31" s="184"/>
      <c r="G31" s="206"/>
      <c r="H31" s="184">
        <f t="shared" ref="H31:H63" si="6">H30+1</f>
        <v>20</v>
      </c>
    </row>
    <row r="32" spans="1:10" x14ac:dyDescent="0.35">
      <c r="A32" s="184">
        <f t="shared" si="5"/>
        <v>21</v>
      </c>
      <c r="B32" s="391">
        <v>921</v>
      </c>
      <c r="C32" s="201" t="s">
        <v>626</v>
      </c>
      <c r="D32" s="392"/>
      <c r="E32" s="392">
        <v>7379.4532107689993</v>
      </c>
      <c r="F32" s="184"/>
      <c r="G32" s="206"/>
      <c r="H32" s="184">
        <f t="shared" si="6"/>
        <v>21</v>
      </c>
    </row>
    <row r="33" spans="1:8" x14ac:dyDescent="0.35">
      <c r="A33" s="184">
        <f t="shared" si="5"/>
        <v>22</v>
      </c>
      <c r="B33" s="391">
        <v>923</v>
      </c>
      <c r="C33" s="201" t="s">
        <v>626</v>
      </c>
      <c r="D33" s="230">
        <v>1396.4498757960002</v>
      </c>
      <c r="E33" s="184"/>
      <c r="F33" s="184"/>
      <c r="G33" s="206"/>
      <c r="H33" s="184">
        <f t="shared" si="6"/>
        <v>22</v>
      </c>
    </row>
    <row r="34" spans="1:8" ht="18" x14ac:dyDescent="0.35">
      <c r="A34" s="184">
        <f t="shared" si="5"/>
        <v>23</v>
      </c>
      <c r="B34" s="391"/>
      <c r="C34" s="201" t="s">
        <v>627</v>
      </c>
      <c r="D34" s="393">
        <v>9500.9089999999997</v>
      </c>
      <c r="E34" s="311">
        <f>SUM(D33:D34)</f>
        <v>10897.358875796001</v>
      </c>
      <c r="F34" s="184"/>
      <c r="G34" s="206"/>
      <c r="H34" s="184">
        <f t="shared" si="6"/>
        <v>23</v>
      </c>
    </row>
    <row r="35" spans="1:8" x14ac:dyDescent="0.35">
      <c r="A35" s="184">
        <f t="shared" si="5"/>
        <v>24</v>
      </c>
      <c r="B35" s="391">
        <v>925</v>
      </c>
      <c r="C35" s="201" t="s">
        <v>626</v>
      </c>
      <c r="D35" s="392">
        <v>1299.7870644639997</v>
      </c>
      <c r="E35" s="184"/>
      <c r="F35" s="184"/>
      <c r="G35" s="206"/>
      <c r="H35" s="184">
        <f t="shared" si="6"/>
        <v>24</v>
      </c>
    </row>
    <row r="36" spans="1:8" x14ac:dyDescent="0.35">
      <c r="A36" s="184">
        <f t="shared" si="5"/>
        <v>25</v>
      </c>
      <c r="B36" s="391"/>
      <c r="C36" s="201" t="s">
        <v>361</v>
      </c>
      <c r="D36" s="392">
        <v>56.953900000000012</v>
      </c>
      <c r="E36" s="184"/>
      <c r="F36" s="184"/>
      <c r="G36" s="206"/>
      <c r="H36" s="184">
        <f t="shared" si="6"/>
        <v>25</v>
      </c>
    </row>
    <row r="37" spans="1:8" x14ac:dyDescent="0.35">
      <c r="A37" s="184">
        <f t="shared" si="5"/>
        <v>26</v>
      </c>
      <c r="B37" s="391"/>
      <c r="C37" s="201" t="s">
        <v>628</v>
      </c>
      <c r="D37" s="392">
        <v>51.146999999999998</v>
      </c>
      <c r="E37" s="184"/>
      <c r="F37" s="184"/>
      <c r="G37" s="206"/>
      <c r="H37" s="184">
        <f t="shared" si="6"/>
        <v>26</v>
      </c>
    </row>
    <row r="38" spans="1:8" x14ac:dyDescent="0.35">
      <c r="A38" s="184">
        <f t="shared" si="5"/>
        <v>27</v>
      </c>
      <c r="B38" s="391"/>
      <c r="C38" s="201" t="s">
        <v>629</v>
      </c>
      <c r="D38" s="392">
        <v>7.6603654320000008</v>
      </c>
      <c r="E38" s="184"/>
      <c r="F38" s="184"/>
      <c r="G38" s="206"/>
      <c r="H38" s="184">
        <f t="shared" si="6"/>
        <v>27</v>
      </c>
    </row>
    <row r="39" spans="1:8" x14ac:dyDescent="0.35">
      <c r="A39" s="184">
        <f t="shared" si="5"/>
        <v>28</v>
      </c>
      <c r="B39" s="391"/>
      <c r="C39" s="201" t="s">
        <v>630</v>
      </c>
      <c r="D39" s="393">
        <v>2.8906900000000006</v>
      </c>
      <c r="E39" s="392">
        <f>SUM(D35:D39)</f>
        <v>1418.4390198959995</v>
      </c>
      <c r="F39" s="184"/>
      <c r="G39" s="206"/>
      <c r="H39" s="184">
        <f t="shared" si="6"/>
        <v>28</v>
      </c>
    </row>
    <row r="40" spans="1:8" x14ac:dyDescent="0.35">
      <c r="A40" s="184">
        <f t="shared" si="5"/>
        <v>29</v>
      </c>
      <c r="B40" s="391">
        <v>926</v>
      </c>
      <c r="C40" s="296" t="s">
        <v>626</v>
      </c>
      <c r="D40" s="392">
        <v>1948.1068235539999</v>
      </c>
      <c r="E40" s="184"/>
      <c r="F40" s="184"/>
      <c r="G40" s="206"/>
      <c r="H40" s="184">
        <f t="shared" si="6"/>
        <v>29</v>
      </c>
    </row>
    <row r="41" spans="1:8" x14ac:dyDescent="0.35">
      <c r="A41" s="184">
        <f t="shared" si="5"/>
        <v>30</v>
      </c>
      <c r="B41" s="391"/>
      <c r="C41" s="201" t="s">
        <v>361</v>
      </c>
      <c r="D41" s="392">
        <v>87.771760000000015</v>
      </c>
      <c r="E41" s="184"/>
      <c r="F41" s="184"/>
      <c r="G41" s="206"/>
      <c r="H41" s="184">
        <f t="shared" si="6"/>
        <v>30</v>
      </c>
    </row>
    <row r="42" spans="1:8" x14ac:dyDescent="0.35">
      <c r="A42" s="184">
        <f t="shared" si="5"/>
        <v>31</v>
      </c>
      <c r="B42" s="391"/>
      <c r="C42" s="201" t="s">
        <v>631</v>
      </c>
      <c r="D42" s="392">
        <v>36.096990000000005</v>
      </c>
      <c r="F42" s="184"/>
      <c r="G42" s="206"/>
      <c r="H42" s="184">
        <f t="shared" si="6"/>
        <v>31</v>
      </c>
    </row>
    <row r="43" spans="1:8" x14ac:dyDescent="0.35">
      <c r="A43" s="184">
        <f t="shared" si="5"/>
        <v>32</v>
      </c>
      <c r="B43" s="391"/>
      <c r="C43" s="201" t="s">
        <v>630</v>
      </c>
      <c r="D43" s="393">
        <v>4.6505900000000002</v>
      </c>
      <c r="E43" s="392">
        <f>SUM(D40:D43)</f>
        <v>2076.6261635540004</v>
      </c>
      <c r="F43" s="184"/>
      <c r="G43" s="206"/>
      <c r="H43" s="184">
        <f t="shared" si="6"/>
        <v>32</v>
      </c>
    </row>
    <row r="44" spans="1:8" x14ac:dyDescent="0.35">
      <c r="A44" s="184">
        <f t="shared" si="5"/>
        <v>33</v>
      </c>
      <c r="B44" s="394">
        <v>927</v>
      </c>
      <c r="C44" s="296" t="s">
        <v>352</v>
      </c>
      <c r="D44" s="392"/>
      <c r="E44" s="311">
        <v>128579.84063999999</v>
      </c>
      <c r="F44" s="184"/>
      <c r="G44" s="206"/>
      <c r="H44" s="184">
        <f t="shared" si="6"/>
        <v>33</v>
      </c>
    </row>
    <row r="45" spans="1:8" x14ac:dyDescent="0.35">
      <c r="A45" s="184">
        <f t="shared" si="5"/>
        <v>34</v>
      </c>
      <c r="B45" s="391">
        <v>928</v>
      </c>
      <c r="C45" s="201" t="s">
        <v>632</v>
      </c>
      <c r="D45" s="392">
        <v>22235.548999999999</v>
      </c>
      <c r="E45" s="184"/>
      <c r="F45" s="184"/>
      <c r="G45" s="206"/>
      <c r="H45" s="184">
        <f t="shared" si="6"/>
        <v>34</v>
      </c>
    </row>
    <row r="46" spans="1:8" x14ac:dyDescent="0.35">
      <c r="A46" s="184">
        <f t="shared" si="5"/>
        <v>35</v>
      </c>
      <c r="B46" s="391"/>
      <c r="C46" s="201" t="s">
        <v>362</v>
      </c>
      <c r="D46" s="392">
        <v>964.92977000000019</v>
      </c>
      <c r="E46" s="184"/>
      <c r="F46" s="184"/>
      <c r="G46" s="206"/>
      <c r="H46" s="184">
        <f t="shared" si="6"/>
        <v>35</v>
      </c>
    </row>
    <row r="47" spans="1:8" x14ac:dyDescent="0.35">
      <c r="A47" s="184">
        <f t="shared" si="5"/>
        <v>36</v>
      </c>
      <c r="B47" s="391"/>
      <c r="C47" s="201" t="s">
        <v>626</v>
      </c>
      <c r="D47" s="392">
        <v>258.03949000000011</v>
      </c>
      <c r="E47" s="184"/>
      <c r="F47" s="184"/>
      <c r="G47" s="206"/>
      <c r="H47" s="184">
        <f t="shared" si="6"/>
        <v>36</v>
      </c>
    </row>
    <row r="48" spans="1:8" x14ac:dyDescent="0.35">
      <c r="A48" s="184">
        <f t="shared" si="5"/>
        <v>37</v>
      </c>
      <c r="B48" s="391"/>
      <c r="C48" s="295" t="s">
        <v>33</v>
      </c>
      <c r="D48" s="204">
        <v>0</v>
      </c>
      <c r="E48" s="184"/>
      <c r="F48" s="184"/>
      <c r="G48" s="206"/>
      <c r="H48" s="184">
        <f t="shared" si="6"/>
        <v>37</v>
      </c>
    </row>
    <row r="49" spans="1:8" x14ac:dyDescent="0.35">
      <c r="A49" s="184">
        <f t="shared" si="5"/>
        <v>38</v>
      </c>
      <c r="B49" s="391"/>
      <c r="C49" s="295" t="s">
        <v>363</v>
      </c>
      <c r="D49" s="393">
        <v>617.17561999999998</v>
      </c>
      <c r="E49" s="392">
        <f>SUM(D45:D49)</f>
        <v>24075.693879999999</v>
      </c>
      <c r="F49" s="184"/>
      <c r="G49" s="206"/>
      <c r="H49" s="184">
        <f t="shared" si="6"/>
        <v>38</v>
      </c>
    </row>
    <row r="50" spans="1:8" x14ac:dyDescent="0.35">
      <c r="A50" s="184">
        <f t="shared" si="5"/>
        <v>39</v>
      </c>
      <c r="B50" s="395">
        <v>930.1</v>
      </c>
      <c r="C50" s="295" t="s">
        <v>355</v>
      </c>
      <c r="D50" s="392"/>
      <c r="E50" s="311">
        <v>66.134640000000005</v>
      </c>
      <c r="F50" s="184"/>
      <c r="G50" s="206"/>
      <c r="H50" s="184">
        <f t="shared" si="6"/>
        <v>39</v>
      </c>
    </row>
    <row r="51" spans="1:8" x14ac:dyDescent="0.35">
      <c r="A51" s="184">
        <f t="shared" si="5"/>
        <v>40</v>
      </c>
      <c r="B51" s="212">
        <v>930.2</v>
      </c>
      <c r="C51" s="296" t="s">
        <v>364</v>
      </c>
      <c r="D51" s="311">
        <v>5025.3662400000003</v>
      </c>
      <c r="F51" s="184"/>
      <c r="G51" s="206"/>
      <c r="H51" s="184">
        <f t="shared" si="6"/>
        <v>40</v>
      </c>
    </row>
    <row r="52" spans="1:8" x14ac:dyDescent="0.35">
      <c r="A52" s="184">
        <f t="shared" si="5"/>
        <v>41</v>
      </c>
      <c r="B52" s="212"/>
      <c r="C52" s="296" t="s">
        <v>626</v>
      </c>
      <c r="D52" s="393">
        <v>3.7185659999999956E-3</v>
      </c>
      <c r="E52" s="311">
        <f>SUM(D51:D52)</f>
        <v>5025.3699585660006</v>
      </c>
      <c r="F52" s="184"/>
      <c r="G52" s="206"/>
      <c r="H52" s="184">
        <f t="shared" si="6"/>
        <v>41</v>
      </c>
    </row>
    <row r="53" spans="1:8" x14ac:dyDescent="0.35">
      <c r="A53" s="184">
        <f t="shared" si="5"/>
        <v>42</v>
      </c>
      <c r="B53" s="396">
        <v>931</v>
      </c>
      <c r="C53" s="295" t="s">
        <v>626</v>
      </c>
      <c r="D53" s="392"/>
      <c r="E53" s="311">
        <v>13.720007673000001</v>
      </c>
      <c r="F53" s="184"/>
      <c r="G53" s="206"/>
      <c r="H53" s="184">
        <f t="shared" si="6"/>
        <v>42</v>
      </c>
    </row>
    <row r="54" spans="1:8" x14ac:dyDescent="0.35">
      <c r="A54" s="184">
        <f t="shared" si="5"/>
        <v>43</v>
      </c>
      <c r="B54" s="391">
        <v>935</v>
      </c>
      <c r="C54" s="201" t="s">
        <v>365</v>
      </c>
      <c r="D54" s="392"/>
      <c r="E54" s="397">
        <v>25.724845446</v>
      </c>
      <c r="F54" s="184"/>
      <c r="G54" s="206"/>
      <c r="H54" s="184">
        <f t="shared" si="6"/>
        <v>43</v>
      </c>
    </row>
    <row r="55" spans="1:8" x14ac:dyDescent="0.35">
      <c r="A55" s="184">
        <f t="shared" si="5"/>
        <v>44</v>
      </c>
      <c r="B55" s="391"/>
      <c r="C55" s="297"/>
      <c r="D55" s="398"/>
      <c r="E55" s="105"/>
      <c r="G55" s="206"/>
      <c r="H55" s="184">
        <f t="shared" si="6"/>
        <v>44</v>
      </c>
    </row>
    <row r="56" spans="1:8" ht="16" thickBot="1" x14ac:dyDescent="0.4">
      <c r="A56" s="184">
        <f t="shared" si="5"/>
        <v>45</v>
      </c>
      <c r="B56" s="213"/>
      <c r="C56" s="298" t="s">
        <v>366</v>
      </c>
      <c r="D56" s="299"/>
      <c r="E56" s="399">
        <f>SUM(E31:E54)</f>
        <v>180439.269493139</v>
      </c>
      <c r="F56" s="293"/>
      <c r="G56" s="206"/>
      <c r="H56" s="184">
        <f t="shared" si="6"/>
        <v>45</v>
      </c>
    </row>
    <row r="57" spans="1:8" ht="16" thickTop="1" x14ac:dyDescent="0.35">
      <c r="A57" s="184">
        <f t="shared" si="5"/>
        <v>46</v>
      </c>
      <c r="B57" s="213"/>
      <c r="C57" s="298"/>
      <c r="E57" s="400"/>
      <c r="F57" s="300"/>
      <c r="G57" s="206"/>
      <c r="H57" s="184">
        <f t="shared" si="6"/>
        <v>46</v>
      </c>
    </row>
    <row r="58" spans="1:8" x14ac:dyDescent="0.35">
      <c r="A58" s="184">
        <f t="shared" si="5"/>
        <v>47</v>
      </c>
      <c r="B58" s="213"/>
      <c r="C58" s="298"/>
      <c r="E58" s="400"/>
      <c r="F58" s="300"/>
      <c r="G58" s="206"/>
      <c r="H58" s="184">
        <f t="shared" si="6"/>
        <v>47</v>
      </c>
    </row>
    <row r="59" spans="1:8" ht="18" x14ac:dyDescent="0.35">
      <c r="A59" s="184">
        <f t="shared" si="5"/>
        <v>48</v>
      </c>
      <c r="B59" s="214">
        <v>1</v>
      </c>
      <c r="C59" s="183" t="s">
        <v>633</v>
      </c>
      <c r="E59" s="124"/>
      <c r="F59" s="300"/>
      <c r="G59" s="206"/>
      <c r="H59" s="184">
        <f t="shared" si="6"/>
        <v>48</v>
      </c>
    </row>
    <row r="60" spans="1:8" ht="18" x14ac:dyDescent="0.35">
      <c r="A60" s="184">
        <f t="shared" si="5"/>
        <v>49</v>
      </c>
      <c r="B60" s="215">
        <v>2</v>
      </c>
      <c r="C60" s="183" t="s">
        <v>634</v>
      </c>
      <c r="E60" s="124"/>
      <c r="F60" s="300"/>
      <c r="G60" s="206"/>
      <c r="H60" s="184">
        <f t="shared" si="6"/>
        <v>49</v>
      </c>
    </row>
    <row r="61" spans="1:8" ht="18" x14ac:dyDescent="0.35">
      <c r="A61" s="184">
        <f t="shared" si="5"/>
        <v>50</v>
      </c>
      <c r="B61" s="215"/>
      <c r="C61" s="183" t="s">
        <v>635</v>
      </c>
      <c r="E61" s="124"/>
      <c r="F61" s="300"/>
      <c r="G61" s="206"/>
      <c r="H61" s="184">
        <f t="shared" si="6"/>
        <v>50</v>
      </c>
    </row>
    <row r="62" spans="1:8" ht="18" x14ac:dyDescent="0.35">
      <c r="A62" s="184">
        <f t="shared" si="5"/>
        <v>51</v>
      </c>
      <c r="B62" s="215"/>
      <c r="C62" s="183" t="s">
        <v>367</v>
      </c>
      <c r="E62" s="124"/>
      <c r="F62" s="300"/>
      <c r="G62" s="206"/>
      <c r="H62" s="184">
        <f t="shared" si="6"/>
        <v>51</v>
      </c>
    </row>
    <row r="63" spans="1:8" ht="16" thickBot="1" x14ac:dyDescent="0.4">
      <c r="A63" s="184">
        <f t="shared" si="5"/>
        <v>52</v>
      </c>
      <c r="B63" s="216"/>
      <c r="C63" s="217"/>
      <c r="D63" s="187"/>
      <c r="E63" s="187"/>
      <c r="F63" s="187"/>
      <c r="G63" s="210"/>
      <c r="H63" s="184">
        <f t="shared" si="6"/>
        <v>52</v>
      </c>
    </row>
    <row r="64" spans="1:8" x14ac:dyDescent="0.35">
      <c r="A64" s="185"/>
      <c r="C64" s="201"/>
      <c r="D64" s="218"/>
      <c r="E64" s="218"/>
    </row>
    <row r="65" spans="1:3" ht="18" x14ac:dyDescent="0.35">
      <c r="A65" s="219"/>
      <c r="C65" s="201"/>
    </row>
    <row r="66" spans="1:3" ht="18" x14ac:dyDescent="0.35">
      <c r="A66" s="219"/>
      <c r="C66" s="201"/>
    </row>
    <row r="67" spans="1:3" ht="18" x14ac:dyDescent="0.35">
      <c r="A67" s="219"/>
      <c r="C67" s="201"/>
    </row>
    <row r="68" spans="1:3" ht="18" x14ac:dyDescent="0.35">
      <c r="A68" s="219"/>
      <c r="C68" s="201"/>
    </row>
    <row r="69" spans="1:3" ht="18" x14ac:dyDescent="0.35">
      <c r="A69" s="219"/>
      <c r="C69" s="201"/>
    </row>
    <row r="70" spans="1:3" ht="18" x14ac:dyDescent="0.35">
      <c r="A70" s="219"/>
      <c r="C70" s="201"/>
    </row>
    <row r="71" spans="1:3" x14ac:dyDescent="0.35">
      <c r="A71" s="185"/>
      <c r="C71" s="201"/>
    </row>
    <row r="72" spans="1:3" ht="18" x14ac:dyDescent="0.35">
      <c r="A72" s="219"/>
      <c r="C72" s="201"/>
    </row>
    <row r="73" spans="1:3" x14ac:dyDescent="0.35">
      <c r="A73" s="185"/>
      <c r="C73" s="201"/>
    </row>
    <row r="74" spans="1:3" ht="18" x14ac:dyDescent="0.35">
      <c r="A74" s="219"/>
      <c r="C74" s="201"/>
    </row>
    <row r="75" spans="1:3" x14ac:dyDescent="0.35">
      <c r="A75" s="185"/>
      <c r="C75" s="201"/>
    </row>
    <row r="76" spans="1:3" ht="18" x14ac:dyDescent="0.35">
      <c r="A76" s="219"/>
      <c r="C76" s="201"/>
    </row>
    <row r="77" spans="1:3" ht="18" x14ac:dyDescent="0.35">
      <c r="A77" s="219"/>
      <c r="B77" s="201"/>
    </row>
    <row r="78" spans="1:3" ht="18" x14ac:dyDescent="0.35">
      <c r="A78" s="219"/>
      <c r="B78" s="201"/>
    </row>
    <row r="79" spans="1:3" x14ac:dyDescent="0.35">
      <c r="B79" s="201"/>
    </row>
    <row r="80" spans="1:3" ht="18" x14ac:dyDescent="0.35">
      <c r="A80" s="219"/>
      <c r="B80" s="201"/>
    </row>
    <row r="81" spans="1:2" x14ac:dyDescent="0.35">
      <c r="A81" s="401"/>
      <c r="B81" s="194"/>
    </row>
    <row r="82" spans="1:2" x14ac:dyDescent="0.35">
      <c r="B82" s="201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Roman,Bold"&amp;7AS FILED</oddHeader>
    <oddFooter>&amp;L&amp;A&amp;CPage 5.3&amp;R&amp;F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4DE8-B96A-41F9-B179-AEB7BBE8D588}">
  <sheetPr>
    <pageSetUpPr fitToPage="1"/>
  </sheetPr>
  <dimension ref="A1:J51"/>
  <sheetViews>
    <sheetView zoomScale="80" zoomScaleNormal="80" workbookViewId="0"/>
  </sheetViews>
  <sheetFormatPr defaultColWidth="8.81640625" defaultRowHeight="15.5" x14ac:dyDescent="0.35"/>
  <cols>
    <col min="1" max="1" width="5.1796875" style="303" bestFit="1" customWidth="1"/>
    <col min="2" max="2" width="79.453125" style="113" customWidth="1"/>
    <col min="3" max="3" width="24" style="238" customWidth="1"/>
    <col min="4" max="4" width="1.54296875" style="113" customWidth="1"/>
    <col min="5" max="5" width="16.81640625" style="113" customWidth="1"/>
    <col min="6" max="6" width="1.54296875" style="113" customWidth="1"/>
    <col min="7" max="7" width="16.81640625" style="113" customWidth="1"/>
    <col min="8" max="8" width="1.54296875" style="113" customWidth="1"/>
    <col min="9" max="9" width="39.1796875" style="113" bestFit="1" customWidth="1"/>
    <col min="10" max="10" width="5.1796875" style="113" customWidth="1"/>
    <col min="11" max="16384" width="8.81640625" style="113"/>
  </cols>
  <sheetData>
    <row r="1" spans="1:10" x14ac:dyDescent="0.35">
      <c r="H1" s="303"/>
      <c r="I1" s="303"/>
      <c r="J1" s="303"/>
    </row>
    <row r="2" spans="1:10" x14ac:dyDescent="0.35">
      <c r="B2" s="460" t="s">
        <v>204</v>
      </c>
      <c r="C2" s="460"/>
      <c r="D2" s="460"/>
      <c r="E2" s="460"/>
      <c r="F2" s="460"/>
      <c r="G2" s="460"/>
      <c r="H2" s="460"/>
      <c r="I2" s="460"/>
      <c r="J2" s="302"/>
    </row>
    <row r="3" spans="1:10" x14ac:dyDescent="0.35">
      <c r="B3" s="460" t="s">
        <v>368</v>
      </c>
      <c r="C3" s="460"/>
      <c r="D3" s="460"/>
      <c r="E3" s="460"/>
      <c r="F3" s="460"/>
      <c r="G3" s="460"/>
      <c r="H3" s="460"/>
      <c r="I3" s="460"/>
      <c r="J3" s="302"/>
    </row>
    <row r="4" spans="1:10" x14ac:dyDescent="0.35">
      <c r="B4" s="460" t="s">
        <v>369</v>
      </c>
      <c r="C4" s="460"/>
      <c r="D4" s="460"/>
      <c r="E4" s="460"/>
      <c r="F4" s="460"/>
      <c r="G4" s="460"/>
      <c r="H4" s="460"/>
      <c r="I4" s="460"/>
      <c r="J4" s="302"/>
    </row>
    <row r="5" spans="1:10" x14ac:dyDescent="0.35">
      <c r="B5" s="461" t="s">
        <v>638</v>
      </c>
      <c r="C5" s="461"/>
      <c r="D5" s="461"/>
      <c r="E5" s="461"/>
      <c r="F5" s="461"/>
      <c r="G5" s="461"/>
      <c r="H5" s="461"/>
      <c r="I5" s="461"/>
      <c r="J5" s="302"/>
    </row>
    <row r="6" spans="1:10" x14ac:dyDescent="0.35">
      <c r="B6" s="462" t="s">
        <v>1</v>
      </c>
      <c r="C6" s="462"/>
      <c r="D6" s="462"/>
      <c r="E6" s="462"/>
      <c r="F6" s="462"/>
      <c r="G6" s="462"/>
      <c r="H6" s="462"/>
      <c r="I6" s="462"/>
      <c r="J6" s="301"/>
    </row>
    <row r="7" spans="1:10" x14ac:dyDescent="0.35">
      <c r="B7" s="303"/>
      <c r="D7" s="303"/>
      <c r="E7" s="303"/>
      <c r="F7" s="303"/>
      <c r="G7" s="303"/>
      <c r="H7" s="302"/>
      <c r="I7" s="302"/>
      <c r="J7" s="302"/>
    </row>
    <row r="8" spans="1:10" x14ac:dyDescent="0.35">
      <c r="A8" s="303" t="s">
        <v>2</v>
      </c>
      <c r="B8" s="302"/>
      <c r="C8" s="97" t="s">
        <v>264</v>
      </c>
      <c r="D8" s="303"/>
      <c r="E8" s="303" t="s">
        <v>370</v>
      </c>
      <c r="F8" s="303"/>
      <c r="G8" s="303" t="s">
        <v>371</v>
      </c>
      <c r="H8" s="302"/>
      <c r="I8" s="302"/>
      <c r="J8" s="303" t="s">
        <v>2</v>
      </c>
    </row>
    <row r="9" spans="1:10" x14ac:dyDescent="0.35">
      <c r="A9" s="303" t="s">
        <v>6</v>
      </c>
      <c r="B9" s="302"/>
      <c r="C9" s="99" t="s">
        <v>267</v>
      </c>
      <c r="D9" s="302"/>
      <c r="E9" s="239" t="s">
        <v>372</v>
      </c>
      <c r="F9" s="302"/>
      <c r="G9" s="239" t="s">
        <v>268</v>
      </c>
      <c r="H9" s="302"/>
      <c r="I9" s="240" t="s">
        <v>5</v>
      </c>
      <c r="J9" s="303" t="s">
        <v>6</v>
      </c>
    </row>
    <row r="10" spans="1:10" x14ac:dyDescent="0.35">
      <c r="B10" s="303"/>
      <c r="D10" s="303"/>
      <c r="E10" s="303"/>
      <c r="F10" s="303"/>
      <c r="G10" s="303"/>
      <c r="H10" s="303"/>
      <c r="I10" s="303"/>
      <c r="J10" s="303"/>
    </row>
    <row r="11" spans="1:10" ht="18" x14ac:dyDescent="0.35">
      <c r="A11" s="303">
        <v>1</v>
      </c>
      <c r="B11" s="113" t="s">
        <v>637</v>
      </c>
      <c r="C11" s="303"/>
      <c r="E11" s="241"/>
      <c r="F11" s="242"/>
      <c r="G11" s="243">
        <v>121247.3026923077</v>
      </c>
      <c r="H11" s="242"/>
      <c r="I11" s="234" t="s">
        <v>373</v>
      </c>
      <c r="J11" s="303">
        <f>A11</f>
        <v>1</v>
      </c>
    </row>
    <row r="12" spans="1:10" x14ac:dyDescent="0.35">
      <c r="A12" s="303">
        <f>+A11+1</f>
        <v>2</v>
      </c>
      <c r="C12" s="303"/>
      <c r="E12" s="244"/>
      <c r="F12" s="245"/>
      <c r="G12" s="245"/>
      <c r="H12" s="245"/>
      <c r="I12" s="234"/>
      <c r="J12" s="303">
        <f>+J11+1</f>
        <v>2</v>
      </c>
    </row>
    <row r="13" spans="1:10" x14ac:dyDescent="0.35">
      <c r="A13" s="303">
        <f t="shared" ref="A13:A44" si="0">+A12+1</f>
        <v>3</v>
      </c>
      <c r="B13" s="113" t="s">
        <v>374</v>
      </c>
      <c r="C13" s="303"/>
      <c r="E13" s="246"/>
      <c r="F13" s="247"/>
      <c r="G13" s="248">
        <v>0.40069030700734176</v>
      </c>
      <c r="H13" s="42"/>
      <c r="I13" s="234" t="s">
        <v>375</v>
      </c>
      <c r="J13" s="303">
        <f t="shared" ref="J13:J44" si="1">+J12+1</f>
        <v>3</v>
      </c>
    </row>
    <row r="14" spans="1:10" x14ac:dyDescent="0.35">
      <c r="A14" s="303">
        <f t="shared" si="0"/>
        <v>4</v>
      </c>
      <c r="C14" s="303"/>
      <c r="E14" s="244"/>
      <c r="F14" s="245"/>
      <c r="G14" s="244"/>
      <c r="H14" s="245"/>
      <c r="I14" s="234"/>
      <c r="J14" s="303">
        <f t="shared" si="1"/>
        <v>4</v>
      </c>
    </row>
    <row r="15" spans="1:10" ht="16" thickBot="1" x14ac:dyDescent="0.4">
      <c r="A15" s="303">
        <f t="shared" si="0"/>
        <v>5</v>
      </c>
      <c r="B15" s="113" t="s">
        <v>376</v>
      </c>
      <c r="C15" s="303"/>
      <c r="E15" s="249"/>
      <c r="F15" s="245"/>
      <c r="G15" s="250">
        <f>ROUND(G11*G13,0)</f>
        <v>48583</v>
      </c>
      <c r="H15" s="42"/>
      <c r="I15" s="234" t="s">
        <v>377</v>
      </c>
      <c r="J15" s="303">
        <f t="shared" si="1"/>
        <v>5</v>
      </c>
    </row>
    <row r="16" spans="1:10" ht="16" thickTop="1" x14ac:dyDescent="0.35">
      <c r="A16" s="303">
        <f t="shared" si="0"/>
        <v>6</v>
      </c>
      <c r="C16" s="303"/>
      <c r="E16" s="251"/>
      <c r="F16" s="303"/>
      <c r="G16" s="303"/>
      <c r="H16" s="303"/>
      <c r="I16" s="234"/>
      <c r="J16" s="303">
        <f t="shared" si="1"/>
        <v>6</v>
      </c>
    </row>
    <row r="17" spans="1:10" ht="18" x14ac:dyDescent="0.35">
      <c r="A17" s="303">
        <f t="shared" si="0"/>
        <v>7</v>
      </c>
      <c r="B17" s="183" t="s">
        <v>641</v>
      </c>
      <c r="C17" s="97" t="s">
        <v>642</v>
      </c>
      <c r="D17" s="252"/>
      <c r="E17" s="241"/>
      <c r="F17" s="245"/>
      <c r="G17" s="253">
        <v>104600.50423076922</v>
      </c>
      <c r="H17" s="242"/>
      <c r="I17" s="234" t="s">
        <v>378</v>
      </c>
      <c r="J17" s="303">
        <f t="shared" si="1"/>
        <v>7</v>
      </c>
    </row>
    <row r="18" spans="1:10" x14ac:dyDescent="0.35">
      <c r="A18" s="303">
        <f t="shared" si="0"/>
        <v>8</v>
      </c>
      <c r="C18" s="303"/>
      <c r="E18" s="254"/>
      <c r="F18" s="245"/>
      <c r="G18" s="245"/>
      <c r="H18" s="245"/>
      <c r="I18" s="234"/>
      <c r="J18" s="303">
        <f t="shared" si="1"/>
        <v>8</v>
      </c>
    </row>
    <row r="19" spans="1:10" ht="16" thickBot="1" x14ac:dyDescent="0.4">
      <c r="A19" s="303">
        <f t="shared" si="0"/>
        <v>9</v>
      </c>
      <c r="B19" s="113" t="s">
        <v>379</v>
      </c>
      <c r="E19" s="241"/>
      <c r="F19" s="245"/>
      <c r="G19" s="250">
        <f>ROUND(G13*G17,0)</f>
        <v>41912</v>
      </c>
      <c r="H19" s="42"/>
      <c r="I19" s="234" t="s">
        <v>380</v>
      </c>
      <c r="J19" s="303">
        <f t="shared" si="1"/>
        <v>9</v>
      </c>
    </row>
    <row r="20" spans="1:10" ht="16" thickTop="1" x14ac:dyDescent="0.35">
      <c r="A20" s="303">
        <f t="shared" si="0"/>
        <v>10</v>
      </c>
      <c r="E20" s="255"/>
      <c r="F20" s="245"/>
      <c r="G20" s="245"/>
      <c r="H20" s="245"/>
      <c r="I20" s="234"/>
      <c r="J20" s="303">
        <f t="shared" si="1"/>
        <v>10</v>
      </c>
    </row>
    <row r="21" spans="1:10" x14ac:dyDescent="0.35">
      <c r="A21" s="303">
        <f t="shared" si="0"/>
        <v>11</v>
      </c>
      <c r="B21" s="256" t="s">
        <v>381</v>
      </c>
      <c r="E21" s="255"/>
      <c r="F21" s="245"/>
      <c r="G21" s="245"/>
      <c r="H21" s="245"/>
      <c r="I21" s="234"/>
      <c r="J21" s="303">
        <f t="shared" si="1"/>
        <v>11</v>
      </c>
    </row>
    <row r="22" spans="1:10" x14ac:dyDescent="0.35">
      <c r="A22" s="303">
        <f t="shared" si="0"/>
        <v>12</v>
      </c>
      <c r="B22" s="113" t="s">
        <v>382</v>
      </c>
      <c r="E22" s="257">
        <v>100282.34526999999</v>
      </c>
      <c r="F22" s="245"/>
      <c r="G22" s="258"/>
      <c r="H22" s="245"/>
      <c r="I22" s="234" t="s">
        <v>259</v>
      </c>
      <c r="J22" s="303">
        <f t="shared" si="1"/>
        <v>12</v>
      </c>
    </row>
    <row r="23" spans="1:10" x14ac:dyDescent="0.35">
      <c r="A23" s="303">
        <f t="shared" si="0"/>
        <v>13</v>
      </c>
      <c r="B23" s="113" t="s">
        <v>383</v>
      </c>
      <c r="E23" s="269">
        <f>'Pg5 Rev Stmt AH'!E42</f>
        <v>100555.72387282895</v>
      </c>
      <c r="F23" s="42" t="s">
        <v>31</v>
      </c>
      <c r="G23" s="259"/>
      <c r="H23" s="245"/>
      <c r="I23" s="234" t="s">
        <v>682</v>
      </c>
      <c r="J23" s="303">
        <f t="shared" si="1"/>
        <v>13</v>
      </c>
    </row>
    <row r="24" spans="1:10" x14ac:dyDescent="0.35">
      <c r="A24" s="303">
        <f t="shared" si="0"/>
        <v>14</v>
      </c>
      <c r="B24" s="113" t="s">
        <v>384</v>
      </c>
      <c r="E24" s="260">
        <v>0</v>
      </c>
      <c r="F24" s="245"/>
      <c r="G24" s="259"/>
      <c r="H24" s="245"/>
      <c r="I24" s="234" t="s">
        <v>261</v>
      </c>
      <c r="J24" s="303">
        <f t="shared" si="1"/>
        <v>14</v>
      </c>
    </row>
    <row r="25" spans="1:10" x14ac:dyDescent="0.35">
      <c r="A25" s="303">
        <f t="shared" si="0"/>
        <v>15</v>
      </c>
      <c r="B25" s="113" t="s">
        <v>385</v>
      </c>
      <c r="E25" s="270">
        <f>SUM(E22:E24)</f>
        <v>200838.06914282893</v>
      </c>
      <c r="F25" s="42" t="s">
        <v>31</v>
      </c>
      <c r="G25" s="252"/>
      <c r="H25" s="234"/>
      <c r="I25" s="234" t="s">
        <v>386</v>
      </c>
      <c r="J25" s="303">
        <f t="shared" si="1"/>
        <v>15</v>
      </c>
    </row>
    <row r="26" spans="1:10" x14ac:dyDescent="0.35">
      <c r="A26" s="303">
        <f t="shared" si="0"/>
        <v>16</v>
      </c>
      <c r="F26" s="303"/>
      <c r="H26" s="303"/>
      <c r="I26" s="234"/>
      <c r="J26" s="303">
        <f t="shared" si="1"/>
        <v>16</v>
      </c>
    </row>
    <row r="27" spans="1:10" x14ac:dyDescent="0.35">
      <c r="A27" s="303">
        <f t="shared" si="0"/>
        <v>17</v>
      </c>
      <c r="B27" s="113" t="s">
        <v>387</v>
      </c>
      <c r="E27" s="261">
        <f>1/8</f>
        <v>0.125</v>
      </c>
      <c r="F27" s="303"/>
      <c r="G27" s="262"/>
      <c r="H27" s="303"/>
      <c r="I27" s="234" t="s">
        <v>388</v>
      </c>
      <c r="J27" s="303">
        <f t="shared" si="1"/>
        <v>17</v>
      </c>
    </row>
    <row r="28" spans="1:10" x14ac:dyDescent="0.35">
      <c r="A28" s="303">
        <f t="shared" si="0"/>
        <v>18</v>
      </c>
      <c r="E28" s="244" t="s">
        <v>19</v>
      </c>
      <c r="F28" s="245"/>
      <c r="G28" s="244"/>
      <c r="H28" s="245"/>
      <c r="I28" s="234"/>
      <c r="J28" s="303">
        <f t="shared" si="1"/>
        <v>18</v>
      </c>
    </row>
    <row r="29" spans="1:10" ht="16" thickBot="1" x14ac:dyDescent="0.4">
      <c r="A29" s="303">
        <f t="shared" si="0"/>
        <v>19</v>
      </c>
      <c r="B29" s="113" t="s">
        <v>389</v>
      </c>
      <c r="E29" s="271">
        <f>E25*E27</f>
        <v>25104.758642853616</v>
      </c>
      <c r="F29" s="42" t="s">
        <v>31</v>
      </c>
      <c r="G29" s="249"/>
      <c r="H29" s="245"/>
      <c r="I29" s="303" t="s">
        <v>390</v>
      </c>
      <c r="J29" s="303">
        <f t="shared" si="1"/>
        <v>19</v>
      </c>
    </row>
    <row r="30" spans="1:10" ht="16" thickTop="1" x14ac:dyDescent="0.35">
      <c r="A30" s="303">
        <f t="shared" si="0"/>
        <v>20</v>
      </c>
      <c r="E30" s="249"/>
      <c r="F30" s="242"/>
      <c r="G30" s="249"/>
      <c r="H30" s="245"/>
      <c r="I30" s="303"/>
      <c r="J30" s="303">
        <f t="shared" si="1"/>
        <v>20</v>
      </c>
    </row>
    <row r="31" spans="1:10" x14ac:dyDescent="0.35">
      <c r="A31" s="303">
        <f t="shared" si="0"/>
        <v>21</v>
      </c>
      <c r="B31" s="256" t="s">
        <v>391</v>
      </c>
      <c r="E31" s="255"/>
      <c r="F31" s="245"/>
      <c r="G31" s="245"/>
      <c r="H31" s="245"/>
      <c r="I31" s="234"/>
      <c r="J31" s="303">
        <f t="shared" si="1"/>
        <v>21</v>
      </c>
    </row>
    <row r="32" spans="1:10" x14ac:dyDescent="0.35">
      <c r="A32" s="303">
        <f t="shared" si="0"/>
        <v>22</v>
      </c>
      <c r="B32" s="113" t="s">
        <v>384</v>
      </c>
      <c r="E32" s="226">
        <f>E24</f>
        <v>0</v>
      </c>
      <c r="F32" s="245"/>
      <c r="G32" s="258"/>
      <c r="H32" s="245"/>
      <c r="I32" s="234" t="s">
        <v>392</v>
      </c>
      <c r="J32" s="303">
        <f t="shared" si="1"/>
        <v>22</v>
      </c>
    </row>
    <row r="33" spans="1:10" x14ac:dyDescent="0.35">
      <c r="A33" s="303">
        <f t="shared" si="0"/>
        <v>23</v>
      </c>
      <c r="E33" s="263"/>
      <c r="F33" s="245"/>
      <c r="G33" s="258"/>
      <c r="H33" s="245"/>
      <c r="I33" s="234"/>
      <c r="J33" s="303">
        <f t="shared" si="1"/>
        <v>23</v>
      </c>
    </row>
    <row r="34" spans="1:10" x14ac:dyDescent="0.35">
      <c r="A34" s="303">
        <f t="shared" si="0"/>
        <v>24</v>
      </c>
      <c r="B34" s="113" t="s">
        <v>387</v>
      </c>
      <c r="E34" s="264">
        <f>E27</f>
        <v>0.125</v>
      </c>
      <c r="F34" s="303"/>
      <c r="G34" s="262"/>
      <c r="H34" s="303"/>
      <c r="I34" s="234" t="s">
        <v>393</v>
      </c>
      <c r="J34" s="303">
        <f t="shared" si="1"/>
        <v>24</v>
      </c>
    </row>
    <row r="35" spans="1:10" x14ac:dyDescent="0.35">
      <c r="A35" s="303">
        <f t="shared" si="0"/>
        <v>25</v>
      </c>
      <c r="E35" s="262"/>
      <c r="F35" s="303"/>
      <c r="G35" s="262"/>
      <c r="H35" s="303"/>
      <c r="I35" s="234"/>
      <c r="J35" s="303">
        <f t="shared" si="1"/>
        <v>25</v>
      </c>
    </row>
    <row r="36" spans="1:10" x14ac:dyDescent="0.35">
      <c r="A36" s="303">
        <f t="shared" si="0"/>
        <v>26</v>
      </c>
      <c r="B36" s="113" t="s">
        <v>394</v>
      </c>
      <c r="E36" s="114">
        <f>E32*E34</f>
        <v>0</v>
      </c>
      <c r="F36" s="303"/>
      <c r="G36" s="262"/>
      <c r="H36" s="303"/>
      <c r="I36" s="303" t="s">
        <v>395</v>
      </c>
      <c r="J36" s="303">
        <f t="shared" si="1"/>
        <v>26</v>
      </c>
    </row>
    <row r="37" spans="1:10" x14ac:dyDescent="0.35">
      <c r="A37" s="303">
        <f t="shared" si="0"/>
        <v>27</v>
      </c>
      <c r="J37" s="303">
        <f t="shared" si="1"/>
        <v>27</v>
      </c>
    </row>
    <row r="38" spans="1:10" ht="17.5" x14ac:dyDescent="0.35">
      <c r="A38" s="303">
        <f t="shared" si="0"/>
        <v>28</v>
      </c>
      <c r="B38" s="265" t="s">
        <v>396</v>
      </c>
      <c r="C38" s="303"/>
      <c r="E38" s="266">
        <f>'Pg7 Rev Stmt AV'!G148</f>
        <v>9.5314064509162369E-2</v>
      </c>
      <c r="F38" s="42"/>
      <c r="I38" s="97" t="s">
        <v>684</v>
      </c>
      <c r="J38" s="303">
        <f t="shared" si="1"/>
        <v>28</v>
      </c>
    </row>
    <row r="39" spans="1:10" x14ac:dyDescent="0.35">
      <c r="A39" s="303">
        <f t="shared" si="0"/>
        <v>29</v>
      </c>
      <c r="C39" s="303"/>
      <c r="J39" s="303">
        <f t="shared" si="1"/>
        <v>29</v>
      </c>
    </row>
    <row r="40" spans="1:10" ht="18.5" thickBot="1" x14ac:dyDescent="0.4">
      <c r="A40" s="303">
        <f t="shared" si="0"/>
        <v>30</v>
      </c>
      <c r="B40" s="113" t="s">
        <v>397</v>
      </c>
      <c r="C40" s="303"/>
      <c r="E40" s="267">
        <f>E36*E38</f>
        <v>0</v>
      </c>
      <c r="I40" s="303" t="s">
        <v>398</v>
      </c>
      <c r="J40" s="303">
        <f t="shared" si="1"/>
        <v>30</v>
      </c>
    </row>
    <row r="41" spans="1:10" ht="16" thickTop="1" x14ac:dyDescent="0.35">
      <c r="A41" s="303">
        <f t="shared" si="0"/>
        <v>31</v>
      </c>
      <c r="C41" s="303"/>
      <c r="E41" s="268"/>
      <c r="I41" s="303"/>
      <c r="J41" s="303">
        <f t="shared" si="1"/>
        <v>31</v>
      </c>
    </row>
    <row r="42" spans="1:10" ht="17.5" x14ac:dyDescent="0.35">
      <c r="A42" s="303">
        <f t="shared" si="0"/>
        <v>32</v>
      </c>
      <c r="B42" s="265" t="s">
        <v>399</v>
      </c>
      <c r="C42" s="303"/>
      <c r="E42" s="266">
        <f>'Pg7 Rev Stmt AV'!G182</f>
        <v>3.9113461135350091E-3</v>
      </c>
      <c r="I42" s="97" t="s">
        <v>685</v>
      </c>
      <c r="J42" s="303">
        <f t="shared" si="1"/>
        <v>32</v>
      </c>
    </row>
    <row r="43" spans="1:10" x14ac:dyDescent="0.35">
      <c r="A43" s="303">
        <f t="shared" si="0"/>
        <v>33</v>
      </c>
      <c r="C43" s="303"/>
      <c r="E43" s="268"/>
      <c r="I43" s="303"/>
      <c r="J43" s="303">
        <f t="shared" si="1"/>
        <v>33</v>
      </c>
    </row>
    <row r="44" spans="1:10" ht="18.5" thickBot="1" x14ac:dyDescent="0.4">
      <c r="A44" s="303">
        <f t="shared" si="0"/>
        <v>34</v>
      </c>
      <c r="B44" s="113" t="s">
        <v>400</v>
      </c>
      <c r="C44" s="303"/>
      <c r="E44" s="267">
        <f>E36*E42</f>
        <v>0</v>
      </c>
      <c r="I44" s="303" t="s">
        <v>401</v>
      </c>
      <c r="J44" s="303">
        <f t="shared" si="1"/>
        <v>34</v>
      </c>
    </row>
    <row r="45" spans="1:10" ht="16" thickTop="1" x14ac:dyDescent="0.35">
      <c r="C45" s="303"/>
      <c r="E45" s="268"/>
      <c r="I45" s="303"/>
      <c r="J45" s="303"/>
    </row>
    <row r="46" spans="1:10" x14ac:dyDescent="0.35">
      <c r="C46" s="303"/>
      <c r="E46" s="268"/>
      <c r="I46" s="303"/>
      <c r="J46" s="303"/>
    </row>
    <row r="47" spans="1:10" x14ac:dyDescent="0.35">
      <c r="A47" s="42" t="s">
        <v>31</v>
      </c>
      <c r="B47" s="12" t="str">
        <f>'Pg5 Rev Stmt AH'!B64</f>
        <v>Items in BOLD have changed due to A&amp;G adjustment on CEMA/WMPMA exclusion corrections compared to the original TO5 Cycle 5 filing per ER23-542.</v>
      </c>
      <c r="C47" s="303"/>
      <c r="E47" s="268"/>
      <c r="I47" s="303"/>
      <c r="J47" s="303"/>
    </row>
    <row r="48" spans="1:10" ht="18" x14ac:dyDescent="0.35">
      <c r="A48" s="344">
        <v>1</v>
      </c>
      <c r="B48" s="183" t="s">
        <v>402</v>
      </c>
      <c r="C48" s="303"/>
    </row>
    <row r="49" spans="1:3" ht="18" x14ac:dyDescent="0.35">
      <c r="A49" s="344">
        <v>2</v>
      </c>
      <c r="B49" s="113" t="s">
        <v>639</v>
      </c>
      <c r="C49" s="303"/>
    </row>
    <row r="50" spans="1:3" ht="18" x14ac:dyDescent="0.35">
      <c r="A50" s="344"/>
      <c r="B50" s="113" t="s">
        <v>640</v>
      </c>
    </row>
    <row r="51" spans="1:3" ht="18" x14ac:dyDescent="0.35">
      <c r="A51" s="344">
        <v>3</v>
      </c>
      <c r="B51" s="183" t="s">
        <v>403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3" orientation="portrait" horizontalDpi="200" verticalDpi="200" r:id="rId1"/>
  <headerFooter scaleWithDoc="0" alignWithMargins="0">
    <oddHeader>&amp;C&amp;"Times New Roman,Bold"&amp;7REVISED</oddHeader>
    <oddFooter>&amp;L&amp;A&amp;CPage 6&amp;R&amp;F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6342-E549-431A-831F-EEE9CF50A8B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2e183c04-4e8d-4715-bce7-54b439dc82e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49A988-BFEB-482E-AA26-A4955381A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Pg1 TO5 C5 BTRR Adj</vt:lpstr>
      <vt:lpstr>Pg2 BK-1 Comparison</vt:lpstr>
      <vt:lpstr>Pg3 BK-1 Rev TO5 C5 </vt:lpstr>
      <vt:lpstr>Pg4 BK-1 Orig As Filed</vt:lpstr>
      <vt:lpstr>Pg5 Rev Stmt AH</vt:lpstr>
      <vt:lpstr>Pg5.1 As Filed Stmt AH</vt:lpstr>
      <vt:lpstr>Pg5.2 Rev AH-2</vt:lpstr>
      <vt:lpstr>Pg5.3 As Filed AH-2</vt:lpstr>
      <vt:lpstr>Pg6 Rev Stmt AL</vt:lpstr>
      <vt:lpstr>Pg6.1 As Filed Stmt AL</vt:lpstr>
      <vt:lpstr>Pg7 Rev Stmt AV</vt:lpstr>
      <vt:lpstr>Pg8 As Filed Stmt AV</vt:lpstr>
      <vt:lpstr>Pg9 TO5 C5 Int Calc</vt:lpstr>
      <vt:lpstr>'Pg2 BK-1 Comparison'!Print_Area</vt:lpstr>
      <vt:lpstr>'Pg4 BK-1 Orig As Filed'!Print_Area</vt:lpstr>
      <vt:lpstr>'Pg5.1 As Filed Stmt AH'!Print_Area</vt:lpstr>
      <vt:lpstr>'Pg5.2 Rev AH-2'!Print_Area</vt:lpstr>
      <vt:lpstr>'Pg5.3 As Filed AH-2'!Print_Area</vt:lpstr>
      <vt:lpstr>'Pg6.1 As Filed Stmt AL'!Print_Area</vt:lpstr>
      <vt:lpstr>'Pg8 As Filed Stmt AV'!Print_Area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2023-09-19T20:10:21Z</cp:lastPrinted>
  <dcterms:created xsi:type="dcterms:W3CDTF">2021-03-15T20:20:03Z</dcterms:created>
  <dcterms:modified xsi:type="dcterms:W3CDTF">2023-10-30T20:54:11Z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