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0" yWindow="1395" windowWidth="14340" windowHeight="3960" tabRatio="992"/>
  </bookViews>
  <sheets>
    <sheet name="BK-1-Retail TRR" sheetId="62" r:id="rId1"/>
    <sheet name="BK-2 ISO TRR" sheetId="102" r:id="rId2"/>
    <sheet name="Cost Statements" sheetId="3" r:id="rId3"/>
    <sheet name="Statement AD-WP" sheetId="64" r:id="rId4"/>
    <sheet name="Statement AE-WP" sheetId="65" r:id="rId5"/>
    <sheet name="Statement AF-WP" sheetId="66" r:id="rId6"/>
    <sheet name="Statement AG-WP" sheetId="89" r:id="rId7"/>
    <sheet name="Statement AH-WP" sheetId="67" r:id="rId8"/>
    <sheet name="Statement AI-WP" sheetId="68" r:id="rId9"/>
    <sheet name="Statement AJ-WP" sheetId="69" r:id="rId10"/>
    <sheet name="Transmission Depn Rates" sheetId="113" r:id="rId11"/>
    <sheet name="Intangible Amort Period" sheetId="114" r:id="rId12"/>
    <sheet name="Gen Depn Rates-2013" sheetId="115" r:id="rId13"/>
    <sheet name="Common Depn Rates-2013" sheetId="117" r:id="rId14"/>
    <sheet name="Statement AK-WP" sheetId="70" r:id="rId15"/>
    <sheet name="Statement AL-WP" sheetId="71" r:id="rId16"/>
    <sheet name="Statement AM-WP" sheetId="103" r:id="rId17"/>
    <sheet name="Statement AQ-WP" sheetId="83" r:id="rId18"/>
    <sheet name="Statement AR-WP" sheetId="82" r:id="rId19"/>
    <sheet name="Statement AU-WP" sheetId="72" r:id="rId20"/>
    <sheet name="Statement AV-WP" sheetId="73" r:id="rId21"/>
    <sheet name="Forecast Plant Adds HV-LV Split" sheetId="77" r:id="rId22"/>
    <sheet name="Retail TU Adj" sheetId="106" r:id="rId23"/>
    <sheet name="Retail Int TU-1" sheetId="107" r:id="rId24"/>
    <sheet name="Retail Int TU-2" sheetId="108" r:id="rId25"/>
    <sheet name="Wholesale TU Adj" sheetId="110" r:id="rId26"/>
    <sheet name="Wholesale Int TU-1" sheetId="111" r:id="rId27"/>
    <sheet name="Wholesale Int TU-2" sheetId="112" r:id="rId28"/>
  </sheets>
  <definedNames>
    <definedName name="_xlnm.Print_Area" localSheetId="0">'BK-1-Retail TRR'!$A$1:$J$300</definedName>
    <definedName name="_xlnm.Print_Area" localSheetId="1">'BK-2 ISO TRR'!$A$1:$J$102</definedName>
    <definedName name="_xlnm.Print_Area" localSheetId="13">'Common Depn Rates-2013'!$A$1:$G$34</definedName>
    <definedName name="_xlnm.Print_Area" localSheetId="2">'Cost Statements'!$A$1:$K$605</definedName>
    <definedName name="_xlnm.Print_Area" localSheetId="12">'Gen Depn Rates-2013'!$A$1:$G$33</definedName>
    <definedName name="_xlnm.Print_Area" localSheetId="11">'Intangible Amort Period'!$A$1:$E$23</definedName>
    <definedName name="_xlnm.Print_Area" localSheetId="23">'Retail Int TU-1'!$C$4:$Q$46</definedName>
    <definedName name="_xlnm.Print_Area" localSheetId="24">'Retail Int TU-2'!$A$4:$Q$47</definedName>
    <definedName name="_xlnm.Print_Area" localSheetId="22">'Retail TU Adj'!$A$1:$Q$50</definedName>
    <definedName name="_xlnm.Print_Area" localSheetId="3">'Statement AD-WP'!$A$1:$M$63</definedName>
    <definedName name="_xlnm.Print_Area" localSheetId="4">'Statement AE-WP'!$A$1:$N$41</definedName>
    <definedName name="_xlnm.Print_Area" localSheetId="8">'Statement AI-WP'!$A$1:$J$29</definedName>
    <definedName name="_xlnm.Print_Area" localSheetId="20">'Statement AV-WP'!$A$1:$L$156</definedName>
    <definedName name="_xlnm.Print_Area" localSheetId="10">'Transmission Depn Rates'!$A$1:$G$48</definedName>
    <definedName name="_xlnm.Print_Area" localSheetId="26">'Wholesale Int TU-1'!$A$4:$Q$46</definedName>
    <definedName name="_xlnm.Print_Area" localSheetId="27">'Wholesale Int TU-2'!$A$4:$Q$47</definedName>
    <definedName name="_xlnm.Print_Area" localSheetId="25">'Wholesale TU Adj'!$A$1:$Q$50</definedName>
    <definedName name="_xlnm.Print_Titles" localSheetId="23">'Retail Int TU-1'!$A:$B</definedName>
    <definedName name="_xlnm.Print_Titles" localSheetId="24">'Retail Int TU-2'!$A:$B</definedName>
    <definedName name="_xlnm.Print_Titles" localSheetId="22">'Retail TU Adj'!$A:$B</definedName>
    <definedName name="_xlnm.Print_Titles" localSheetId="26">'Wholesale Int TU-1'!$A:$B</definedName>
    <definedName name="_xlnm.Print_Titles" localSheetId="27">'Wholesale Int TU-2'!$A:$B</definedName>
    <definedName name="_xlnm.Print_Titles" localSheetId="25">'Wholesale TU Adj'!$A:$B</definedName>
  </definedNames>
  <calcPr calcId="145621" iterateDelta="9.9999999999999997E-48"/>
</workbook>
</file>

<file path=xl/calcChain.xml><?xml version="1.0" encoding="utf-8"?>
<calcChain xmlns="http://schemas.openxmlformats.org/spreadsheetml/2006/main">
  <c r="N23" i="110" l="1"/>
  <c r="Q29" i="112" l="1"/>
  <c r="Q30" i="112" s="1"/>
  <c r="Q31" i="112" s="1"/>
  <c r="Q32" i="112" s="1"/>
  <c r="Q33" i="112" s="1"/>
  <c r="Q34" i="112" s="1"/>
  <c r="Q28" i="112"/>
  <c r="A29" i="112"/>
  <c r="A30" i="112" s="1"/>
  <c r="A31" i="112" s="1"/>
  <c r="A32" i="112" s="1"/>
  <c r="A33" i="112" s="1"/>
  <c r="A34" i="112" s="1"/>
  <c r="A28" i="112"/>
  <c r="O33" i="112"/>
  <c r="O31" i="112"/>
  <c r="M30" i="112" s="1"/>
  <c r="M32" i="112" s="1"/>
  <c r="M34" i="112" s="1"/>
  <c r="N30" i="112"/>
  <c r="N32" i="112" s="1"/>
  <c r="N34" i="112" s="1"/>
  <c r="L30" i="112"/>
  <c r="L32" i="112" s="1"/>
  <c r="L34" i="112" s="1"/>
  <c r="J30" i="112"/>
  <c r="J32" i="112" s="1"/>
  <c r="J34" i="112" s="1"/>
  <c r="H30" i="112"/>
  <c r="H32" i="112" s="1"/>
  <c r="H34" i="112" s="1"/>
  <c r="F30" i="112"/>
  <c r="F32" i="112" s="1"/>
  <c r="F34" i="112" s="1"/>
  <c r="D30" i="112"/>
  <c r="D32" i="112" s="1"/>
  <c r="D34" i="112" s="1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N24" i="112"/>
  <c r="M24" i="112"/>
  <c r="L24" i="112"/>
  <c r="K24" i="112"/>
  <c r="J24" i="112"/>
  <c r="I24" i="112"/>
  <c r="H24" i="112"/>
  <c r="G24" i="112"/>
  <c r="F24" i="112"/>
  <c r="E24" i="112"/>
  <c r="D24" i="112"/>
  <c r="C24" i="112"/>
  <c r="D21" i="112"/>
  <c r="N17" i="112"/>
  <c r="M15" i="112"/>
  <c r="M17" i="112" s="1"/>
  <c r="L15" i="112"/>
  <c r="L17" i="112" s="1"/>
  <c r="K15" i="112"/>
  <c r="K17" i="112" s="1"/>
  <c r="J15" i="112"/>
  <c r="J17" i="112" s="1"/>
  <c r="I15" i="112"/>
  <c r="I17" i="112" s="1"/>
  <c r="H15" i="112"/>
  <c r="H17" i="112" s="1"/>
  <c r="G15" i="112"/>
  <c r="G17" i="112" s="1"/>
  <c r="F15" i="112"/>
  <c r="F17" i="112" s="1"/>
  <c r="E15" i="112"/>
  <c r="E17" i="112" s="1"/>
  <c r="D15" i="112"/>
  <c r="D17" i="112" s="1"/>
  <c r="C15" i="112"/>
  <c r="C17" i="112" s="1"/>
  <c r="O11" i="112"/>
  <c r="C8" i="112"/>
  <c r="C21" i="112" s="1"/>
  <c r="Q28" i="111"/>
  <c r="Q29" i="111" s="1"/>
  <c r="Q30" i="111" s="1"/>
  <c r="Q31" i="111" s="1"/>
  <c r="Q32" i="111" s="1"/>
  <c r="Q33" i="111" s="1"/>
  <c r="Q34" i="111" s="1"/>
  <c r="A28" i="111"/>
  <c r="A29" i="111" s="1"/>
  <c r="A30" i="111" s="1"/>
  <c r="A31" i="111" s="1"/>
  <c r="A32" i="111" s="1"/>
  <c r="A33" i="111" s="1"/>
  <c r="A34" i="111" s="1"/>
  <c r="O33" i="111"/>
  <c r="O31" i="111"/>
  <c r="O30" i="111"/>
  <c r="N30" i="111"/>
  <c r="N32" i="111" s="1"/>
  <c r="N34" i="111" s="1"/>
  <c r="M30" i="111"/>
  <c r="M32" i="111" s="1"/>
  <c r="M34" i="111" s="1"/>
  <c r="L30" i="111"/>
  <c r="L32" i="111" s="1"/>
  <c r="L34" i="111" s="1"/>
  <c r="K30" i="111"/>
  <c r="K32" i="111" s="1"/>
  <c r="K34" i="111" s="1"/>
  <c r="J30" i="111"/>
  <c r="J32" i="111" s="1"/>
  <c r="J34" i="111" s="1"/>
  <c r="I30" i="111"/>
  <c r="I32" i="111" s="1"/>
  <c r="I34" i="111" s="1"/>
  <c r="H30" i="111"/>
  <c r="H32" i="111" s="1"/>
  <c r="H34" i="111" s="1"/>
  <c r="G30" i="111"/>
  <c r="G32" i="111" s="1"/>
  <c r="G34" i="111" s="1"/>
  <c r="F30" i="111"/>
  <c r="F32" i="111" s="1"/>
  <c r="F34" i="111" s="1"/>
  <c r="E30" i="111"/>
  <c r="E32" i="111" s="1"/>
  <c r="E34" i="111" s="1"/>
  <c r="D30" i="111"/>
  <c r="D32" i="111" s="1"/>
  <c r="D34" i="111" s="1"/>
  <c r="C30" i="111"/>
  <c r="C32" i="111" s="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E21" i="111"/>
  <c r="D21" i="111"/>
  <c r="C21" i="111"/>
  <c r="N17" i="111"/>
  <c r="J17" i="111"/>
  <c r="F17" i="111"/>
  <c r="N15" i="111"/>
  <c r="M15" i="111"/>
  <c r="M17" i="111" s="1"/>
  <c r="L15" i="111"/>
  <c r="L17" i="111" s="1"/>
  <c r="K15" i="111"/>
  <c r="K17" i="111" s="1"/>
  <c r="J15" i="111"/>
  <c r="I15" i="111"/>
  <c r="I17" i="111" s="1"/>
  <c r="H15" i="111"/>
  <c r="H17" i="111" s="1"/>
  <c r="G15" i="111"/>
  <c r="G17" i="111" s="1"/>
  <c r="F15" i="111"/>
  <c r="E15" i="111"/>
  <c r="E17" i="111" s="1"/>
  <c r="D15" i="111"/>
  <c r="D17" i="111" s="1"/>
  <c r="C15" i="111"/>
  <c r="O15" i="111" s="1"/>
  <c r="O11" i="111"/>
  <c r="Q7" i="110"/>
  <c r="Q8" i="110" s="1"/>
  <c r="Q9" i="110" s="1"/>
  <c r="Q10" i="110" s="1"/>
  <c r="Q11" i="110" s="1"/>
  <c r="Q12" i="110" s="1"/>
  <c r="Q13" i="110" s="1"/>
  <c r="Q14" i="110" s="1"/>
  <c r="Q15" i="110" s="1"/>
  <c r="Q16" i="110" s="1"/>
  <c r="Q17" i="110" s="1"/>
  <c r="Q18" i="110" s="1"/>
  <c r="Q19" i="110" s="1"/>
  <c r="Q20" i="110" s="1"/>
  <c r="Q21" i="110" s="1"/>
  <c r="Q22" i="110" s="1"/>
  <c r="Q23" i="110" s="1"/>
  <c r="Q24" i="110" s="1"/>
  <c r="Q25" i="110" s="1"/>
  <c r="Q26" i="110" s="1"/>
  <c r="Q27" i="110" s="1"/>
  <c r="Q28" i="110" s="1"/>
  <c r="Q29" i="110" s="1"/>
  <c r="Q30" i="110" s="1"/>
  <c r="Q31" i="110" s="1"/>
  <c r="Q32" i="110" s="1"/>
  <c r="Q33" i="110" s="1"/>
  <c r="Q34" i="110" s="1"/>
  <c r="Q35" i="110" s="1"/>
  <c r="Q36" i="110" s="1"/>
  <c r="Q37" i="110" s="1"/>
  <c r="Q38" i="110" s="1"/>
  <c r="Q39" i="110" s="1"/>
  <c r="Q40" i="110" s="1"/>
  <c r="Q41" i="110" s="1"/>
  <c r="Q42" i="110" s="1"/>
  <c r="A7" i="110"/>
  <c r="A8" i="110" s="1"/>
  <c r="A9" i="110" s="1"/>
  <c r="A10" i="110" s="1"/>
  <c r="A11" i="110" s="1"/>
  <c r="A12" i="110" s="1"/>
  <c r="A13" i="110" s="1"/>
  <c r="A14" i="110" s="1"/>
  <c r="A15" i="110" s="1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A42" i="110" s="1"/>
  <c r="O41" i="110"/>
  <c r="O39" i="110"/>
  <c r="O38" i="110"/>
  <c r="N38" i="110"/>
  <c r="N40" i="110" s="1"/>
  <c r="N42" i="110" s="1"/>
  <c r="M38" i="110"/>
  <c r="M40" i="110" s="1"/>
  <c r="M42" i="110" s="1"/>
  <c r="L38" i="110"/>
  <c r="L40" i="110" s="1"/>
  <c r="L42" i="110" s="1"/>
  <c r="K38" i="110"/>
  <c r="K40" i="110" s="1"/>
  <c r="K42" i="110" s="1"/>
  <c r="J38" i="110"/>
  <c r="J40" i="110" s="1"/>
  <c r="J42" i="110" s="1"/>
  <c r="I38" i="110"/>
  <c r="I40" i="110" s="1"/>
  <c r="I42" i="110" s="1"/>
  <c r="H38" i="110"/>
  <c r="H40" i="110" s="1"/>
  <c r="H42" i="110" s="1"/>
  <c r="G38" i="110"/>
  <c r="G40" i="110" s="1"/>
  <c r="G42" i="110" s="1"/>
  <c r="F38" i="110"/>
  <c r="F40" i="110" s="1"/>
  <c r="F42" i="110" s="1"/>
  <c r="E38" i="110"/>
  <c r="E40" i="110" s="1"/>
  <c r="E42" i="110" s="1"/>
  <c r="D38" i="110"/>
  <c r="D40" i="110" s="1"/>
  <c r="D42" i="110" s="1"/>
  <c r="C38" i="110"/>
  <c r="C40" i="110" s="1"/>
  <c r="N36" i="110"/>
  <c r="M36" i="110"/>
  <c r="L36" i="110"/>
  <c r="K36" i="110"/>
  <c r="J36" i="110"/>
  <c r="I36" i="110"/>
  <c r="H36" i="110"/>
  <c r="G36" i="110"/>
  <c r="F36" i="110"/>
  <c r="E36" i="110"/>
  <c r="D36" i="110"/>
  <c r="C36" i="110"/>
  <c r="N31" i="110"/>
  <c r="M31" i="110"/>
  <c r="L31" i="110"/>
  <c r="K31" i="110"/>
  <c r="J31" i="110"/>
  <c r="I31" i="110"/>
  <c r="H31" i="110"/>
  <c r="G31" i="110"/>
  <c r="F31" i="110"/>
  <c r="E31" i="110"/>
  <c r="D31" i="110"/>
  <c r="C31" i="110"/>
  <c r="E28" i="110"/>
  <c r="D28" i="110"/>
  <c r="C28" i="110"/>
  <c r="O23" i="110"/>
  <c r="N19" i="110"/>
  <c r="N21" i="110" s="1"/>
  <c r="N25" i="110" s="1"/>
  <c r="M19" i="110"/>
  <c r="M21" i="110" s="1"/>
  <c r="M25" i="110" s="1"/>
  <c r="L19" i="110"/>
  <c r="L21" i="110" s="1"/>
  <c r="L25" i="110" s="1"/>
  <c r="K19" i="110"/>
  <c r="K21" i="110" s="1"/>
  <c r="K25" i="110" s="1"/>
  <c r="J19" i="110"/>
  <c r="J21" i="110" s="1"/>
  <c r="J25" i="110" s="1"/>
  <c r="I19" i="110"/>
  <c r="I21" i="110" s="1"/>
  <c r="I25" i="110" s="1"/>
  <c r="H19" i="110"/>
  <c r="H21" i="110" s="1"/>
  <c r="H25" i="110" s="1"/>
  <c r="G19" i="110"/>
  <c r="G21" i="110" s="1"/>
  <c r="G25" i="110" s="1"/>
  <c r="F19" i="110"/>
  <c r="F21" i="110" s="1"/>
  <c r="F25" i="110" s="1"/>
  <c r="E19" i="110"/>
  <c r="E21" i="110" s="1"/>
  <c r="E25" i="110" s="1"/>
  <c r="D19" i="110"/>
  <c r="D21" i="110" s="1"/>
  <c r="D25" i="110" s="1"/>
  <c r="C19" i="110"/>
  <c r="C21" i="110" s="1"/>
  <c r="O13" i="110"/>
  <c r="O12" i="110"/>
  <c r="O19" i="110" s="1"/>
  <c r="O8" i="110"/>
  <c r="Q28" i="108"/>
  <c r="Q29" i="108" s="1"/>
  <c r="Q30" i="108" s="1"/>
  <c r="Q31" i="108" s="1"/>
  <c r="Q32" i="108" s="1"/>
  <c r="Q33" i="108" s="1"/>
  <c r="Q34" i="108" s="1"/>
  <c r="A28" i="108"/>
  <c r="A29" i="108" s="1"/>
  <c r="A30" i="108" s="1"/>
  <c r="A31" i="108" s="1"/>
  <c r="A32" i="108" s="1"/>
  <c r="A33" i="108" s="1"/>
  <c r="A34" i="108" s="1"/>
  <c r="O33" i="108"/>
  <c r="O31" i="108"/>
  <c r="M30" i="108" s="1"/>
  <c r="M32" i="108" s="1"/>
  <c r="M34" i="108" s="1"/>
  <c r="N30" i="108"/>
  <c r="N32" i="108" s="1"/>
  <c r="N34" i="108" s="1"/>
  <c r="L30" i="108"/>
  <c r="L32" i="108" s="1"/>
  <c r="L34" i="108" s="1"/>
  <c r="K30" i="108"/>
  <c r="K32" i="108" s="1"/>
  <c r="K34" i="108" s="1"/>
  <c r="J30" i="108"/>
  <c r="J32" i="108" s="1"/>
  <c r="J34" i="108" s="1"/>
  <c r="H30" i="108"/>
  <c r="H32" i="108" s="1"/>
  <c r="H34" i="108" s="1"/>
  <c r="G30" i="108"/>
  <c r="G32" i="108" s="1"/>
  <c r="G34" i="108" s="1"/>
  <c r="F30" i="108"/>
  <c r="F32" i="108" s="1"/>
  <c r="F34" i="108" s="1"/>
  <c r="D30" i="108"/>
  <c r="D32" i="108" s="1"/>
  <c r="D34" i="108" s="1"/>
  <c r="C30" i="108"/>
  <c r="C32" i="108" s="1"/>
  <c r="N28" i="108"/>
  <c r="M28" i="108"/>
  <c r="L28" i="108"/>
  <c r="K28" i="108"/>
  <c r="J28" i="108"/>
  <c r="I28" i="108"/>
  <c r="H28" i="108"/>
  <c r="G28" i="108"/>
  <c r="F28" i="108"/>
  <c r="E28" i="108"/>
  <c r="D28" i="108"/>
  <c r="C28" i="108"/>
  <c r="N24" i="108"/>
  <c r="M24" i="108"/>
  <c r="L24" i="108"/>
  <c r="K24" i="108"/>
  <c r="J24" i="108"/>
  <c r="I24" i="108"/>
  <c r="H24" i="108"/>
  <c r="G24" i="108"/>
  <c r="F24" i="108"/>
  <c r="E24" i="108"/>
  <c r="D24" i="108"/>
  <c r="C24" i="108"/>
  <c r="N17" i="108"/>
  <c r="M15" i="108"/>
  <c r="M17" i="108" s="1"/>
  <c r="L15" i="108"/>
  <c r="L17" i="108" s="1"/>
  <c r="K15" i="108"/>
  <c r="K17" i="108" s="1"/>
  <c r="J15" i="108"/>
  <c r="J17" i="108" s="1"/>
  <c r="I15" i="108"/>
  <c r="I17" i="108" s="1"/>
  <c r="H15" i="108"/>
  <c r="H17" i="108" s="1"/>
  <c r="G15" i="108"/>
  <c r="G17" i="108" s="1"/>
  <c r="F15" i="108"/>
  <c r="F17" i="108" s="1"/>
  <c r="E15" i="108"/>
  <c r="E17" i="108" s="1"/>
  <c r="D15" i="108"/>
  <c r="D17" i="108" s="1"/>
  <c r="C15" i="108"/>
  <c r="C17" i="108" s="1"/>
  <c r="O11" i="108"/>
  <c r="C8" i="108"/>
  <c r="C21" i="108" s="1"/>
  <c r="Q28" i="107"/>
  <c r="Q29" i="107" s="1"/>
  <c r="Q30" i="107" s="1"/>
  <c r="Q31" i="107" s="1"/>
  <c r="Q32" i="107" s="1"/>
  <c r="Q33" i="107" s="1"/>
  <c r="Q34" i="107" s="1"/>
  <c r="A28" i="107"/>
  <c r="A29" i="107" s="1"/>
  <c r="A30" i="107" s="1"/>
  <c r="A31" i="107" s="1"/>
  <c r="A32" i="107" s="1"/>
  <c r="A33" i="107" s="1"/>
  <c r="A34" i="107" s="1"/>
  <c r="O33" i="107"/>
  <c r="O31" i="107"/>
  <c r="O30" i="107"/>
  <c r="N30" i="107"/>
  <c r="N32" i="107" s="1"/>
  <c r="N34" i="107" s="1"/>
  <c r="M30" i="107"/>
  <c r="M32" i="107" s="1"/>
  <c r="M34" i="107" s="1"/>
  <c r="L30" i="107"/>
  <c r="L32" i="107" s="1"/>
  <c r="L34" i="107" s="1"/>
  <c r="K30" i="107"/>
  <c r="K32" i="107" s="1"/>
  <c r="K34" i="107" s="1"/>
  <c r="J30" i="107"/>
  <c r="J32" i="107" s="1"/>
  <c r="J34" i="107" s="1"/>
  <c r="I30" i="107"/>
  <c r="I32" i="107" s="1"/>
  <c r="I34" i="107" s="1"/>
  <c r="H30" i="107"/>
  <c r="H32" i="107" s="1"/>
  <c r="H34" i="107" s="1"/>
  <c r="G30" i="107"/>
  <c r="G32" i="107" s="1"/>
  <c r="G34" i="107" s="1"/>
  <c r="F30" i="107"/>
  <c r="F32" i="107" s="1"/>
  <c r="F34" i="107" s="1"/>
  <c r="E30" i="107"/>
  <c r="E32" i="107" s="1"/>
  <c r="E34" i="107" s="1"/>
  <c r="D30" i="107"/>
  <c r="D32" i="107" s="1"/>
  <c r="D34" i="107" s="1"/>
  <c r="C30" i="107"/>
  <c r="C32" i="107" s="1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E21" i="107"/>
  <c r="D21" i="107"/>
  <c r="C21" i="107"/>
  <c r="N15" i="107"/>
  <c r="N17" i="107" s="1"/>
  <c r="M15" i="107"/>
  <c r="M17" i="107" s="1"/>
  <c r="L15" i="107"/>
  <c r="L17" i="107" s="1"/>
  <c r="K15" i="107"/>
  <c r="K17" i="107" s="1"/>
  <c r="J15" i="107"/>
  <c r="J17" i="107" s="1"/>
  <c r="I15" i="107"/>
  <c r="I17" i="107" s="1"/>
  <c r="H15" i="107"/>
  <c r="H17" i="107" s="1"/>
  <c r="G15" i="107"/>
  <c r="G17" i="107" s="1"/>
  <c r="F15" i="107"/>
  <c r="F17" i="107" s="1"/>
  <c r="E15" i="107"/>
  <c r="E17" i="107" s="1"/>
  <c r="D15" i="107"/>
  <c r="D17" i="107" s="1"/>
  <c r="C15" i="107"/>
  <c r="C17" i="107" s="1"/>
  <c r="O11" i="107"/>
  <c r="Q7" i="106"/>
  <c r="Q8" i="106" s="1"/>
  <c r="Q9" i="106" s="1"/>
  <c r="Q10" i="106" s="1"/>
  <c r="Q11" i="106" s="1"/>
  <c r="Q12" i="106" s="1"/>
  <c r="Q13" i="106" s="1"/>
  <c r="Q14" i="106" s="1"/>
  <c r="Q15" i="106" s="1"/>
  <c r="Q16" i="106" s="1"/>
  <c r="Q17" i="106" s="1"/>
  <c r="Q18" i="106" s="1"/>
  <c r="Q19" i="106" s="1"/>
  <c r="Q20" i="106" s="1"/>
  <c r="Q21" i="106" s="1"/>
  <c r="Q22" i="106" s="1"/>
  <c r="Q23" i="106" s="1"/>
  <c r="Q24" i="106" s="1"/>
  <c r="Q25" i="106" s="1"/>
  <c r="Q26" i="106" s="1"/>
  <c r="Q27" i="106" s="1"/>
  <c r="Q28" i="106" s="1"/>
  <c r="Q29" i="106" s="1"/>
  <c r="Q30" i="106" s="1"/>
  <c r="Q31" i="106" s="1"/>
  <c r="Q32" i="106" s="1"/>
  <c r="Q33" i="106" s="1"/>
  <c r="Q34" i="106" s="1"/>
  <c r="Q35" i="106" s="1"/>
  <c r="Q36" i="106" s="1"/>
  <c r="Q37" i="106" s="1"/>
  <c r="Q38" i="106" s="1"/>
  <c r="Q39" i="106" s="1"/>
  <c r="Q40" i="106" s="1"/>
  <c r="Q41" i="106" s="1"/>
  <c r="Q42" i="106" s="1"/>
  <c r="A7" i="106"/>
  <c r="A8" i="106" s="1"/>
  <c r="A9" i="106" s="1"/>
  <c r="A10" i="106" s="1"/>
  <c r="A11" i="106" s="1"/>
  <c r="A12" i="106" s="1"/>
  <c r="A13" i="106" s="1"/>
  <c r="A14" i="106" s="1"/>
  <c r="A15" i="106" s="1"/>
  <c r="A16" i="106" s="1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35" i="106" s="1"/>
  <c r="A36" i="106" s="1"/>
  <c r="A37" i="106" s="1"/>
  <c r="A38" i="106" s="1"/>
  <c r="A39" i="106" s="1"/>
  <c r="A40" i="106" s="1"/>
  <c r="A41" i="106" s="1"/>
  <c r="A42" i="106" s="1"/>
  <c r="O41" i="106"/>
  <c r="O39" i="106"/>
  <c r="O38" i="106"/>
  <c r="N38" i="106"/>
  <c r="N40" i="106" s="1"/>
  <c r="N42" i="106" s="1"/>
  <c r="M38" i="106"/>
  <c r="M40" i="106" s="1"/>
  <c r="M42" i="106" s="1"/>
  <c r="L38" i="106"/>
  <c r="L40" i="106" s="1"/>
  <c r="L42" i="106" s="1"/>
  <c r="K38" i="106"/>
  <c r="K40" i="106" s="1"/>
  <c r="K42" i="106" s="1"/>
  <c r="J38" i="106"/>
  <c r="J40" i="106" s="1"/>
  <c r="J42" i="106" s="1"/>
  <c r="I38" i="106"/>
  <c r="I40" i="106" s="1"/>
  <c r="I42" i="106" s="1"/>
  <c r="H38" i="106"/>
  <c r="H40" i="106" s="1"/>
  <c r="H42" i="106" s="1"/>
  <c r="G38" i="106"/>
  <c r="G40" i="106" s="1"/>
  <c r="G42" i="106" s="1"/>
  <c r="F38" i="106"/>
  <c r="F40" i="106" s="1"/>
  <c r="F42" i="106" s="1"/>
  <c r="E38" i="106"/>
  <c r="E40" i="106" s="1"/>
  <c r="E42" i="106" s="1"/>
  <c r="D38" i="106"/>
  <c r="D40" i="106" s="1"/>
  <c r="D42" i="106" s="1"/>
  <c r="C38" i="106"/>
  <c r="C40" i="106" s="1"/>
  <c r="N36" i="106"/>
  <c r="M36" i="106"/>
  <c r="L36" i="106"/>
  <c r="K36" i="106"/>
  <c r="J36" i="106"/>
  <c r="I36" i="106"/>
  <c r="H36" i="106"/>
  <c r="G36" i="106"/>
  <c r="F36" i="106"/>
  <c r="E36" i="106"/>
  <c r="D36" i="106"/>
  <c r="C36" i="106"/>
  <c r="N31" i="106"/>
  <c r="M31" i="106"/>
  <c r="L31" i="106"/>
  <c r="K31" i="106"/>
  <c r="J31" i="106"/>
  <c r="I31" i="106"/>
  <c r="H31" i="106"/>
  <c r="G31" i="106"/>
  <c r="F31" i="106"/>
  <c r="E31" i="106"/>
  <c r="D31" i="106"/>
  <c r="C31" i="106"/>
  <c r="E28" i="106"/>
  <c r="D28" i="106"/>
  <c r="C28" i="106"/>
  <c r="O23" i="106"/>
  <c r="N19" i="106"/>
  <c r="N21" i="106" s="1"/>
  <c r="N25" i="106" s="1"/>
  <c r="M19" i="106"/>
  <c r="M21" i="106" s="1"/>
  <c r="M25" i="106" s="1"/>
  <c r="L19" i="106"/>
  <c r="L21" i="106" s="1"/>
  <c r="L25" i="106" s="1"/>
  <c r="K19" i="106"/>
  <c r="K21" i="106" s="1"/>
  <c r="K25" i="106" s="1"/>
  <c r="J19" i="106"/>
  <c r="J21" i="106" s="1"/>
  <c r="J25" i="106" s="1"/>
  <c r="I19" i="106"/>
  <c r="I21" i="106" s="1"/>
  <c r="I25" i="106" s="1"/>
  <c r="H19" i="106"/>
  <c r="H21" i="106" s="1"/>
  <c r="H25" i="106" s="1"/>
  <c r="G19" i="106"/>
  <c r="G21" i="106" s="1"/>
  <c r="G25" i="106" s="1"/>
  <c r="F19" i="106"/>
  <c r="F21" i="106" s="1"/>
  <c r="F25" i="106" s="1"/>
  <c r="E19" i="106"/>
  <c r="E21" i="106" s="1"/>
  <c r="E25" i="106" s="1"/>
  <c r="D19" i="106"/>
  <c r="D21" i="106" s="1"/>
  <c r="D25" i="106" s="1"/>
  <c r="C19" i="106"/>
  <c r="C21" i="106" s="1"/>
  <c r="O13" i="106"/>
  <c r="O12" i="106"/>
  <c r="O19" i="106" s="1"/>
  <c r="O8" i="106"/>
  <c r="L123" i="73"/>
  <c r="L124" i="73" s="1"/>
  <c r="L125" i="73" s="1"/>
  <c r="L126" i="73" s="1"/>
  <c r="L127" i="73" s="1"/>
  <c r="L128" i="73" s="1"/>
  <c r="L129" i="73" s="1"/>
  <c r="L130" i="73" s="1"/>
  <c r="L131" i="73" s="1"/>
  <c r="L132" i="73" s="1"/>
  <c r="L133" i="73" s="1"/>
  <c r="L134" i="73" s="1"/>
  <c r="L135" i="73" s="1"/>
  <c r="L136" i="73" s="1"/>
  <c r="L137" i="73" s="1"/>
  <c r="L138" i="73" s="1"/>
  <c r="L139" i="73" s="1"/>
  <c r="L140" i="73" s="1"/>
  <c r="L141" i="73" s="1"/>
  <c r="L142" i="73" s="1"/>
  <c r="L143" i="73" s="1"/>
  <c r="L144" i="73" s="1"/>
  <c r="L145" i="73" s="1"/>
  <c r="L146" i="73" s="1"/>
  <c r="L147" i="73" s="1"/>
  <c r="L148" i="73" s="1"/>
  <c r="L149" i="73" s="1"/>
  <c r="L150" i="73" s="1"/>
  <c r="L151" i="73" s="1"/>
  <c r="L152" i="73" s="1"/>
  <c r="A123" i="73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I143" i="73"/>
  <c r="I140" i="73"/>
  <c r="I131" i="73"/>
  <c r="I130" i="73"/>
  <c r="I141" i="73" s="1"/>
  <c r="L82" i="73"/>
  <c r="L83" i="73" s="1"/>
  <c r="L84" i="73" s="1"/>
  <c r="L85" i="73" s="1"/>
  <c r="L86" i="73" s="1"/>
  <c r="L87" i="73" s="1"/>
  <c r="L88" i="73" s="1"/>
  <c r="L89" i="73" s="1"/>
  <c r="L90" i="73" s="1"/>
  <c r="L91" i="73" s="1"/>
  <c r="L92" i="73" s="1"/>
  <c r="L93" i="73" s="1"/>
  <c r="L94" i="73" s="1"/>
  <c r="L95" i="73" s="1"/>
  <c r="L96" i="73" s="1"/>
  <c r="L97" i="73" s="1"/>
  <c r="L98" i="73" s="1"/>
  <c r="L99" i="73" s="1"/>
  <c r="L100" i="73" s="1"/>
  <c r="L101" i="73" s="1"/>
  <c r="L102" i="73" s="1"/>
  <c r="L103" i="73" s="1"/>
  <c r="L104" i="73" s="1"/>
  <c r="L105" i="73" s="1"/>
  <c r="L106" i="73" s="1"/>
  <c r="L107" i="73" s="1"/>
  <c r="L108" i="73" s="1"/>
  <c r="L109" i="73" s="1"/>
  <c r="L110" i="73" s="1"/>
  <c r="L81" i="73"/>
  <c r="A81" i="73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I99" i="73"/>
  <c r="I98" i="73"/>
  <c r="I88" i="73"/>
  <c r="I86" i="73"/>
  <c r="L13" i="73"/>
  <c r="L14" i="73" s="1"/>
  <c r="L15" i="73" s="1"/>
  <c r="L16" i="73" s="1"/>
  <c r="L17" i="73" s="1"/>
  <c r="L18" i="73" s="1"/>
  <c r="L19" i="73" s="1"/>
  <c r="L20" i="73" s="1"/>
  <c r="L21" i="73" s="1"/>
  <c r="L22" i="73" s="1"/>
  <c r="L23" i="73" s="1"/>
  <c r="L24" i="73" s="1"/>
  <c r="L25" i="73" s="1"/>
  <c r="L26" i="73" s="1"/>
  <c r="L27" i="73" s="1"/>
  <c r="L28" i="73" s="1"/>
  <c r="L29" i="73" s="1"/>
  <c r="L30" i="73" s="1"/>
  <c r="L31" i="73" s="1"/>
  <c r="L32" i="73" s="1"/>
  <c r="L33" i="73" s="1"/>
  <c r="L34" i="73" s="1"/>
  <c r="L35" i="73" s="1"/>
  <c r="L36" i="73" s="1"/>
  <c r="L37" i="73" s="1"/>
  <c r="L38" i="73" s="1"/>
  <c r="L39" i="73" s="1"/>
  <c r="L40" i="73" s="1"/>
  <c r="L41" i="73" s="1"/>
  <c r="L42" i="73" s="1"/>
  <c r="L43" i="73" s="1"/>
  <c r="L44" i="73" s="1"/>
  <c r="L45" i="73" s="1"/>
  <c r="L46" i="73" s="1"/>
  <c r="L47" i="73" s="1"/>
  <c r="L48" i="73" s="1"/>
  <c r="L49" i="73" s="1"/>
  <c r="L50" i="73" s="1"/>
  <c r="L51" i="73" s="1"/>
  <c r="L52" i="73" s="1"/>
  <c r="L53" i="73" s="1"/>
  <c r="L54" i="73" s="1"/>
  <c r="L55" i="73" s="1"/>
  <c r="L56" i="73" s="1"/>
  <c r="L57" i="73" s="1"/>
  <c r="L58" i="73" s="1"/>
  <c r="L59" i="73" s="1"/>
  <c r="L60" i="73" s="1"/>
  <c r="L61" i="73" s="1"/>
  <c r="L62" i="73" s="1"/>
  <c r="L63" i="73" s="1"/>
  <c r="L64" i="73" s="1"/>
  <c r="L12" i="73"/>
  <c r="A13" i="73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12" i="73"/>
  <c r="G61" i="73"/>
  <c r="G60" i="73"/>
  <c r="D60" i="73"/>
  <c r="G48" i="73"/>
  <c r="G47" i="73"/>
  <c r="D47" i="73"/>
  <c r="I36" i="73"/>
  <c r="I39" i="73" s="1"/>
  <c r="I25" i="73"/>
  <c r="I27" i="73" s="1"/>
  <c r="I17" i="73"/>
  <c r="D59" i="73" s="1"/>
  <c r="B5" i="73"/>
  <c r="B74" i="73" s="1"/>
  <c r="B116" i="73" s="1"/>
  <c r="K12" i="67"/>
  <c r="K13" i="67" s="1"/>
  <c r="K14" i="67" s="1"/>
  <c r="K15" i="67" s="1"/>
  <c r="K16" i="67" s="1"/>
  <c r="K17" i="67" s="1"/>
  <c r="K18" i="67" s="1"/>
  <c r="K19" i="67" s="1"/>
  <c r="K20" i="67" s="1"/>
  <c r="K21" i="67" s="1"/>
  <c r="K22" i="67" s="1"/>
  <c r="K23" i="67" s="1"/>
  <c r="K24" i="67" s="1"/>
  <c r="K25" i="67" s="1"/>
  <c r="K26" i="67" s="1"/>
  <c r="K27" i="67" s="1"/>
  <c r="K28" i="67" s="1"/>
  <c r="K29" i="67" s="1"/>
  <c r="K30" i="67" s="1"/>
  <c r="K31" i="67" s="1"/>
  <c r="K32" i="67" s="1"/>
  <c r="K33" i="67" s="1"/>
  <c r="K34" i="67" s="1"/>
  <c r="K35" i="67" s="1"/>
  <c r="K36" i="67" s="1"/>
  <c r="K37" i="67" s="1"/>
  <c r="K38" i="67" s="1"/>
  <c r="K39" i="67" s="1"/>
  <c r="K40" i="67" s="1"/>
  <c r="K41" i="67" s="1"/>
  <c r="K42" i="67" s="1"/>
  <c r="K43" i="67" s="1"/>
  <c r="K44" i="67" s="1"/>
  <c r="K45" i="67" s="1"/>
  <c r="K46" i="67" s="1"/>
  <c r="K47" i="67" s="1"/>
  <c r="K48" i="67" s="1"/>
  <c r="K49" i="67" s="1"/>
  <c r="K50" i="67" s="1"/>
  <c r="K52" i="67" s="1"/>
  <c r="K51" i="67" s="1"/>
  <c r="K53" i="67" s="1"/>
  <c r="K54" i="67" s="1"/>
  <c r="K55" i="67" s="1"/>
  <c r="K56" i="67" s="1"/>
  <c r="K57" i="67" s="1"/>
  <c r="K58" i="67" s="1"/>
  <c r="K59" i="67" s="1"/>
  <c r="K60" i="67" s="1"/>
  <c r="K61" i="67" s="1"/>
  <c r="K62" i="67" s="1"/>
  <c r="K63" i="67" s="1"/>
  <c r="K64" i="67" s="1"/>
  <c r="K65" i="67" s="1"/>
  <c r="K66" i="67" s="1"/>
  <c r="A12" i="67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2" i="67" s="1"/>
  <c r="A51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H60" i="67"/>
  <c r="H55" i="67"/>
  <c r="H54" i="67"/>
  <c r="H53" i="67"/>
  <c r="H184" i="3" s="1"/>
  <c r="H52" i="67"/>
  <c r="H50" i="67"/>
  <c r="H49" i="67"/>
  <c r="H56" i="67" s="1"/>
  <c r="H47" i="67"/>
  <c r="H58" i="67" s="1"/>
  <c r="H62" i="67" s="1"/>
  <c r="H46" i="67"/>
  <c r="H45" i="67"/>
  <c r="H43" i="67"/>
  <c r="H39" i="67"/>
  <c r="H32" i="67"/>
  <c r="H163" i="3" s="1"/>
  <c r="H19" i="67"/>
  <c r="B5" i="67"/>
  <c r="K595" i="3"/>
  <c r="K596" i="3" s="1"/>
  <c r="K597" i="3" s="1"/>
  <c r="K598" i="3" s="1"/>
  <c r="K599" i="3" s="1"/>
  <c r="K600" i="3" s="1"/>
  <c r="K601" i="3" s="1"/>
  <c r="K602" i="3" s="1"/>
  <c r="K594" i="3"/>
  <c r="A600" i="3"/>
  <c r="A601" i="3" s="1"/>
  <c r="A602" i="3" s="1"/>
  <c r="A596" i="3"/>
  <c r="A597" i="3" s="1"/>
  <c r="A598" i="3" s="1"/>
  <c r="A599" i="3" s="1"/>
  <c r="A595" i="3"/>
  <c r="A594" i="3"/>
  <c r="B587" i="3"/>
  <c r="K566" i="3"/>
  <c r="K567" i="3" s="1"/>
  <c r="K568" i="3" s="1"/>
  <c r="K569" i="3" s="1"/>
  <c r="K570" i="3" s="1"/>
  <c r="K571" i="3" s="1"/>
  <c r="K572" i="3" s="1"/>
  <c r="K573" i="3" s="1"/>
  <c r="K574" i="3" s="1"/>
  <c r="K575" i="3" s="1"/>
  <c r="K576" i="3" s="1"/>
  <c r="K577" i="3" s="1"/>
  <c r="K578" i="3" s="1"/>
  <c r="K550" i="3"/>
  <c r="K551" i="3" s="1"/>
  <c r="K552" i="3" s="1"/>
  <c r="K553" i="3" s="1"/>
  <c r="K554" i="3" s="1"/>
  <c r="K555" i="3" s="1"/>
  <c r="K556" i="3" s="1"/>
  <c r="K557" i="3" s="1"/>
  <c r="K558" i="3" s="1"/>
  <c r="K559" i="3" s="1"/>
  <c r="K560" i="3" s="1"/>
  <c r="K561" i="3" s="1"/>
  <c r="K562" i="3" s="1"/>
  <c r="K563" i="3" s="1"/>
  <c r="K564" i="3" s="1"/>
  <c r="K565" i="3" s="1"/>
  <c r="K549" i="3"/>
  <c r="A553" i="3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49" i="3"/>
  <c r="A550" i="3" s="1"/>
  <c r="A551" i="3" s="1"/>
  <c r="A552" i="3" s="1"/>
  <c r="H569" i="3"/>
  <c r="H557" i="3"/>
  <c r="H555" i="3"/>
  <c r="H566" i="3" s="1"/>
  <c r="H554" i="3"/>
  <c r="B542" i="3"/>
  <c r="K520" i="3"/>
  <c r="K521" i="3" s="1"/>
  <c r="K522" i="3" s="1"/>
  <c r="K523" i="3" s="1"/>
  <c r="K524" i="3" s="1"/>
  <c r="K525" i="3" s="1"/>
  <c r="K526" i="3" s="1"/>
  <c r="K527" i="3" s="1"/>
  <c r="K528" i="3" s="1"/>
  <c r="K529" i="3" s="1"/>
  <c r="K530" i="3" s="1"/>
  <c r="K531" i="3" s="1"/>
  <c r="K532" i="3" s="1"/>
  <c r="K533" i="3" s="1"/>
  <c r="K534" i="3" s="1"/>
  <c r="K535" i="3" s="1"/>
  <c r="K536" i="3" s="1"/>
  <c r="K508" i="3"/>
  <c r="K509" i="3" s="1"/>
  <c r="K510" i="3" s="1"/>
  <c r="K511" i="3" s="1"/>
  <c r="K512" i="3" s="1"/>
  <c r="K513" i="3" s="1"/>
  <c r="K514" i="3" s="1"/>
  <c r="K515" i="3" s="1"/>
  <c r="K516" i="3" s="1"/>
  <c r="K517" i="3" s="1"/>
  <c r="K518" i="3" s="1"/>
  <c r="K519" i="3" s="1"/>
  <c r="K507" i="3"/>
  <c r="A507" i="3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H527" i="3"/>
  <c r="H515" i="3"/>
  <c r="H513" i="3"/>
  <c r="H524" i="3" s="1"/>
  <c r="B500" i="3"/>
  <c r="K438" i="3"/>
  <c r="K439" i="3" s="1"/>
  <c r="K440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3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6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79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A440" i="3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38" i="3"/>
  <c r="A439" i="3" s="1"/>
  <c r="F486" i="3"/>
  <c r="H480" i="3"/>
  <c r="F487" i="3" s="1"/>
  <c r="F473" i="3"/>
  <c r="D473" i="3"/>
  <c r="H467" i="3"/>
  <c r="F474" i="3" s="1"/>
  <c r="H464" i="3"/>
  <c r="H463" i="3"/>
  <c r="H462" i="3"/>
  <c r="H461" i="3"/>
  <c r="H465" i="3" s="1"/>
  <c r="H457" i="3"/>
  <c r="H456" i="3"/>
  <c r="D486" i="3" s="1"/>
  <c r="H450" i="3"/>
  <c r="H449" i="3"/>
  <c r="H448" i="3"/>
  <c r="H447" i="3"/>
  <c r="H451" i="3" s="1"/>
  <c r="H446" i="3"/>
  <c r="H442" i="3"/>
  <c r="H441" i="3"/>
  <c r="H440" i="3"/>
  <c r="H439" i="3"/>
  <c r="H438" i="3"/>
  <c r="H443" i="3" s="1"/>
  <c r="B431" i="3"/>
  <c r="K414" i="3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H425" i="3"/>
  <c r="A419" i="3"/>
  <c r="A420" i="3" s="1"/>
  <c r="A421" i="3" s="1"/>
  <c r="A422" i="3" s="1"/>
  <c r="A423" i="3" s="1"/>
  <c r="A424" i="3" s="1"/>
  <c r="A425" i="3" s="1"/>
  <c r="A416" i="3"/>
  <c r="A417" i="3" s="1"/>
  <c r="A418" i="3" s="1"/>
  <c r="A415" i="3"/>
  <c r="A414" i="3"/>
  <c r="H421" i="3"/>
  <c r="H419" i="3"/>
  <c r="H417" i="3"/>
  <c r="H415" i="3"/>
  <c r="H413" i="3"/>
  <c r="H423" i="3" s="1"/>
  <c r="B407" i="3"/>
  <c r="K398" i="3"/>
  <c r="K399" i="3" s="1"/>
  <c r="K400" i="3" s="1"/>
  <c r="K401" i="3" s="1"/>
  <c r="K397" i="3"/>
  <c r="A397" i="3"/>
  <c r="A398" i="3" s="1"/>
  <c r="A399" i="3" s="1"/>
  <c r="A400" i="3" s="1"/>
  <c r="A401" i="3" s="1"/>
  <c r="H399" i="3"/>
  <c r="H401" i="3" s="1"/>
  <c r="H512" i="3" s="1"/>
  <c r="H397" i="3"/>
  <c r="B391" i="3"/>
  <c r="H385" i="3"/>
  <c r="B379" i="3"/>
  <c r="H370" i="3"/>
  <c r="B364" i="3"/>
  <c r="K335" i="3"/>
  <c r="K336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49" i="3" s="1"/>
  <c r="K350" i="3" s="1"/>
  <c r="K351" i="3" s="1"/>
  <c r="K352" i="3" s="1"/>
  <c r="K353" i="3" s="1"/>
  <c r="K354" i="3" s="1"/>
  <c r="K330" i="3"/>
  <c r="K331" i="3" s="1"/>
  <c r="K332" i="3" s="1"/>
  <c r="K333" i="3" s="1"/>
  <c r="K334" i="3" s="1"/>
  <c r="K326" i="3"/>
  <c r="K327" i="3" s="1"/>
  <c r="K328" i="3" s="1"/>
  <c r="K329" i="3" s="1"/>
  <c r="A332" i="3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28" i="3"/>
  <c r="A329" i="3" s="1"/>
  <c r="A330" i="3" s="1"/>
  <c r="A331" i="3" s="1"/>
  <c r="A327" i="3"/>
  <c r="A326" i="3"/>
  <c r="H346" i="3"/>
  <c r="H341" i="3"/>
  <c r="H338" i="3"/>
  <c r="H331" i="3"/>
  <c r="H327" i="3"/>
  <c r="H325" i="3"/>
  <c r="B319" i="3"/>
  <c r="K304" i="3"/>
  <c r="K305" i="3" s="1"/>
  <c r="K306" i="3" s="1"/>
  <c r="K307" i="3" s="1"/>
  <c r="K308" i="3" s="1"/>
  <c r="K309" i="3" s="1"/>
  <c r="K310" i="3" s="1"/>
  <c r="K311" i="3" s="1"/>
  <c r="K312" i="3" s="1"/>
  <c r="K313" i="3" s="1"/>
  <c r="K288" i="3"/>
  <c r="K289" i="3" s="1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284" i="3"/>
  <c r="K285" i="3" s="1"/>
  <c r="K286" i="3" s="1"/>
  <c r="K287" i="3" s="1"/>
  <c r="K282" i="3"/>
  <c r="K283" i="3" s="1"/>
  <c r="A282" i="3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H309" i="3"/>
  <c r="H302" i="3"/>
  <c r="H301" i="3"/>
  <c r="H300" i="3"/>
  <c r="H299" i="3"/>
  <c r="H303" i="3" s="1"/>
  <c r="H297" i="3"/>
  <c r="H295" i="3"/>
  <c r="H292" i="3"/>
  <c r="H293" i="3" s="1"/>
  <c r="H291" i="3"/>
  <c r="H289" i="3"/>
  <c r="H283" i="3"/>
  <c r="H285" i="3" s="1"/>
  <c r="H281" i="3"/>
  <c r="B275" i="3"/>
  <c r="K245" i="3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43" i="3"/>
  <c r="K244" i="3" s="1"/>
  <c r="H266" i="3"/>
  <c r="A246" i="3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43" i="3"/>
  <c r="A244" i="3" s="1"/>
  <c r="A245" i="3" s="1"/>
  <c r="H264" i="3"/>
  <c r="H262" i="3"/>
  <c r="H260" i="3"/>
  <c r="H256" i="3"/>
  <c r="H250" i="3"/>
  <c r="H254" i="3" s="1"/>
  <c r="B250" i="3"/>
  <c r="H248" i="3"/>
  <c r="H246" i="3"/>
  <c r="H244" i="3"/>
  <c r="H252" i="3" s="1"/>
  <c r="H242" i="3"/>
  <c r="B236" i="3"/>
  <c r="K216" i="3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13" i="3"/>
  <c r="K214" i="3" s="1"/>
  <c r="K215" i="3" s="1"/>
  <c r="A223" i="3"/>
  <c r="A224" i="3" s="1"/>
  <c r="A225" i="3" s="1"/>
  <c r="A226" i="3" s="1"/>
  <c r="A227" i="3" s="1"/>
  <c r="A228" i="3" s="1"/>
  <c r="A229" i="3" s="1"/>
  <c r="A230" i="3" s="1"/>
  <c r="A219" i="3"/>
  <c r="A220" i="3" s="1"/>
  <c r="A221" i="3" s="1"/>
  <c r="A222" i="3" s="1"/>
  <c r="A215" i="3"/>
  <c r="A216" i="3" s="1"/>
  <c r="A217" i="3" s="1"/>
  <c r="A218" i="3" s="1"/>
  <c r="A213" i="3"/>
  <c r="A214" i="3" s="1"/>
  <c r="H226" i="3"/>
  <c r="H222" i="3"/>
  <c r="H220" i="3"/>
  <c r="H218" i="3"/>
  <c r="H216" i="3"/>
  <c r="H214" i="3"/>
  <c r="H212" i="3"/>
  <c r="H224" i="3" s="1"/>
  <c r="B206" i="3"/>
  <c r="K143" i="3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A143" i="3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H186" i="3"/>
  <c r="H185" i="3"/>
  <c r="H183" i="3"/>
  <c r="H182" i="3"/>
  <c r="H181" i="3"/>
  <c r="H180" i="3"/>
  <c r="H177" i="3"/>
  <c r="H176" i="3"/>
  <c r="H175" i="3"/>
  <c r="H174" i="3"/>
  <c r="H170" i="3"/>
  <c r="H168" i="3"/>
  <c r="H191" i="3" s="1"/>
  <c r="H166" i="3"/>
  <c r="H165" i="3"/>
  <c r="H164" i="3"/>
  <c r="H162" i="3"/>
  <c r="H161" i="3"/>
  <c r="H160" i="3"/>
  <c r="H159" i="3"/>
  <c r="H158" i="3"/>
  <c r="H157" i="3"/>
  <c r="H156" i="3"/>
  <c r="H155" i="3"/>
  <c r="B170" i="3"/>
  <c r="H153" i="3"/>
  <c r="H149" i="3"/>
  <c r="H148" i="3"/>
  <c r="H147" i="3"/>
  <c r="H146" i="3"/>
  <c r="H145" i="3"/>
  <c r="H150" i="3" s="1"/>
  <c r="G12" i="62" s="1"/>
  <c r="H143" i="3"/>
  <c r="B136" i="3"/>
  <c r="H127" i="3"/>
  <c r="B121" i="3"/>
  <c r="K110" i="3"/>
  <c r="K111" i="3" s="1"/>
  <c r="K112" i="3" s="1"/>
  <c r="K113" i="3" s="1"/>
  <c r="K114" i="3" s="1"/>
  <c r="K115" i="3" s="1"/>
  <c r="K106" i="3"/>
  <c r="K107" i="3" s="1"/>
  <c r="K108" i="3" s="1"/>
  <c r="K109" i="3" s="1"/>
  <c r="H115" i="3"/>
  <c r="A109" i="3"/>
  <c r="A110" i="3" s="1"/>
  <c r="A111" i="3" s="1"/>
  <c r="A112" i="3" s="1"/>
  <c r="A113" i="3" s="1"/>
  <c r="A114" i="3" s="1"/>
  <c r="A115" i="3" s="1"/>
  <c r="A107" i="3"/>
  <c r="A108" i="3" s="1"/>
  <c r="A106" i="3"/>
  <c r="H113" i="3"/>
  <c r="H111" i="3"/>
  <c r="H107" i="3"/>
  <c r="H105" i="3"/>
  <c r="H109" i="3" s="1"/>
  <c r="G104" i="62" s="1"/>
  <c r="B99" i="3"/>
  <c r="K77" i="3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73" i="3"/>
  <c r="K74" i="3" s="1"/>
  <c r="K75" i="3" s="1"/>
  <c r="K76" i="3" s="1"/>
  <c r="K72" i="3"/>
  <c r="K71" i="3"/>
  <c r="K70" i="3"/>
  <c r="H87" i="3"/>
  <c r="G167" i="62" s="1"/>
  <c r="A70" i="3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H83" i="3"/>
  <c r="G155" i="62" s="1"/>
  <c r="H77" i="3"/>
  <c r="H75" i="3"/>
  <c r="H73" i="3"/>
  <c r="H81" i="3" s="1"/>
  <c r="H71" i="3"/>
  <c r="H79" i="3" s="1"/>
  <c r="G153" i="62" s="1"/>
  <c r="H69" i="3"/>
  <c r="H85" i="3" s="1"/>
  <c r="B63" i="3"/>
  <c r="K14" i="3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12" i="3"/>
  <c r="K13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13" i="3"/>
  <c r="A14" i="3" s="1"/>
  <c r="A15" i="3" s="1"/>
  <c r="A16" i="3" s="1"/>
  <c r="A12" i="3"/>
  <c r="H43" i="3"/>
  <c r="H39" i="3"/>
  <c r="H37" i="3"/>
  <c r="H33" i="3"/>
  <c r="H45" i="3" s="1"/>
  <c r="G148" i="62" s="1"/>
  <c r="G162" i="62" s="1"/>
  <c r="G95" i="62" s="1"/>
  <c r="H31" i="3"/>
  <c r="H27" i="3"/>
  <c r="G166" i="62" s="1"/>
  <c r="G168" i="62" s="1"/>
  <c r="G119" i="62" s="1"/>
  <c r="G121" i="62" s="1"/>
  <c r="H25" i="3"/>
  <c r="H29" i="3" s="1"/>
  <c r="H23" i="3"/>
  <c r="H19" i="3"/>
  <c r="H17" i="3"/>
  <c r="H15" i="3"/>
  <c r="H13" i="3"/>
  <c r="H11" i="3"/>
  <c r="H100" i="102"/>
  <c r="G100" i="102"/>
  <c r="E100" i="102" s="1"/>
  <c r="E99" i="102"/>
  <c r="E98" i="102"/>
  <c r="J55" i="102"/>
  <c r="J56" i="102" s="1"/>
  <c r="J57" i="102" s="1"/>
  <c r="J58" i="102" s="1"/>
  <c r="J59" i="102" s="1"/>
  <c r="J60" i="102" s="1"/>
  <c r="J61" i="102" s="1"/>
  <c r="J62" i="102" s="1"/>
  <c r="J63" i="102" s="1"/>
  <c r="J64" i="102" s="1"/>
  <c r="J65" i="102" s="1"/>
  <c r="J66" i="102" s="1"/>
  <c r="J67" i="102" s="1"/>
  <c r="J68" i="102" s="1"/>
  <c r="J69" i="102" s="1"/>
  <c r="J70" i="102" s="1"/>
  <c r="J71" i="102" s="1"/>
  <c r="J72" i="102" s="1"/>
  <c r="J73" i="102" s="1"/>
  <c r="J74" i="102" s="1"/>
  <c r="J75" i="102" s="1"/>
  <c r="J76" i="102" s="1"/>
  <c r="J77" i="102" s="1"/>
  <c r="J78" i="102" s="1"/>
  <c r="J79" i="102" s="1"/>
  <c r="J80" i="102" s="1"/>
  <c r="J81" i="102" s="1"/>
  <c r="J82" i="102" s="1"/>
  <c r="J83" i="102" s="1"/>
  <c r="J84" i="102" s="1"/>
  <c r="J85" i="102" s="1"/>
  <c r="J54" i="102"/>
  <c r="A54" i="102"/>
  <c r="A55" i="102" s="1"/>
  <c r="A56" i="102" s="1"/>
  <c r="A57" i="102" s="1"/>
  <c r="A58" i="102" s="1"/>
  <c r="A59" i="102" s="1"/>
  <c r="A60" i="102" s="1"/>
  <c r="A61" i="102" s="1"/>
  <c r="A62" i="102" s="1"/>
  <c r="A63" i="102" s="1"/>
  <c r="A64" i="102" s="1"/>
  <c r="A65" i="102" s="1"/>
  <c r="A66" i="102" s="1"/>
  <c r="A67" i="102" s="1"/>
  <c r="A68" i="102" s="1"/>
  <c r="A69" i="102" s="1"/>
  <c r="A70" i="102" s="1"/>
  <c r="A71" i="102" s="1"/>
  <c r="A72" i="102" s="1"/>
  <c r="A73" i="102" s="1"/>
  <c r="A74" i="102" s="1"/>
  <c r="A75" i="102" s="1"/>
  <c r="A76" i="102" s="1"/>
  <c r="A77" i="102" s="1"/>
  <c r="A78" i="102" s="1"/>
  <c r="A79" i="102" s="1"/>
  <c r="A80" i="102" s="1"/>
  <c r="A81" i="102" s="1"/>
  <c r="A82" i="102" s="1"/>
  <c r="A83" i="102" s="1"/>
  <c r="A84" i="102" s="1"/>
  <c r="A85" i="102" s="1"/>
  <c r="H71" i="102"/>
  <c r="G71" i="102"/>
  <c r="E71" i="102" s="1"/>
  <c r="H72" i="102" s="1"/>
  <c r="H66" i="102"/>
  <c r="H67" i="102" s="1"/>
  <c r="G66" i="102"/>
  <c r="E66" i="102" s="1"/>
  <c r="C47" i="102"/>
  <c r="J13" i="102"/>
  <c r="J14" i="102" s="1"/>
  <c r="J15" i="102" s="1"/>
  <c r="J16" i="102" s="1"/>
  <c r="J17" i="102" s="1"/>
  <c r="J18" i="102" s="1"/>
  <c r="J19" i="102" s="1"/>
  <c r="J20" i="102" s="1"/>
  <c r="J21" i="102" s="1"/>
  <c r="J22" i="102" s="1"/>
  <c r="J23" i="102" s="1"/>
  <c r="J24" i="102" s="1"/>
  <c r="J25" i="102" s="1"/>
  <c r="J26" i="102" s="1"/>
  <c r="J27" i="102" s="1"/>
  <c r="J28" i="102" s="1"/>
  <c r="J29" i="102" s="1"/>
  <c r="J30" i="102" s="1"/>
  <c r="J31" i="102" s="1"/>
  <c r="J32" i="102" s="1"/>
  <c r="J33" i="102" s="1"/>
  <c r="J34" i="102" s="1"/>
  <c r="J35" i="102" s="1"/>
  <c r="J36" i="102" s="1"/>
  <c r="J37" i="102" s="1"/>
  <c r="J38" i="102" s="1"/>
  <c r="J12" i="102"/>
  <c r="A13" i="102"/>
  <c r="A14" i="102" s="1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12" i="102"/>
  <c r="C5" i="102"/>
  <c r="J269" i="62"/>
  <c r="J270" i="62" s="1"/>
  <c r="J271" i="62" s="1"/>
  <c r="J272" i="62" s="1"/>
  <c r="J273" i="62" s="1"/>
  <c r="J274" i="62" s="1"/>
  <c r="J275" i="62" s="1"/>
  <c r="J276" i="62" s="1"/>
  <c r="J277" i="62" s="1"/>
  <c r="J278" i="62" s="1"/>
  <c r="J279" i="62" s="1"/>
  <c r="J280" i="62" s="1"/>
  <c r="J281" i="62" s="1"/>
  <c r="J282" i="62" s="1"/>
  <c r="J283" i="62" s="1"/>
  <c r="J284" i="62" s="1"/>
  <c r="J285" i="62" s="1"/>
  <c r="J286" i="62" s="1"/>
  <c r="J287" i="62" s="1"/>
  <c r="J288" i="62" s="1"/>
  <c r="J289" i="62" s="1"/>
  <c r="J290" i="62" s="1"/>
  <c r="J291" i="62" s="1"/>
  <c r="J292" i="62" s="1"/>
  <c r="J293" i="62" s="1"/>
  <c r="J294" i="62" s="1"/>
  <c r="J295" i="62" s="1"/>
  <c r="J296" i="62" s="1"/>
  <c r="J297" i="62" s="1"/>
  <c r="J267" i="62"/>
  <c r="J268" i="62" s="1"/>
  <c r="A273" i="62"/>
  <c r="A274" i="62" s="1"/>
  <c r="A275" i="62" s="1"/>
  <c r="A276" i="62" s="1"/>
  <c r="A277" i="62" s="1"/>
  <c r="A278" i="62" s="1"/>
  <c r="A279" i="62" s="1"/>
  <c r="A280" i="62" s="1"/>
  <c r="A281" i="62" s="1"/>
  <c r="A282" i="62" s="1"/>
  <c r="A283" i="62" s="1"/>
  <c r="A284" i="62" s="1"/>
  <c r="A285" i="62" s="1"/>
  <c r="A286" i="62" s="1"/>
  <c r="A287" i="62" s="1"/>
  <c r="A288" i="62" s="1"/>
  <c r="A289" i="62" s="1"/>
  <c r="A290" i="62" s="1"/>
  <c r="A291" i="62" s="1"/>
  <c r="A292" i="62" s="1"/>
  <c r="A293" i="62" s="1"/>
  <c r="A294" i="62" s="1"/>
  <c r="A295" i="62" s="1"/>
  <c r="A296" i="62" s="1"/>
  <c r="A297" i="62" s="1"/>
  <c r="A269" i="62"/>
  <c r="A270" i="62" s="1"/>
  <c r="A271" i="62" s="1"/>
  <c r="A272" i="62" s="1"/>
  <c r="A267" i="62"/>
  <c r="A268" i="62" s="1"/>
  <c r="J218" i="62"/>
  <c r="J219" i="62" s="1"/>
  <c r="J220" i="62" s="1"/>
  <c r="J221" i="62" s="1"/>
  <c r="J222" i="62" s="1"/>
  <c r="J223" i="62" s="1"/>
  <c r="J224" i="62" s="1"/>
  <c r="J225" i="62" s="1"/>
  <c r="J226" i="62" s="1"/>
  <c r="J227" i="62" s="1"/>
  <c r="J228" i="62" s="1"/>
  <c r="J229" i="62" s="1"/>
  <c r="J230" i="62" s="1"/>
  <c r="J231" i="62" s="1"/>
  <c r="J232" i="62" s="1"/>
  <c r="J233" i="62" s="1"/>
  <c r="J234" i="62" s="1"/>
  <c r="J235" i="62" s="1"/>
  <c r="J236" i="62" s="1"/>
  <c r="J237" i="62" s="1"/>
  <c r="J238" i="62" s="1"/>
  <c r="J239" i="62" s="1"/>
  <c r="J240" i="62" s="1"/>
  <c r="J241" i="62" s="1"/>
  <c r="J242" i="62" s="1"/>
  <c r="J243" i="62" s="1"/>
  <c r="J244" i="62" s="1"/>
  <c r="J245" i="62" s="1"/>
  <c r="J246" i="62" s="1"/>
  <c r="J247" i="62" s="1"/>
  <c r="J248" i="62" s="1"/>
  <c r="J249" i="62" s="1"/>
  <c r="J250" i="62" s="1"/>
  <c r="J251" i="62" s="1"/>
  <c r="J216" i="62"/>
  <c r="J217" i="62" s="1"/>
  <c r="A219" i="62"/>
  <c r="A220" i="62" s="1"/>
  <c r="A221" i="62" s="1"/>
  <c r="A222" i="62" s="1"/>
  <c r="A223" i="62" s="1"/>
  <c r="A224" i="62" s="1"/>
  <c r="A225" i="62" s="1"/>
  <c r="A226" i="62" s="1"/>
  <c r="A227" i="62" s="1"/>
  <c r="A228" i="62" s="1"/>
  <c r="A229" i="62" s="1"/>
  <c r="A230" i="62" s="1"/>
  <c r="A231" i="62" s="1"/>
  <c r="A232" i="62" s="1"/>
  <c r="A233" i="62" s="1"/>
  <c r="A234" i="62" s="1"/>
  <c r="A235" i="62" s="1"/>
  <c r="A236" i="62" s="1"/>
  <c r="A237" i="62" s="1"/>
  <c r="A238" i="62" s="1"/>
  <c r="A239" i="62" s="1"/>
  <c r="A240" i="62" s="1"/>
  <c r="A241" i="62" s="1"/>
  <c r="A242" i="62" s="1"/>
  <c r="A243" i="62" s="1"/>
  <c r="A244" i="62" s="1"/>
  <c r="A245" i="62" s="1"/>
  <c r="A246" i="62" s="1"/>
  <c r="A247" i="62" s="1"/>
  <c r="A248" i="62" s="1"/>
  <c r="A249" i="62" s="1"/>
  <c r="A250" i="62" s="1"/>
  <c r="A251" i="62" s="1"/>
  <c r="A216" i="62"/>
  <c r="A217" i="62" s="1"/>
  <c r="A218" i="62" s="1"/>
  <c r="G245" i="62"/>
  <c r="G238" i="62"/>
  <c r="G232" i="62"/>
  <c r="G225" i="62"/>
  <c r="C208" i="62"/>
  <c r="J184" i="62"/>
  <c r="J185" i="62" s="1"/>
  <c r="J186" i="62" s="1"/>
  <c r="J187" i="62" s="1"/>
  <c r="J188" i="62" s="1"/>
  <c r="J189" i="62" s="1"/>
  <c r="J190" i="62" s="1"/>
  <c r="J191" i="62" s="1"/>
  <c r="J192" i="62" s="1"/>
  <c r="J193" i="62" s="1"/>
  <c r="J194" i="62" s="1"/>
  <c r="J195" i="62" s="1"/>
  <c r="J196" i="62" s="1"/>
  <c r="J197" i="62" s="1"/>
  <c r="J198" i="62" s="1"/>
  <c r="J199" i="62" s="1"/>
  <c r="J200" i="62" s="1"/>
  <c r="J201" i="62" s="1"/>
  <c r="J202" i="62" s="1"/>
  <c r="A184" i="62"/>
  <c r="A185" i="62" s="1"/>
  <c r="A186" i="62" s="1"/>
  <c r="A187" i="62" s="1"/>
  <c r="A188" i="62" s="1"/>
  <c r="A189" i="62" s="1"/>
  <c r="A190" i="62" s="1"/>
  <c r="A191" i="62" s="1"/>
  <c r="A192" i="62" s="1"/>
  <c r="A193" i="62" s="1"/>
  <c r="A194" i="62" s="1"/>
  <c r="A195" i="62" s="1"/>
  <c r="A196" i="62" s="1"/>
  <c r="A197" i="62" s="1"/>
  <c r="A198" i="62" s="1"/>
  <c r="A199" i="62" s="1"/>
  <c r="A200" i="62" s="1"/>
  <c r="A201" i="62" s="1"/>
  <c r="A202" i="62" s="1"/>
  <c r="G200" i="62"/>
  <c r="J145" i="62"/>
  <c r="J146" i="62" s="1"/>
  <c r="J147" i="62" s="1"/>
  <c r="J148" i="62" s="1"/>
  <c r="J149" i="62" s="1"/>
  <c r="J150" i="62" s="1"/>
  <c r="J151" i="62" s="1"/>
  <c r="J152" i="62" s="1"/>
  <c r="J153" i="62" s="1"/>
  <c r="J154" i="62" s="1"/>
  <c r="J155" i="62" s="1"/>
  <c r="J156" i="62" s="1"/>
  <c r="J157" i="62" s="1"/>
  <c r="J158" i="62" s="1"/>
  <c r="J159" i="62" s="1"/>
  <c r="J160" i="62" s="1"/>
  <c r="J161" i="62" s="1"/>
  <c r="J162" i="62" s="1"/>
  <c r="J163" i="62" s="1"/>
  <c r="J164" i="62" s="1"/>
  <c r="J165" i="62" s="1"/>
  <c r="J166" i="62" s="1"/>
  <c r="J167" i="62" s="1"/>
  <c r="J168" i="62" s="1"/>
  <c r="A148" i="62"/>
  <c r="A149" i="62" s="1"/>
  <c r="A150" i="62" s="1"/>
  <c r="A151" i="62" s="1"/>
  <c r="A152" i="62" s="1"/>
  <c r="A153" i="62" s="1"/>
  <c r="A154" i="62" s="1"/>
  <c r="A155" i="62" s="1"/>
  <c r="A156" i="62" s="1"/>
  <c r="A157" i="62" s="1"/>
  <c r="A158" i="62" s="1"/>
  <c r="A159" i="62" s="1"/>
  <c r="A160" i="62" s="1"/>
  <c r="A161" i="62" s="1"/>
  <c r="A162" i="62" s="1"/>
  <c r="A163" i="62" s="1"/>
  <c r="A164" i="62" s="1"/>
  <c r="A165" i="62" s="1"/>
  <c r="A166" i="62" s="1"/>
  <c r="A167" i="62" s="1"/>
  <c r="A168" i="62" s="1"/>
  <c r="A146" i="62"/>
  <c r="A147" i="62" s="1"/>
  <c r="A145" i="62"/>
  <c r="G154" i="62"/>
  <c r="G152" i="62"/>
  <c r="G147" i="62"/>
  <c r="G145" i="62"/>
  <c r="G159" i="62" s="1"/>
  <c r="C138" i="62"/>
  <c r="J93" i="62"/>
  <c r="J94" i="62" s="1"/>
  <c r="J95" i="62" s="1"/>
  <c r="J96" i="62" s="1"/>
  <c r="J97" i="62" s="1"/>
  <c r="J98" i="62" s="1"/>
  <c r="J99" i="62" s="1"/>
  <c r="J100" i="62" s="1"/>
  <c r="J101" i="62" s="1"/>
  <c r="J102" i="62" s="1"/>
  <c r="J103" i="62" s="1"/>
  <c r="J104" i="62" s="1"/>
  <c r="J105" i="62" s="1"/>
  <c r="J106" i="62" s="1"/>
  <c r="J107" i="62" s="1"/>
  <c r="J108" i="62" s="1"/>
  <c r="J109" i="62" s="1"/>
  <c r="J110" i="62" s="1"/>
  <c r="J111" i="62" s="1"/>
  <c r="J112" i="62" s="1"/>
  <c r="J113" i="62" s="1"/>
  <c r="J114" i="62" s="1"/>
  <c r="J115" i="62" s="1"/>
  <c r="J116" i="62" s="1"/>
  <c r="J117" i="62" s="1"/>
  <c r="J118" i="62" s="1"/>
  <c r="J119" i="62" s="1"/>
  <c r="J120" i="62" s="1"/>
  <c r="J121" i="62" s="1"/>
  <c r="J122" i="62" s="1"/>
  <c r="J123" i="62" s="1"/>
  <c r="J124" i="62" s="1"/>
  <c r="J125" i="62" s="1"/>
  <c r="J126" i="62" s="1"/>
  <c r="J127" i="62" s="1"/>
  <c r="J128" i="62" s="1"/>
  <c r="J92" i="62"/>
  <c r="G128" i="62"/>
  <c r="A93" i="62"/>
  <c r="A94" i="62" s="1"/>
  <c r="A95" i="62" s="1"/>
  <c r="A96" i="62" s="1"/>
  <c r="A97" i="62" s="1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A112" i="62" s="1"/>
  <c r="A113" i="62" s="1"/>
  <c r="A114" i="62" s="1"/>
  <c r="A115" i="62" s="1"/>
  <c r="A116" i="62" s="1"/>
  <c r="A117" i="62" s="1"/>
  <c r="A118" i="62" s="1"/>
  <c r="A119" i="62" s="1"/>
  <c r="A120" i="62" s="1"/>
  <c r="A121" i="62" s="1"/>
  <c r="A122" i="62" s="1"/>
  <c r="A123" i="62" s="1"/>
  <c r="A124" i="62" s="1"/>
  <c r="A125" i="62" s="1"/>
  <c r="A126" i="62" s="1"/>
  <c r="A127" i="62" s="1"/>
  <c r="A128" i="62" s="1"/>
  <c r="A92" i="62"/>
  <c r="G125" i="62"/>
  <c r="G124" i="62"/>
  <c r="G126" i="62" s="1"/>
  <c r="G57" i="62" s="1"/>
  <c r="G120" i="62"/>
  <c r="G114" i="62"/>
  <c r="G105" i="62"/>
  <c r="G100" i="62"/>
  <c r="G99" i="62"/>
  <c r="G101" i="62" s="1"/>
  <c r="C85" i="62"/>
  <c r="J13" i="62"/>
  <c r="J14" i="62" s="1"/>
  <c r="J15" i="62" s="1"/>
  <c r="J16" i="62" s="1"/>
  <c r="J17" i="62" s="1"/>
  <c r="J18" i="62" s="1"/>
  <c r="J19" i="62" s="1"/>
  <c r="J20" i="62" s="1"/>
  <c r="J21" i="62" s="1"/>
  <c r="J22" i="62" s="1"/>
  <c r="J23" i="62" s="1"/>
  <c r="J24" i="62" s="1"/>
  <c r="J25" i="62" s="1"/>
  <c r="J26" i="62" s="1"/>
  <c r="J27" i="62" s="1"/>
  <c r="J28" i="62" s="1"/>
  <c r="J29" i="62" s="1"/>
  <c r="J30" i="62" s="1"/>
  <c r="J31" i="62" s="1"/>
  <c r="J32" i="62" s="1"/>
  <c r="J33" i="62" s="1"/>
  <c r="J34" i="62" s="1"/>
  <c r="J35" i="62" s="1"/>
  <c r="J36" i="62" s="1"/>
  <c r="J37" i="62" s="1"/>
  <c r="J38" i="62" s="1"/>
  <c r="J39" i="62" s="1"/>
  <c r="J40" i="62" s="1"/>
  <c r="J41" i="62" s="1"/>
  <c r="J42" i="62" s="1"/>
  <c r="J43" i="62" s="1"/>
  <c r="J44" i="62" s="1"/>
  <c r="J45" i="62" s="1"/>
  <c r="J46" i="62" s="1"/>
  <c r="J47" i="62" s="1"/>
  <c r="J48" i="62" s="1"/>
  <c r="J49" i="62" s="1"/>
  <c r="J50" i="62" s="1"/>
  <c r="J51" i="62" s="1"/>
  <c r="J52" i="62" s="1"/>
  <c r="J53" i="62" s="1"/>
  <c r="J54" i="62" s="1"/>
  <c r="J55" i="62" s="1"/>
  <c r="J56" i="62" s="1"/>
  <c r="J57" i="62" s="1"/>
  <c r="J58" i="62" s="1"/>
  <c r="J59" i="62" s="1"/>
  <c r="J60" i="62" s="1"/>
  <c r="J61" i="62" s="1"/>
  <c r="J62" i="62" s="1"/>
  <c r="J63" i="62" s="1"/>
  <c r="J64" i="62" s="1"/>
  <c r="J65" i="62" s="1"/>
  <c r="J66" i="62" s="1"/>
  <c r="J67" i="62" s="1"/>
  <c r="J68" i="62" s="1"/>
  <c r="J69" i="62" s="1"/>
  <c r="J70" i="62" s="1"/>
  <c r="J12" i="62"/>
  <c r="A15" i="62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A70" i="62" s="1"/>
  <c r="A13" i="62"/>
  <c r="A14" i="62" s="1"/>
  <c r="A12" i="62"/>
  <c r="G64" i="62"/>
  <c r="G55" i="62"/>
  <c r="G46" i="62"/>
  <c r="G41" i="62"/>
  <c r="G193" i="62" s="1"/>
  <c r="G40" i="62"/>
  <c r="G39" i="62"/>
  <c r="G38" i="62"/>
  <c r="G37" i="62"/>
  <c r="G36" i="62"/>
  <c r="E18" i="102" s="1"/>
  <c r="G24" i="62"/>
  <c r="G22" i="62"/>
  <c r="G221" i="62" s="1"/>
  <c r="G16" i="62"/>
  <c r="K22" i="112" l="1"/>
  <c r="J22" i="112"/>
  <c r="I22" i="112"/>
  <c r="N22" i="112"/>
  <c r="M22" i="112"/>
  <c r="L22" i="112"/>
  <c r="G22" i="112"/>
  <c r="F22" i="112"/>
  <c r="H22" i="112"/>
  <c r="C22" i="112"/>
  <c r="C23" i="112" s="1"/>
  <c r="C25" i="112" s="1"/>
  <c r="O17" i="112"/>
  <c r="E22" i="112"/>
  <c r="D22" i="112"/>
  <c r="D23" i="112"/>
  <c r="D25" i="112" s="1"/>
  <c r="O15" i="112"/>
  <c r="E21" i="112"/>
  <c r="E23" i="112" s="1"/>
  <c r="E25" i="112" s="1"/>
  <c r="C30" i="112"/>
  <c r="C32" i="112" s="1"/>
  <c r="G30" i="112"/>
  <c r="G32" i="112" s="1"/>
  <c r="G34" i="112" s="1"/>
  <c r="K30" i="112"/>
  <c r="K32" i="112" s="1"/>
  <c r="K34" i="112" s="1"/>
  <c r="O30" i="112"/>
  <c r="E30" i="112"/>
  <c r="E32" i="112" s="1"/>
  <c r="E34" i="112" s="1"/>
  <c r="I30" i="112"/>
  <c r="I32" i="112" s="1"/>
  <c r="I34" i="112" s="1"/>
  <c r="G22" i="111"/>
  <c r="N22" i="111"/>
  <c r="M22" i="111"/>
  <c r="L22" i="111"/>
  <c r="K22" i="111"/>
  <c r="J22" i="111"/>
  <c r="I22" i="111"/>
  <c r="O32" i="111"/>
  <c r="C34" i="111"/>
  <c r="O34" i="111" s="1"/>
  <c r="H22" i="111"/>
  <c r="C17" i="111"/>
  <c r="F22" i="111"/>
  <c r="M29" i="110"/>
  <c r="L29" i="110"/>
  <c r="N29" i="110"/>
  <c r="I29" i="110"/>
  <c r="K29" i="110"/>
  <c r="J29" i="110"/>
  <c r="H29" i="110"/>
  <c r="G29" i="110"/>
  <c r="F29" i="110"/>
  <c r="O21" i="110"/>
  <c r="C25" i="110"/>
  <c r="C42" i="110"/>
  <c r="O42" i="110" s="1"/>
  <c r="O40" i="110"/>
  <c r="N22" i="108"/>
  <c r="M22" i="108"/>
  <c r="L22" i="108"/>
  <c r="K22" i="108"/>
  <c r="J22" i="108"/>
  <c r="I22" i="108"/>
  <c r="G22" i="108"/>
  <c r="F22" i="108"/>
  <c r="H22" i="108"/>
  <c r="C22" i="108"/>
  <c r="C23" i="108" s="1"/>
  <c r="C25" i="108" s="1"/>
  <c r="O17" i="108"/>
  <c r="E22" i="108"/>
  <c r="D22" i="108"/>
  <c r="C34" i="108"/>
  <c r="D21" i="108"/>
  <c r="D23" i="108" s="1"/>
  <c r="D25" i="108" s="1"/>
  <c r="O15" i="108"/>
  <c r="E21" i="108"/>
  <c r="E23" i="108" s="1"/>
  <c r="E25" i="108" s="1"/>
  <c r="O30" i="108"/>
  <c r="E30" i="108"/>
  <c r="E32" i="108" s="1"/>
  <c r="E34" i="108" s="1"/>
  <c r="I30" i="108"/>
  <c r="I32" i="108" s="1"/>
  <c r="I34" i="108" s="1"/>
  <c r="C22" i="107"/>
  <c r="O17" i="107"/>
  <c r="E22" i="107"/>
  <c r="D22" i="107"/>
  <c r="C23" i="107"/>
  <c r="C25" i="107" s="1"/>
  <c r="C27" i="107" s="1"/>
  <c r="D8" i="107" s="1"/>
  <c r="D27" i="107" s="1"/>
  <c r="E8" i="107" s="1"/>
  <c r="E27" i="107" s="1"/>
  <c r="F8" i="107" s="1"/>
  <c r="N22" i="107"/>
  <c r="M22" i="107"/>
  <c r="L22" i="107"/>
  <c r="D23" i="107"/>
  <c r="D25" i="107" s="1"/>
  <c r="K22" i="107"/>
  <c r="J22" i="107"/>
  <c r="I22" i="107"/>
  <c r="E23" i="107"/>
  <c r="E25" i="107" s="1"/>
  <c r="G22" i="107"/>
  <c r="F22" i="107"/>
  <c r="H22" i="107"/>
  <c r="O32" i="107"/>
  <c r="C34" i="107"/>
  <c r="O34" i="107" s="1"/>
  <c r="O15" i="107"/>
  <c r="M29" i="106"/>
  <c r="L29" i="106"/>
  <c r="N29" i="106"/>
  <c r="I29" i="106"/>
  <c r="K29" i="106"/>
  <c r="J29" i="106"/>
  <c r="H29" i="106"/>
  <c r="G29" i="106"/>
  <c r="F29" i="106"/>
  <c r="O21" i="106"/>
  <c r="C25" i="106"/>
  <c r="C42" i="106"/>
  <c r="O42" i="106" s="1"/>
  <c r="O40" i="106"/>
  <c r="D61" i="73"/>
  <c r="D48" i="73"/>
  <c r="D62" i="73"/>
  <c r="G59" i="73"/>
  <c r="G46" i="73"/>
  <c r="D46" i="73"/>
  <c r="H167" i="3"/>
  <c r="H169" i="3" s="1"/>
  <c r="H171" i="3" s="1"/>
  <c r="H195" i="3" s="1"/>
  <c r="H178" i="3"/>
  <c r="H189" i="3" s="1"/>
  <c r="H193" i="3" s="1"/>
  <c r="H197" i="3" s="1"/>
  <c r="G14" i="62" s="1"/>
  <c r="G187" i="62" s="1"/>
  <c r="H187" i="3"/>
  <c r="H36" i="67"/>
  <c r="H38" i="67" s="1"/>
  <c r="H40" i="67" s="1"/>
  <c r="H64" i="67" s="1"/>
  <c r="H66" i="67" s="1"/>
  <c r="D485" i="3"/>
  <c r="D472" i="3"/>
  <c r="D487" i="3"/>
  <c r="D474" i="3"/>
  <c r="G188" i="62"/>
  <c r="E14" i="102"/>
  <c r="G220" i="62"/>
  <c r="H41" i="3"/>
  <c r="G146" i="62" s="1"/>
  <c r="G160" i="62" s="1"/>
  <c r="G93" i="62" s="1"/>
  <c r="H21" i="3"/>
  <c r="H35" i="3" s="1"/>
  <c r="G106" i="62"/>
  <c r="G161" i="62"/>
  <c r="G94" i="62" s="1"/>
  <c r="G192" i="62"/>
  <c r="E20" i="102"/>
  <c r="G49" i="62"/>
  <c r="G50" i="62" s="1"/>
  <c r="G52" i="62" s="1"/>
  <c r="H556" i="3"/>
  <c r="H567" i="3" s="1"/>
  <c r="H258" i="3"/>
  <c r="G20" i="62" s="1"/>
  <c r="H333" i="3"/>
  <c r="G110" i="62" s="1"/>
  <c r="H329" i="3"/>
  <c r="G109" i="62" s="1"/>
  <c r="G156" i="62"/>
  <c r="H228" i="3"/>
  <c r="H230" i="3"/>
  <c r="H311" i="3" s="1"/>
  <c r="H313" i="3" s="1"/>
  <c r="G28" i="62" s="1"/>
  <c r="H348" i="3"/>
  <c r="H350" i="3" s="1"/>
  <c r="H453" i="3"/>
  <c r="H305" i="3"/>
  <c r="H307" i="3" s="1"/>
  <c r="G26" i="62" s="1"/>
  <c r="G67" i="102"/>
  <c r="G72" i="102"/>
  <c r="G218" i="62"/>
  <c r="G186" i="62"/>
  <c r="G222" i="62"/>
  <c r="G190" i="62"/>
  <c r="G92" i="62"/>
  <c r="G96" i="62" s="1"/>
  <c r="G189" i="62"/>
  <c r="G224" i="62"/>
  <c r="G223" i="62"/>
  <c r="G191" i="62"/>
  <c r="G149" i="62"/>
  <c r="C27" i="112" l="1"/>
  <c r="D8" i="112" s="1"/>
  <c r="D27" i="112" s="1"/>
  <c r="E8" i="112" s="1"/>
  <c r="E27" i="112" s="1"/>
  <c r="F8" i="112" s="1"/>
  <c r="O32" i="112"/>
  <c r="C34" i="112"/>
  <c r="O34" i="112" s="1"/>
  <c r="C22" i="111"/>
  <c r="C23" i="111" s="1"/>
  <c r="C25" i="111" s="1"/>
  <c r="C27" i="111" s="1"/>
  <c r="D8" i="111" s="1"/>
  <c r="D27" i="111" s="1"/>
  <c r="E8" i="111" s="1"/>
  <c r="E27" i="111" s="1"/>
  <c r="F8" i="111" s="1"/>
  <c r="E22" i="111"/>
  <c r="E23" i="111" s="1"/>
  <c r="E25" i="111" s="1"/>
  <c r="O17" i="111"/>
  <c r="D22" i="111"/>
  <c r="D23" i="111" s="1"/>
  <c r="D25" i="111" s="1"/>
  <c r="E29" i="110"/>
  <c r="E30" i="110" s="1"/>
  <c r="E32" i="110" s="1"/>
  <c r="D29" i="110"/>
  <c r="D30" i="110" s="1"/>
  <c r="D32" i="110" s="1"/>
  <c r="C29" i="110"/>
  <c r="C30" i="110" s="1"/>
  <c r="C32" i="110" s="1"/>
  <c r="O25" i="110"/>
  <c r="C27" i="108"/>
  <c r="D8" i="108" s="1"/>
  <c r="D27" i="108" s="1"/>
  <c r="E8" i="108" s="1"/>
  <c r="E27" i="108" s="1"/>
  <c r="F8" i="108" s="1"/>
  <c r="O34" i="108"/>
  <c r="O32" i="108"/>
  <c r="G21" i="107"/>
  <c r="G23" i="107" s="1"/>
  <c r="G25" i="107" s="1"/>
  <c r="F21" i="107"/>
  <c r="F23" i="107" s="1"/>
  <c r="F25" i="107" s="1"/>
  <c r="F27" i="107" s="1"/>
  <c r="G8" i="107" s="1"/>
  <c r="G27" i="107" s="1"/>
  <c r="H8" i="107" s="1"/>
  <c r="H27" i="107" s="1"/>
  <c r="I8" i="107" s="1"/>
  <c r="H21" i="107"/>
  <c r="H23" i="107" s="1"/>
  <c r="H25" i="107" s="1"/>
  <c r="E29" i="106"/>
  <c r="E30" i="106" s="1"/>
  <c r="E32" i="106" s="1"/>
  <c r="D29" i="106"/>
  <c r="D30" i="106" s="1"/>
  <c r="D32" i="106" s="1"/>
  <c r="C29" i="106"/>
  <c r="C30" i="106" s="1"/>
  <c r="C32" i="106" s="1"/>
  <c r="O25" i="106"/>
  <c r="D49" i="73"/>
  <c r="E46" i="73" s="1"/>
  <c r="G219" i="62"/>
  <c r="G18" i="62"/>
  <c r="G30" i="62"/>
  <c r="F485" i="3"/>
  <c r="F472" i="3"/>
  <c r="H47" i="3"/>
  <c r="H49" i="3" s="1"/>
  <c r="D475" i="3"/>
  <c r="E472" i="3" s="1"/>
  <c r="D488" i="3"/>
  <c r="G163" i="62"/>
  <c r="E72" i="102"/>
  <c r="E67" i="102"/>
  <c r="G228" i="62"/>
  <c r="G196" i="62"/>
  <c r="G21" i="112" l="1"/>
  <c r="G23" i="112" s="1"/>
  <c r="G25" i="112" s="1"/>
  <c r="F21" i="112"/>
  <c r="F23" i="112" s="1"/>
  <c r="F25" i="112" s="1"/>
  <c r="H21" i="112"/>
  <c r="H23" i="112" s="1"/>
  <c r="H25" i="112" s="1"/>
  <c r="G21" i="111"/>
  <c r="G23" i="111" s="1"/>
  <c r="G25" i="111" s="1"/>
  <c r="F21" i="111"/>
  <c r="F23" i="111" s="1"/>
  <c r="F25" i="111" s="1"/>
  <c r="F27" i="111" s="1"/>
  <c r="G8" i="111" s="1"/>
  <c r="G27" i="111" s="1"/>
  <c r="H8" i="111" s="1"/>
  <c r="H27" i="111" s="1"/>
  <c r="I8" i="111" s="1"/>
  <c r="H21" i="111"/>
  <c r="H23" i="111" s="1"/>
  <c r="H25" i="111" s="1"/>
  <c r="C34" i="110"/>
  <c r="D6" i="110" s="1"/>
  <c r="D34" i="110" s="1"/>
  <c r="E6" i="110" s="1"/>
  <c r="E34" i="110" s="1"/>
  <c r="F6" i="110" s="1"/>
  <c r="G21" i="108"/>
  <c r="G23" i="108" s="1"/>
  <c r="G25" i="108" s="1"/>
  <c r="F21" i="108"/>
  <c r="F23" i="108" s="1"/>
  <c r="F25" i="108" s="1"/>
  <c r="H21" i="108"/>
  <c r="H23" i="108" s="1"/>
  <c r="H25" i="108" s="1"/>
  <c r="K21" i="107"/>
  <c r="K23" i="107" s="1"/>
  <c r="K25" i="107" s="1"/>
  <c r="J21" i="107"/>
  <c r="J23" i="107" s="1"/>
  <c r="J25" i="107" s="1"/>
  <c r="I21" i="107"/>
  <c r="I23" i="107" s="1"/>
  <c r="I25" i="107" s="1"/>
  <c r="I27" i="107" s="1"/>
  <c r="J8" i="107" s="1"/>
  <c r="J27" i="107" s="1"/>
  <c r="K8" i="107" s="1"/>
  <c r="K27" i="107" s="1"/>
  <c r="L8" i="107" s="1"/>
  <c r="C34" i="106"/>
  <c r="D6" i="106" s="1"/>
  <c r="D34" i="106" s="1"/>
  <c r="E6" i="106" s="1"/>
  <c r="E34" i="106" s="1"/>
  <c r="F6" i="106" s="1"/>
  <c r="I46" i="73"/>
  <c r="E61" i="73"/>
  <c r="I61" i="73" s="1"/>
  <c r="E59" i="73"/>
  <c r="E60" i="73"/>
  <c r="I60" i="73" s="1"/>
  <c r="I64" i="73" s="1"/>
  <c r="E47" i="73"/>
  <c r="I47" i="73" s="1"/>
  <c r="E48" i="73"/>
  <c r="I48" i="73" s="1"/>
  <c r="E486" i="3"/>
  <c r="H486" i="3" s="1"/>
  <c r="E473" i="3"/>
  <c r="H473" i="3" s="1"/>
  <c r="E474" i="3"/>
  <c r="H474" i="3" s="1"/>
  <c r="E485" i="3"/>
  <c r="E487" i="3"/>
  <c r="H487" i="3" s="1"/>
  <c r="H472" i="3"/>
  <c r="I9" i="89"/>
  <c r="G9" i="89"/>
  <c r="F22" i="115"/>
  <c r="J33" i="64"/>
  <c r="F22" i="117"/>
  <c r="F24" i="117"/>
  <c r="F23" i="117"/>
  <c r="F21" i="117"/>
  <c r="F20" i="117"/>
  <c r="F19" i="117"/>
  <c r="F18" i="117"/>
  <c r="F17" i="117"/>
  <c r="F16" i="117"/>
  <c r="F15" i="117"/>
  <c r="G14" i="117"/>
  <c r="G15" i="117"/>
  <c r="G16" i="117"/>
  <c r="G17" i="117"/>
  <c r="G18" i="117"/>
  <c r="G19" i="117"/>
  <c r="G20" i="117"/>
  <c r="G21" i="117"/>
  <c r="G22" i="117"/>
  <c r="G23" i="117"/>
  <c r="G24" i="117"/>
  <c r="G25" i="117"/>
  <c r="F14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F23" i="115"/>
  <c r="F15" i="115"/>
  <c r="F16" i="115"/>
  <c r="F17" i="115"/>
  <c r="F18" i="115"/>
  <c r="F19" i="115"/>
  <c r="F20" i="115"/>
  <c r="F21" i="115"/>
  <c r="F14" i="115"/>
  <c r="G14" i="115"/>
  <c r="G15" i="115"/>
  <c r="G16" i="115"/>
  <c r="G17" i="115"/>
  <c r="G18" i="115"/>
  <c r="G19" i="115"/>
  <c r="G20" i="115"/>
  <c r="G21" i="115"/>
  <c r="G22" i="115"/>
  <c r="G23" i="115"/>
  <c r="G24" i="115"/>
  <c r="A14" i="115"/>
  <c r="A15" i="115"/>
  <c r="A16" i="115"/>
  <c r="A17" i="115"/>
  <c r="A18" i="115"/>
  <c r="A19" i="115"/>
  <c r="A20" i="115"/>
  <c r="A21" i="115"/>
  <c r="A22" i="115"/>
  <c r="A23" i="115"/>
  <c r="A24" i="115"/>
  <c r="E11" i="114"/>
  <c r="E12" i="114"/>
  <c r="E13" i="114"/>
  <c r="E14" i="114"/>
  <c r="E15" i="114"/>
  <c r="E16" i="114"/>
  <c r="E17" i="114"/>
  <c r="A11" i="114"/>
  <c r="A12" i="114"/>
  <c r="A13" i="114"/>
  <c r="A14" i="114"/>
  <c r="A15" i="114"/>
  <c r="A16" i="114"/>
  <c r="A17" i="114"/>
  <c r="F43" i="113"/>
  <c r="F41" i="113"/>
  <c r="F37" i="113"/>
  <c r="F34" i="113"/>
  <c r="F31" i="113"/>
  <c r="F27" i="113"/>
  <c r="F23" i="113"/>
  <c r="F19" i="113"/>
  <c r="F40" i="113"/>
  <c r="F39" i="113"/>
  <c r="F38" i="113"/>
  <c r="F36" i="113"/>
  <c r="F35" i="113"/>
  <c r="F33" i="113"/>
  <c r="F32" i="113"/>
  <c r="F30" i="113"/>
  <c r="F29" i="113"/>
  <c r="F28" i="113"/>
  <c r="F26" i="113"/>
  <c r="F25" i="113"/>
  <c r="F24" i="113"/>
  <c r="F22" i="113"/>
  <c r="F21" i="113"/>
  <c r="F20" i="113"/>
  <c r="F18" i="113"/>
  <c r="F17" i="113"/>
  <c r="F16" i="113"/>
  <c r="F15" i="113"/>
  <c r="F14" i="113"/>
  <c r="F12" i="113"/>
  <c r="F13" i="113"/>
  <c r="F11" i="113"/>
  <c r="G12" i="113"/>
  <c r="G13" i="113"/>
  <c r="G14" i="113"/>
  <c r="G15" i="113"/>
  <c r="G16" i="113"/>
  <c r="G17" i="113"/>
  <c r="G18" i="113"/>
  <c r="G19" i="113"/>
  <c r="G20" i="113"/>
  <c r="G21" i="113"/>
  <c r="G22" i="113"/>
  <c r="G23" i="113"/>
  <c r="G24" i="113"/>
  <c r="G25" i="113"/>
  <c r="G26" i="113"/>
  <c r="G27" i="113"/>
  <c r="G28" i="113"/>
  <c r="G29" i="113"/>
  <c r="G30" i="113"/>
  <c r="G31" i="113"/>
  <c r="G32" i="113"/>
  <c r="G33" i="113"/>
  <c r="G34" i="113"/>
  <c r="G35" i="113"/>
  <c r="G36" i="113"/>
  <c r="G37" i="113"/>
  <c r="G38" i="113"/>
  <c r="G39" i="113"/>
  <c r="G40" i="113"/>
  <c r="G41" i="113"/>
  <c r="G42" i="113"/>
  <c r="G43" i="113"/>
  <c r="A12" i="113"/>
  <c r="A13" i="113"/>
  <c r="A14" i="113"/>
  <c r="A15" i="113"/>
  <c r="A16" i="113"/>
  <c r="A17" i="113"/>
  <c r="A18" i="113"/>
  <c r="A19" i="113"/>
  <c r="A20" i="113"/>
  <c r="A21" i="113"/>
  <c r="A22" i="113"/>
  <c r="A23" i="113"/>
  <c r="A24" i="113"/>
  <c r="A25" i="113"/>
  <c r="A26" i="113"/>
  <c r="A27" i="113"/>
  <c r="A28" i="113"/>
  <c r="A29" i="113"/>
  <c r="A30" i="113"/>
  <c r="A31" i="113"/>
  <c r="A32" i="113"/>
  <c r="A33" i="113"/>
  <c r="A34" i="113"/>
  <c r="A35" i="113"/>
  <c r="A36" i="113"/>
  <c r="A37" i="113"/>
  <c r="A38" i="113"/>
  <c r="A39" i="113"/>
  <c r="A40" i="113"/>
  <c r="A41" i="113"/>
  <c r="A42" i="113"/>
  <c r="A43" i="113"/>
  <c r="A17" i="71"/>
  <c r="G34" i="71"/>
  <c r="L35" i="71"/>
  <c r="L36" i="71"/>
  <c r="L37" i="71"/>
  <c r="L38" i="71"/>
  <c r="L39" i="71"/>
  <c r="L40" i="71"/>
  <c r="G24" i="71"/>
  <c r="G23" i="68"/>
  <c r="G32" i="71"/>
  <c r="G36" i="71" s="1"/>
  <c r="N21" i="66"/>
  <c r="N22" i="66"/>
  <c r="K22" i="66"/>
  <c r="A21" i="66"/>
  <c r="A22" i="66"/>
  <c r="L29" i="69"/>
  <c r="L30" i="69"/>
  <c r="L31" i="69"/>
  <c r="L32" i="69"/>
  <c r="L33" i="69"/>
  <c r="L34" i="69"/>
  <c r="L35" i="69"/>
  <c r="A32" i="69"/>
  <c r="A33" i="69"/>
  <c r="N28" i="65"/>
  <c r="N29" i="65"/>
  <c r="N12" i="65"/>
  <c r="A28" i="65"/>
  <c r="A29" i="65"/>
  <c r="A12" i="65"/>
  <c r="L12" i="69"/>
  <c r="A12" i="69"/>
  <c r="K27" i="77"/>
  <c r="K28" i="77"/>
  <c r="K29" i="77"/>
  <c r="K17" i="77"/>
  <c r="K18" i="77"/>
  <c r="A17" i="77"/>
  <c r="G27" i="71"/>
  <c r="I9" i="66"/>
  <c r="G9" i="66"/>
  <c r="I9" i="65"/>
  <c r="G9" i="65"/>
  <c r="B5" i="103"/>
  <c r="I20" i="77"/>
  <c r="E20" i="77"/>
  <c r="H24" i="77"/>
  <c r="G24" i="77"/>
  <c r="D24" i="77"/>
  <c r="C24" i="77"/>
  <c r="H15" i="77"/>
  <c r="G15" i="77"/>
  <c r="G26" i="77" s="1"/>
  <c r="D15" i="77"/>
  <c r="D26" i="77" s="1"/>
  <c r="C15" i="77"/>
  <c r="C26" i="77" s="1"/>
  <c r="H26" i="77"/>
  <c r="N19" i="66"/>
  <c r="N20" i="66"/>
  <c r="K20" i="66"/>
  <c r="A19" i="66"/>
  <c r="A20" i="66"/>
  <c r="J26" i="68"/>
  <c r="J27" i="68"/>
  <c r="J28" i="68"/>
  <c r="J29" i="68"/>
  <c r="A26" i="68"/>
  <c r="A27" i="68"/>
  <c r="A28" i="68"/>
  <c r="A29" i="68"/>
  <c r="B5" i="72"/>
  <c r="B5" i="82"/>
  <c r="B5" i="83"/>
  <c r="B5" i="71"/>
  <c r="B5" i="70"/>
  <c r="B5" i="69"/>
  <c r="B5" i="68"/>
  <c r="B5" i="89"/>
  <c r="B5" i="65"/>
  <c r="B5" i="66"/>
  <c r="M12" i="64"/>
  <c r="M13" i="64"/>
  <c r="A12" i="64"/>
  <c r="A13" i="64"/>
  <c r="I22" i="77"/>
  <c r="I18" i="77"/>
  <c r="E22" i="77"/>
  <c r="E18" i="77"/>
  <c r="E24" i="77"/>
  <c r="I24" i="77"/>
  <c r="K13" i="66"/>
  <c r="G22" i="71"/>
  <c r="H336" i="3" s="1"/>
  <c r="I13" i="77"/>
  <c r="E13" i="77"/>
  <c r="K12" i="77"/>
  <c r="K13" i="77"/>
  <c r="K14" i="77"/>
  <c r="K15" i="77"/>
  <c r="K16" i="77"/>
  <c r="K19" i="77"/>
  <c r="K20" i="77"/>
  <c r="K21" i="77"/>
  <c r="K22" i="77"/>
  <c r="K23" i="77"/>
  <c r="K24" i="77"/>
  <c r="K25" i="77"/>
  <c r="K26" i="77"/>
  <c r="A12" i="77"/>
  <c r="A13" i="77"/>
  <c r="A14" i="77"/>
  <c r="A15" i="77"/>
  <c r="A16" i="77"/>
  <c r="A18" i="77"/>
  <c r="A19" i="77"/>
  <c r="A20" i="77"/>
  <c r="A21" i="77"/>
  <c r="A22" i="77"/>
  <c r="A23" i="77"/>
  <c r="A24" i="77"/>
  <c r="A25" i="77"/>
  <c r="A26" i="77"/>
  <c r="A27" i="77"/>
  <c r="A28" i="77"/>
  <c r="A29" i="77"/>
  <c r="I11" i="77"/>
  <c r="E11" i="77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A12" i="71"/>
  <c r="A13" i="71"/>
  <c r="A14" i="71"/>
  <c r="A15" i="71"/>
  <c r="A16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N12" i="66"/>
  <c r="N13" i="66"/>
  <c r="N14" i="66"/>
  <c r="N15" i="66"/>
  <c r="N16" i="66"/>
  <c r="N17" i="66"/>
  <c r="N18" i="66"/>
  <c r="I15" i="66"/>
  <c r="G15" i="66"/>
  <c r="A12" i="66"/>
  <c r="A13" i="66"/>
  <c r="A14" i="66"/>
  <c r="A15" i="66"/>
  <c r="A16" i="66"/>
  <c r="A17" i="66"/>
  <c r="A18" i="66"/>
  <c r="A30" i="71"/>
  <c r="A31" i="71"/>
  <c r="A32" i="71"/>
  <c r="A33" i="71"/>
  <c r="A34" i="71"/>
  <c r="L30" i="71"/>
  <c r="L31" i="71"/>
  <c r="L32" i="71"/>
  <c r="L33" i="71"/>
  <c r="L34" i="71"/>
  <c r="K15" i="66"/>
  <c r="A35" i="71"/>
  <c r="A36" i="71"/>
  <c r="A37" i="71"/>
  <c r="A38" i="71"/>
  <c r="A39" i="71"/>
  <c r="A40" i="71"/>
  <c r="I15" i="70"/>
  <c r="I19" i="70" s="1"/>
  <c r="K11" i="66"/>
  <c r="K18" i="66"/>
  <c r="K17" i="65"/>
  <c r="K15" i="65"/>
  <c r="K13" i="65"/>
  <c r="J31" i="64"/>
  <c r="J23" i="64"/>
  <c r="J11" i="64"/>
  <c r="N11" i="89"/>
  <c r="A11" i="89"/>
  <c r="N13" i="65"/>
  <c r="N14" i="65"/>
  <c r="N15" i="65"/>
  <c r="N16" i="65"/>
  <c r="N17" i="65"/>
  <c r="N18" i="65"/>
  <c r="N19" i="65"/>
  <c r="A13" i="65"/>
  <c r="A14" i="65"/>
  <c r="A15" i="65"/>
  <c r="A16" i="65"/>
  <c r="A17" i="65"/>
  <c r="A18" i="65"/>
  <c r="A19" i="65"/>
  <c r="M14" i="64"/>
  <c r="M15" i="64"/>
  <c r="M16" i="64"/>
  <c r="M17" i="64"/>
  <c r="M18" i="64"/>
  <c r="M19" i="64"/>
  <c r="M20" i="64"/>
  <c r="M21" i="64"/>
  <c r="M22" i="64"/>
  <c r="M23" i="64"/>
  <c r="M24" i="64"/>
  <c r="M25" i="64"/>
  <c r="M26" i="64"/>
  <c r="M27" i="64"/>
  <c r="M28" i="64"/>
  <c r="M29" i="64"/>
  <c r="M30" i="64"/>
  <c r="M31" i="64"/>
  <c r="M32" i="64"/>
  <c r="M33" i="64"/>
  <c r="M34" i="64"/>
  <c r="M35" i="64"/>
  <c r="M36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J12" i="68"/>
  <c r="J13" i="68"/>
  <c r="J14" i="68"/>
  <c r="J15" i="68"/>
  <c r="J16" i="68"/>
  <c r="J17" i="68"/>
  <c r="J18" i="68"/>
  <c r="J19" i="68"/>
  <c r="J20" i="68"/>
  <c r="J21" i="68"/>
  <c r="J22" i="68"/>
  <c r="J23" i="68"/>
  <c r="J24" i="68"/>
  <c r="J25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L12" i="70"/>
  <c r="L13" i="70" s="1"/>
  <c r="L14" i="70" s="1"/>
  <c r="L15" i="70" s="1"/>
  <c r="L16" i="70" s="1"/>
  <c r="L17" i="70" s="1"/>
  <c r="L18" i="70" s="1"/>
  <c r="L19" i="70" s="1"/>
  <c r="L20" i="70" s="1"/>
  <c r="L21" i="70" s="1"/>
  <c r="L22" i="70" s="1"/>
  <c r="L23" i="70" s="1"/>
  <c r="L24" i="70" s="1"/>
  <c r="L25" i="70" s="1"/>
  <c r="L26" i="70" s="1"/>
  <c r="L27" i="70" s="1"/>
  <c r="L28" i="70" s="1"/>
  <c r="L29" i="70" s="1"/>
  <c r="L30" i="70" s="1"/>
  <c r="A12" i="70"/>
  <c r="A13" i="70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J11" i="82"/>
  <c r="J12" i="82"/>
  <c r="J13" i="82"/>
  <c r="J14" i="82"/>
  <c r="J15" i="82"/>
  <c r="G15" i="82"/>
  <c r="A11" i="82"/>
  <c r="A12" i="82"/>
  <c r="A13" i="82"/>
  <c r="A14" i="82"/>
  <c r="A15" i="82"/>
  <c r="L12" i="72"/>
  <c r="L13" i="72"/>
  <c r="L14" i="72"/>
  <c r="L15" i="72" s="1"/>
  <c r="L16" i="72" s="1"/>
  <c r="L17" i="72" s="1"/>
  <c r="L18" i="72" s="1"/>
  <c r="L19" i="72" s="1"/>
  <c r="L20" i="72" s="1"/>
  <c r="L21" i="72" s="1"/>
  <c r="L22" i="72" s="1"/>
  <c r="L23" i="72" s="1"/>
  <c r="I21" i="72"/>
  <c r="A12" i="72"/>
  <c r="A13" i="72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J21" i="64"/>
  <c r="A20" i="65"/>
  <c r="N20" i="65"/>
  <c r="A13" i="69"/>
  <c r="A14" i="69"/>
  <c r="A15" i="69"/>
  <c r="A16" i="69"/>
  <c r="A17" i="69"/>
  <c r="A18" i="69"/>
  <c r="A19" i="69"/>
  <c r="A20" i="69"/>
  <c r="L13" i="69"/>
  <c r="L14" i="69"/>
  <c r="L15" i="69"/>
  <c r="L16" i="69"/>
  <c r="L17" i="69"/>
  <c r="L18" i="69"/>
  <c r="L19" i="69"/>
  <c r="L20" i="69"/>
  <c r="J29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M37" i="64"/>
  <c r="M38" i="64"/>
  <c r="M39" i="64"/>
  <c r="M40" i="64"/>
  <c r="M41" i="64"/>
  <c r="M42" i="64"/>
  <c r="M43" i="64"/>
  <c r="M44" i="64"/>
  <c r="M45" i="64"/>
  <c r="M46" i="64"/>
  <c r="M47" i="64"/>
  <c r="M48" i="64"/>
  <c r="M49" i="64"/>
  <c r="G27" i="68"/>
  <c r="L21" i="69"/>
  <c r="L22" i="69"/>
  <c r="L23" i="69"/>
  <c r="L24" i="69"/>
  <c r="L25" i="69"/>
  <c r="L26" i="69"/>
  <c r="L27" i="69"/>
  <c r="L28" i="69"/>
  <c r="A21" i="69"/>
  <c r="A22" i="69"/>
  <c r="A23" i="69"/>
  <c r="A24" i="69"/>
  <c r="A25" i="69"/>
  <c r="A26" i="69"/>
  <c r="A27" i="69"/>
  <c r="A28" i="69"/>
  <c r="A29" i="69"/>
  <c r="A30" i="69"/>
  <c r="A31" i="69"/>
  <c r="A34" i="69"/>
  <c r="A35" i="69"/>
  <c r="N21" i="65"/>
  <c r="N22" i="65"/>
  <c r="N23" i="65"/>
  <c r="N24" i="65"/>
  <c r="N25" i="65"/>
  <c r="N26" i="65"/>
  <c r="N27" i="65"/>
  <c r="A21" i="65"/>
  <c r="A22" i="65"/>
  <c r="A23" i="65"/>
  <c r="A24" i="65"/>
  <c r="A25" i="65"/>
  <c r="A26" i="65"/>
  <c r="A27" i="65"/>
  <c r="J39" i="64"/>
  <c r="J35" i="64"/>
  <c r="G29" i="68"/>
  <c r="I28" i="70"/>
  <c r="I30" i="70" s="1"/>
  <c r="J37" i="64"/>
  <c r="K19" i="65"/>
  <c r="I19" i="69"/>
  <c r="I21" i="69"/>
  <c r="J43" i="64"/>
  <c r="J45" i="64"/>
  <c r="J41" i="64"/>
  <c r="K21" i="65"/>
  <c r="I23" i="69"/>
  <c r="I25" i="69"/>
  <c r="K23" i="65"/>
  <c r="K25" i="65"/>
  <c r="K27" i="65"/>
  <c r="I27" i="69"/>
  <c r="J47" i="64"/>
  <c r="J49" i="64"/>
  <c r="I13" i="71"/>
  <c r="I19" i="71"/>
  <c r="I15" i="71"/>
  <c r="F27" i="112" l="1"/>
  <c r="G8" i="112" s="1"/>
  <c r="G27" i="112" s="1"/>
  <c r="H8" i="112" s="1"/>
  <c r="H27" i="112" s="1"/>
  <c r="I8" i="112" s="1"/>
  <c r="K21" i="111"/>
  <c r="K23" i="111" s="1"/>
  <c r="K25" i="111" s="1"/>
  <c r="J21" i="111"/>
  <c r="J23" i="111" s="1"/>
  <c r="J25" i="111" s="1"/>
  <c r="I21" i="111"/>
  <c r="I23" i="111" s="1"/>
  <c r="I25" i="111" s="1"/>
  <c r="H28" i="110"/>
  <c r="H30" i="110" s="1"/>
  <c r="H32" i="110" s="1"/>
  <c r="G28" i="110"/>
  <c r="G30" i="110" s="1"/>
  <c r="G32" i="110" s="1"/>
  <c r="F28" i="110"/>
  <c r="F30" i="110" s="1"/>
  <c r="F32" i="110" s="1"/>
  <c r="F27" i="108"/>
  <c r="G8" i="108" s="1"/>
  <c r="G27" i="108" s="1"/>
  <c r="H8" i="108" s="1"/>
  <c r="H27" i="108" s="1"/>
  <c r="I8" i="108" s="1"/>
  <c r="N21" i="107"/>
  <c r="N23" i="107" s="1"/>
  <c r="N25" i="107" s="1"/>
  <c r="M21" i="107"/>
  <c r="M23" i="107" s="1"/>
  <c r="M25" i="107" s="1"/>
  <c r="L21" i="107"/>
  <c r="L23" i="107" s="1"/>
  <c r="L25" i="107" s="1"/>
  <c r="O25" i="107" s="1"/>
  <c r="H28" i="106"/>
  <c r="H30" i="106" s="1"/>
  <c r="H32" i="106" s="1"/>
  <c r="G28" i="106"/>
  <c r="G30" i="106" s="1"/>
  <c r="G32" i="106" s="1"/>
  <c r="F28" i="106"/>
  <c r="F30" i="106" s="1"/>
  <c r="F32" i="106" s="1"/>
  <c r="I59" i="73"/>
  <c r="I62" i="73" s="1"/>
  <c r="I150" i="73" s="1"/>
  <c r="E62" i="73"/>
  <c r="I51" i="73"/>
  <c r="E49" i="73"/>
  <c r="I139" i="73"/>
  <c r="I127" i="73"/>
  <c r="I133" i="73" s="1"/>
  <c r="I142" i="73" s="1"/>
  <c r="I49" i="73"/>
  <c r="I108" i="73" s="1"/>
  <c r="H475" i="3"/>
  <c r="H534" i="3" s="1"/>
  <c r="H477" i="3"/>
  <c r="E475" i="3"/>
  <c r="H490" i="3"/>
  <c r="H485" i="3"/>
  <c r="H488" i="3" s="1"/>
  <c r="H576" i="3" s="1"/>
  <c r="E488" i="3"/>
  <c r="E15" i="77"/>
  <c r="E26" i="77" s="1"/>
  <c r="G23" i="71"/>
  <c r="H337" i="3" s="1"/>
  <c r="H339" i="3" s="1"/>
  <c r="H343" i="3" s="1"/>
  <c r="G111" i="62" s="1"/>
  <c r="G112" i="62" s="1"/>
  <c r="G116" i="62" s="1"/>
  <c r="I15" i="77"/>
  <c r="K21" i="112" l="1"/>
  <c r="K23" i="112" s="1"/>
  <c r="K25" i="112" s="1"/>
  <c r="J21" i="112"/>
  <c r="J23" i="112" s="1"/>
  <c r="J25" i="112" s="1"/>
  <c r="I21" i="112"/>
  <c r="I23" i="112" s="1"/>
  <c r="I25" i="112" s="1"/>
  <c r="I27" i="111"/>
  <c r="J8" i="111" s="1"/>
  <c r="J27" i="111" s="1"/>
  <c r="K8" i="111" s="1"/>
  <c r="K27" i="111" s="1"/>
  <c r="L8" i="111" s="1"/>
  <c r="F34" i="110"/>
  <c r="G6" i="110" s="1"/>
  <c r="G34" i="110" s="1"/>
  <c r="H6" i="110" s="1"/>
  <c r="H34" i="110" s="1"/>
  <c r="I6" i="110" s="1"/>
  <c r="K21" i="108"/>
  <c r="K23" i="108" s="1"/>
  <c r="K25" i="108" s="1"/>
  <c r="I27" i="108"/>
  <c r="J8" i="108" s="1"/>
  <c r="J27" i="108" s="1"/>
  <c r="K8" i="108" s="1"/>
  <c r="K27" i="108" s="1"/>
  <c r="L8" i="108" s="1"/>
  <c r="J21" i="108"/>
  <c r="J23" i="108" s="1"/>
  <c r="J25" i="108" s="1"/>
  <c r="I21" i="108"/>
  <c r="I23" i="108" s="1"/>
  <c r="I25" i="108" s="1"/>
  <c r="O27" i="107"/>
  <c r="L27" i="107"/>
  <c r="M8" i="107" s="1"/>
  <c r="M27" i="107" s="1"/>
  <c r="N8" i="107" s="1"/>
  <c r="N27" i="107" s="1"/>
  <c r="F34" i="106"/>
  <c r="G6" i="106" s="1"/>
  <c r="G34" i="106" s="1"/>
  <c r="H6" i="106" s="1"/>
  <c r="H34" i="106" s="1"/>
  <c r="I6" i="106" s="1"/>
  <c r="I97" i="73"/>
  <c r="I85" i="73"/>
  <c r="I91" i="73" s="1"/>
  <c r="I100" i="73" s="1"/>
  <c r="I145" i="73"/>
  <c r="I148" i="73" s="1"/>
  <c r="I152" i="73" s="1"/>
  <c r="H514" i="3"/>
  <c r="H525" i="3" s="1"/>
  <c r="G33" i="62"/>
  <c r="H553" i="3"/>
  <c r="H559" i="3" s="1"/>
  <c r="H568" i="3" s="1"/>
  <c r="H565" i="3"/>
  <c r="H511" i="3"/>
  <c r="H517" i="3" s="1"/>
  <c r="H526" i="3" s="1"/>
  <c r="H523" i="3"/>
  <c r="G25" i="71"/>
  <c r="G29" i="71" s="1"/>
  <c r="I26" i="77"/>
  <c r="H29" i="77" s="1"/>
  <c r="I27" i="112" l="1"/>
  <c r="J8" i="112" s="1"/>
  <c r="J27" i="112" s="1"/>
  <c r="K8" i="112" s="1"/>
  <c r="K27" i="112" s="1"/>
  <c r="L8" i="112" s="1"/>
  <c r="N21" i="111"/>
  <c r="N23" i="111" s="1"/>
  <c r="N25" i="111" s="1"/>
  <c r="M21" i="111"/>
  <c r="M23" i="111" s="1"/>
  <c r="M25" i="111" s="1"/>
  <c r="L21" i="111"/>
  <c r="L23" i="111" s="1"/>
  <c r="L25" i="111" s="1"/>
  <c r="L27" i="111" s="1"/>
  <c r="M8" i="111" s="1"/>
  <c r="M27" i="111" s="1"/>
  <c r="N8" i="111" s="1"/>
  <c r="N27" i="111" s="1"/>
  <c r="I28" i="110"/>
  <c r="I30" i="110" s="1"/>
  <c r="I32" i="110" s="1"/>
  <c r="I34" i="110" s="1"/>
  <c r="J6" i="110" s="1"/>
  <c r="J34" i="110" s="1"/>
  <c r="K6" i="110" s="1"/>
  <c r="K28" i="110"/>
  <c r="K30" i="110" s="1"/>
  <c r="K32" i="110" s="1"/>
  <c r="J28" i="110"/>
  <c r="J30" i="110" s="1"/>
  <c r="J32" i="110" s="1"/>
  <c r="N21" i="108"/>
  <c r="N23" i="108" s="1"/>
  <c r="N25" i="108" s="1"/>
  <c r="M21" i="108"/>
  <c r="M23" i="108" s="1"/>
  <c r="M25" i="108" s="1"/>
  <c r="O25" i="108" s="1"/>
  <c r="O27" i="108" s="1"/>
  <c r="L21" i="108"/>
  <c r="L23" i="108" s="1"/>
  <c r="L25" i="108" s="1"/>
  <c r="L27" i="108" s="1"/>
  <c r="M8" i="108" s="1"/>
  <c r="M27" i="108" s="1"/>
  <c r="N8" i="108" s="1"/>
  <c r="N27" i="108" s="1"/>
  <c r="I28" i="106"/>
  <c r="I30" i="106" s="1"/>
  <c r="I32" i="106" s="1"/>
  <c r="I34" i="106" s="1"/>
  <c r="J6" i="106" s="1"/>
  <c r="J34" i="106" s="1"/>
  <c r="K6" i="106" s="1"/>
  <c r="K28" i="106"/>
  <c r="K30" i="106" s="1"/>
  <c r="K32" i="106" s="1"/>
  <c r="J28" i="106"/>
  <c r="J30" i="106" s="1"/>
  <c r="J32" i="106" s="1"/>
  <c r="I103" i="73"/>
  <c r="I106" i="73" s="1"/>
  <c r="I110" i="73" s="1"/>
  <c r="H529" i="3"/>
  <c r="H532" i="3" s="1"/>
  <c r="H536" i="3" s="1"/>
  <c r="H571" i="3"/>
  <c r="H574" i="3" s="1"/>
  <c r="H578" i="3" s="1"/>
  <c r="I21" i="70"/>
  <c r="I23" i="70" s="1"/>
  <c r="G29" i="77"/>
  <c r="I29" i="77" s="1"/>
  <c r="K34" i="110" l="1"/>
  <c r="L6" i="110" s="1"/>
  <c r="N28" i="110" s="1"/>
  <c r="N30" i="110" s="1"/>
  <c r="N32" i="110" s="1"/>
  <c r="K34" i="106"/>
  <c r="L6" i="106" s="1"/>
  <c r="M28" i="106" s="1"/>
  <c r="M30" i="106" s="1"/>
  <c r="M32" i="106" s="1"/>
  <c r="N21" i="112"/>
  <c r="N23" i="112" s="1"/>
  <c r="N25" i="112" s="1"/>
  <c r="O25" i="112" s="1"/>
  <c r="O27" i="112" s="1"/>
  <c r="L27" i="112"/>
  <c r="M8" i="112" s="1"/>
  <c r="M27" i="112" s="1"/>
  <c r="N8" i="112" s="1"/>
  <c r="N27" i="112" s="1"/>
  <c r="M21" i="112"/>
  <c r="M23" i="112" s="1"/>
  <c r="M25" i="112" s="1"/>
  <c r="L21" i="112"/>
  <c r="L23" i="112" s="1"/>
  <c r="L25" i="112" s="1"/>
  <c r="O25" i="111"/>
  <c r="L28" i="110"/>
  <c r="L30" i="110" s="1"/>
  <c r="L32" i="110" s="1"/>
  <c r="L34" i="110" s="1"/>
  <c r="M6" i="110" s="1"/>
  <c r="G247" i="62"/>
  <c r="G249" i="62" s="1"/>
  <c r="G240" i="62"/>
  <c r="G242" i="62" s="1"/>
  <c r="G65" i="62"/>
  <c r="G66" i="62" s="1"/>
  <c r="G58" i="62"/>
  <c r="G59" i="62" s="1"/>
  <c r="G61" i="62" s="1"/>
  <c r="G32" i="62"/>
  <c r="G34" i="62" s="1"/>
  <c r="G43" i="62" s="1"/>
  <c r="M34" i="110" l="1"/>
  <c r="N6" i="110" s="1"/>
  <c r="N34" i="110" s="1"/>
  <c r="M28" i="110"/>
  <c r="M30" i="110" s="1"/>
  <c r="M32" i="110" s="1"/>
  <c r="N28" i="106"/>
  <c r="N30" i="106" s="1"/>
  <c r="N32" i="106" s="1"/>
  <c r="O32" i="106" s="1"/>
  <c r="O34" i="106" s="1"/>
  <c r="G274" i="62" s="1"/>
  <c r="L28" i="106"/>
  <c r="L30" i="106" s="1"/>
  <c r="L32" i="106" s="1"/>
  <c r="L34" i="106" s="1"/>
  <c r="M6" i="106"/>
  <c r="M34" i="106" s="1"/>
  <c r="O27" i="111"/>
  <c r="O32" i="110"/>
  <c r="O34" i="110" s="1"/>
  <c r="E26" i="102" s="1"/>
  <c r="G68" i="62"/>
  <c r="G270" i="62" s="1"/>
  <c r="G251" i="62"/>
  <c r="G268" i="62"/>
  <c r="G272" i="62" s="1"/>
  <c r="G217" i="62"/>
  <c r="G226" i="62" s="1"/>
  <c r="G230" i="62" s="1"/>
  <c r="G234" i="62" s="1"/>
  <c r="G70" i="62"/>
  <c r="E11" i="102" s="1"/>
  <c r="G185" i="62"/>
  <c r="G194" i="62" s="1"/>
  <c r="G198" i="62" s="1"/>
  <c r="G202" i="62" s="1"/>
  <c r="G38" i="71"/>
  <c r="H352" i="3" s="1"/>
  <c r="H354" i="3" s="1"/>
  <c r="E16" i="102" s="1"/>
  <c r="E22" i="102" s="1"/>
  <c r="E24" i="102" s="1"/>
  <c r="N34" i="106" l="1"/>
  <c r="N6" i="106"/>
  <c r="G286" i="62"/>
  <c r="E34" i="102"/>
  <c r="E57" i="102" s="1"/>
  <c r="G282" i="62"/>
  <c r="E32" i="102"/>
  <c r="E55" i="102" s="1"/>
  <c r="G290" i="62"/>
  <c r="E36" i="102"/>
  <c r="E59" i="102" s="1"/>
  <c r="G40" i="71"/>
  <c r="E73" i="102" l="1"/>
  <c r="E28" i="102" l="1"/>
  <c r="E30" i="102" s="1"/>
  <c r="G276" i="62"/>
  <c r="G278" i="62" s="1"/>
  <c r="G292" i="62" s="1"/>
  <c r="E81" i="102"/>
  <c r="H73" i="102"/>
  <c r="H81" i="102" s="1"/>
  <c r="H82" i="102" s="1"/>
  <c r="H83" i="102" s="1"/>
  <c r="G73" i="102"/>
  <c r="G81" i="102" s="1"/>
  <c r="E53" i="102" l="1"/>
  <c r="E38" i="102"/>
  <c r="G294" i="62"/>
  <c r="G295" i="62"/>
  <c r="G82" i="102"/>
  <c r="E82" i="102" s="1"/>
  <c r="E83" i="102" s="1"/>
  <c r="E68" i="102" l="1"/>
  <c r="E61" i="102"/>
  <c r="G297" i="62"/>
  <c r="G83" i="102"/>
  <c r="G68" i="102" l="1"/>
  <c r="G77" i="102" s="1"/>
  <c r="G78" i="102" s="1"/>
  <c r="H68" i="102"/>
  <c r="H77" i="102" s="1"/>
  <c r="H78" i="102" s="1"/>
  <c r="H79" i="102" s="1"/>
  <c r="H85" i="102" s="1"/>
  <c r="E77" i="102"/>
  <c r="G79" i="102" l="1"/>
  <c r="G85" i="102" s="1"/>
  <c r="E78" i="102"/>
  <c r="E79" i="102" s="1"/>
  <c r="E85" i="102" s="1"/>
</calcChain>
</file>

<file path=xl/sharedStrings.xml><?xml version="1.0" encoding="utf-8"?>
<sst xmlns="http://schemas.openxmlformats.org/spreadsheetml/2006/main" count="2686" uniqueCount="1315">
  <si>
    <t>a. Federal Income Tax Component:</t>
  </si>
  <si>
    <t xml:space="preserve">     Transmission Related Materials and Supplies </t>
  </si>
  <si>
    <t xml:space="preserve">     Transmission Related Prepayments </t>
  </si>
  <si>
    <t xml:space="preserve">     Transmission Operation &amp; Maintenance Expense</t>
  </si>
  <si>
    <t xml:space="preserve">          Total</t>
  </si>
  <si>
    <t>State Income Tax Rate</t>
  </si>
  <si>
    <t>Federal Income Tax Rate</t>
  </si>
  <si>
    <t>Statement BK-1; Page 3; Line 16</t>
  </si>
  <si>
    <t>Statement BK-1; Page 3; Line 17</t>
  </si>
  <si>
    <t>Statement BK-1; Page 3; Line 18</t>
  </si>
  <si>
    <t>Statement BK-1; Page 3; Line 19</t>
  </si>
  <si>
    <t>Statement BK-1; Page 3; Line 25</t>
  </si>
  <si>
    <t>Statement AF; Page 3; Line 7</t>
  </si>
  <si>
    <t>Valley Rainbow Project Cost Amortization Expense</t>
  </si>
  <si>
    <t>Line 1 x Line 3</t>
  </si>
  <si>
    <t>Line 3 x Line 7</t>
  </si>
  <si>
    <t>Derivation of Transmission Operation and Maintenance Expense:</t>
  </si>
  <si>
    <t>Derivation of Administrative and General Expense:</t>
  </si>
  <si>
    <t xml:space="preserve">     Total Transmission Related Investment in Plant</t>
  </si>
  <si>
    <t>Total Steam Production Plant</t>
  </si>
  <si>
    <t>Total Other Production Plant</t>
  </si>
  <si>
    <t>Total Nuclear Production Plant</t>
  </si>
  <si>
    <t xml:space="preserve">     Total Plant in Service Excluding SONGS</t>
  </si>
  <si>
    <t>Derivation of Transmission Plant Property Insurance Allocation Factor:</t>
  </si>
  <si>
    <t>Total Adjusted A&amp;G Expenses Excluding Property Insurance</t>
  </si>
  <si>
    <t>Production Wages &amp; Salaries</t>
  </si>
  <si>
    <t>Transmission Wages &amp; Salaries</t>
  </si>
  <si>
    <t>Distribution Wages &amp; Salaries</t>
  </si>
  <si>
    <t>Customer Accounts Wages &amp; Salaries</t>
  </si>
  <si>
    <t>Customer Services and Informational Wages &amp; Salaries</t>
  </si>
  <si>
    <t>Total Property Taxes</t>
  </si>
  <si>
    <t xml:space="preserve">     Property Taxes Less SONGS</t>
  </si>
  <si>
    <t>Derivation of Transmission Related Property Tax Allocation Factor:</t>
  </si>
  <si>
    <t xml:space="preserve">     Total </t>
  </si>
  <si>
    <t>Total Nuclear Plant</t>
  </si>
  <si>
    <t>Total Steam Plant</t>
  </si>
  <si>
    <t xml:space="preserve">     Total Investment in Plant Excluding SONGS</t>
  </si>
  <si>
    <t>Line 13 / Line 23</t>
  </si>
  <si>
    <t>Line 5 x Line 25</t>
  </si>
  <si>
    <t xml:space="preserve"> </t>
  </si>
  <si>
    <t>Working Capital</t>
  </si>
  <si>
    <t>Revenue Credits</t>
  </si>
  <si>
    <t>SAN DIEGO GAS AND ELECTRIC COMPANY</t>
  </si>
  <si>
    <t>Statement AD</t>
  </si>
  <si>
    <t>Cost of Plant</t>
  </si>
  <si>
    <t>Statement AE</t>
  </si>
  <si>
    <t>Accumulated Depreciation and Amortization</t>
  </si>
  <si>
    <t>Statement AH</t>
  </si>
  <si>
    <t>Operation and Maintenance Expenses</t>
  </si>
  <si>
    <t>Statement AI</t>
  </si>
  <si>
    <t>Wages and Salaries</t>
  </si>
  <si>
    <t>Statement AJ</t>
  </si>
  <si>
    <t>Depreciation and Amortization Expense</t>
  </si>
  <si>
    <t>Statement AK</t>
  </si>
  <si>
    <t>Taxes Other Than Income Taxes</t>
  </si>
  <si>
    <t>Statement AL</t>
  </si>
  <si>
    <t>Statement AU</t>
  </si>
  <si>
    <t>Statement AV</t>
  </si>
  <si>
    <t>Cost of Capital and Fair Rate of Return</t>
  </si>
  <si>
    <t>CS = Common Stock</t>
  </si>
  <si>
    <t>d(pf) = Total Dividends Declared-Preferred Stocks (Acct. 437) (p118.29c)</t>
  </si>
  <si>
    <t>San Diego Gas &amp; Electric Company</t>
  </si>
  <si>
    <t>Line</t>
  </si>
  <si>
    <t>No.</t>
  </si>
  <si>
    <t>Transmission Plant</t>
  </si>
  <si>
    <t>Reference</t>
  </si>
  <si>
    <t xml:space="preserve">   Total</t>
  </si>
  <si>
    <t>Total</t>
  </si>
  <si>
    <t>Weighted</t>
  </si>
  <si>
    <t>Amounts</t>
  </si>
  <si>
    <t>Statement AQ</t>
  </si>
  <si>
    <t>Statement AF</t>
  </si>
  <si>
    <t>($1,000)</t>
  </si>
  <si>
    <t>No</t>
  </si>
  <si>
    <t>Statement BK-2</t>
  </si>
  <si>
    <t>High Voltage</t>
  </si>
  <si>
    <t>Low Voltage</t>
  </si>
  <si>
    <t>Deferred Credits</t>
  </si>
  <si>
    <t>Total Property Insurance</t>
  </si>
  <si>
    <t>Total Common Plant</t>
  </si>
  <si>
    <t>Total General Plant</t>
  </si>
  <si>
    <t>Statement BK-1</t>
  </si>
  <si>
    <t>Statement AR</t>
  </si>
  <si>
    <t>Total Transmission Rate Base</t>
  </si>
  <si>
    <t>Transmission Rate Base</t>
  </si>
  <si>
    <t>Where:</t>
  </si>
  <si>
    <t xml:space="preserve">     D = Transmission Rate Base</t>
  </si>
  <si>
    <t>Transmission Wages and Salaries Allocation Factor</t>
  </si>
  <si>
    <t>Transmission Related Amortization of Investment Tax Credits</t>
  </si>
  <si>
    <t>Transmission Related Amortization of Excess Deferred Tax Liabilities</t>
  </si>
  <si>
    <t>Transmission Related Revenue Credits</t>
  </si>
  <si>
    <t xml:space="preserve">     A = Sum of Preferred Stock and Return on Equity Component</t>
  </si>
  <si>
    <t xml:space="preserve">     C = Equity AFUDC Component of Transmission Depreciation Expense</t>
  </si>
  <si>
    <t>Return and Associated Income Taxes</t>
  </si>
  <si>
    <t xml:space="preserve">     Total O&amp;M Expenses</t>
  </si>
  <si>
    <t>South Georgia Income Tax Adjustment</t>
  </si>
  <si>
    <t>Transmission Related Uncollectible Expense</t>
  </si>
  <si>
    <t>Transmission Operation &amp; Maintenance Expense</t>
  </si>
  <si>
    <t>Transmission Related General Plant</t>
  </si>
  <si>
    <t>Transmission Related Common Plant</t>
  </si>
  <si>
    <t>Transmission Related General Plant Depr Reserve</t>
  </si>
  <si>
    <t>Transmission Related Common Plant Depr Reserve</t>
  </si>
  <si>
    <t xml:space="preserve">   Total Working Capital</t>
  </si>
  <si>
    <t>Line 23 Minus Line 24</t>
  </si>
  <si>
    <t>Transmission Plant Held for Future Use</t>
  </si>
  <si>
    <t xml:space="preserve">     Transmission Related Total Plant in Service </t>
  </si>
  <si>
    <r>
      <t xml:space="preserve">e)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</si>
  <si>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Production Wages &amp; Salaries (Includes Steam &amp; Other Power Supply)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</si>
  <si>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</si>
  <si>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Line 2 Minus Line 3 Plus Lines 4 &amp; 5 Minus Line 6</t>
  </si>
  <si>
    <t>Sum Lines 10; 11; 12 Minus Lines 13 &amp; 14</t>
  </si>
  <si>
    <t>Transmission Related Administrative &amp; General Expenses</t>
  </si>
  <si>
    <t xml:space="preserve">Transmission Related Common Plant </t>
  </si>
  <si>
    <t>Transmission Related General Plant Depreciation Expense</t>
  </si>
  <si>
    <t>Transmission Related Property Tax Allocation Factor</t>
  </si>
  <si>
    <t>Transmission Related Property Taxes Expense</t>
  </si>
  <si>
    <t>Long-Term Debt Component - Denominator:</t>
  </si>
  <si>
    <t>LTD = Long Term Debt (p112, sum of Line17d thru Line22d, details on p256-257)</t>
  </si>
  <si>
    <t>Long-Term Debt Component - Numerator:</t>
  </si>
  <si>
    <t>i = LTD interest (p117, sum of Line56c thru Line60c, details on p257))</t>
  </si>
  <si>
    <t>Cost of Long-Term Debt:</t>
  </si>
  <si>
    <t>Preferred Equity Component:</t>
  </si>
  <si>
    <t>Cost of Preferred Equity</t>
  </si>
  <si>
    <t>Common Equity Component:</t>
  </si>
  <si>
    <t>Weighted Cost of Capital:</t>
  </si>
  <si>
    <t>Ratio</t>
  </si>
  <si>
    <t>Cost of Capital</t>
  </si>
  <si>
    <t xml:space="preserve">      Sub-Total Base Period Revenues</t>
  </si>
  <si>
    <t>(451) Miscellaneous Service Revenues</t>
  </si>
  <si>
    <t>(453) Sales of Water and Water Power</t>
  </si>
  <si>
    <t>(454) Rent from Electric Property</t>
  </si>
  <si>
    <t>(455) Interdepartmental Rents</t>
  </si>
  <si>
    <t>(456) Other Electric Revenues</t>
  </si>
  <si>
    <t xml:space="preserve">      Transmission Related Revenue Credits</t>
  </si>
  <si>
    <t>Statement AK; Page 8, Line 27</t>
  </si>
  <si>
    <t>Statement AL; Page 9; Line 5</t>
  </si>
  <si>
    <t>Statement AL; Page 9; Line 9</t>
  </si>
  <si>
    <t>Statement AL; Page 9; Line 19</t>
  </si>
  <si>
    <t>Statement AD; Page 1, Line 35</t>
  </si>
  <si>
    <t>Total Payroll Taxes Expense</t>
  </si>
  <si>
    <t>Rate Base Additions:</t>
  </si>
  <si>
    <t>Long-Term Debt</t>
  </si>
  <si>
    <t>Preferred Equity</t>
  </si>
  <si>
    <t>Common Equity</t>
  </si>
  <si>
    <t>Total Capital</t>
  </si>
  <si>
    <t>a) Federal Income Tax Component:</t>
  </si>
  <si>
    <t>b) State Income Tax Component:</t>
  </si>
  <si>
    <t>d) Total Weighted Cost of Capital:</t>
  </si>
  <si>
    <t>Line 15 / Line 7</t>
  </si>
  <si>
    <t>Line 15 x Line 17</t>
  </si>
  <si>
    <t>Sum Lines 1; 3</t>
  </si>
  <si>
    <t>Transmission Related Cash Working Capital</t>
  </si>
  <si>
    <r>
      <t xml:space="preserve">A. Derivation of Annual Fix Charge Rate (AFCR </t>
    </r>
    <r>
      <rPr>
        <b/>
        <u/>
        <vertAlign val="subscript"/>
        <sz val="12"/>
        <rFont val="Times New Roman"/>
        <family val="1"/>
      </rPr>
      <t>EU-IR-ROE</t>
    </r>
    <r>
      <rPr>
        <b/>
        <u/>
        <sz val="12"/>
        <rFont val="Times New Roman"/>
        <family val="1"/>
      </rPr>
      <t>) Applicable to</t>
    </r>
  </si>
  <si>
    <t>Incentive Weighted Forecast Plant Additions (ROE Incentive Only):</t>
  </si>
  <si>
    <t>Transmission Related Electric Miscellaneous Intangible Plant</t>
  </si>
  <si>
    <t>Federal Tax Adjustments</t>
  </si>
  <si>
    <t>Federal Income Tax Deductions, Other Than Interest</t>
  </si>
  <si>
    <t>Transmission Related Payroll Taxes Expense</t>
  </si>
  <si>
    <t>Net Transmission Plant:</t>
  </si>
  <si>
    <t>Rate Base Reductions:</t>
  </si>
  <si>
    <t>Working Capital:</t>
  </si>
  <si>
    <t>Gross Transmission Plant:</t>
  </si>
  <si>
    <t>Statement BK-1; Page 3, Line 6</t>
  </si>
  <si>
    <t>Cost of Equity Component (Preferred &amp; Common):</t>
  </si>
  <si>
    <t>Statement AD - Workpapers</t>
  </si>
  <si>
    <t>(a)</t>
  </si>
  <si>
    <t>(b)</t>
  </si>
  <si>
    <t>(c) = [(a)+(b)]/2</t>
  </si>
  <si>
    <t>Average Balance</t>
  </si>
  <si>
    <t>Sum Lines 1 thru 9</t>
  </si>
  <si>
    <t>Statement AE - Workpapers</t>
  </si>
  <si>
    <t>Statement AF - Workpapers</t>
  </si>
  <si>
    <t>Statement AH - Workpapers</t>
  </si>
  <si>
    <t>Statement AI - Workpapers</t>
  </si>
  <si>
    <t>Statement AJ - Workpapers</t>
  </si>
  <si>
    <t>Statement AK - Workpapers</t>
  </si>
  <si>
    <t>Statement AL - Workpapers</t>
  </si>
  <si>
    <t>B. State Income Tax Component:</t>
  </si>
  <si>
    <t>C. Total Federal &amp; State Income Tax Rate:</t>
  </si>
  <si>
    <t xml:space="preserve">Total Distribution Plant </t>
  </si>
  <si>
    <t>Transmission Plant Allocation Factor</t>
  </si>
  <si>
    <t xml:space="preserve">     Total Plant in Service </t>
  </si>
  <si>
    <t>c) Total Federal &amp; State Income Tax Expense:</t>
  </si>
  <si>
    <t xml:space="preserve">      Transmission Related Materials and Supplies </t>
  </si>
  <si>
    <t xml:space="preserve">      Transmission Related Prepayments </t>
  </si>
  <si>
    <t>(Plus) Bonds (Acct. 221) (p112.Line18c)</t>
  </si>
  <si>
    <t>(Less) Reacquired Bonds (Acct. 222) (p112.Line19c)</t>
  </si>
  <si>
    <t>(Plus) Other Long-Term Debt (Acct. 224) (p112.Line21c)</t>
  </si>
  <si>
    <r>
      <t xml:space="preserve">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</si>
  <si>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(Plus) Unamortized Premium on Long-Term Debt (Acct 225) (p112.Line22c)</t>
  </si>
  <si>
    <t>(Less) Unamortized Discount on Long-Term Debt-Debit (Acct 226) (p112.Line23c)</t>
  </si>
  <si>
    <t>(Plus) Interest on Long-Term Debt (427) (p117.Line62c)</t>
  </si>
  <si>
    <t>(Plus) Amort. of Debt Disc. and Expense (428) (p117.Line63c)</t>
  </si>
  <si>
    <t>(Plus) Amortization of Loss on Reacquired Debt (428.1) (p117.Line64c)</t>
  </si>
  <si>
    <t>1</t>
  </si>
  <si>
    <t>(Less) Amort. of Premium on Debt-Credit (429) (p117.Line65c)</t>
  </si>
  <si>
    <t>(Less) Amortization of Gain on Reacquired Debt-Credit (429.1) (p117.Line66c)</t>
  </si>
  <si>
    <t>PF = Preferred Stock - Acct 204 (p112.3c)</t>
  </si>
  <si>
    <t>Proprietary Capital (p112.16c)</t>
  </si>
  <si>
    <t>(Less) Preferred Stock - Acct 204 (p112.3c)</t>
  </si>
  <si>
    <t>(Less) Unappropriated Undistributed Subsidiary Earnings (Acct. 216.1) (p112.12c)</t>
  </si>
  <si>
    <t>Statement AE; Page 2, Line 1</t>
  </si>
  <si>
    <t>Statement AE; Page 2, Line 15</t>
  </si>
  <si>
    <t>Statement BK-1; Page 1; Line 12</t>
  </si>
  <si>
    <t>Property Insurance Allocated to Transmission, General, and Common Plant</t>
  </si>
  <si>
    <t>Line 1 Minus Line 3</t>
  </si>
  <si>
    <t xml:space="preserve">(451) Miscellaneous Service Revenues </t>
  </si>
  <si>
    <t xml:space="preserve">(453) Sales of Water and Water Power </t>
  </si>
  <si>
    <t xml:space="preserve">(454) Rent from Electric Property </t>
  </si>
  <si>
    <t xml:space="preserve">     Sub-Total Expense</t>
  </si>
  <si>
    <t xml:space="preserve">(455) Interdepartmental Rents </t>
  </si>
  <si>
    <t xml:space="preserve">(456) Other Electric Revenues </t>
  </si>
  <si>
    <t xml:space="preserve">     Transmission Related Revenue Credits</t>
  </si>
  <si>
    <t>Line 2 Minus Line 9</t>
  </si>
  <si>
    <t>Line 3 Minus Line 10</t>
  </si>
  <si>
    <t>Line 4 Minus Line 11</t>
  </si>
  <si>
    <t>Line 5 Minus Line 12</t>
  </si>
  <si>
    <t>Cap. Struct.</t>
  </si>
  <si>
    <t>(c)</t>
  </si>
  <si>
    <t>(d) = (b) x (c)</t>
  </si>
  <si>
    <t>Gross Transmission Plant</t>
  </si>
  <si>
    <t>Col. C = Line 17 Above</t>
  </si>
  <si>
    <t xml:space="preserve">     B = Trans. Related Amort. of ITC and Excess Deferred Tax Liab.</t>
  </si>
  <si>
    <t>(c )</t>
  </si>
  <si>
    <t>Transmission Related Cash Working Capital - Retail Customers</t>
  </si>
  <si>
    <t>(Plus): Account 221 - Bonds</t>
  </si>
  <si>
    <t>(Less): Account 222 - Reacquired Bonds</t>
  </si>
  <si>
    <t xml:space="preserve">(Plus): Account 224 - Other Long-Term Debt (Acct. 224) </t>
  </si>
  <si>
    <t xml:space="preserve">(Plus): Account 225 - Unamortized Premium on Long-Term Debt </t>
  </si>
  <si>
    <t xml:space="preserve">(Less): Account 226 - Unamortized Discount on Long-Term Debt-Debit </t>
  </si>
  <si>
    <t xml:space="preserve">   Total Long Term Debt (LTD)</t>
  </si>
  <si>
    <t xml:space="preserve">(Plus): Account 427 - Interest on Long-Term Debt </t>
  </si>
  <si>
    <t xml:space="preserve">   One Eighth O&amp;M Rule</t>
  </si>
  <si>
    <t>FERC Method = 1/8 of O&amp;M</t>
  </si>
  <si>
    <t xml:space="preserve">     One Eighth O&amp;M Method</t>
  </si>
  <si>
    <t xml:space="preserve">(Plus): Account 428 - Amort. of Debt Disc. and Expense </t>
  </si>
  <si>
    <t xml:space="preserve">(Plus): Account 428.1 - Amortization of Loss on Reacquired Debt </t>
  </si>
  <si>
    <t xml:space="preserve">(Less): Account 429 - Amort. of Premium on Debt-Credit </t>
  </si>
  <si>
    <t xml:space="preserve">(Less): Account 429.1 - Amortization of Gain on Reacquired Debt-Credit </t>
  </si>
  <si>
    <t>Statement AG - Workpapers</t>
  </si>
  <si>
    <t>Specified Plant Account (Other than Plant in Service) and Deferred Debits</t>
  </si>
  <si>
    <t>Statement AG</t>
  </si>
  <si>
    <t xml:space="preserve">   Total LTD Interest = (i) </t>
  </si>
  <si>
    <t>d(pf) = Total Dividends Declared-Preferred Stocks - Account 437</t>
  </si>
  <si>
    <t>Proprietary Capital</t>
  </si>
  <si>
    <t>Unweighted</t>
  </si>
  <si>
    <t>HV</t>
  </si>
  <si>
    <t>LV</t>
  </si>
  <si>
    <t>Wtd-HV</t>
  </si>
  <si>
    <t>Wtd-LV</t>
  </si>
  <si>
    <t xml:space="preserve">Total Property Taxes </t>
  </si>
  <si>
    <t>Net Property Taxes</t>
  </si>
  <si>
    <t>Total Property Taxes Expense</t>
  </si>
  <si>
    <t>See Footnote 2</t>
  </si>
  <si>
    <t>Line 5 Minus Line 7</t>
  </si>
  <si>
    <t>Line 9 x Line 11</t>
  </si>
  <si>
    <t>Line 16 x Line 18</t>
  </si>
  <si>
    <t xml:space="preserve">Used to allocate all elements of working capital, other than working cash. </t>
  </si>
  <si>
    <t>Sum of Lines 1 thru 3</t>
  </si>
  <si>
    <t xml:space="preserve">   CPUC reimbursement fees</t>
  </si>
  <si>
    <t xml:space="preserve">   Litigation expenses - Litigation Cost Memorandum Account (LCMA)</t>
  </si>
  <si>
    <t xml:space="preserve">   CPUC energy efficiency programs</t>
  </si>
  <si>
    <t xml:space="preserve">   Advanced Metering Infrastructure (AMI) lease facilities</t>
  </si>
  <si>
    <t xml:space="preserve">   Hazardous substances - Hazardous Substance Cleanup Cost Account</t>
  </si>
  <si>
    <t>Transmission Related Common Plant Depreciation Expense</t>
  </si>
  <si>
    <t>Less: SONGS Property Taxes</t>
  </si>
  <si>
    <t>Sum Lines 9 thru 12</t>
  </si>
  <si>
    <t>Sum Lines 15 thru 22</t>
  </si>
  <si>
    <t>Payroll Taxes</t>
  </si>
  <si>
    <t>PF = Preferred Stock - Account 204</t>
  </si>
  <si>
    <t xml:space="preserve">South Georgia Income Tax Adjustment </t>
  </si>
  <si>
    <t>(411.6 &amp; 411.7) Gain or Loss From Sale of Plant Held for Future Use</t>
  </si>
  <si>
    <t>FERC Accounts 411.6 and 411.7</t>
  </si>
  <si>
    <t xml:space="preserve">     Total Production Plant  and Intangible Plant </t>
  </si>
  <si>
    <t>a</t>
  </si>
  <si>
    <t>b</t>
  </si>
  <si>
    <r>
      <t xml:space="preserve">Total Distribution Plant  </t>
    </r>
    <r>
      <rPr>
        <b/>
        <vertAlign val="superscript"/>
        <sz val="12"/>
        <rFont val="Times New Roman"/>
        <family val="1"/>
      </rPr>
      <t>a</t>
    </r>
  </si>
  <si>
    <r>
      <t xml:space="preserve">Total General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</si>
  <si>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a, 1</t>
    </r>
  </si>
  <si>
    <t>Used to allocate all elements of working capital, other than working cash.</t>
  </si>
  <si>
    <t>Working</t>
  </si>
  <si>
    <t>13 Months</t>
  </si>
  <si>
    <t>Cash</t>
  </si>
  <si>
    <t>FERC Method = 1/8 of O&amp;M Expense</t>
  </si>
  <si>
    <t>Statement AH; Page 5, Line 9</t>
  </si>
  <si>
    <t>Transmission Related Prepayments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</si>
  <si>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</si>
  <si>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r>
      <t xml:space="preserve">Derivation of End Use Forecast Period Capital Additions Revenue Requirements (FC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</si>
  <si>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BK-1; Page 1; Line 6</t>
  </si>
  <si>
    <t>(Gains)/Losses from Sale of Plant Held for Future Use</t>
  </si>
  <si>
    <r>
      <t xml:space="preserve">Derivation of End Use Base Transmission Revenue Requirements (BTRR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</si>
  <si>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 xml:space="preserve">Incentive Weighted Forecast Plant Additions </t>
  </si>
  <si>
    <t xml:space="preserve">Base franchise fees are applicable to all SDG&amp;E customers. </t>
  </si>
  <si>
    <r>
      <t xml:space="preserve">Transmission Plant Held for Future Use </t>
    </r>
    <r>
      <rPr>
        <b/>
        <vertAlign val="superscript"/>
        <sz val="11"/>
        <rFont val="Times New Roman"/>
        <family val="1"/>
      </rPr>
      <t>1</t>
    </r>
  </si>
  <si>
    <t>Statement AF; Page 3; Line 5</t>
  </si>
  <si>
    <t>Stmnt AU WP; Page AU1; Line 13</t>
  </si>
  <si>
    <t>Statement BK-1; Page 1; Line 28</t>
  </si>
  <si>
    <t>2. Percent Split Between HV and LV of Forecast</t>
  </si>
  <si>
    <t xml:space="preserve">    HV-LV Plant Allocation Ratios Based on Forecast Plant Additions</t>
  </si>
  <si>
    <t xml:space="preserve">    Total HV-LV Transmission Forecast Plant Additions Revenues</t>
  </si>
  <si>
    <t xml:space="preserve">   Damages &amp; Injuries - Wildfire Insurance Premium</t>
  </si>
  <si>
    <t>Sum Lines 8 thru 18</t>
  </si>
  <si>
    <t xml:space="preserve">Incentive Transmission Plant Depreciation Expense </t>
  </si>
  <si>
    <t xml:space="preserve">     Total Net Incentive Transmission Plant</t>
  </si>
  <si>
    <t>A. Revenues:</t>
  </si>
  <si>
    <r>
      <t xml:space="preserve">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</si>
  <si>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Transmission Related Accum. Def. Inc. Taxes</t>
  </si>
  <si>
    <t xml:space="preserve">Transmission Plant Depreciation Reserve </t>
  </si>
  <si>
    <t>ANNUAL FIXED CHARGES APPLICABLE TO CAPITAL PROJECTS</t>
  </si>
  <si>
    <r>
      <t xml:space="preserve">A.  Derivation of Annual Fix Charge Rate (AFCR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Applicable to</t>
    </r>
  </si>
  <si>
    <t>Weighted Forecast Plant Additions:</t>
  </si>
  <si>
    <t xml:space="preserve">Weighted Forecast Plant Additions </t>
  </si>
  <si>
    <t>Forecast Period Capital Addition Revenue Requirements</t>
  </si>
  <si>
    <t>B. Annual Fixed Charges Applicable to Capital Projects:</t>
  </si>
  <si>
    <t>Sum Lines 2 thru 6</t>
  </si>
  <si>
    <t>Sum Lines 2 thru 5</t>
  </si>
  <si>
    <t>Sum Lines 16 thru 19</t>
  </si>
  <si>
    <t>Sum Lines 1 thru 3</t>
  </si>
  <si>
    <t>Sum Lines 12 thru 14</t>
  </si>
  <si>
    <t>Return on Common Equity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</si>
  <si>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</si>
  <si>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r>
      <t xml:space="preserve">e)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</si>
  <si>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 xml:space="preserve">Derivation of CAISO Total Base Transmission Revenue Requirements </t>
  </si>
  <si>
    <t>B. Wholesale BTRR Adjustments:</t>
  </si>
  <si>
    <t xml:space="preserve">     Total Wholesale BTRR Adjustments</t>
  </si>
  <si>
    <t xml:space="preserve">    of its transmission facilities into HV and LV components. TRBAA cost components shown in the instant filing are separated into the HV and LV 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</si>
  <si>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</si>
  <si>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Statement BK-2; Page 1; Line 20</t>
  </si>
  <si>
    <t>A. Derivation of Revenues Related With Total Transmission Facilities:</t>
  </si>
  <si>
    <t>Total Wholesale BTRR Excluding Franchise Fees</t>
  </si>
  <si>
    <t xml:space="preserve">     Total Net Transmission Plant</t>
  </si>
  <si>
    <t>Sum Lines 3 thru 5</t>
  </si>
  <si>
    <t xml:space="preserve"> High Voltage and Low Voltage Classification:</t>
  </si>
  <si>
    <r>
      <t xml:space="preserve">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Excluding Franchise Fees and Uncollectible</t>
    </r>
  </si>
  <si>
    <r>
      <t xml:space="preserve">PYRR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 Excluding Franchise Fees and Uncollectible</t>
    </r>
  </si>
  <si>
    <t>Line 12 Above</t>
  </si>
  <si>
    <t>Federal Income Tax Expense</t>
  </si>
  <si>
    <t>State Income Tax Expense</t>
  </si>
  <si>
    <t>Stmnt AH WP; Page AH1; Line 9</t>
  </si>
  <si>
    <t>Amortization approval per ER03-601-000 issued May 2, 2003 for a 10-year period beginning October 2003 and ending September 2013.</t>
  </si>
  <si>
    <r>
      <t xml:space="preserve">Valley Rainbow Project Cost Amortization Expense   </t>
    </r>
    <r>
      <rPr>
        <b/>
        <vertAlign val="superscript"/>
        <sz val="12"/>
        <rFont val="Times New Roman"/>
        <family val="1"/>
      </rPr>
      <t>1</t>
    </r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</si>
  <si>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</si>
  <si>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r>
      <t xml:space="preserve">Annual Fix Charge Rate (AFCR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</t>
    </r>
  </si>
  <si>
    <t xml:space="preserve">     Total Gross Transmission Plant</t>
  </si>
  <si>
    <t xml:space="preserve">      Sub-Total True-Up Adjustments</t>
  </si>
  <si>
    <t>Sum Lines 9 thru 11</t>
  </si>
  <si>
    <t>Transmission Related Municipal Franchise Fees Expenses</t>
  </si>
  <si>
    <t>Transmission Related Regulatory Debits</t>
  </si>
  <si>
    <t>Sum Lines 9 thru 10</t>
  </si>
  <si>
    <t xml:space="preserve">     Total Rate Base Additions</t>
  </si>
  <si>
    <t xml:space="preserve">     Total Rate Base Reductions</t>
  </si>
  <si>
    <t>Sum Lines 14 thru 15</t>
  </si>
  <si>
    <t>Other Regulatory Assets/Liabilities</t>
  </si>
  <si>
    <t>Sum Lines 19 thru 21</t>
  </si>
  <si>
    <t>Sum Lines 6; 11; 16; 22; 24</t>
  </si>
  <si>
    <t xml:space="preserve">C. Total Wholesale BTRR Excluding Franchise Fees </t>
  </si>
  <si>
    <t>Statement BK-1; Page 1; Line 33</t>
  </si>
  <si>
    <t>Statement BK-2; Page 1; Line 22</t>
  </si>
  <si>
    <t>Statement BK-2; Page 1; Line 24</t>
  </si>
  <si>
    <t>(d)</t>
  </si>
  <si>
    <t>(e)</t>
  </si>
  <si>
    <t>(f)</t>
  </si>
  <si>
    <t xml:space="preserve">Summary of HV-LV Splits for Forecast Plant Additions </t>
  </si>
  <si>
    <t>HV-LV Ratio (Weighted Transmission Forecast Plant Additions)</t>
  </si>
  <si>
    <t>See Note 1 Below</t>
  </si>
  <si>
    <t>See Note 2 Below</t>
  </si>
  <si>
    <t>Gross</t>
  </si>
  <si>
    <t>Net</t>
  </si>
  <si>
    <t>Return on Common Equity: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</si>
  <si>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</si>
  <si>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The balances for Electric Miscellaneous Intangible, Distribution, General and Common plant are derived based on a simple average balance using</t>
  </si>
  <si>
    <t>Total Distribution Plant</t>
  </si>
  <si>
    <r>
      <t xml:space="preserve">E. Subtotal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Excluding FF&amp;U:</t>
    </r>
  </si>
  <si>
    <t>Capital</t>
  </si>
  <si>
    <t>Cost of</t>
  </si>
  <si>
    <t>Statement BK1; Page 2; Line 26</t>
  </si>
  <si>
    <t>Statement BK-1; Page 2, Line 26</t>
  </si>
  <si>
    <t>there's no transfer of transmission or distribution plant among these categories.</t>
  </si>
  <si>
    <t>reflects transfers between generation and distribution functions.</t>
  </si>
  <si>
    <t>The balances for Transmission Plant Held for Future Use are derived based on a 13-month average balance.</t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</si>
  <si>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 1</t>
    </r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</si>
  <si>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</si>
  <si>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 xml:space="preserve">Total General Plant  </t>
    </r>
    <r>
      <rPr>
        <b/>
        <vertAlign val="superscript"/>
        <sz val="12"/>
        <rFont val="Times New Roman"/>
        <family val="1"/>
      </rPr>
      <t>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</si>
  <si>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</si>
  <si>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Held for Future Use  </t>
    </r>
    <r>
      <rPr>
        <b/>
        <vertAlign val="superscript"/>
        <sz val="11"/>
        <rFont val="Times New Roman"/>
        <family val="1"/>
      </rPr>
      <t>1</t>
    </r>
  </si>
  <si>
    <t>Line 8 Above</t>
  </si>
  <si>
    <t>Transmission Related Electric Misc. Intangible Plant Amortization Expense</t>
  </si>
  <si>
    <t xml:space="preserve">                (1 - FT)</t>
  </si>
  <si>
    <t xml:space="preserve">                                (1 - ST)</t>
  </si>
  <si>
    <t>See Line 30 Above</t>
  </si>
  <si>
    <t>ANNUAL FIXED CHARGES APPLICABLE TO INCENTIVE</t>
  </si>
  <si>
    <t>CAPITAL PROJECTS</t>
  </si>
  <si>
    <t>Line 21 / Line 20</t>
  </si>
  <si>
    <t>Col. C = Line 22 Above</t>
  </si>
  <si>
    <t>Statement AE; Page 2, Line 19</t>
  </si>
  <si>
    <r>
      <t xml:space="preserve">Transmission Plant Allocation Factor  </t>
    </r>
    <r>
      <rPr>
        <b/>
        <vertAlign val="superscript"/>
        <sz val="12"/>
        <rFont val="Times New Roman"/>
        <family val="1"/>
      </rPr>
      <t>4</t>
    </r>
  </si>
  <si>
    <r>
      <t xml:space="preserve">Electric Miscellaneous Intangible Plant Amortization Reserve  </t>
    </r>
    <r>
      <rPr>
        <b/>
        <vertAlign val="superscript"/>
        <sz val="12"/>
        <rFont val="Times New Roman"/>
        <family val="1"/>
      </rPr>
      <t>2</t>
    </r>
  </si>
  <si>
    <r>
      <t xml:space="preserve">Transmission Plant Allocation Factor </t>
    </r>
    <r>
      <rPr>
        <b/>
        <vertAlign val="superscript"/>
        <sz val="12"/>
        <rFont val="Times New Roman"/>
        <family val="1"/>
      </rPr>
      <t xml:space="preserve"> 4</t>
    </r>
  </si>
  <si>
    <t xml:space="preserve">reflects transfers between generation and distribution functions. </t>
  </si>
  <si>
    <t xml:space="preserve">     FT = Federal Income Tax Expense</t>
  </si>
  <si>
    <t>Statement AD; Page 1, Line 15</t>
  </si>
  <si>
    <t>Statement AD; Page 1, Line 31</t>
  </si>
  <si>
    <t>Statement AD; Page 1, Line 33</t>
  </si>
  <si>
    <t>Statement AD; Page 1, Line 17</t>
  </si>
  <si>
    <t>Sum Lines 15 thru 17</t>
  </si>
  <si>
    <t>Sum Lines 11; 13; 19; 21; 23</t>
  </si>
  <si>
    <t>See Line 19 Above</t>
  </si>
  <si>
    <t>Line 1 x Line 27</t>
  </si>
  <si>
    <t>Line 21 x Line 27</t>
  </si>
  <si>
    <t>Line 23 x Line 27</t>
  </si>
  <si>
    <t>Sum Lines 29; 31; 33; 35</t>
  </si>
  <si>
    <t>Line 37 / Line 25</t>
  </si>
  <si>
    <t>Form 1; Pg. 450.1; Sch. Pg. 274; Ln 2; Cols. b and k</t>
  </si>
  <si>
    <t>Form 1; Page 354; Line 20; Col. b</t>
  </si>
  <si>
    <t>Form 1; Page 354; Line 21; Col. b</t>
  </si>
  <si>
    <t>Form 1; Page 354; Line 23; Col. b</t>
  </si>
  <si>
    <t>Form 1; Page 354; Line 24; Col. b</t>
  </si>
  <si>
    <t>Form 1; Page 354; Line 25; Col. b</t>
  </si>
  <si>
    <t>Form 1; Page 263; Line 2; Col. i</t>
  </si>
  <si>
    <t>Form 1; Page 112; Line 18c</t>
  </si>
  <si>
    <t>Form 1; Page 112; Line 19c</t>
  </si>
  <si>
    <t>Form 1; Page 112; Line 21c</t>
  </si>
  <si>
    <t>Form 1; Page 112; Line 22c</t>
  </si>
  <si>
    <t>Form 1; Page 112; Line 23c</t>
  </si>
  <si>
    <t>Form 1; Page 117; Line 62c</t>
  </si>
  <si>
    <t>Form 1; Page 117; Line 63c</t>
  </si>
  <si>
    <t>Form 1; Page 117; Line 64c</t>
  </si>
  <si>
    <t>Form 1; Page 117; Line 65c</t>
  </si>
  <si>
    <t>Form 1; Page 117; Line 66c</t>
  </si>
  <si>
    <t>Form 1; Page 112; Line 3c</t>
  </si>
  <si>
    <t>Form 1; Page 118; Line 29c</t>
  </si>
  <si>
    <t>Form 1; Page 112; Line 16c</t>
  </si>
  <si>
    <t>Form 1; Page 112; Line 12c</t>
  </si>
  <si>
    <t>Incentive Transmission Plant ADIT</t>
  </si>
  <si>
    <t xml:space="preserve">Incentive Transmission Plant ADIT </t>
  </si>
  <si>
    <t xml:space="preserve">Incentive Transmission Plant Accum. Def. Income Taxes </t>
  </si>
  <si>
    <r>
      <t xml:space="preserve">Electric Misc. Intangible Plant Amortization Reserve </t>
    </r>
    <r>
      <rPr>
        <vertAlign val="superscript"/>
        <sz val="12"/>
        <rFont val="Times New Roman"/>
        <family val="1"/>
      </rPr>
      <t>b, 2</t>
    </r>
  </si>
  <si>
    <t>Total Electric Miscellaneous Intangible Plant</t>
  </si>
  <si>
    <t>Transmission Related A&amp;G Expense</t>
  </si>
  <si>
    <t xml:space="preserve">     Transmission Related Administrative &amp; General Expense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</si>
  <si>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</si>
  <si>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Wholesale BTRR Before Forecast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</si>
  <si>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     Total Recorded Transmission Facilities BTRR </t>
    </r>
    <r>
      <rPr>
        <vertAlign val="subscript"/>
        <sz val="12"/>
        <rFont val="Times New Roman"/>
        <family val="1"/>
      </rPr>
      <t xml:space="preserve">CAISO </t>
    </r>
    <r>
      <rPr>
        <sz val="12"/>
        <rFont val="Times New Roman"/>
        <family val="1"/>
      </rPr>
      <t>With Franchise Fees</t>
    </r>
  </si>
  <si>
    <t xml:space="preserve">    and June 2, 2005 Order, 111 FERC ¶ 61,337 (June 2 Order), SDG&amp;E in the instant filing has followed the CAISO's new guidelines to separate all elements</t>
  </si>
  <si>
    <t xml:space="preserve">    components applicable to the CAISO's HV and LV guidelines in effect 1/1/2005 pursuant to CAISO Tariff Appendix F, Sch.3, Section 8.1.</t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</si>
  <si>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</si>
  <si>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r>
      <t xml:space="preserve">Recorded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</si>
  <si>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r>
      <t xml:space="preserve">Forecast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</si>
  <si>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t>Statement BK-1; Page 1; Line 2 * 50%</t>
  </si>
  <si>
    <t>Statement BK-1; Page 1; Line 4 * 50%</t>
  </si>
  <si>
    <t>Sum Lines 3 thru 11</t>
  </si>
  <si>
    <t>Line 12 / Line 14</t>
  </si>
  <si>
    <t>Line 24 x Line 26</t>
  </si>
  <si>
    <t>Statement BK-1; Page 4, Line 20</t>
  </si>
  <si>
    <t>Statement BK-1; Page 4; Line 20</t>
  </si>
  <si>
    <t xml:space="preserve">Retail True-Up Period Adjustment </t>
  </si>
  <si>
    <t>Retail Interest True-Up Adjustment</t>
  </si>
  <si>
    <t>Wholesale True-Up Adjustment</t>
  </si>
  <si>
    <t>Wholesale Interest True-Up Adjustment</t>
  </si>
  <si>
    <t>Sum Lines 1 thru 7</t>
  </si>
  <si>
    <t>Ratios Based on Line 14</t>
  </si>
  <si>
    <t>Line 15 x Line 16; Col A</t>
  </si>
  <si>
    <t>Line 20 x Line 21; Col A</t>
  </si>
  <si>
    <t>Line 16 From Above</t>
  </si>
  <si>
    <t>Sum Lines 25 thru 26</t>
  </si>
  <si>
    <t>Line 21 From Above</t>
  </si>
  <si>
    <t>Sum Lines 29 thru 30</t>
  </si>
  <si>
    <t>Line 27 + Line 31</t>
  </si>
  <si>
    <t xml:space="preserve">     B = Equity AFUDC Component of Transmission Depreciation Expense</t>
  </si>
  <si>
    <t xml:space="preserve">     C = Transmission Rate Base</t>
  </si>
  <si>
    <t>State Income Tax    =     ((A) + (B / C) + Federal Income Tax)*(ST)</t>
  </si>
  <si>
    <t>Federal Income Tax  =  (((A) + (C / D)) * FT) - (B / D)</t>
  </si>
  <si>
    <t>Sum Lines 12; 24</t>
  </si>
  <si>
    <t>Sum Lines 27; 29</t>
  </si>
  <si>
    <t xml:space="preserve">Federal Income Tax  =  (((A) + (C / D)) * FT) - (B / D) </t>
  </si>
  <si>
    <t>C. Annual Fixed Charges Applicable to Incentive Capital Projects:</t>
  </si>
  <si>
    <t>Sales Wages &amp; Salaries</t>
  </si>
  <si>
    <t>Form 1; Page 354; Line 26; Col. b</t>
  </si>
  <si>
    <t>Administrative and General Wages &amp; Salaries</t>
  </si>
  <si>
    <t>Form 1; Page 354; Line 27; Col. b</t>
  </si>
  <si>
    <t xml:space="preserve">   Total Operating &amp; Maintenance Wages &amp; Salaries</t>
  </si>
  <si>
    <t>Sum Lines 13; 15</t>
  </si>
  <si>
    <t>Line 3 /  Line 13</t>
  </si>
  <si>
    <t>Sum Lines 1 thru 11</t>
  </si>
  <si>
    <t xml:space="preserve">Miscellaneous Statement </t>
  </si>
  <si>
    <t>Misc. Statement; Page 17, Line 4</t>
  </si>
  <si>
    <t xml:space="preserve">Transmission Related ADIT- Excluding Bonus Depreciation </t>
  </si>
  <si>
    <t xml:space="preserve">Transmission Related ADIT from Bonus Depreciation </t>
  </si>
  <si>
    <t xml:space="preserve">     Total Transmission Related ADIT </t>
  </si>
  <si>
    <t>Transmission Related ADIT- Excluding Bonus Depreciation</t>
  </si>
  <si>
    <t>Statement AF; Page 3; Line 9</t>
  </si>
  <si>
    <t>Incentive CWIP Return and Associated Income Taxes</t>
  </si>
  <si>
    <r>
      <t xml:space="preserve">Incentive Cost of Capital Rate </t>
    </r>
    <r>
      <rPr>
        <vertAlign val="subscript"/>
        <sz val="12"/>
        <rFont val="Times New Roman"/>
        <family val="1"/>
      </rPr>
      <t xml:space="preserve">(ICOCR) </t>
    </r>
    <r>
      <rPr>
        <b/>
        <vertAlign val="superscript"/>
        <sz val="12"/>
        <rFont val="Times New Roman"/>
        <family val="1"/>
      </rPr>
      <t xml:space="preserve"> 1</t>
    </r>
  </si>
  <si>
    <r>
      <t xml:space="preserve">Net Incentive Transmission Plant  </t>
    </r>
    <r>
      <rPr>
        <b/>
        <vertAlign val="superscript"/>
        <sz val="12"/>
        <rFont val="Times New Roman"/>
        <family val="1"/>
      </rPr>
      <t>1</t>
    </r>
  </si>
  <si>
    <t>Statement AM</t>
  </si>
  <si>
    <t>Construction Work In Progress</t>
  </si>
  <si>
    <t>Misc. Statement; Page 17, Line 1</t>
  </si>
  <si>
    <t>Statement AM; Page 10; Line 1</t>
  </si>
  <si>
    <t>Misc. Statement; Page 17, Line 10</t>
  </si>
  <si>
    <t>Misc. Statement; Page 17, Line 7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</si>
  <si>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1</t>
    </r>
  </si>
  <si>
    <r>
      <t xml:space="preserve">Incentive Annual Fix Charge Rate (AFCR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) </t>
    </r>
    <r>
      <rPr>
        <b/>
        <vertAlign val="superscript"/>
        <sz val="12"/>
        <rFont val="Times New Roman"/>
        <family val="1"/>
      </rPr>
      <t>1</t>
    </r>
  </si>
  <si>
    <t>Line 31 x Line 33</t>
  </si>
  <si>
    <t>Statement BK-1; Page 5, Line 20</t>
  </si>
  <si>
    <t>Statement BK-1; Page 5, Line 37</t>
  </si>
  <si>
    <t>Sum Lines 7; 13; 17; 21; 25</t>
  </si>
  <si>
    <t>Sum Lines 27 thru 30</t>
  </si>
  <si>
    <t>Statement BK-1; Page 5; Line 37</t>
  </si>
  <si>
    <r>
      <t xml:space="preserve">Forecast Period Incentive Capital Addition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</si>
  <si>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Incentive Transmission Forecast CWIP Projects Revenue Requirements</t>
  </si>
  <si>
    <t xml:space="preserve">    Sub-Total</t>
  </si>
  <si>
    <t>Statement AI; Line 19</t>
  </si>
  <si>
    <t>Statement AR; Page 12; Line 5</t>
  </si>
  <si>
    <t>Cost Statement AK; Pg 8 of 17; Line 25</t>
  </si>
  <si>
    <t>Line 29 x Line 31</t>
  </si>
  <si>
    <t>Statement AK; Page 8, Line 33</t>
  </si>
  <si>
    <t>Statement AV; Page 15, Line 31</t>
  </si>
  <si>
    <t>Statement AQ; Page 11, Line 1</t>
  </si>
  <si>
    <t>Statement AR; Page 12, Line 1</t>
  </si>
  <si>
    <t>Statement AR; Page 12, Line 3</t>
  </si>
  <si>
    <t>Statement AU; Page 13, Line 11</t>
  </si>
  <si>
    <t>Statement AU; Page 13, Line 13</t>
  </si>
  <si>
    <t>Incentive Transmission Plant Depreciation Expense</t>
  </si>
  <si>
    <t xml:space="preserve">Transmission Related Materials and Supplies </t>
  </si>
  <si>
    <t>Transmission Related Electric Misc. Intangible Plant Amortization Reserve</t>
  </si>
  <si>
    <r>
      <t xml:space="preserve">Incentive Transmission Plant </t>
    </r>
    <r>
      <rPr>
        <vertAlign val="superscript"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</si>
  <si>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 xml:space="preserve">Forecast Period Incentive Capital Additions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</si>
  <si>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Statement BK-1; Page 5; Line 20</t>
  </si>
  <si>
    <t>Total Incentive Transmission Forecast CWIP Projects Revenue Requirements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</si>
  <si>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3</t>
    </r>
  </si>
  <si>
    <t>Incentive Cost of Equity Component (Preferred &amp; Common):</t>
  </si>
  <si>
    <t>Total Administrative &amp; General Expense</t>
  </si>
  <si>
    <t>Adjustments to Per  Book A&amp;G Expense:</t>
  </si>
  <si>
    <t xml:space="preserve">   Nuclear liability insurance expense</t>
  </si>
  <si>
    <t>d) Total Incentive Weighted Cost of Capital:</t>
  </si>
  <si>
    <t>D. Total Incentive Weighted Cost of Capital:</t>
  </si>
  <si>
    <t>D. Total Weighted Cost of Capital: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</si>
  <si>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2</t>
    </r>
  </si>
  <si>
    <t>B. Derivation of Incentive Forecast Transmission CWIP Revenues:</t>
  </si>
  <si>
    <t>Non-Incentive Projects:</t>
  </si>
  <si>
    <t>Incentive Projects:</t>
  </si>
  <si>
    <t>Summary of HV-LV Plant Additions; Pg 1; Ln 5, Col. (f)</t>
  </si>
  <si>
    <t>1. For the Period After the Base Period and Before the Rate Effective Period:</t>
  </si>
  <si>
    <t>2. For the Period During the Rate Effective Period:</t>
  </si>
  <si>
    <t xml:space="preserve">     Sub-Total Incentive Projects Forecast Plant Additions</t>
  </si>
  <si>
    <t xml:space="preserve">     Sub-Total Non-Incentive Projects Forecast Plant Additions</t>
  </si>
  <si>
    <t>Statement AM - Workpapers</t>
  </si>
  <si>
    <t>Construction Work In Progress (CWIP)</t>
  </si>
  <si>
    <t>Statement AQ - Workpapers</t>
  </si>
  <si>
    <t>Statement AR - Workpapers</t>
  </si>
  <si>
    <t>Statement AU - Workpapers</t>
  </si>
  <si>
    <t>Statement AV - Workpapers</t>
  </si>
  <si>
    <t>Use gross plant facilities as of December 31 for the applicable base period.</t>
  </si>
  <si>
    <r>
      <t xml:space="preserve">    Gross Transmission Plant Facilities </t>
    </r>
    <r>
      <rPr>
        <b/>
        <vertAlign val="superscript"/>
        <sz val="12"/>
        <rFont val="Times New Roman"/>
        <family val="1"/>
      </rPr>
      <t>2</t>
    </r>
  </si>
  <si>
    <r>
      <t xml:space="preserve">    HV-LV Plant Allocation Ratios </t>
    </r>
    <r>
      <rPr>
        <b/>
        <vertAlign val="superscript"/>
        <sz val="12"/>
        <rFont val="Times New Roman"/>
        <family val="1"/>
      </rPr>
      <t>3</t>
    </r>
  </si>
  <si>
    <t>HV-LV plant ratios based upon footnote 2.</t>
  </si>
  <si>
    <t xml:space="preserve">    Total HV-LV Transmission Plant Facilities Revenues </t>
  </si>
  <si>
    <t xml:space="preserve">    Plant Adds Applicable to Forecast Period:</t>
  </si>
  <si>
    <t xml:space="preserve">Incentive Transmission Plant Depreciation Reserve </t>
  </si>
  <si>
    <t xml:space="preserve">Incentive Weighted Forecast Transmission Construction Work In Progress </t>
  </si>
  <si>
    <t>Total Adjusted A&amp;G Expense Excluding Property Insurance</t>
  </si>
  <si>
    <t xml:space="preserve">Incentive Transmission CWIP shall be the CWIP for which SDG&amp;E is authorized to collect incentives under FERC Order No. 679 and will be tracked and shown </t>
  </si>
  <si>
    <r>
      <t>Total Prior Year Revenues (PYRR) or Base Period Revenue is for 12 months ending the applicable cycle base period</t>
    </r>
    <r>
      <rPr>
        <sz val="12"/>
        <rFont val="Times New Roman"/>
        <family val="1"/>
      </rPr>
      <t>.</t>
    </r>
  </si>
  <si>
    <t>B. Incentive ROE Project Transmission Revenue:</t>
  </si>
  <si>
    <t>Statement BK-1; Page 2; Line 31</t>
  </si>
  <si>
    <t>Sum Lines 34 thru 35</t>
  </si>
  <si>
    <t>Statement BK-1; Page 2; Line 36</t>
  </si>
  <si>
    <t>Statement BK-1; Page 2; Line 38</t>
  </si>
  <si>
    <t>The following HV-LV Wholesale Base Transmission Revenue Requirements will be used by the CAISO to develop the TAC rates for the rate effective applicable period.</t>
  </si>
  <si>
    <t>Note 1</t>
  </si>
  <si>
    <t>Statement BK1; Page 2; Line 31</t>
  </si>
  <si>
    <t>Total Incentive ROE Project Transmission Revenue</t>
  </si>
  <si>
    <t xml:space="preserve">     Total Incentive ROE Project Transmission Rate Base</t>
  </si>
  <si>
    <t>D. Incentive Transmission Construction Work In Progress (CWIP) Revenue:</t>
  </si>
  <si>
    <r>
      <t xml:space="preserve">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</si>
  <si>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Line 22 x Line 23</t>
  </si>
  <si>
    <t>Line 20 + Sum Lines (24 thru 31)</t>
  </si>
  <si>
    <t>Line 47 x Line 48</t>
  </si>
  <si>
    <t>Statement BK-1; Page 1; Line 26</t>
  </si>
  <si>
    <t>Statement BK-1; Page 1; Line 27</t>
  </si>
  <si>
    <t>Statement BK-1; Page 1; Line 31</t>
  </si>
  <si>
    <t>Statement BK-1; Page 1; Line 58</t>
  </si>
  <si>
    <t>Total Incentive ROE Project Transmission Rate Base</t>
  </si>
  <si>
    <t xml:space="preserve">     D = Incentive ROE Project Transmission Rate Base</t>
  </si>
  <si>
    <t xml:space="preserve">     C = Incentive ROE Project Transmission Rate Base</t>
  </si>
  <si>
    <t>Transmission Plant Abandoned Project Cost Amortization Expense</t>
  </si>
  <si>
    <t>Incentive Transmission Plant Abandoned Project Cost Amortization Expense</t>
  </si>
  <si>
    <t>C. Incentive Transmission Plant Abandoned Project Revenue:</t>
  </si>
  <si>
    <t>Incentive Transmission Plant Abandoned Project Return and Associated Income Taxes</t>
  </si>
  <si>
    <t>Total Incentive Transmission Plant Abandoned Project Revenue</t>
  </si>
  <si>
    <t>Line 38 x Line 39</t>
  </si>
  <si>
    <t>Sum Lines 36; 40</t>
  </si>
  <si>
    <t>Sum Lines 45; 49</t>
  </si>
  <si>
    <t>Line 54 x Line 55</t>
  </si>
  <si>
    <t>Sum Lines 42; 51; 56</t>
  </si>
  <si>
    <t>Sum Lines 33; 58</t>
  </si>
  <si>
    <t>Total Incentive Transmission Plant Abandoned Project Cost Rate Base</t>
  </si>
  <si>
    <t>Transmission Plant Abandoned Project Cost</t>
  </si>
  <si>
    <t>Transmission Plant Abandoned Accum. Def. Inc. Taxes</t>
  </si>
  <si>
    <t>Incentive Transmission Plant Abandoned Project Cost</t>
  </si>
  <si>
    <t>Incentive Transmission Plant Abandoned Project Cost Accum. Def. Inc. Taxes</t>
  </si>
  <si>
    <t xml:space="preserve">    Total Incentive Transmission Plant Abandoned Project Cost Rate Base</t>
  </si>
  <si>
    <t>Statement BK-1; Page 1; Line 33 + Line 42</t>
  </si>
  <si>
    <t>Statement BK-1; Page 3, Line 6 + Line 23</t>
  </si>
  <si>
    <t>Statement BK-1; Page 1; Line 60</t>
  </si>
  <si>
    <t>SAN DIEGO GAS &amp; ELECTRIC COMPANY</t>
  </si>
  <si>
    <t>TO4-Formula Cycle in Effect</t>
  </si>
  <si>
    <t>Description</t>
  </si>
  <si>
    <t>Beginning Balance (Overcollection)/Undercollection:</t>
  </si>
  <si>
    <t>Previous Month's Balance</t>
  </si>
  <si>
    <r>
      <t xml:space="preserve">Total Recorded Retail Revenues @ Meter Level </t>
    </r>
    <r>
      <rPr>
        <b/>
        <vertAlign val="superscript"/>
        <sz val="12"/>
        <rFont val="Times New Roman"/>
        <family val="1"/>
      </rPr>
      <t>1</t>
    </r>
  </si>
  <si>
    <t>See Related Work Papers; Pages; Lines.</t>
  </si>
  <si>
    <t xml:space="preserve">      Total Amortization of True-Up Adjustments &amp; Interest True-Up Adjustment</t>
  </si>
  <si>
    <t>Sum Lines 7 through 12</t>
  </si>
  <si>
    <t xml:space="preserve">Total True-Up Revenues (TU Cost of Service)     </t>
  </si>
  <si>
    <t>Net Monthly (Overcollection)/Undercollection:</t>
  </si>
  <si>
    <t>Line 18 Minus Line 16</t>
  </si>
  <si>
    <t>Interest Expense Calculations:</t>
  </si>
  <si>
    <t xml:space="preserve">      Beginning Balance for Interest Calculation </t>
  </si>
  <si>
    <t>Beginning Quarterly Balances</t>
  </si>
  <si>
    <t xml:space="preserve">      Monthly Activity Included in Interest Calculation Basis </t>
  </si>
  <si>
    <t>Interest Calculation Basis</t>
  </si>
  <si>
    <t xml:space="preserve">      Basis for Interest Expense Calculation </t>
  </si>
  <si>
    <t>Sum Lines 23 &amp; 24</t>
  </si>
  <si>
    <t xml:space="preserve">      Monthly Interest Rate</t>
  </si>
  <si>
    <t>FERC Monthly Rates</t>
  </si>
  <si>
    <t xml:space="preserve">         Interest Expense </t>
  </si>
  <si>
    <t>Line 25 x Line 26</t>
  </si>
  <si>
    <t>Ending Balance (Overcollection)/Undercollection:</t>
  </si>
  <si>
    <t>Sum Lines 1; 20; &amp; 27</t>
  </si>
  <si>
    <t>Annual Interest Rate - FERC Website</t>
  </si>
  <si>
    <t>Number of Days Per Month</t>
  </si>
  <si>
    <t>Monthly Interest Rate - Calculated</t>
  </si>
  <si>
    <t>(Line 32)/(Line 33)x(Line 34)</t>
  </si>
  <si>
    <t>Monthly Interest Rate - FERC Website</t>
  </si>
  <si>
    <t>Difference</t>
  </si>
  <si>
    <t>Line 35 - Line 36</t>
  </si>
  <si>
    <t>NOTES:</t>
  </si>
  <si>
    <r>
      <rPr>
        <b/>
        <vertAlign val="superscript"/>
        <sz val="12"/>
        <rFont val="Times New Roman"/>
        <family val="1"/>
      </rPr>
      <t>1</t>
    </r>
  </si>
  <si>
    <r>
      <t xml:space="preserve">Total Recorded Retail Revenues @ Transmission Level </t>
    </r>
    <r>
      <rPr>
        <b/>
        <vertAlign val="superscript"/>
        <sz val="12"/>
        <rFont val="Times New Roman"/>
        <family val="1"/>
      </rPr>
      <t>1</t>
    </r>
  </si>
  <si>
    <t>Ratios Based on Line 19</t>
  </si>
  <si>
    <t>Shall be Zero</t>
  </si>
  <si>
    <t>The balances for Materials &amp; Supplies and Prepayments are derived based on a 13-month average balance.</t>
  </si>
  <si>
    <t>The balances for Steam, Nuclear, Hydraulic, Other Production, and Transmission plant are derived based on a 13-month average balance.</t>
  </si>
  <si>
    <t>The depreciation reserve for transmission plant is derived based on a 13-month average balance.</t>
  </si>
  <si>
    <r>
      <t xml:space="preserve">Amount  </t>
    </r>
    <r>
      <rPr>
        <b/>
        <vertAlign val="superscript"/>
        <sz val="12"/>
        <rFont val="Times New Roman"/>
        <family val="1"/>
      </rPr>
      <t>1</t>
    </r>
  </si>
  <si>
    <t>Amount is based upon December 31 balances.</t>
  </si>
  <si>
    <r>
      <t xml:space="preserve">Amount </t>
    </r>
    <r>
      <rPr>
        <b/>
        <vertAlign val="superscript"/>
        <sz val="12"/>
        <rFont val="Times New Roman"/>
        <family val="1"/>
      </rPr>
      <t xml:space="preserve"> 1</t>
    </r>
  </si>
  <si>
    <t xml:space="preserve">1. Percent Split Between HV &amp; LV for Recorded Non-Incentive &amp; Incentive </t>
  </si>
  <si>
    <t xml:space="preserve">    Gross Transmission Plant Facilities and Incentive CWIP:</t>
  </si>
  <si>
    <t>Sum Lines 8 thru 12</t>
  </si>
  <si>
    <t>Sum Lines 5; 14</t>
  </si>
  <si>
    <t>HV = Line 16; Col (d) / Line 16; Col (f)</t>
  </si>
  <si>
    <t>LV = Line 16; Col (e) / Line 16; Col (f)</t>
  </si>
  <si>
    <t>Summary of HV-LV Splits for Forecast Plant Adds; Page 1; Line 16</t>
  </si>
  <si>
    <t>Electric Miscellaneous Intangible Plant Amortization Expense</t>
  </si>
  <si>
    <t xml:space="preserve">General Plant Depreciation Expense </t>
  </si>
  <si>
    <t xml:space="preserve">Common Plant Depreciation Expense </t>
  </si>
  <si>
    <t>Line 3 x Line 9</t>
  </si>
  <si>
    <t>Line 5 x Line 9</t>
  </si>
  <si>
    <t>Line 7 x Line 9</t>
  </si>
  <si>
    <t>Sum Lines 1; 11; 13; 15</t>
  </si>
  <si>
    <t>Common Plant Depreciation Expense</t>
  </si>
  <si>
    <t>Statement AJ; Page 7, Line 17</t>
  </si>
  <si>
    <t>Statement AJ; Page 7, Line 23</t>
  </si>
  <si>
    <t>Summary of HV-LV Plant Additions; Pg 1; Ln 10; Col. (f)</t>
  </si>
  <si>
    <t>Summary of HV-LV Plant Additions; Pg 1; Ln 12; Col. (f)</t>
  </si>
  <si>
    <t>Summary of HV-LV Plant Additions; Pg 1; Ln 8; Col. (f)</t>
  </si>
  <si>
    <t>Transmission, General, Common Plant Depn. Exp., and Electric Misc. Intangible Plant Amort. Exp.</t>
  </si>
  <si>
    <t>Total Transmission, General, Common Plant Depn. Exp., and Electric Misc. Intangible Plant Amort. Exp.</t>
  </si>
  <si>
    <t xml:space="preserve">         (1 - ST)</t>
  </si>
  <si>
    <t>(1 - FT)</t>
  </si>
  <si>
    <t>State Income Tax  =  ((A) + (B / C) + Federal Income Tax)*(ST)</t>
  </si>
  <si>
    <t xml:space="preserve"> (1 - FT)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</si>
  <si>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 </t>
    </r>
    <r>
      <rPr>
        <b/>
        <u/>
        <sz val="11"/>
        <rFont val="Times New Roman"/>
        <family val="1"/>
      </rPr>
      <t xml:space="preserve"> </t>
    </r>
    <r>
      <rPr>
        <b/>
        <u/>
        <vertAlign val="superscript"/>
        <sz val="12"/>
        <rFont val="Times New Roman"/>
        <family val="1"/>
      </rPr>
      <t>3</t>
    </r>
  </si>
  <si>
    <t xml:space="preserve">     Total Transmission Plant  &amp; Incentive Transmission Plant</t>
  </si>
  <si>
    <t>Total Transmission Plant &amp; Incentive Transmission Plant</t>
  </si>
  <si>
    <r>
      <t xml:space="preserve">Transmission Plant Depreciation Reserve  </t>
    </r>
    <r>
      <rPr>
        <b/>
        <vertAlign val="superscript"/>
        <sz val="12"/>
        <rFont val="Times New Roman"/>
        <family val="1"/>
      </rPr>
      <t>1</t>
    </r>
  </si>
  <si>
    <t>Incentive Transmission Plant Depreciation Reserve</t>
  </si>
  <si>
    <r>
      <t xml:space="preserve">General Plant Depreciation Reserve  </t>
    </r>
    <r>
      <rPr>
        <b/>
        <vertAlign val="superscript"/>
        <sz val="12"/>
        <rFont val="Times New Roman"/>
        <family val="1"/>
      </rPr>
      <t>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</si>
  <si>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2</t>
    </r>
  </si>
  <si>
    <t>Transmission Related General Plant Depreciation Reserve</t>
  </si>
  <si>
    <t>Transmission Related Common Plant Depreciation Reserve</t>
  </si>
  <si>
    <t xml:space="preserve">     Total Transmission Related Depreciation Reserve</t>
  </si>
  <si>
    <t>Statement AJ; Page 7, Line 19</t>
  </si>
  <si>
    <t>Statement AJ; Page 7; Line 21</t>
  </si>
  <si>
    <t xml:space="preserve">     Total Transmission Plant &amp; Incentive Transmission Plant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</si>
  <si>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a</t>
    </r>
  </si>
  <si>
    <t xml:space="preserve">Federal Income Tax Expense </t>
  </si>
  <si>
    <t>See Note 3 Below</t>
  </si>
  <si>
    <t>See Note 4 Below</t>
  </si>
  <si>
    <t>See Note 5 Below</t>
  </si>
  <si>
    <t>Forecast Period - Transmission Plant Additions</t>
  </si>
  <si>
    <t>Forecast Period - Transmission Related General; Common; and Electric Misc. Intangible Plant</t>
  </si>
  <si>
    <t xml:space="preserve">Forecast Period - Incentive Transmission Plant Additions </t>
  </si>
  <si>
    <t>Statement AJ; Page 7; Line 25</t>
  </si>
  <si>
    <t>Transmission Related Electric Misc. Intangible Plant</t>
  </si>
  <si>
    <t>Statement AE; Page 2, Line 11</t>
  </si>
  <si>
    <t>Statement AE; Page 2, Line 13</t>
  </si>
  <si>
    <t>Gross Transmission Plant &amp; Incentive Transmission Plant</t>
  </si>
  <si>
    <t>Forecast Period - Incentive Transmission CWIP for the period after the base period and before the effective period</t>
  </si>
  <si>
    <t>Forecast Period - Incentive Transmission CWIP for the period during the rate effective period</t>
  </si>
  <si>
    <r>
      <t xml:space="preserve">Transmission Plant Depreciation Reserve </t>
    </r>
    <r>
      <rPr>
        <vertAlign val="superscript"/>
        <sz val="12"/>
        <rFont val="Times New Roman"/>
        <family val="1"/>
      </rPr>
      <t>a, 1</t>
    </r>
  </si>
  <si>
    <r>
      <t xml:space="preserve">General Plant Depreciation Reserve </t>
    </r>
    <r>
      <rPr>
        <vertAlign val="superscript"/>
        <sz val="12"/>
        <rFont val="Times New Roman"/>
        <family val="1"/>
      </rPr>
      <t>b, 2</t>
    </r>
  </si>
  <si>
    <r>
      <t xml:space="preserve">Common Plant Depreciation Reserve  </t>
    </r>
    <r>
      <rPr>
        <vertAlign val="superscript"/>
        <sz val="12"/>
        <rFont val="Times New Roman"/>
        <family val="1"/>
      </rPr>
      <t>b, 2</t>
    </r>
  </si>
  <si>
    <t>Total Transmission Plant  &amp; Incentive Transmission Plant</t>
  </si>
  <si>
    <t>Line 9 Above</t>
  </si>
  <si>
    <t>C. Incentive Transmission Plant Abandoned Project Rate Base:</t>
  </si>
  <si>
    <t>Transmission Plant &amp; Incentive Transmission Plant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</si>
  <si>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</si>
  <si>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</si>
  <si>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</si>
  <si>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</si>
  <si>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</si>
  <si>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</si>
  <si>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</si>
  <si>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</si>
  <si>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</si>
  <si>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</si>
  <si>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</si>
  <si>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</si>
  <si>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Amortization of True-Up Adjustment and Interest True-Up Adjustment:</t>
  </si>
  <si>
    <t>a) Amortization of Prior Cycle True-Up Adjustment and Prior Interest True-Up Adjustment:</t>
  </si>
  <si>
    <r>
      <t xml:space="preserve">    i. Amortization of Prior Cycle True-Up Adjustment.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</si>
  <si>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Prior Interest True-Up Adjustment. </t>
    </r>
    <r>
      <rPr>
        <b/>
        <vertAlign val="superscript"/>
        <sz val="12"/>
        <rFont val="Times New Roman"/>
        <family val="1"/>
      </rPr>
      <t>2</t>
    </r>
  </si>
  <si>
    <r>
      <t xml:space="preserve">Adjusted Total Recorded Retail Revenues @ Meter Level </t>
    </r>
    <r>
      <rPr>
        <b/>
        <vertAlign val="superscript"/>
        <sz val="12"/>
        <rFont val="Times New Roman"/>
        <family val="1"/>
      </rPr>
      <t>3</t>
    </r>
  </si>
  <si>
    <t>Sum Lines 3 &amp; 14</t>
  </si>
  <si>
    <r>
      <t xml:space="preserve">FERC INTEREST RATE </t>
    </r>
    <r>
      <rPr>
        <b/>
        <vertAlign val="superscript"/>
        <sz val="12"/>
        <rFont val="Times New Roman"/>
        <family val="1"/>
      </rPr>
      <t>4</t>
    </r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</si>
  <si>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4</t>
    </r>
  </si>
  <si>
    <t>A</t>
  </si>
  <si>
    <t>The above format of the True-Up Adjustment Calculation will be used for each cycle, with the exception of the cycle 2 4-month true-up adjustment. For the cycle 2 True-Up Adjustment, the above format will be used for the months of Sep 2013 - Dec 2013.</t>
  </si>
  <si>
    <t>For the Retail True-Up Adjustment Calculation, the Recorded Retail Revenues are measured at the Meter Level.</t>
  </si>
  <si>
    <r>
      <rPr>
        <b/>
        <vertAlign val="superscript"/>
        <sz val="12"/>
        <rFont val="Times New Roman"/>
        <family val="1"/>
      </rPr>
      <t>2</t>
    </r>
    <r>
      <rPr>
        <sz val="10"/>
        <rFont val="Arial"/>
        <family val="2"/>
      </rPr>
      <t/>
    </r>
  </si>
  <si>
    <t>The amortization of prior cycle True-Up Adjustment and prior Interest True-Up Adjustment will be repeated as needed in deriving the True-Up Adjustment.</t>
  </si>
  <si>
    <r>
      <rPr>
        <b/>
        <vertAlign val="superscript"/>
        <sz val="12"/>
        <rFont val="Times New Roman"/>
        <family val="1"/>
      </rPr>
      <t>3</t>
    </r>
    <r>
      <rPr>
        <sz val="10"/>
        <rFont val="Arial"/>
        <family val="2"/>
      </rPr>
      <t/>
    </r>
  </si>
  <si>
    <t>For the Retail True-Up Adjustment Calculation, the Adjusted Total Recorded Retail Revenues are measured at the Meter Level.</t>
  </si>
  <si>
    <r>
      <rPr>
        <b/>
        <vertAlign val="superscript"/>
        <sz val="12"/>
        <rFont val="Times New Roman"/>
        <family val="1"/>
      </rPr>
      <t>4</t>
    </r>
    <r>
      <rPr>
        <sz val="10"/>
        <rFont val="Arial"/>
        <family val="2"/>
      </rPr>
      <t/>
    </r>
  </si>
  <si>
    <t>The FERC interest rate information comes from the FERC website.</t>
  </si>
  <si>
    <r>
      <t xml:space="preserve">Adjusted Total Recorded Retail Revenues @ Transmission Level </t>
    </r>
    <r>
      <rPr>
        <b/>
        <vertAlign val="superscript"/>
        <sz val="12"/>
        <rFont val="Times New Roman"/>
        <family val="1"/>
      </rPr>
      <t>3</t>
    </r>
  </si>
  <si>
    <t>For the Retail True-Up Adjustment Calculation, the Recorded Retail Revenues are measured at the Transmission Level.</t>
  </si>
  <si>
    <t>For the Retail True-Up Adjustment Calculation, the Adjusted Total Recorded Retail Revenues are measured at the Transmission Level.</t>
  </si>
  <si>
    <t>Derivation of RETAIL Interest True-Up Adjustment</t>
  </si>
  <si>
    <r>
      <t xml:space="preserve">(a) </t>
    </r>
    <r>
      <rPr>
        <b/>
        <vertAlign val="superscript"/>
        <sz val="12"/>
        <rFont val="Times New Roman"/>
        <family val="1"/>
      </rPr>
      <t>b</t>
    </r>
  </si>
  <si>
    <r>
      <t xml:space="preserve">(b) </t>
    </r>
    <r>
      <rPr>
        <vertAlign val="superscript"/>
        <sz val="12"/>
        <rFont val="Times New Roman"/>
        <family val="1"/>
      </rPr>
      <t>b</t>
    </r>
  </si>
  <si>
    <r>
      <t xml:space="preserve">(c) </t>
    </r>
    <r>
      <rPr>
        <b/>
        <vertAlign val="superscript"/>
        <sz val="12"/>
        <rFont val="Times New Roman"/>
        <family val="1"/>
      </rPr>
      <t>b</t>
    </r>
  </si>
  <si>
    <r>
      <t xml:space="preserve">(d) </t>
    </r>
    <r>
      <rPr>
        <b/>
        <vertAlign val="superscript"/>
        <sz val="12"/>
        <rFont val="Times New Roman"/>
        <family val="1"/>
      </rPr>
      <t>b</t>
    </r>
  </si>
  <si>
    <r>
      <t xml:space="preserve">(e) </t>
    </r>
    <r>
      <rPr>
        <vertAlign val="superscript"/>
        <sz val="12"/>
        <rFont val="Times New Roman"/>
        <family val="1"/>
      </rPr>
      <t>b</t>
    </r>
  </si>
  <si>
    <r>
      <t xml:space="preserve">(f) </t>
    </r>
    <r>
      <rPr>
        <b/>
        <vertAlign val="superscript"/>
        <sz val="12"/>
        <rFont val="Times New Roman"/>
        <family val="1"/>
      </rPr>
      <t>b</t>
    </r>
  </si>
  <si>
    <r>
      <t xml:space="preserve">(g) </t>
    </r>
    <r>
      <rPr>
        <b/>
        <vertAlign val="superscript"/>
        <sz val="12"/>
        <rFont val="Times New Roman"/>
        <family val="1"/>
      </rPr>
      <t>b</t>
    </r>
  </si>
  <si>
    <r>
      <t xml:space="preserve">(h) </t>
    </r>
    <r>
      <rPr>
        <vertAlign val="superscript"/>
        <sz val="12"/>
        <rFont val="Times New Roman"/>
        <family val="1"/>
      </rPr>
      <t>b</t>
    </r>
  </si>
  <si>
    <r>
      <t xml:space="preserve">(i) </t>
    </r>
    <r>
      <rPr>
        <b/>
        <vertAlign val="superscript"/>
        <sz val="12"/>
        <rFont val="Times New Roman"/>
        <family val="1"/>
      </rPr>
      <t>b</t>
    </r>
  </si>
  <si>
    <r>
      <t xml:space="preserve">(j) </t>
    </r>
    <r>
      <rPr>
        <b/>
        <vertAlign val="superscript"/>
        <sz val="12"/>
        <rFont val="Times New Roman"/>
        <family val="1"/>
      </rPr>
      <t>b</t>
    </r>
  </si>
  <si>
    <r>
      <t xml:space="preserve">(k) </t>
    </r>
    <r>
      <rPr>
        <vertAlign val="superscript"/>
        <sz val="12"/>
        <rFont val="Times New Roman"/>
        <family val="1"/>
      </rPr>
      <t>b</t>
    </r>
  </si>
  <si>
    <r>
      <t xml:space="preserve">(l) </t>
    </r>
    <r>
      <rPr>
        <b/>
        <vertAlign val="superscript"/>
        <sz val="12"/>
        <rFont val="Times New Roman"/>
        <family val="1"/>
      </rPr>
      <t>b</t>
    </r>
  </si>
  <si>
    <t>(m)</t>
  </si>
  <si>
    <t>(Base Period Following the end of the True-Up Period)</t>
  </si>
  <si>
    <r>
      <t xml:space="preserve">Beginning True-Up Adjustment (Overcollection)/Undercollection </t>
    </r>
    <r>
      <rPr>
        <b/>
        <vertAlign val="superscript"/>
        <sz val="12"/>
        <rFont val="Times New Roman"/>
        <family val="1"/>
      </rPr>
      <t>a</t>
    </r>
  </si>
  <si>
    <t>Previous Month's Ending Balance from Line 22</t>
  </si>
  <si>
    <t>Part A1: Amortization of True-Up Adjustment Balance:</t>
  </si>
  <si>
    <t>Total Recorded Sales in KWHs</t>
  </si>
  <si>
    <t>See Related Work Papers; Pages; Lines</t>
  </si>
  <si>
    <r>
      <t xml:space="preserve">Amortization Rate Per KWH </t>
    </r>
    <r>
      <rPr>
        <b/>
        <vertAlign val="superscript"/>
        <sz val="12"/>
        <rFont val="Times New Roman"/>
        <family val="1"/>
      </rPr>
      <t>f</t>
    </r>
  </si>
  <si>
    <t>Amortization of True-Up Adjustment Balance + Accrued Interest</t>
  </si>
  <si>
    <t>Line 6 x Line 8</t>
  </si>
  <si>
    <t>Net Monthly Collection/(Refunds)</t>
  </si>
  <si>
    <t>Minus Line 10 from Columns (a) through (l)</t>
  </si>
  <si>
    <t>Part A2: Calculation of Interest on Remaining TU Balance:</t>
  </si>
  <si>
    <r>
      <t xml:space="preserve">      Beginning Balance for Interest Calculation </t>
    </r>
    <r>
      <rPr>
        <vertAlign val="superscript"/>
        <sz val="12"/>
        <rFont val="Times New Roman"/>
        <family val="1"/>
      </rPr>
      <t>c</t>
    </r>
  </si>
  <si>
    <t>Balance at Beginning of Quarter (See Footnote C)</t>
  </si>
  <si>
    <r>
      <t xml:space="preserve">      Monthly Activity Included in Interest Calculation Basis </t>
    </r>
    <r>
      <rPr>
        <vertAlign val="superscript"/>
        <sz val="12"/>
        <rFont val="Times New Roman"/>
        <family val="1"/>
      </rPr>
      <t>d</t>
    </r>
  </si>
  <si>
    <t>See Footnote D</t>
  </si>
  <si>
    <t xml:space="preserve">      Basis for Interest Expense Calculation</t>
  </si>
  <si>
    <t>Line 16 + Line 17</t>
  </si>
  <si>
    <t xml:space="preserve">      Monthly Interest Rate </t>
  </si>
  <si>
    <t>FERC Monthly Rates From Line 28 Below</t>
  </si>
  <si>
    <t xml:space="preserve">         Interest Expense</t>
  </si>
  <si>
    <t>Line 18 x Line 19 - Columns (a) through (l)</t>
  </si>
  <si>
    <t>Ending Balance (Overcollection)/Undercollection</t>
  </si>
  <si>
    <t>Line 1 + Line 12 + Line 20</t>
  </si>
  <si>
    <r>
      <t xml:space="preserve">FERC INTEREST RATE </t>
    </r>
    <r>
      <rPr>
        <b/>
        <vertAlign val="superscript"/>
        <sz val="12"/>
        <rFont val="Times New Roman"/>
        <family val="1"/>
      </rPr>
      <t>e</t>
    </r>
  </si>
  <si>
    <t>Annual Interest Rate from FERC Website</t>
  </si>
  <si>
    <t>(Line 24)/(Line 25)x(Line 26)</t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</si>
  <si>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e</t>
    </r>
  </si>
  <si>
    <t>Monthly Interest Rate from FERC Website</t>
  </si>
  <si>
    <t>Line 27 Minus Line 28</t>
  </si>
  <si>
    <t>c</t>
  </si>
  <si>
    <t>Beginning Balance for Interest Calculation Remains Constant for each 3 Month Quarter as Interest is Compounded Quarterly on these  amounts pursuant to FERC Interest Methodology - per 18 CFR Section 35.19 (2) (iii) (B).</t>
  </si>
  <si>
    <t>d</t>
  </si>
  <si>
    <t xml:space="preserve">Monthly Activity Calculated as Follows: </t>
  </si>
  <si>
    <t>a) 1st Month of Quarter =  Column A, Line 12 Divided by 2</t>
  </si>
  <si>
    <t>b) 2nd Month of Quarter = Column A, Line 12 + (Column B, Line 12 Divided by 2)</t>
  </si>
  <si>
    <t>c) 3rd Month of Quarter = Column A, Line 12 + Column B, Line 12 + (Column C, Line 12 Divided by 2). Column D, E, F, etc. repeats the process outlined in (a), (b), and (c) above.</t>
  </si>
  <si>
    <t>e</t>
  </si>
  <si>
    <t>f</t>
  </si>
  <si>
    <t>The Amortization Rate per KWH in column (n), line 8, represents the amount of the prior year's True-Up Adjustment + Accrued Interest, amortized over the 12-month prior cycle's rate effective period.</t>
  </si>
  <si>
    <r>
      <t xml:space="preserve">(n) </t>
    </r>
    <r>
      <rPr>
        <b/>
        <vertAlign val="superscript"/>
        <sz val="12"/>
        <rFont val="Times New Roman"/>
        <family val="1"/>
      </rPr>
      <t>b</t>
    </r>
  </si>
  <si>
    <r>
      <t xml:space="preserve">(o) </t>
    </r>
    <r>
      <rPr>
        <vertAlign val="superscript"/>
        <sz val="12"/>
        <rFont val="Times New Roman"/>
        <family val="1"/>
      </rPr>
      <t>b</t>
    </r>
  </si>
  <si>
    <r>
      <t xml:space="preserve">(p) </t>
    </r>
    <r>
      <rPr>
        <b/>
        <vertAlign val="superscript"/>
        <sz val="12"/>
        <rFont val="Times New Roman"/>
        <family val="1"/>
      </rPr>
      <t>b</t>
    </r>
  </si>
  <si>
    <r>
      <t xml:space="preserve">(q) </t>
    </r>
    <r>
      <rPr>
        <b/>
        <vertAlign val="superscript"/>
        <sz val="12"/>
        <rFont val="Times New Roman"/>
        <family val="1"/>
      </rPr>
      <t>b</t>
    </r>
  </si>
  <si>
    <r>
      <t xml:space="preserve">(r) </t>
    </r>
    <r>
      <rPr>
        <vertAlign val="superscript"/>
        <sz val="12"/>
        <rFont val="Times New Roman"/>
        <family val="1"/>
      </rPr>
      <t>b</t>
    </r>
  </si>
  <si>
    <r>
      <t xml:space="preserve">(s) </t>
    </r>
    <r>
      <rPr>
        <b/>
        <vertAlign val="superscript"/>
        <sz val="12"/>
        <rFont val="Times New Roman"/>
        <family val="1"/>
      </rPr>
      <t>b</t>
    </r>
  </si>
  <si>
    <r>
      <t xml:space="preserve">(t) </t>
    </r>
    <r>
      <rPr>
        <b/>
        <vertAlign val="superscript"/>
        <sz val="12"/>
        <rFont val="Times New Roman"/>
        <family val="1"/>
      </rPr>
      <t>b</t>
    </r>
  </si>
  <si>
    <r>
      <t xml:space="preserve">(u) </t>
    </r>
    <r>
      <rPr>
        <vertAlign val="superscript"/>
        <sz val="12"/>
        <rFont val="Times New Roman"/>
        <family val="1"/>
      </rPr>
      <t>b</t>
    </r>
  </si>
  <si>
    <r>
      <t xml:space="preserve">(v) </t>
    </r>
    <r>
      <rPr>
        <b/>
        <vertAlign val="superscript"/>
        <sz val="12"/>
        <rFont val="Times New Roman"/>
        <family val="1"/>
      </rPr>
      <t>b</t>
    </r>
  </si>
  <si>
    <r>
      <t xml:space="preserve">(w) </t>
    </r>
    <r>
      <rPr>
        <b/>
        <vertAlign val="superscript"/>
        <sz val="12"/>
        <rFont val="Times New Roman"/>
        <family val="1"/>
      </rPr>
      <t>b</t>
    </r>
  </si>
  <si>
    <r>
      <t xml:space="preserve">(x) </t>
    </r>
    <r>
      <rPr>
        <vertAlign val="superscript"/>
        <sz val="12"/>
        <rFont val="Times New Roman"/>
        <family val="1"/>
      </rPr>
      <t>b</t>
    </r>
  </si>
  <si>
    <r>
      <t xml:space="preserve">(y) </t>
    </r>
    <r>
      <rPr>
        <b/>
        <vertAlign val="superscript"/>
        <sz val="12"/>
        <rFont val="Times New Roman"/>
        <family val="1"/>
      </rPr>
      <t>b</t>
    </r>
  </si>
  <si>
    <t>(z)</t>
  </si>
  <si>
    <t>Rate Effective Period from Prior Cycle Filing</t>
  </si>
  <si>
    <t>Derivation of WHOLESALE Interest True-Up Adjustment</t>
  </si>
  <si>
    <t>Balance at Beginning of Quarter (See Footnote 1)</t>
  </si>
  <si>
    <t>for each project and lines 54 through 56 will be repeated for each project.</t>
  </si>
  <si>
    <t>project. As a result, the data on this page may carryover to the next page.</t>
  </si>
  <si>
    <t xml:space="preserve">The incentive rate cost components for each ROE incentive project will be tracked and shown separately for each project and lines 36 through 40 will be repeated for each </t>
  </si>
  <si>
    <t>The Incentive ROE Transmission Plant will be tracked and shown for each incentive project and lines 29 through 31 will be repeated for each project.</t>
  </si>
  <si>
    <r>
      <t xml:space="preserve">D. Incentive Transmission Construction Work In Progress  </t>
    </r>
    <r>
      <rPr>
        <b/>
        <u/>
        <vertAlign val="superscript"/>
        <sz val="12"/>
        <rFont val="Times New Roman"/>
        <family val="1"/>
      </rPr>
      <t>2</t>
    </r>
  </si>
  <si>
    <t>Incentive CWIP projects will be tracked separately and line 38 will be shown for each project.</t>
  </si>
  <si>
    <r>
      <t xml:space="preserve">Incentive Transmission Plant Depreciation Reserve  </t>
    </r>
    <r>
      <rPr>
        <b/>
        <vertAlign val="superscript"/>
        <sz val="12"/>
        <rFont val="Times New Roman"/>
        <family val="1"/>
      </rPr>
      <t>1</t>
    </r>
  </si>
  <si>
    <t>The Incentive ROE Transmission Plant and depreciation reserve will be tracked and shown for each incentive project and lines 23 and 24 will be repeated for each project.</t>
  </si>
  <si>
    <t>The Incentive Annual Fixed Charge Rate will be tracked and shown for each incentive project as applicable.</t>
  </si>
  <si>
    <t xml:space="preserve">Total Steam Production Plant  </t>
  </si>
  <si>
    <t xml:space="preserve">Total Nuclear Production Plant </t>
  </si>
  <si>
    <t xml:space="preserve">Total Hydraulic Production Plant  </t>
  </si>
  <si>
    <t xml:space="preserve">Total Other Production Plant  </t>
  </si>
  <si>
    <r>
      <t xml:space="preserve">Transmission Plant  </t>
    </r>
    <r>
      <rPr>
        <b/>
        <vertAlign val="superscript"/>
        <sz val="12"/>
        <rFont val="Times New Roman"/>
        <family val="1"/>
      </rPr>
      <t>2</t>
    </r>
  </si>
  <si>
    <t xml:space="preserve">Electric Miscellaneous Intangible Plant, General Plant, and Common Plant are not affected by the "Seven-Element Adjustment Factor" because </t>
  </si>
  <si>
    <t>The amounts stated above are ratemaking utility plant in service and a result of implementing the "Seven-Element Adjustment Factor" which</t>
  </si>
  <si>
    <t>The amounts stated above are ratemaking utility plant in service and as a result of implementing the "Seven-Element Adjustment Factor" which</t>
  </si>
  <si>
    <t>The purpose of this footnote is to indicate for incentive projects the cost of the project.</t>
  </si>
  <si>
    <t>The amounts stated above are ratemaking utility plant in service as a result of implementing the "Seven-Element Adjustment Factor" which</t>
  </si>
  <si>
    <t xml:space="preserve">   Damages &amp; Injuries - Wildfire Damage Claims </t>
  </si>
  <si>
    <t>beginning and ending year balances.</t>
  </si>
  <si>
    <r>
      <t xml:space="preserve">Total Steam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</si>
  <si>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Nuclear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</si>
  <si>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Hydraulic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</si>
  <si>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Other Production Plant </t>
    </r>
    <r>
      <rPr>
        <b/>
        <vertAlign val="superscript"/>
        <sz val="12"/>
        <rFont val="Times New Roman"/>
        <family val="1"/>
      </rPr>
      <t>b</t>
    </r>
  </si>
  <si>
    <r>
      <t xml:space="preserve">Transmission Plant  </t>
    </r>
    <r>
      <rPr>
        <b/>
        <vertAlign val="superscript"/>
        <sz val="12"/>
        <rFont val="Times New Roman"/>
        <family val="1"/>
      </rPr>
      <t>b, 2</t>
    </r>
  </si>
  <si>
    <t>The depreciation reserve for Electric Miscellaneous Intangible, General and Common plant is derived based on a simple average of beginning and end of year balances.</t>
  </si>
  <si>
    <t xml:space="preserve">   Damages &amp; Injuries - Wildfire Damage Claims</t>
  </si>
  <si>
    <t xml:space="preserve">Less: SONGS Property Taxes </t>
  </si>
  <si>
    <t>A line will be shown for each applicable project.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</si>
  <si>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 xml:space="preserve"> a</t>
    </r>
  </si>
  <si>
    <t>The balance for Incentive Transmission Construction Work In Progress is derived based on a 13-month average balance. A line will be shown for each applicable project.</t>
  </si>
  <si>
    <t>The balance for Incentive Transmission Construction Work In Progress is derived based on a 13-month average balance.</t>
  </si>
  <si>
    <r>
      <t xml:space="preserve">Incentive Return on Common Equity: </t>
    </r>
    <r>
      <rPr>
        <b/>
        <u/>
        <vertAlign val="superscript"/>
        <sz val="12"/>
        <rFont val="Times New Roman"/>
        <family val="1"/>
      </rPr>
      <t>2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</si>
  <si>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 </t>
    </r>
    <r>
      <rPr>
        <b/>
        <u/>
        <vertAlign val="superscript"/>
        <sz val="12"/>
        <rFont val="Times New Roman"/>
        <family val="1"/>
      </rPr>
      <t>1</t>
    </r>
  </si>
  <si>
    <t>Transmission Plant Property Insurance Allocation Factor</t>
  </si>
  <si>
    <t xml:space="preserve">   FERC Acct 930.1 - General Advertising Expenses </t>
  </si>
  <si>
    <t>Transmission Related Depreciation Reserve:</t>
  </si>
  <si>
    <t>Incentive ROE Project Return and Associated Income Taxes</t>
  </si>
  <si>
    <t>A. Transmission Rate Base:</t>
  </si>
  <si>
    <t>B. Incentive ROE Project Transmission Rate Base:</t>
  </si>
  <si>
    <t>A. Transmission Plant:</t>
  </si>
  <si>
    <t>B. Incentive Project Transmission Plant:</t>
  </si>
  <si>
    <r>
      <t xml:space="preserve">A. End Use Customer Base Transmission Revenue Requirement (BTRR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):</t>
    </r>
  </si>
  <si>
    <t>D. Incentive Forecast Transmission CWIP Revenues:</t>
  </si>
  <si>
    <r>
      <t xml:space="preserve">F. Total Retail BTRR </t>
    </r>
    <r>
      <rPr>
        <b/>
        <u/>
        <vertAlign val="subscript"/>
        <sz val="11"/>
        <rFont val="Times New Roman"/>
        <family val="1"/>
      </rPr>
      <t>EU</t>
    </r>
    <r>
      <rPr>
        <b/>
        <u/>
        <sz val="11"/>
        <rFont val="Times New Roman"/>
        <family val="1"/>
      </rPr>
      <t xml:space="preserve"> With FF&amp;U</t>
    </r>
  </si>
  <si>
    <r>
      <t xml:space="preserve">A.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FF&amp;U: </t>
    </r>
    <r>
      <rPr>
        <b/>
        <u/>
        <vertAlign val="superscript"/>
        <sz val="11"/>
        <rFont val="Times New Roman"/>
        <family val="1"/>
      </rPr>
      <t>1</t>
    </r>
  </si>
  <si>
    <r>
      <t xml:space="preserve">B. Derivation of Split Between HV and LV: </t>
    </r>
    <r>
      <rPr>
        <b/>
        <u/>
        <vertAlign val="superscript"/>
        <sz val="12"/>
        <rFont val="Times New Roman"/>
        <family val="1"/>
      </rPr>
      <t>1</t>
    </r>
  </si>
  <si>
    <t>Incentive Transmission Plant Abandoned Project Cost ADIT</t>
  </si>
  <si>
    <t>Transmission Plant Abandoned ADIT</t>
  </si>
  <si>
    <t>Statement AF; Page 3; Line 11</t>
  </si>
  <si>
    <t>Shall be Zero for Incentive ROE Projects</t>
  </si>
  <si>
    <t xml:space="preserve">Line 18 x Line 19 - Columns (n) through (y) </t>
  </si>
  <si>
    <t>(Retail TU Adj; Total Col; Line 29) / 1,000</t>
  </si>
  <si>
    <t>(Retl Int TU-1 + Retl Int TU-2; Ttl Col; Ln 20)/1,000</t>
  </si>
  <si>
    <t>(Wholesale TU Adj; Total Col; Line 29) / 1,000</t>
  </si>
  <si>
    <t>(Wholesale Int TU-1 + Wholesale Int TU-2; Ttl Col; Ln 20) / 1000</t>
  </si>
  <si>
    <t>Statement AV; Page 16, Line 31</t>
  </si>
  <si>
    <t>Sum Lines 2 thru 8</t>
  </si>
  <si>
    <t xml:space="preserve">   FERC Acct 561.4 - Scheduling, System Control &amp; Dispatch Services</t>
  </si>
  <si>
    <t xml:space="preserve">   FERC Acct 561.8 - Reliability, Planning &amp; Standards Development</t>
  </si>
  <si>
    <t xml:space="preserve">   FERC Acct 565 - Transmission of Electricity by Others</t>
  </si>
  <si>
    <t xml:space="preserve">   FERC Acct 566 - Miscellaneous Transmission Expense </t>
  </si>
  <si>
    <t xml:space="preserve">Total Adjusted Transmission O&amp;M Expenses </t>
  </si>
  <si>
    <t xml:space="preserve">   CPUC Intervenor Funding Expense - Distribution</t>
  </si>
  <si>
    <t>Total Adjusted A&amp;G Expenses Including Property Insurance</t>
  </si>
  <si>
    <t>Sum Lines 12 thru 25</t>
  </si>
  <si>
    <t>Sum Lines 26 and 27</t>
  </si>
  <si>
    <t>Line 28 x Line 29</t>
  </si>
  <si>
    <t>Sum Lines 33 thru 36</t>
  </si>
  <si>
    <t>Sum Lines 39 thru 45</t>
  </si>
  <si>
    <t>Line 37 / Line 46</t>
  </si>
  <si>
    <t>See Line 27 Above</t>
  </si>
  <si>
    <t>Less: Property Insurance (Reflected on Line 50 below due to different allocation factor)</t>
  </si>
  <si>
    <t>Line 48 x Line 50</t>
  </si>
  <si>
    <t>Transmission Related A &amp; G Expense Excluding Property Insurance Expense</t>
  </si>
  <si>
    <t>Transmission Related A &amp; G Expense Including Property Insurance Expense</t>
  </si>
  <si>
    <t>Sum Lines 52 &amp; 54</t>
  </si>
  <si>
    <t>Total Transmission O&amp;M Expense</t>
  </si>
  <si>
    <t>Adjustments to Per  Book Transmission O&amp;M Expense:</t>
  </si>
  <si>
    <t>Total Transmission Related Administrative and General Expenses</t>
  </si>
  <si>
    <t>Statement AH; Page 5, Line 56</t>
  </si>
  <si>
    <t>Stmnt AH WP; Page AH1; Line 17</t>
  </si>
  <si>
    <t>See Line 14 Above</t>
  </si>
  <si>
    <t>Stmnt AV WP; Page AV2; Line 31</t>
  </si>
  <si>
    <t>Line 22 x Line 24</t>
  </si>
  <si>
    <t>Sum Lines 4 thru 10</t>
  </si>
  <si>
    <t>Sum Lines 1; 12</t>
  </si>
  <si>
    <t>Sum Lines 14 thru 18</t>
  </si>
  <si>
    <t>Sum Lines 20 thru 26</t>
  </si>
  <si>
    <t>Statement BK-2; Page 1; Line 26</t>
  </si>
  <si>
    <t>C. Summary of CAISO Transmission Facilities by</t>
  </si>
  <si>
    <r>
      <t xml:space="preserve">D.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  <r>
      <rPr>
        <b/>
        <u/>
        <vertAlign val="superscript"/>
        <sz val="12"/>
        <rFont val="Times New Roman"/>
        <family val="1"/>
      </rPr>
      <t>5</t>
    </r>
  </si>
  <si>
    <r>
      <t xml:space="preserve">   CPUC Intervenor Funding Expense - Transmission  </t>
    </r>
    <r>
      <rPr>
        <b/>
        <vertAlign val="superscript"/>
        <sz val="12"/>
        <rFont val="Times New Roman"/>
        <family val="1"/>
      </rPr>
      <t>1</t>
    </r>
  </si>
  <si>
    <t>The CPUC Intervenor Expense for Transmission shall be treated as an exclusion in A&amp;G but added back to the Retail BTRR on BK-1, page 1, line 6.</t>
  </si>
  <si>
    <t>This expense will be excluded in Wholesale BTRR on BK-2, page 1, line 4.</t>
  </si>
  <si>
    <t xml:space="preserve">Statement AH; Page 5, Line 17 </t>
  </si>
  <si>
    <t>Stmnt AH WP; Page AH1; Line 56</t>
  </si>
  <si>
    <t>Statement AG; Page 4; Line 1</t>
  </si>
  <si>
    <t xml:space="preserve">     FT = Federal Income Tax Rate @ 35%</t>
  </si>
  <si>
    <t xml:space="preserve">     ST = State Income Tax Rate @ 8.84%</t>
  </si>
  <si>
    <t>Line 34 Below Total Col.</t>
  </si>
  <si>
    <t>Line 26 Below, Col (m)</t>
  </si>
  <si>
    <t xml:space="preserve">Number of Days Per Month </t>
  </si>
  <si>
    <t>Line 26 Below, Col (z)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</si>
  <si>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a</t>
    </r>
  </si>
  <si>
    <r>
      <t xml:space="preserve">B. Prepayments </t>
    </r>
    <r>
      <rPr>
        <vertAlign val="superscript"/>
        <sz val="12"/>
        <rFont val="Times New Roman"/>
        <family val="1"/>
      </rPr>
      <t>a</t>
    </r>
  </si>
  <si>
    <r>
      <t xml:space="preserve">B. Prepayments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</t>
    </r>
  </si>
  <si>
    <t>C. Derivation of Transmission Related Cash Working Capital - Retail:</t>
  </si>
  <si>
    <t>D. Adj. to Back Out CPUC Intervenor Funding Exp. Embedded in Retail Working Cash:</t>
  </si>
  <si>
    <r>
      <t xml:space="preserve">CPUC Intervenor Funding Exp. Revenue Adj. </t>
    </r>
    <r>
      <rPr>
        <b/>
        <vertAlign val="superscript"/>
        <sz val="12"/>
        <rFont val="Times New Roman"/>
        <family val="1"/>
      </rPr>
      <t xml:space="preserve"> b</t>
    </r>
  </si>
  <si>
    <t>This adjustment is being made to BK-2, page 1, line 6 to show that wholesale customers should not pay for this working cash item.</t>
  </si>
  <si>
    <t>Transmission Plant Depreciation Expense (net of incentive depreciation expense on line 21)</t>
  </si>
  <si>
    <t>C. Derivation of Transmission Related Cash Working Capital:</t>
  </si>
  <si>
    <t>CPUC Intervenor Funding Expense Revenue Adjustment</t>
  </si>
  <si>
    <t>Stmnt AV WP; Page AV2; Line 8</t>
  </si>
  <si>
    <t>Stmnt AV WP; Page AV2; Line 10</t>
  </si>
  <si>
    <t>Stmnt AV WP; Page AV2; Line 22</t>
  </si>
  <si>
    <t>Stmnt AV WP; Page AV3; Line 7</t>
  </si>
  <si>
    <t>Stmnt AV WP; Page AV3; Line 8</t>
  </si>
  <si>
    <t>Stmnt AV WP; Page AV3; Line 10</t>
  </si>
  <si>
    <t>Stmnt AV WP; Page AV3; Line 22</t>
  </si>
  <si>
    <t>Adj. to Transmission Related Cash Working Capital - Wholesale Customers</t>
  </si>
  <si>
    <t>Line 26 x Line 28</t>
  </si>
  <si>
    <t>Statement AL; Page 9; Line 30</t>
  </si>
  <si>
    <t>Offer of Settlement in FERC Docket No. ER13-941-001</t>
  </si>
  <si>
    <t>Sum Lines 28; 35</t>
  </si>
  <si>
    <t>The Incentive Cost of Capital Rate will be tracked and shown separately for each project. However, this will be entered as 0% in BK-1 when there's no incentive project to show.</t>
  </si>
  <si>
    <t>50% of Transmission O&amp;M Expense</t>
  </si>
  <si>
    <t>50% of Transmission Related A&amp;G Expense</t>
  </si>
  <si>
    <t>Transmission Related Amortization of Investment Tax Credit</t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</si>
  <si>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</t>
    </r>
    <r>
      <rPr>
        <sz val="12"/>
        <rFont val="Times New Roman"/>
        <family val="1"/>
      </rPr>
      <t xml:space="preserve">) Excluding FF&amp;U </t>
    </r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</si>
  <si>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EU-IR-ROE</t>
    </r>
    <r>
      <rPr>
        <sz val="12"/>
        <rFont val="Times New Roman"/>
        <family val="1"/>
      </rPr>
      <t xml:space="preserve">) Excluding FF&amp;U </t>
    </r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</si>
  <si>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</si>
  <si>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t xml:space="preserve">Existing </t>
  </si>
  <si>
    <t xml:space="preserve">New </t>
  </si>
  <si>
    <t>Ln</t>
  </si>
  <si>
    <t>See HV-LV Study WP</t>
  </si>
  <si>
    <t>Transmission Plant HV/LV Study Classification Summary ($1,000):</t>
  </si>
  <si>
    <t xml:space="preserve">     Transmission O&amp;M Expense - Excl. Intervenor Funding Expense</t>
  </si>
  <si>
    <t xml:space="preserve">     One Eighth O&amp;M Rule</t>
  </si>
  <si>
    <r>
      <t xml:space="preserve">Line 27 x </t>
    </r>
    <r>
      <rPr>
        <sz val="12"/>
        <color rgb="FF00B050"/>
        <rFont val="Times New Roman"/>
        <family val="1"/>
      </rPr>
      <t>1.031%</t>
    </r>
  </si>
  <si>
    <r>
      <t xml:space="preserve">Line 27 x </t>
    </r>
    <r>
      <rPr>
        <sz val="12"/>
        <color rgb="FF00B050"/>
        <rFont val="Times New Roman"/>
        <family val="1"/>
      </rPr>
      <t>0.174%</t>
    </r>
  </si>
  <si>
    <r>
      <t xml:space="preserve">Franchise Fee (FF) @ </t>
    </r>
    <r>
      <rPr>
        <sz val="12"/>
        <color rgb="FF00B050"/>
        <rFont val="Times New Roman"/>
        <family val="1"/>
      </rPr>
      <t>1.031%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</si>
  <si>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r>
      <t xml:space="preserve">Line 25 x </t>
    </r>
    <r>
      <rPr>
        <sz val="12"/>
        <color rgb="FF00B050"/>
        <rFont val="Times New Roman"/>
        <family val="1"/>
      </rPr>
      <t>1.031%</t>
    </r>
  </si>
  <si>
    <r>
      <t xml:space="preserve">Line 29 x </t>
    </r>
    <r>
      <rPr>
        <sz val="12"/>
        <color rgb="FF00B050"/>
        <rFont val="Times New Roman"/>
        <family val="1"/>
      </rPr>
      <t>1.031%</t>
    </r>
  </si>
  <si>
    <r>
      <t xml:space="preserve">     FT = Federal Income Tax Rate @ </t>
    </r>
    <r>
      <rPr>
        <sz val="12"/>
        <color rgb="FF00B050"/>
        <rFont val="Times New Roman"/>
        <family val="1"/>
      </rPr>
      <t>35%</t>
    </r>
  </si>
  <si>
    <r>
      <t xml:space="preserve">     ST = State Income Tax Rate @</t>
    </r>
    <r>
      <rPr>
        <sz val="12"/>
        <color rgb="FF00B050"/>
        <rFont val="Times New Roman"/>
        <family val="1"/>
      </rPr>
      <t xml:space="preserve"> 8.84%</t>
    </r>
  </si>
  <si>
    <r>
      <t xml:space="preserve">     ST = State Income Tax Rate @ </t>
    </r>
    <r>
      <rPr>
        <sz val="12"/>
        <color rgb="FF00B050"/>
        <rFont val="Times New Roman"/>
        <family val="1"/>
      </rPr>
      <t>8.84%</t>
    </r>
  </si>
  <si>
    <t xml:space="preserve">Days in Year </t>
  </si>
  <si>
    <r>
      <t xml:space="preserve">Days in Month </t>
    </r>
    <r>
      <rPr>
        <b/>
        <vertAlign val="superscript"/>
        <sz val="12"/>
        <rFont val="Times New Roman"/>
        <family val="1"/>
      </rPr>
      <t>5</t>
    </r>
  </si>
  <si>
    <r>
      <t>5</t>
    </r>
    <r>
      <rPr>
        <sz val="10"/>
        <rFont val="Arial"/>
        <family val="2"/>
      </rPr>
      <t/>
    </r>
  </si>
  <si>
    <t>These are fixed days for each month except February for leap vs. non-leap years.</t>
  </si>
  <si>
    <r>
      <t>g</t>
    </r>
    <r>
      <rPr>
        <sz val="10"/>
        <rFont val="Arial"/>
        <family val="2"/>
      </rPr>
      <t/>
    </r>
  </si>
  <si>
    <r>
      <t xml:space="preserve">Days in Month </t>
    </r>
    <r>
      <rPr>
        <b/>
        <vertAlign val="superscript"/>
        <sz val="12"/>
        <rFont val="Times New Roman"/>
        <family val="1"/>
      </rPr>
      <t>g</t>
    </r>
  </si>
  <si>
    <t>For December, Col (y), line 10 is the amount necessary to fully amortize the balance to zero. See applicable workpaper.</t>
  </si>
  <si>
    <t>CPUC Intervenor Funding Expense - Transmission</t>
  </si>
  <si>
    <t xml:space="preserve">     CPUC Intervenor Funding Expense - Transmission</t>
  </si>
  <si>
    <t xml:space="preserve">   CPUC Intervenor Funding Expense - Transmission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</si>
  <si>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20, column "z" is a component of BTRR.</t>
  </si>
  <si>
    <t>The months indicated in columns (a) through (l) pertains to the 12-month Base Period following the end of the True-Up Period, while columns (n) through (y) pertain to the prior cycle's Rate Effective Period.</t>
  </si>
  <si>
    <t>Stmt AD WP; Page AD-1; Line 3</t>
  </si>
  <si>
    <t>Stmt AD WP; Page AD-2; Line 15</t>
  </si>
  <si>
    <t>Stmt AD WP; Page AD-3; Line 15</t>
  </si>
  <si>
    <t>Stmt AD WP; Page AD-4; Line 15</t>
  </si>
  <si>
    <t>Stmt AD WP; Page AD-5; Line 15</t>
  </si>
  <si>
    <t>Stmt AD WP; Page AD-6; Line 3</t>
  </si>
  <si>
    <t>Stmt AD WP; Page AD-7; Line 15</t>
  </si>
  <si>
    <t>Stmt AD WP; Page AD-8; Line 15</t>
  </si>
  <si>
    <t>Stmt AD WP; Page AD-9; Line 3</t>
  </si>
  <si>
    <t>Stmt AD WP; Page AD-10; Line 3</t>
  </si>
  <si>
    <t>Stmt AE WP; Page AE-1; Line 15</t>
  </si>
  <si>
    <t>Stmt AE WP; Page AE-2; Line 3</t>
  </si>
  <si>
    <t>Stmt AE WP; Page AE-3; Line 3</t>
  </si>
  <si>
    <t>Stmt AE WP; Page AE-4; Line 3</t>
  </si>
  <si>
    <t>Stmt AE WP; Page AE-5; Line 15</t>
  </si>
  <si>
    <t>Stmt AJ WP; Page AJ-2; Line 1</t>
  </si>
  <si>
    <t>Stmt AJ WP; Page AJ-1; Line 11; Col. (2)</t>
  </si>
  <si>
    <t>Stmt AJ WP; Page AJ-3; Line 1</t>
  </si>
  <si>
    <t>Stmt AJ WP; Page AJ-4; Line 1</t>
  </si>
  <si>
    <t>Stmt AJ WP; Page AJ-1; Line 12; Col. (2)</t>
  </si>
  <si>
    <t>Stmt AJ WP; Page AJ-5; Line 11; Col. (2)</t>
  </si>
  <si>
    <t>Stmt AJ WP; Page AJ-6; Line 1</t>
  </si>
  <si>
    <t>Stmt AJ WP; Page AJ-7; Line 1</t>
  </si>
  <si>
    <t>Stmt AF WP; Page AF-1; Line 1</t>
  </si>
  <si>
    <t>Stmt AF WP; Page AF-1; Line 3</t>
  </si>
  <si>
    <t>Stmt AF WP; Page AF-2; Line 1</t>
  </si>
  <si>
    <t>Stmt AF WP; Page AF-2; Line 4</t>
  </si>
  <si>
    <t>Stmt AF WP; Page AF-2; Line 7</t>
  </si>
  <si>
    <t>Stmt AG WP; Page AG-1; Line 15</t>
  </si>
  <si>
    <t>Stmnt AH WP; Page AH-2; Line 20; Col. (a)</t>
  </si>
  <si>
    <t>Stmt AL WP; Page AL-1; Line 15</t>
  </si>
  <si>
    <t>Stmt AL WP; Page AL-2; Line 15</t>
  </si>
  <si>
    <t>Stmt AM WP; Page AM-1; Line 15</t>
  </si>
  <si>
    <t>Stmt AQ WP; Page AQ-1; Line 1</t>
  </si>
  <si>
    <t>Stmt AV WP; Page AV-1; Line 1</t>
  </si>
  <si>
    <t>Stmt AV WP; Page AV-1; Line 4</t>
  </si>
  <si>
    <t>Stmt AV WP; Page AV-1; Line 7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</si>
  <si>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</si>
  <si>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</si>
  <si>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t xml:space="preserve">   Other Transmission O&amp;M Exclusion Adjustments </t>
  </si>
  <si>
    <t>FERC</t>
  </si>
  <si>
    <t>Life</t>
  </si>
  <si>
    <t>Removal</t>
  </si>
  <si>
    <t>Account</t>
  </si>
  <si>
    <t>Rate</t>
  </si>
  <si>
    <t>E352.10</t>
  </si>
  <si>
    <t>Other</t>
  </si>
  <si>
    <t>E352.20</t>
  </si>
  <si>
    <t>SWPL</t>
  </si>
  <si>
    <t>E352.60</t>
  </si>
  <si>
    <t>SRPL</t>
  </si>
  <si>
    <t>E352 - Total</t>
  </si>
  <si>
    <t>Struct &amp; Improv</t>
  </si>
  <si>
    <t>E353.10</t>
  </si>
  <si>
    <t>E353.20</t>
  </si>
  <si>
    <t>E353.40</t>
  </si>
  <si>
    <t>CTC</t>
  </si>
  <si>
    <t>E353.60</t>
  </si>
  <si>
    <t>E353</t>
  </si>
  <si>
    <t>Station Equip</t>
  </si>
  <si>
    <t>E354.10</t>
  </si>
  <si>
    <t>E354.20</t>
  </si>
  <si>
    <t>E354.60</t>
  </si>
  <si>
    <t>E354</t>
  </si>
  <si>
    <t>Towers &amp; Fixtrs</t>
  </si>
  <si>
    <t>E355.10</t>
  </si>
  <si>
    <t>E355.20</t>
  </si>
  <si>
    <t>E355.60</t>
  </si>
  <si>
    <t>E355</t>
  </si>
  <si>
    <t>Poles &amp; Fixtrs</t>
  </si>
  <si>
    <t>E356.10</t>
  </si>
  <si>
    <t>E356.20</t>
  </si>
  <si>
    <t>E356.60</t>
  </si>
  <si>
    <t>E356</t>
  </si>
  <si>
    <t>OVH Cnd &amp; Dev</t>
  </si>
  <si>
    <t>E357.00</t>
  </si>
  <si>
    <t>Other &amp; SWPL</t>
  </si>
  <si>
    <t>E357.60</t>
  </si>
  <si>
    <t>Other &amp; SRPL</t>
  </si>
  <si>
    <t>E357</t>
  </si>
  <si>
    <t>Trans UG Cnduit</t>
  </si>
  <si>
    <t>E358.00</t>
  </si>
  <si>
    <t>E358.60</t>
  </si>
  <si>
    <t>E358</t>
  </si>
  <si>
    <t>Trans UG Cndctr</t>
  </si>
  <si>
    <t>E359.10</t>
  </si>
  <si>
    <t>E359.20</t>
  </si>
  <si>
    <t>E359.60</t>
  </si>
  <si>
    <t>E359</t>
  </si>
  <si>
    <t>Roads &amp; Trails</t>
  </si>
  <si>
    <t>Composite Depreciation Rate</t>
  </si>
  <si>
    <t>(c) = a + b</t>
  </si>
  <si>
    <t>DESCRIPTION</t>
  </si>
  <si>
    <t>ELECTRIC DISTRIBUTION</t>
  </si>
  <si>
    <t>E303</t>
  </si>
  <si>
    <t>Electric Distribution Software</t>
  </si>
  <si>
    <t>E360</t>
  </si>
  <si>
    <t>Electric Distribution Easements (land rights)</t>
  </si>
  <si>
    <t>ELECTRIC TRANSMISSION</t>
  </si>
  <si>
    <t>E350</t>
  </si>
  <si>
    <t>Electric Transmission Easements (land rights)</t>
  </si>
  <si>
    <t xml:space="preserve"> Amortization </t>
  </si>
  <si>
    <t>Acct No</t>
  </si>
  <si>
    <t>E0139000</t>
  </si>
  <si>
    <t>Struct. and Improv.</t>
  </si>
  <si>
    <t>E0139220</t>
  </si>
  <si>
    <t>Transprtn Eq-Trailer</t>
  </si>
  <si>
    <t>E0139310</t>
  </si>
  <si>
    <t>Stores Equip.-Other</t>
  </si>
  <si>
    <t>E0139411</t>
  </si>
  <si>
    <t>Portable Tools-Other</t>
  </si>
  <si>
    <t>E0139420</t>
  </si>
  <si>
    <t>Shop Equipment</t>
  </si>
  <si>
    <t>E0139510</t>
  </si>
  <si>
    <t>Laboratory Eq.-Other</t>
  </si>
  <si>
    <t>E0139710</t>
  </si>
  <si>
    <t>Commun. Equip.-Other</t>
  </si>
  <si>
    <t>E0139720</t>
  </si>
  <si>
    <t>Commun. Equip.-SWPL</t>
  </si>
  <si>
    <t>E0139760</t>
  </si>
  <si>
    <t>Commun. Equip.-SRPL</t>
  </si>
  <si>
    <t>E0139810</t>
  </si>
  <si>
    <t>Misc. Equip. - Other</t>
  </si>
  <si>
    <t>C1839010</t>
  </si>
  <si>
    <t>Struct &amp; Imprv-Other</t>
  </si>
  <si>
    <t>C1839110</t>
  </si>
  <si>
    <t>Offc Furn &amp; Eq-Other</t>
  </si>
  <si>
    <t>C1839120</t>
  </si>
  <si>
    <t>Offc Furn &amp; Eq-Cmptr</t>
  </si>
  <si>
    <t>C1839220</t>
  </si>
  <si>
    <t>C1839310</t>
  </si>
  <si>
    <t>C1839411</t>
  </si>
  <si>
    <t>C1839421</t>
  </si>
  <si>
    <t>Shop Equip. - Other</t>
  </si>
  <si>
    <t>C1839431</t>
  </si>
  <si>
    <t>Garage Equip.-Other</t>
  </si>
  <si>
    <t>C1839510</t>
  </si>
  <si>
    <t>C1839710</t>
  </si>
  <si>
    <t>C1839810</t>
  </si>
  <si>
    <t>Stmnt AD WP; Page AD1; Line 1</t>
  </si>
  <si>
    <t>Stmnt AD WP; Page AD1; Line 3</t>
  </si>
  <si>
    <t>Stmnt AD WP; Page AD1; Line 5</t>
  </si>
  <si>
    <t>Stmnt AD WP; Page AD1; Line 7</t>
  </si>
  <si>
    <t>Stmnt AD WP; Page AD1; Line 9</t>
  </si>
  <si>
    <t>Stmnt AD WP; Page AD1; Line 13</t>
  </si>
  <si>
    <t>Stmnt AD WP; Page AD1; Line 15</t>
  </si>
  <si>
    <t>Stmnt AD WP; Page AD1; Line 17</t>
  </si>
  <si>
    <t>Stmnt AD WP; Page AD1; Line 21</t>
  </si>
  <si>
    <t>Stmnt AD WP; Page AD1; Line 23</t>
  </si>
  <si>
    <t>Stmnt AE WP; Page AE1; Line 1</t>
  </si>
  <si>
    <t>Stmnt AE WP; Page AE1; Line 3</t>
  </si>
  <si>
    <t>Stmnt AE WP; Page AE1; Line 5</t>
  </si>
  <si>
    <t>Stmnt AE WP; Page AE1; Line 7</t>
  </si>
  <si>
    <t>Stmnt AE WP; Page AE1; Line 9</t>
  </si>
  <si>
    <t>Stmnt AE WP; Page AE1; Line 19</t>
  </si>
  <si>
    <t>Stmnt AF WP; Page AF1; Line 1</t>
  </si>
  <si>
    <t>Stmnt AF WP; Page AF1; Line 3</t>
  </si>
  <si>
    <t>Stmnt AF WP; Page AF1; Line 8</t>
  </si>
  <si>
    <t>Stmnt AF WP; Page AF1; Line 10</t>
  </si>
  <si>
    <t>Stmnt AF WP; Page AF1; Line 12</t>
  </si>
  <si>
    <t>Stmnt AG WP; Page AG1; Line 1</t>
  </si>
  <si>
    <t>Stmnt AH WP; Page AH1; Line 2</t>
  </si>
  <si>
    <t>Stmnt AH WP; Page AH1; Line 4</t>
  </si>
  <si>
    <t>Stmnt AH WP; Page AH1; Line 5</t>
  </si>
  <si>
    <t>Stmnt AH WP; Page AH1; Line 6</t>
  </si>
  <si>
    <t>Stmnt AH WP; Page AH1; Line 7</t>
  </si>
  <si>
    <t>Stmnt AH WP; Page AH1; Line 8</t>
  </si>
  <si>
    <t>Stmnt AH WP; Page AH1; Line 12</t>
  </si>
  <si>
    <t>Stmnt AH WP; Page AH1; Line 14</t>
  </si>
  <si>
    <t>Stmnt AH WP; Page AH1; Line 15</t>
  </si>
  <si>
    <t>Stmnt AH WP; Page AH1; Line 16</t>
  </si>
  <si>
    <t>Stmnt AH WP; Page AH1; Line 18</t>
  </si>
  <si>
    <t>Stmnt AH WP; Page AH1; Line 19</t>
  </si>
  <si>
    <t>Stmnt AH WP; Page AH1; Line 20</t>
  </si>
  <si>
    <t>Stmnt AH WP; Page AH1; Line 21</t>
  </si>
  <si>
    <t>Stmnt AH WP; Page AH1; Line 22</t>
  </si>
  <si>
    <t>Stmnt AH WP; Page AH1; Line 23</t>
  </si>
  <si>
    <t>Stmnt AH WP; Page AH1; Line 24</t>
  </si>
  <si>
    <t>Stmnt AH WP; Page AH1; Line 25</t>
  </si>
  <si>
    <t>Stmnt AH WP; Page AH1; Line 27</t>
  </si>
  <si>
    <t>Stmnt AH WP; Page AH1; Line 33</t>
  </si>
  <si>
    <t>Stmnt AH WP; Page AH1; Line 34</t>
  </si>
  <si>
    <t>Stmnt AH WP; Page AH1; Line 35</t>
  </si>
  <si>
    <t>Stmnt AH WP; Page AH1; Line 36</t>
  </si>
  <si>
    <t>Stmnt AH WP; Page AH1; Line 39</t>
  </si>
  <si>
    <t>Stmnt AH WP; Page AH1; Line 40</t>
  </si>
  <si>
    <t>Stmnt AH WP; Page AH1; Line 41</t>
  </si>
  <si>
    <t>Stmnt AH WP; Page AH1; Line 42</t>
  </si>
  <si>
    <t>Stmnt AH WP; Page AH1; Line 43</t>
  </si>
  <si>
    <t>Stmnt AH WP; Page AH1; Line 44</t>
  </si>
  <si>
    <t>Stmnt AH WP; Page AH1; Line 45</t>
  </si>
  <si>
    <t>Stmnt AI WP; Page AI1; Line 1</t>
  </si>
  <si>
    <t>Stmnt AI WP; Page AI1; Line 3</t>
  </si>
  <si>
    <t>Stmnt AI WP; Page AI1; Line 5</t>
  </si>
  <si>
    <t>Stmnt AI WP; Page AI1; Line 7</t>
  </si>
  <si>
    <t>Stmnt AI WP; Page AI1; Line 9</t>
  </si>
  <si>
    <t>Stmnt AI WP; Page AI1; Line 11</t>
  </si>
  <si>
    <t>Stmnt AI WP; Page AI1; Line 15</t>
  </si>
  <si>
    <t>Stmnt AJ WP; Page AJ1; Line 1</t>
  </si>
  <si>
    <t>Stmnt AJ WP; Page AJ1; Line 3</t>
  </si>
  <si>
    <t>Stmnt AJ WP; Page AJ1; Line 5</t>
  </si>
  <si>
    <t>Stmnt AJ WP; Page AJ1; Line 7</t>
  </si>
  <si>
    <t>Stmnt AJ WP; Page AJ1; Line 9</t>
  </si>
  <si>
    <t>Stmnt AJ WP; Page AJ1; Line 19</t>
  </si>
  <si>
    <t>Stmnt AJ WP; Page AJ1; Line 21</t>
  </si>
  <si>
    <t>Stmnt AJ WP; Page AJ1; Line 23</t>
  </si>
  <si>
    <t>Stmnt AJ WP; Page AJ1; Line 25</t>
  </si>
  <si>
    <t>Stmnt AK WP; Page AK1; Line 5</t>
  </si>
  <si>
    <t>Stmnt AK WP; Page AK1; Line 7</t>
  </si>
  <si>
    <t>Stmnt AK WP; Page AK1; Line 16</t>
  </si>
  <si>
    <t>Stmnt AL WP; Page AL1; Line 1</t>
  </si>
  <si>
    <t>Stmnt AD WP; Page AD1; Line 39</t>
  </si>
  <si>
    <t>Stmnt AL WP; Page AL1; Line 7</t>
  </si>
  <si>
    <t>Stmnt AL WP; Page AL1; Line 12</t>
  </si>
  <si>
    <t>Stmnt AL WP; Page AL1; Line 13</t>
  </si>
  <si>
    <t>Stmnt AL WP; Page AL1; Line 14</t>
  </si>
  <si>
    <t>Stmnt AL WP; Page AL1; Line 22</t>
  </si>
  <si>
    <t>Stmnt AL WP; Page AL1; Line 28</t>
  </si>
  <si>
    <t>Stmnt AM WP; Page AM1; Line 1</t>
  </si>
  <si>
    <t>Stmnt AQ WP; Page AQ1; Line 1</t>
  </si>
  <si>
    <t>Stmnt AR WP; Page AR1; Line 1</t>
  </si>
  <si>
    <t>Stmnt AR WP; Page AR1; Line 3</t>
  </si>
  <si>
    <t>Stmnt AU WP; Page AU1; Line 1</t>
  </si>
  <si>
    <t>Stmnt AU WP; Page AU1; Line 3</t>
  </si>
  <si>
    <t>Stmnt AU WP; Page AU1; Line 5</t>
  </si>
  <si>
    <t>Stmnt AU WP; Page AU1; Line 7</t>
  </si>
  <si>
    <t>Stmnt AU WP; Page AU1; Line 9</t>
  </si>
  <si>
    <t>Stmnt AV WP; Page AV1; Line 2</t>
  </si>
  <si>
    <t>Stmnt AV WP; Page AV1; Line 3</t>
  </si>
  <si>
    <t>Stmnt AV WP; Page AV1; Line 4</t>
  </si>
  <si>
    <t>Stmnt AV WP; Page AV1; Line 5</t>
  </si>
  <si>
    <t>Stmnt AV WP; Page AV1; Line 6</t>
  </si>
  <si>
    <t>Stmnt AV WP; Page AV1; Line 10</t>
  </si>
  <si>
    <t>Stmnt AV WP; Page AV1; Line 11</t>
  </si>
  <si>
    <t>Stmnt AV WP; Page AV1; Line 12</t>
  </si>
  <si>
    <t>Stmnt AV WP; Page AV1; Line 13</t>
  </si>
  <si>
    <t>Stmnt AV WP; Page AV1; Line 14</t>
  </si>
  <si>
    <t>Stmnt AV WP; Page AV1; Line 20</t>
  </si>
  <si>
    <t>Stmnt AV WP; Page AV1; Line 21</t>
  </si>
  <si>
    <t>Stmnt AV WP; Page AV1; Line 25</t>
  </si>
  <si>
    <t>Stmnt AV WP; Page AV1; Line 26</t>
  </si>
  <si>
    <t>Stmnt AV WP; Page AV1; Line 27</t>
  </si>
  <si>
    <t>Stmnt AD WP; Page AD1; Line 29</t>
  </si>
  <si>
    <t>Stmnt AD WP; Page AD1; Line 33</t>
  </si>
  <si>
    <t>Stmnt AD WP; Page AD1; Line 35</t>
  </si>
  <si>
    <t>Stmt AK WP; Page AK-1; Line 3</t>
  </si>
  <si>
    <t>Stmt AU WP; Page AU-1; Line 1</t>
  </si>
  <si>
    <t>Stmt AU WP; Page AU-1; Line 4</t>
  </si>
  <si>
    <t>Stmt AU WP; Page AU-2; Line 4; Col. (m)</t>
  </si>
  <si>
    <t>Stmt AU WP; Page AU-1; Line 7</t>
  </si>
  <si>
    <t xml:space="preserve">   Other A&amp;G Exclusion Adjustments</t>
  </si>
  <si>
    <t>The Incentive Cost of Capital Rate Calculation will be tracked and shown separately for each project. As a result, lines 3 through 31 will be repeated for each project.</t>
  </si>
  <si>
    <t>However, this will be entered as 0% in BK-1 when there's no incentive project to show.</t>
  </si>
  <si>
    <t>These rates may not be changed absent a section 205 or 206 filing.</t>
  </si>
  <si>
    <r>
      <t xml:space="preserve"> Period (Yrs)</t>
    </r>
    <r>
      <rPr>
        <b/>
        <vertAlign val="superscript"/>
        <sz val="10"/>
        <rFont val="Arial"/>
        <family val="2"/>
      </rPr>
      <t xml:space="preserve"> 1</t>
    </r>
  </si>
  <si>
    <t>5, 7, or 10 years</t>
  </si>
  <si>
    <t>45 years</t>
  </si>
  <si>
    <t>100 years</t>
  </si>
  <si>
    <t>(Less) Accumulated Other Comprehensive Income (Acct. 219) (p112.15c)</t>
  </si>
  <si>
    <t>Form 1; Page 112; Line 15c</t>
  </si>
  <si>
    <t>Stmnt AV WP; Page AV1; Line 28</t>
  </si>
  <si>
    <t>Line 25 Minus Lines 26, 27 &amp; 28</t>
  </si>
  <si>
    <t>Sum Lines 36 thru 38</t>
  </si>
  <si>
    <t>Sum Lines 37; 38; Col. (d)</t>
  </si>
  <si>
    <t>Sum Lines 49 thru 51</t>
  </si>
  <si>
    <t>Sum Lines 50; 51; Col. (d)</t>
  </si>
  <si>
    <t>The Incentive Return on Common Equity will be tracked and shown separately for each project. As a result, lines 44 through 54 will be repeated for each project.</t>
  </si>
  <si>
    <t>(Less): Account 219 - Accumulated Other Comprehensive Income</t>
  </si>
  <si>
    <t>(Less): Account 204 - Preferred Stock</t>
  </si>
  <si>
    <t xml:space="preserve">(Less): Account 216.1 - Unappropriated Undistributed Subsidiary Earnings </t>
  </si>
  <si>
    <t>Col. C = Line 31 Above</t>
  </si>
  <si>
    <t>Col. C = Line 44 Above</t>
  </si>
  <si>
    <t>Stmnt AV WP; Page AV1; Line 41</t>
  </si>
  <si>
    <t>Stmnt AV WP; Page AV1; Line 39</t>
  </si>
  <si>
    <t>Stmnt AV WP; Page AV1; Line 54</t>
  </si>
  <si>
    <t>Stmnt AV WP; Page AV1; Line 52</t>
  </si>
  <si>
    <t>Stmnt AV WP; Page AV1; Line 31</t>
  </si>
  <si>
    <t>Stmnt AV WP; Page AV1; Line 44</t>
  </si>
  <si>
    <t>Statement AV; Page 14; Line 41</t>
  </si>
  <si>
    <t>Statement AV; Page 14; Line 39</t>
  </si>
  <si>
    <t>Statement AV; Page 14; Line 54</t>
  </si>
  <si>
    <t>Statement AV; Page 14; Line 52</t>
  </si>
  <si>
    <t>See Summary of Weighted Transmission Plant Additions Workpapers; Page 2; Line 29</t>
  </si>
  <si>
    <t>See Summary of Weighted Transmission Related General; Common; &amp; Electric Misc. Intangible Plant Additions Workpapers; Page 3; Line 29</t>
  </si>
  <si>
    <t>See Summary of Weighted Incentive Transmission Plant Additions Workpapers; Page 4; Line 29</t>
  </si>
  <si>
    <t>See Summary of Weighted Incentive CWIP for the Period After the Base Period and Before the Effective Period Workpapers; Page 5; Line 29</t>
  </si>
  <si>
    <t>See Summary of Weighted Incentive CWIP for the Period During the Rate Effective Period Workpapers; Page 6; Line 29</t>
  </si>
  <si>
    <r>
      <t xml:space="preserve">TO4 - Annual Transmission Plant Depreciation Rates </t>
    </r>
    <r>
      <rPr>
        <b/>
        <vertAlign val="superscript"/>
        <sz val="10"/>
        <rFont val="Arial"/>
        <family val="2"/>
      </rPr>
      <t>1</t>
    </r>
  </si>
  <si>
    <t>The rates in these subaccounts will not change during the term of the TO4 Formula.</t>
  </si>
  <si>
    <t>These periods may not be changed absent a section 205 or 206 filing.</t>
  </si>
  <si>
    <t>TO4 - Annual Intangible Plant Authorized Amortization Period</t>
  </si>
  <si>
    <t>TO4 - Annual General Plant Depreciation Rates</t>
  </si>
  <si>
    <t>TO4 - Annual Common Plant Depreciation Rates</t>
  </si>
  <si>
    <t>Workpapers will be included in each Annual Information Filing that will calculate the</t>
  </si>
  <si>
    <t>annual composite rates shown on Line 33 pursuant to Term 53 in Appendix VIII.</t>
  </si>
  <si>
    <t>The annual Information Filing will reference the docket number of the FERC proceeding that</t>
  </si>
  <si>
    <t>establishes new General Plant and Common Plant depreciation rates and Intangible Plant</t>
  </si>
  <si>
    <t>amortization periods.</t>
  </si>
  <si>
    <t>For the Base Period Ending December 31, 2013</t>
  </si>
  <si>
    <t>Base Period 12 - Months Ending December 31, 2013</t>
  </si>
  <si>
    <t>Stmnt AH WP; Page AH-1; Line 42; Col. (b)</t>
  </si>
  <si>
    <t>Form 1; Page 450.1; Sch. Pg 266; Line 8; Col f</t>
  </si>
  <si>
    <t>Form 1; Page 450.1; Sch. Pg 234; Line 2; Col c</t>
  </si>
  <si>
    <t>Form 1; Page 450.1; Sch. Pg. 262; Line 2; Col. i</t>
  </si>
  <si>
    <t>Cycle 2, For 12 - Months Ending December 31, 2013</t>
  </si>
  <si>
    <t>Stmnt AH WP; Page AH-2; Line 24; Col. (b)</t>
  </si>
  <si>
    <t>Stmnt AH WP; Page AH-2; Line 31; Col. (a)</t>
  </si>
  <si>
    <t>Stmnt AH WP; Page AH-2; Line 25; Col. (a)</t>
  </si>
  <si>
    <t>Stmnt AH WP; Page AH-2; Line 32; Col. (a)</t>
  </si>
  <si>
    <t>Stmnt AH WP; Page AH-2; Line 33; Col. (a)</t>
  </si>
  <si>
    <t>Stmnt AH WP; Page AH-2; Line 35; Col. (b)</t>
  </si>
  <si>
    <t>Stmnt AH WP; Page AH-2; Line 34; Col. (a)</t>
  </si>
  <si>
    <t>Stmnt AH WP; Page AH-2; Line 37; Col. (a)</t>
  </si>
  <si>
    <t>Stmnt AH WP; Page AH-2; Line 39; Col. (b)</t>
  </si>
  <si>
    <t>Stmnt AH WP; Page AH-2; Line 6; Col. (c)</t>
  </si>
  <si>
    <r>
      <t xml:space="preserve">Less: Other Taxes (Business license taxes) </t>
    </r>
    <r>
      <rPr>
        <b/>
        <sz val="12"/>
        <rFont val="Times New Roman"/>
        <family val="1"/>
      </rPr>
      <t xml:space="preserve"> </t>
    </r>
  </si>
  <si>
    <t>Stmt AK WP; Page AK-1; Line 1</t>
  </si>
  <si>
    <t>None of the above items apply to SDG&amp;E's TO4 Cycle 2 filing. However, as one or more of these items apply, subject to FERC approval, the applicable data field will be filled.</t>
  </si>
  <si>
    <t>Stmnt AH WP; Page AH-2; Line 27; Col. (b)</t>
  </si>
  <si>
    <t>Stmnt AH WP; Page AH-2; Line 28; Col. (b)</t>
  </si>
  <si>
    <t>Stmnt AH WP; Page AH-2; Lns 26, 29, 30, 36 &amp; 38; Cols. (a or b)</t>
  </si>
  <si>
    <t>For the Forecast Period January 1, 2014 - December 31, 2015</t>
  </si>
  <si>
    <t>For the Rate Effective Period January 1, 2015 - December 31, 2015</t>
  </si>
  <si>
    <t>For Use During the 12-Months Period from January 1 to December 31, 2013</t>
  </si>
  <si>
    <r>
      <rPr>
        <b/>
        <sz val="11"/>
        <color rgb="FF00B050"/>
        <rFont val="Arial"/>
        <family val="2"/>
      </rPr>
      <t>2013</t>
    </r>
    <r>
      <rPr>
        <b/>
        <sz val="11"/>
        <rFont val="Arial"/>
        <family val="2"/>
      </rPr>
      <t xml:space="preserve"> General Rates </t>
    </r>
    <r>
      <rPr>
        <b/>
        <vertAlign val="superscript"/>
        <sz val="11"/>
        <rFont val="Arial"/>
        <family val="2"/>
      </rPr>
      <t>1, 2</t>
    </r>
  </si>
  <si>
    <r>
      <t>Rates based on 12/31/</t>
    </r>
    <r>
      <rPr>
        <b/>
        <sz val="11"/>
        <color rgb="FF00B050"/>
        <rFont val="Arial"/>
        <family val="2"/>
      </rPr>
      <t>2012</t>
    </r>
    <r>
      <rPr>
        <b/>
        <sz val="11"/>
        <rFont val="Arial"/>
        <family val="2"/>
      </rPr>
      <t xml:space="preserve"> Plant Balances</t>
    </r>
  </si>
  <si>
    <t xml:space="preserve">The above Electric General Plant depreciation rates are applicable to SDG&amp;E's 2013 calendar </t>
  </si>
  <si>
    <t xml:space="preserve">year recorded depreciation. </t>
  </si>
  <si>
    <r>
      <rPr>
        <b/>
        <sz val="11"/>
        <color rgb="FF00B050"/>
        <rFont val="Arial"/>
        <family val="2"/>
      </rPr>
      <t>2013</t>
    </r>
    <r>
      <rPr>
        <b/>
        <sz val="11"/>
        <rFont val="Arial"/>
        <family val="2"/>
      </rPr>
      <t xml:space="preserve"> Common Rates </t>
    </r>
    <r>
      <rPr>
        <b/>
        <vertAlign val="superscript"/>
        <sz val="11"/>
        <rFont val="Arial"/>
        <family val="2"/>
      </rPr>
      <t>1, 2</t>
    </r>
  </si>
  <si>
    <t>The above Common Plant depreciation rates are applicable to SDG&amp;E's 2013 calendar year</t>
  </si>
  <si>
    <t xml:space="preserve">recorded depreciation. </t>
  </si>
  <si>
    <t>For Use During the 4-Months Period from September 1 to December 31, 2013</t>
  </si>
  <si>
    <t>N/A</t>
  </si>
  <si>
    <t>TO4 - Cycle 2 Annual Formula Filing</t>
  </si>
  <si>
    <t>TO4 Cycle 2</t>
  </si>
  <si>
    <t>Form 1; Pg. 263; Lns 10;18;19;20;26 Col. i</t>
  </si>
  <si>
    <t>Stmt AH WP; Page AH-1; Line 36; Col. (a)</t>
  </si>
  <si>
    <t>Stmnt AH WP; Page AH-1; Line 40; Col. (b)</t>
  </si>
  <si>
    <t>Stmnt AH WP; Page AH-1; Line 41; Col. (b)</t>
  </si>
  <si>
    <t>Stmnt AH WP; Page AH-1; Line 46; Col. (b)</t>
  </si>
  <si>
    <t>Stmnt AH WP; Page AH-1; Line 47; Col. (b)</t>
  </si>
  <si>
    <t>Forecast Period from January 2014 - December 2015</t>
  </si>
  <si>
    <t>Stmt AU WP; Page AU-2; Line 22; Col.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</si>
</sst>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_);\(#,##0.0\)"/>
    <numFmt numFmtId="166" formatCode="0.0000%"/>
    <numFmt numFmtId="167" formatCode="_(* #,##0_);_(* \(#,##0\);_(* &quot;-&quot;??_);_(@_)"/>
    <numFmt numFmtId="168" formatCode="0.000000"/>
    <numFmt numFmtId="169" formatCode="00000"/>
    <numFmt numFmtId="170" formatCode="&quot;$&quot;#,##0"/>
    <numFmt numFmtId="171" formatCode="_(&quot;$&quot;* #,##0.00000_);_(&quot;$&quot;* \(#,##0.00000\);_(&quot;$&quot;* &quot;-&quot;??_);_(@_)"/>
    <numFmt numFmtId="172" formatCode="[$-409]d\-mmm\-yy;@"/>
    <numFmt numFmtId="173" formatCode="0.000%"/>
  </numFmts>
  <fonts count="54" x14ac:knownFonts="1">
    <font>
      <sz val="10"/>
      <name val="Arial"/>
    </font>
    <font>
      <sz val="10"/>
      <name val="Arial"/>
      <family val="2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u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vertAlign val="subscript"/>
      <sz val="11"/>
      <name val="Times New Roman"/>
      <family val="1"/>
    </font>
    <font>
      <b/>
      <vertAlign val="superscript"/>
      <sz val="11"/>
      <name val="Times New Roman"/>
      <family val="1"/>
    </font>
    <font>
      <b/>
      <u/>
      <vertAlign val="superscript"/>
      <sz val="11"/>
      <name val="Times New Roman"/>
      <family val="1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sz val="12"/>
      <name val="Calibri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name val="Arial"/>
      <family val="2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vertAlign val="superscript"/>
      <sz val="14"/>
      <name val="Times New Roman"/>
      <family val="1"/>
    </font>
    <font>
      <b/>
      <vertAlign val="superscript"/>
      <sz val="16"/>
      <name val="Times New Roman"/>
      <family val="1"/>
    </font>
    <font>
      <sz val="10.75"/>
      <name val="Times New Roman"/>
      <family val="1"/>
    </font>
    <font>
      <vertAlign val="superscript"/>
      <sz val="16"/>
      <name val="Times New Roman"/>
      <family val="1"/>
    </font>
    <font>
      <b/>
      <i/>
      <u/>
      <sz val="12"/>
      <name val="Times New Roman"/>
      <family val="1"/>
    </font>
    <font>
      <sz val="12"/>
      <color rgb="FF00B050"/>
      <name val="Times New Roman"/>
      <family val="1"/>
    </font>
    <font>
      <b/>
      <vertAlign val="superscript"/>
      <sz val="1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indexed="12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rgb="FF00B05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119">
    <xf numFmtId="0" fontId="0" fillId="0" borderId="0" xfId="0"/>
    <xf numFmtId="5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5" fontId="4" fillId="0" borderId="0" xfId="0" applyNumberFormat="1" applyFont="1"/>
    <xf numFmtId="10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2" applyNumberFormat="1" applyFont="1"/>
    <xf numFmtId="10" fontId="4" fillId="0" borderId="0" xfId="0" applyNumberFormat="1" applyFont="1"/>
    <xf numFmtId="16" fontId="0" fillId="0" borderId="0" xfId="0" applyNumberFormat="1"/>
    <xf numFmtId="0" fontId="3" fillId="0" borderId="0" xfId="0" applyFont="1" applyAlignment="1">
      <alignment horizontal="center"/>
    </xf>
    <xf numFmtId="10" fontId="4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5" fontId="4" fillId="0" borderId="0" xfId="0" applyNumberFormat="1" applyFont="1" applyAlignment="1">
      <alignment horizontal="center"/>
    </xf>
    <xf numFmtId="5" fontId="4" fillId="0" borderId="0" xfId="0" applyNumberFormat="1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5" fontId="6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5" fontId="4" fillId="0" borderId="0" xfId="0" applyNumberFormat="1" applyFont="1" applyBorder="1" applyProtection="1">
      <protection locked="0"/>
    </xf>
    <xf numFmtId="10" fontId="4" fillId="0" borderId="0" xfId="3" applyNumberFormat="1" applyFont="1" applyProtection="1"/>
    <xf numFmtId="10" fontId="4" fillId="0" borderId="0" xfId="0" applyNumberFormat="1" applyFont="1" applyProtection="1">
      <protection locked="0"/>
    </xf>
    <xf numFmtId="5" fontId="6" fillId="0" borderId="0" xfId="0" applyNumberFormat="1" applyFont="1" applyProtection="1">
      <protection locked="0"/>
    </xf>
    <xf numFmtId="5" fontId="2" fillId="0" borderId="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0" fontId="4" fillId="0" borderId="0" xfId="3" applyNumberFormat="1" applyFont="1" applyBorder="1" applyProtection="1">
      <protection locked="0"/>
    </xf>
    <xf numFmtId="164" fontId="6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5" fontId="4" fillId="0" borderId="0" xfId="0" applyNumberFormat="1" applyFont="1" applyAlignment="1" applyProtection="1">
      <alignment horizontal="center"/>
      <protection locked="0"/>
    </xf>
    <xf numFmtId="5" fontId="2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Border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10" fontId="4" fillId="0" borderId="0" xfId="0" applyNumberFormat="1" applyFont="1" applyAlignment="1" applyProtection="1">
      <alignment horizontal="center"/>
      <protection locked="0"/>
    </xf>
    <xf numFmtId="5" fontId="2" fillId="0" borderId="0" xfId="0" applyNumberFormat="1" applyFont="1" applyBorder="1" applyAlignment="1" applyProtection="1">
      <alignment horizontal="center"/>
      <protection locked="0"/>
    </xf>
    <xf numFmtId="10" fontId="4" fillId="0" borderId="0" xfId="3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5" fontId="3" fillId="0" borderId="0" xfId="0" applyNumberFormat="1" applyFont="1" applyAlignment="1" applyProtection="1">
      <alignment horizontal="center"/>
      <protection locked="0"/>
    </xf>
    <xf numFmtId="10" fontId="4" fillId="0" borderId="0" xfId="3" applyNumberFormat="1" applyFont="1" applyAlignment="1" applyProtection="1">
      <alignment horizontal="center"/>
      <protection locked="0"/>
    </xf>
    <xf numFmtId="10" fontId="4" fillId="0" borderId="0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 applyProtection="1">
      <alignment horizontal="right"/>
    </xf>
    <xf numFmtId="5" fontId="2" fillId="0" borderId="0" xfId="0" applyNumberFormat="1" applyFont="1" applyAlignment="1" applyProtection="1">
      <alignment horizontal="right"/>
      <protection locked="0"/>
    </xf>
    <xf numFmtId="168" fontId="4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5" fontId="4" fillId="0" borderId="0" xfId="3" applyNumberFormat="1" applyFont="1" applyProtection="1"/>
    <xf numFmtId="9" fontId="4" fillId="0" borderId="0" xfId="3" applyFont="1" applyAlignment="1">
      <alignment horizontal="right"/>
    </xf>
    <xf numFmtId="168" fontId="0" fillId="0" borderId="0" xfId="0" applyNumberFormat="1"/>
    <xf numFmtId="0" fontId="3" fillId="0" borderId="0" xfId="0" applyFont="1" applyAlignment="1">
      <alignment horizontal="right"/>
    </xf>
    <xf numFmtId="164" fontId="4" fillId="0" borderId="0" xfId="2" applyNumberFormat="1" applyFont="1" applyProtection="1">
      <protection locked="0"/>
    </xf>
    <xf numFmtId="167" fontId="4" fillId="0" borderId="0" xfId="1" applyNumberFormat="1" applyFont="1" applyProtection="1">
      <protection locked="0"/>
    </xf>
    <xf numFmtId="167" fontId="4" fillId="0" borderId="0" xfId="1" applyNumberFormat="1" applyFont="1" applyBorder="1" applyProtection="1">
      <protection locked="0"/>
    </xf>
    <xf numFmtId="167" fontId="4" fillId="0" borderId="1" xfId="1" applyNumberFormat="1" applyFont="1" applyBorder="1" applyProtection="1">
      <protection locked="0"/>
    </xf>
    <xf numFmtId="164" fontId="4" fillId="0" borderId="0" xfId="2" applyNumberFormat="1" applyFont="1" applyBorder="1" applyProtection="1">
      <protection locked="0"/>
    </xf>
    <xf numFmtId="167" fontId="4" fillId="0" borderId="2" xfId="1" applyNumberFormat="1" applyFont="1" applyBorder="1" applyProtection="1">
      <protection locked="0"/>
    </xf>
    <xf numFmtId="164" fontId="4" fillId="0" borderId="3" xfId="2" applyNumberFormat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167" fontId="4" fillId="0" borderId="0" xfId="1" applyNumberFormat="1" applyFont="1"/>
    <xf numFmtId="167" fontId="4" fillId="0" borderId="1" xfId="1" applyNumberFormat="1" applyFont="1" applyBorder="1"/>
    <xf numFmtId="10" fontId="4" fillId="0" borderId="1" xfId="3" applyNumberFormat="1" applyFont="1" applyBorder="1"/>
    <xf numFmtId="164" fontId="4" fillId="0" borderId="3" xfId="2" applyNumberFormat="1" applyFont="1" applyBorder="1"/>
    <xf numFmtId="167" fontId="4" fillId="0" borderId="0" xfId="1" applyNumberFormat="1" applyFont="1" applyProtection="1"/>
    <xf numFmtId="167" fontId="4" fillId="0" borderId="0" xfId="1" applyNumberFormat="1" applyFont="1" applyBorder="1"/>
    <xf numFmtId="164" fontId="4" fillId="0" borderId="4" xfId="2" applyNumberFormat="1" applyFont="1" applyBorder="1"/>
    <xf numFmtId="167" fontId="4" fillId="0" borderId="0" xfId="1" applyNumberFormat="1" applyFont="1" applyFill="1" applyBorder="1" applyProtection="1">
      <protection locked="0"/>
    </xf>
    <xf numFmtId="0" fontId="8" fillId="0" borderId="0" xfId="0" applyFont="1"/>
    <xf numFmtId="0" fontId="4" fillId="0" borderId="1" xfId="0" applyFont="1" applyBorder="1" applyAlignment="1" applyProtection="1">
      <alignment horizontal="center"/>
    </xf>
    <xf numFmtId="164" fontId="3" fillId="0" borderId="0" xfId="2" applyNumberFormat="1" applyFont="1" applyBorder="1" applyProtection="1">
      <protection locked="0"/>
    </xf>
    <xf numFmtId="164" fontId="4" fillId="0" borderId="0" xfId="2" applyNumberFormat="1" applyFont="1" applyBorder="1"/>
    <xf numFmtId="164" fontId="4" fillId="0" borderId="5" xfId="0" applyNumberFormat="1" applyFont="1" applyBorder="1"/>
    <xf numFmtId="10" fontId="4" fillId="0" borderId="0" xfId="0" applyNumberFormat="1" applyFont="1" applyBorder="1"/>
    <xf numFmtId="0" fontId="3" fillId="0" borderId="0" xfId="0" quotePrefix="1" applyFont="1"/>
    <xf numFmtId="164" fontId="4" fillId="0" borderId="0" xfId="0" applyNumberFormat="1" applyFont="1"/>
    <xf numFmtId="164" fontId="4" fillId="0" borderId="0" xfId="2" applyNumberFormat="1" applyFont="1" applyBorder="1" applyAlignment="1">
      <alignment horizontal="center"/>
    </xf>
    <xf numFmtId="167" fontId="3" fillId="0" borderId="0" xfId="1" applyNumberFormat="1" applyFont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7" fillId="0" borderId="0" xfId="0" applyFont="1"/>
    <xf numFmtId="164" fontId="4" fillId="0" borderId="1" xfId="2" applyNumberFormat="1" applyFont="1" applyBorder="1" applyProtection="1"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164" fontId="4" fillId="0" borderId="5" xfId="2" applyNumberFormat="1" applyFont="1" applyBorder="1"/>
    <xf numFmtId="0" fontId="4" fillId="0" borderId="0" xfId="0" applyFont="1" applyAlignment="1">
      <alignment horizontal="left"/>
    </xf>
    <xf numFmtId="164" fontId="4" fillId="0" borderId="5" xfId="2" applyNumberFormat="1" applyFont="1" applyBorder="1" applyProtection="1">
      <protection locked="0"/>
    </xf>
    <xf numFmtId="164" fontId="4" fillId="0" borderId="5" xfId="2" applyNumberFormat="1" applyFont="1" applyBorder="1" applyProtection="1"/>
    <xf numFmtId="10" fontId="4" fillId="0" borderId="0" xfId="3" applyNumberFormat="1" applyFont="1"/>
    <xf numFmtId="0" fontId="4" fillId="0" borderId="1" xfId="0" applyFont="1" applyBorder="1"/>
    <xf numFmtId="0" fontId="4" fillId="0" borderId="0" xfId="0" quotePrefix="1" applyFont="1"/>
    <xf numFmtId="166" fontId="4" fillId="0" borderId="0" xfId="3" applyNumberFormat="1" applyFont="1" applyAlignment="1">
      <alignment horizontal="right"/>
    </xf>
    <xf numFmtId="168" fontId="4" fillId="0" borderId="0" xfId="0" applyNumberFormat="1" applyFont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65" fontId="4" fillId="0" borderId="0" xfId="0" applyNumberFormat="1" applyFont="1" applyFill="1" applyAlignment="1" applyProtection="1">
      <alignment horizontal="center"/>
    </xf>
    <xf numFmtId="0" fontId="3" fillId="0" borderId="0" xfId="0" applyFont="1" applyFill="1"/>
    <xf numFmtId="0" fontId="4" fillId="0" borderId="0" xfId="0" applyFont="1" applyFill="1" applyAlignment="1" applyProtection="1">
      <alignment horizontal="fill"/>
    </xf>
    <xf numFmtId="0" fontId="7" fillId="0" borderId="0" xfId="0" applyFont="1" applyFill="1" applyAlignment="1" applyProtection="1">
      <alignment horizontal="left"/>
    </xf>
    <xf numFmtId="0" fontId="6" fillId="0" borderId="0" xfId="0" applyFont="1" applyFill="1"/>
    <xf numFmtId="0" fontId="4" fillId="0" borderId="0" xfId="0" applyFont="1" applyFill="1" applyAlignment="1" applyProtection="1">
      <alignment horizontal="left"/>
    </xf>
    <xf numFmtId="3" fontId="4" fillId="0" borderId="0" xfId="0" applyNumberFormat="1" applyFont="1" applyFill="1"/>
    <xf numFmtId="167" fontId="4" fillId="0" borderId="0" xfId="1" applyNumberFormat="1" applyFont="1" applyFill="1" applyAlignment="1">
      <alignment horizontal="right"/>
    </xf>
    <xf numFmtId="0" fontId="3" fillId="0" borderId="0" xfId="0" applyFont="1" applyFill="1" applyAlignment="1" applyProtection="1">
      <alignment horizontal="left"/>
    </xf>
    <xf numFmtId="167" fontId="4" fillId="0" borderId="0" xfId="1" applyNumberFormat="1" applyFont="1" applyFill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7" fontId="4" fillId="0" borderId="0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 applyProtection="1">
      <alignment horizontal="right"/>
    </xf>
    <xf numFmtId="6" fontId="4" fillId="0" borderId="0" xfId="0" applyNumberFormat="1" applyFont="1" applyFill="1" applyBorder="1" applyAlignment="1" applyProtection="1">
      <alignment horizontal="right"/>
    </xf>
    <xf numFmtId="167" fontId="4" fillId="0" borderId="0" xfId="1" applyNumberFormat="1" applyFont="1" applyFill="1" applyAlignment="1" applyProtection="1">
      <alignment horizontal="right"/>
    </xf>
    <xf numFmtId="167" fontId="4" fillId="0" borderId="0" xfId="1" applyNumberFormat="1" applyFont="1" applyFill="1" applyAlignment="1" applyProtection="1">
      <alignment horizontal="center"/>
    </xf>
    <xf numFmtId="167" fontId="4" fillId="0" borderId="0" xfId="1" applyNumberFormat="1" applyFont="1" applyFill="1" applyBorder="1"/>
    <xf numFmtId="3" fontId="4" fillId="0" borderId="0" xfId="0" applyNumberFormat="1" applyFont="1" applyFill="1" applyBorder="1"/>
    <xf numFmtId="165" fontId="2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6" fontId="4" fillId="0" borderId="0" xfId="0" applyNumberFormat="1" applyFont="1" applyFill="1" applyAlignment="1" applyProtection="1">
      <alignment horizontal="right"/>
    </xf>
    <xf numFmtId="6" fontId="4" fillId="0" borderId="0" xfId="0" applyNumberFormat="1" applyFont="1" applyFill="1" applyBorder="1" applyProtection="1"/>
    <xf numFmtId="6" fontId="4" fillId="0" borderId="0" xfId="0" applyNumberFormat="1" applyFont="1" applyFill="1" applyProtection="1"/>
    <xf numFmtId="5" fontId="4" fillId="0" borderId="0" xfId="0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/>
    <xf numFmtId="0" fontId="4" fillId="0" borderId="0" xfId="0" applyFont="1" applyBorder="1"/>
    <xf numFmtId="0" fontId="3" fillId="0" borderId="0" xfId="0" applyFont="1" applyBorder="1"/>
    <xf numFmtId="6" fontId="3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5" fontId="4" fillId="0" borderId="1" xfId="0" applyNumberFormat="1" applyFont="1" applyFill="1" applyBorder="1" applyAlignment="1" applyProtection="1">
      <alignment horizontal="center"/>
    </xf>
    <xf numFmtId="0" fontId="4" fillId="0" borderId="0" xfId="0" quotePrefix="1" applyFont="1" applyFill="1" applyAlignment="1">
      <alignment horizontal="center"/>
    </xf>
    <xf numFmtId="164" fontId="4" fillId="0" borderId="0" xfId="2" applyNumberFormat="1" applyFont="1" applyFill="1" applyAlignment="1" applyProtection="1">
      <alignment horizontal="right"/>
    </xf>
    <xf numFmtId="164" fontId="4" fillId="0" borderId="0" xfId="2" applyNumberFormat="1" applyFont="1" applyFill="1" applyBorder="1" applyAlignment="1" applyProtection="1">
      <alignment horizontal="right"/>
    </xf>
    <xf numFmtId="0" fontId="7" fillId="0" borderId="0" xfId="0" applyFont="1" applyFill="1"/>
    <xf numFmtId="164" fontId="4" fillId="0" borderId="4" xfId="2" applyNumberFormat="1" applyFont="1" applyFill="1" applyBorder="1" applyAlignment="1" applyProtection="1">
      <alignment horizontal="right"/>
    </xf>
    <xf numFmtId="10" fontId="4" fillId="0" borderId="0" xfId="3" applyNumberFormat="1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Continuous" vertical="justify"/>
    </xf>
    <xf numFmtId="0" fontId="4" fillId="0" borderId="0" xfId="0" quotePrefix="1" applyFont="1" applyAlignment="1" applyProtection="1">
      <alignment horizontal="center"/>
    </xf>
    <xf numFmtId="15" fontId="4" fillId="0" borderId="1" xfId="0" applyNumberFormat="1" applyFont="1" applyBorder="1" applyAlignment="1">
      <alignment horizontal="center"/>
    </xf>
    <xf numFmtId="167" fontId="4" fillId="0" borderId="0" xfId="1" applyNumberFormat="1" applyFont="1" applyAlignment="1" applyProtection="1">
      <alignment horizontal="center"/>
      <protection locked="0"/>
    </xf>
    <xf numFmtId="167" fontId="4" fillId="0" borderId="0" xfId="1" applyNumberFormat="1" applyFont="1" applyBorder="1" applyAlignment="1" applyProtection="1">
      <alignment horizontal="center"/>
      <protection locked="0"/>
    </xf>
    <xf numFmtId="164" fontId="4" fillId="0" borderId="0" xfId="2" applyNumberFormat="1" applyFont="1" applyAlignment="1" applyProtection="1">
      <alignment horizontal="center"/>
      <protection locked="0"/>
    </xf>
    <xf numFmtId="15" fontId="4" fillId="0" borderId="0" xfId="0" applyNumberFormat="1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167" fontId="4" fillId="0" borderId="0" xfId="1" applyNumberFormat="1" applyFont="1" applyAlignment="1" applyProtection="1">
      <alignment horizontal="right"/>
      <protection locked="0"/>
    </xf>
    <xf numFmtId="167" fontId="4" fillId="0" borderId="1" xfId="1" applyNumberFormat="1" applyFont="1" applyBorder="1" applyAlignment="1" applyProtection="1">
      <alignment horizontal="right"/>
      <protection locked="0"/>
    </xf>
    <xf numFmtId="167" fontId="2" fillId="0" borderId="0" xfId="1" applyNumberFormat="1" applyFont="1" applyBorder="1" applyProtection="1">
      <protection locked="0"/>
    </xf>
    <xf numFmtId="0" fontId="7" fillId="0" borderId="0" xfId="0" applyFont="1" applyBorder="1"/>
    <xf numFmtId="0" fontId="4" fillId="0" borderId="0" xfId="0" applyFont="1" applyAlignment="1" applyProtection="1">
      <alignment horizontal="right"/>
    </xf>
    <xf numFmtId="164" fontId="4" fillId="0" borderId="0" xfId="2" applyNumberFormat="1" applyFont="1" applyBorder="1" applyAlignment="1" applyProtection="1">
      <alignment horizontal="right"/>
      <protection locked="0"/>
    </xf>
    <xf numFmtId="0" fontId="10" fillId="0" borderId="0" xfId="0" applyFont="1"/>
    <xf numFmtId="5" fontId="4" fillId="0" borderId="0" xfId="0" applyNumberFormat="1" applyFont="1" applyAlignment="1">
      <alignment horizontal="right"/>
    </xf>
    <xf numFmtId="10" fontId="4" fillId="0" borderId="0" xfId="0" applyNumberFormat="1" applyFont="1" applyBorder="1" applyProtection="1">
      <protection locked="0"/>
    </xf>
    <xf numFmtId="0" fontId="0" fillId="0" borderId="0" xfId="0" applyBorder="1"/>
    <xf numFmtId="167" fontId="4" fillId="0" borderId="0" xfId="1" applyNumberFormat="1" applyFont="1" applyBorder="1" applyAlignment="1" applyProtection="1">
      <alignment horizontal="right"/>
      <protection locked="0"/>
    </xf>
    <xf numFmtId="10" fontId="4" fillId="0" borderId="0" xfId="3" applyNumberFormat="1" applyFont="1" applyFill="1" applyBorder="1" applyAlignment="1" applyProtection="1">
      <alignment horizontal="right"/>
    </xf>
    <xf numFmtId="0" fontId="4" fillId="0" borderId="0" xfId="0" quotePrefix="1" applyFont="1" applyAlignment="1" applyProtection="1">
      <alignment horizontal="centerContinuous" vertical="justify"/>
    </xf>
    <xf numFmtId="0" fontId="4" fillId="0" borderId="0" xfId="0" applyFont="1" applyAlignment="1" applyProtection="1">
      <alignment horizontal="centerContinuous" vertical="justify"/>
    </xf>
    <xf numFmtId="0" fontId="4" fillId="0" borderId="0" xfId="0" applyFont="1" applyFill="1" applyAlignment="1" applyProtection="1">
      <alignment horizontal="center"/>
    </xf>
    <xf numFmtId="5" fontId="4" fillId="0" borderId="0" xfId="0" applyNumberFormat="1" applyFont="1" applyFill="1" applyAlignment="1" applyProtection="1">
      <alignment horizontal="center"/>
      <protection locked="0"/>
    </xf>
    <xf numFmtId="164" fontId="4" fillId="0" borderId="0" xfId="2" applyNumberFormat="1" applyFont="1" applyFill="1" applyProtection="1">
      <protection locked="0"/>
    </xf>
    <xf numFmtId="5" fontId="4" fillId="0" borderId="0" xfId="0" applyNumberFormat="1" applyFont="1" applyFill="1" applyAlignment="1">
      <alignment horizontal="center"/>
    </xf>
    <xf numFmtId="0" fontId="11" fillId="0" borderId="0" xfId="0" applyFont="1" applyFill="1"/>
    <xf numFmtId="167" fontId="4" fillId="0" borderId="0" xfId="1" applyNumberFormat="1" applyFont="1" applyFill="1" applyProtection="1">
      <protection locked="0"/>
    </xf>
    <xf numFmtId="5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</xf>
    <xf numFmtId="0" fontId="5" fillId="0" borderId="0" xfId="0" applyFont="1"/>
    <xf numFmtId="167" fontId="3" fillId="0" borderId="0" xfId="1" applyNumberFormat="1" applyFont="1" applyBorder="1" applyProtection="1">
      <protection locked="0"/>
    </xf>
    <xf numFmtId="0" fontId="4" fillId="0" borderId="6" xfId="0" applyFont="1" applyBorder="1"/>
    <xf numFmtId="0" fontId="4" fillId="0" borderId="0" xfId="0" applyFont="1" applyBorder="1" applyAlignment="1">
      <alignment horizontal="right"/>
    </xf>
    <xf numFmtId="5" fontId="4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Protection="1"/>
    <xf numFmtId="0" fontId="0" fillId="0" borderId="0" xfId="0" applyAlignment="1">
      <alignment horizontal="center"/>
    </xf>
    <xf numFmtId="164" fontId="4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/>
    <xf numFmtId="167" fontId="4" fillId="0" borderId="2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167" fontId="4" fillId="0" borderId="0" xfId="0" applyNumberFormat="1" applyFont="1"/>
    <xf numFmtId="167" fontId="4" fillId="0" borderId="0" xfId="1" applyNumberFormat="1" applyFont="1" applyBorder="1" applyAlignment="1">
      <alignment horizontal="center"/>
    </xf>
    <xf numFmtId="164" fontId="4" fillId="0" borderId="0" xfId="2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/>
    <xf numFmtId="5" fontId="4" fillId="0" borderId="0" xfId="0" applyNumberFormat="1" applyFont="1" applyFill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Border="1"/>
    <xf numFmtId="167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/>
    <xf numFmtId="167" fontId="4" fillId="0" borderId="10" xfId="0" applyNumberFormat="1" applyFont="1" applyBorder="1" applyAlignment="1">
      <alignment horizontal="center"/>
    </xf>
    <xf numFmtId="0" fontId="4" fillId="0" borderId="10" xfId="0" applyFont="1" applyBorder="1"/>
    <xf numFmtId="167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4" xfId="0" applyFont="1" applyBorder="1"/>
    <xf numFmtId="167" fontId="4" fillId="0" borderId="13" xfId="0" applyNumberFormat="1" applyFont="1" applyBorder="1" applyAlignment="1">
      <alignment horizontal="center"/>
    </xf>
    <xf numFmtId="167" fontId="4" fillId="0" borderId="15" xfId="0" applyNumberFormat="1" applyFont="1" applyBorder="1" applyAlignment="1">
      <alignment horizontal="center"/>
    </xf>
    <xf numFmtId="0" fontId="4" fillId="0" borderId="14" xfId="0" applyFont="1" applyBorder="1"/>
    <xf numFmtId="164" fontId="4" fillId="0" borderId="13" xfId="2" applyNumberFormat="1" applyFont="1" applyBorder="1"/>
    <xf numFmtId="164" fontId="4" fillId="0" borderId="15" xfId="2" applyNumberFormat="1" applyFont="1" applyBorder="1"/>
    <xf numFmtId="167" fontId="4" fillId="0" borderId="13" xfId="0" applyNumberFormat="1" applyFont="1" applyBorder="1"/>
    <xf numFmtId="167" fontId="4" fillId="0" borderId="15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0" fontId="4" fillId="0" borderId="13" xfId="3" applyNumberFormat="1" applyFont="1" applyBorder="1"/>
    <xf numFmtId="0" fontId="4" fillId="0" borderId="0" xfId="0" applyFont="1" applyFill="1" applyBorder="1" applyAlignment="1"/>
    <xf numFmtId="167" fontId="4" fillId="0" borderId="13" xfId="1" applyNumberFormat="1" applyFont="1" applyBorder="1"/>
    <xf numFmtId="167" fontId="4" fillId="0" borderId="0" xfId="0" applyNumberFormat="1" applyFont="1" applyAlignment="1">
      <alignment horizontal="centerContinuous" vertical="justify"/>
    </xf>
    <xf numFmtId="0" fontId="15" fillId="0" borderId="0" xfId="0" applyFont="1" applyAlignment="1">
      <alignment horizontal="centerContinuous" vertical="justify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Alignment="1" applyProtection="1">
      <alignment horizontal="centerContinuous" vertical="justify"/>
    </xf>
    <xf numFmtId="0" fontId="3" fillId="0" borderId="0" xfId="0" applyFont="1" applyAlignment="1" applyProtection="1">
      <alignment horizontal="centerContinuous" vertical="justify"/>
    </xf>
    <xf numFmtId="0" fontId="17" fillId="0" borderId="0" xfId="0" applyFont="1" applyFill="1" applyAlignment="1" applyProtection="1">
      <alignment horizontal="left"/>
    </xf>
    <xf numFmtId="0" fontId="17" fillId="0" borderId="0" xfId="0" applyFont="1" applyFill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7" fontId="4" fillId="0" borderId="2" xfId="1" applyNumberFormat="1" applyFont="1" applyFill="1" applyBorder="1" applyProtection="1">
      <protection locked="0"/>
    </xf>
    <xf numFmtId="164" fontId="4" fillId="0" borderId="0" xfId="2" applyNumberFormat="1" applyFont="1" applyFill="1" applyBorder="1" applyProtection="1">
      <protection locked="0"/>
    </xf>
    <xf numFmtId="0" fontId="4" fillId="0" borderId="6" xfId="0" applyFont="1" applyBorder="1" applyAlignment="1">
      <alignment horizontal="right"/>
    </xf>
    <xf numFmtId="0" fontId="4" fillId="0" borderId="0" xfId="0" applyNumberFormat="1" applyFont="1"/>
    <xf numFmtId="0" fontId="20" fillId="0" borderId="0" xfId="0" applyFont="1"/>
    <xf numFmtId="0" fontId="19" fillId="0" borderId="0" xfId="0" applyFont="1" applyAlignment="1" applyProtection="1">
      <alignment horizontal="center"/>
    </xf>
    <xf numFmtId="5" fontId="17" fillId="0" borderId="0" xfId="0" applyNumberFormat="1" applyFont="1" applyAlignment="1">
      <alignment horizontal="center"/>
    </xf>
    <xf numFmtId="0" fontId="19" fillId="0" borderId="0" xfId="0" quotePrefix="1" applyFont="1" applyAlignment="1">
      <alignment horizontal="center"/>
    </xf>
    <xf numFmtId="164" fontId="17" fillId="0" borderId="0" xfId="2" applyNumberFormat="1" applyFont="1" applyAlignment="1">
      <alignment horizontal="center"/>
    </xf>
    <xf numFmtId="0" fontId="3" fillId="0" borderId="0" xfId="0" quotePrefix="1" applyFont="1" applyAlignment="1" applyProtection="1">
      <alignment horizontal="center" vertical="justify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Continuous" vertical="justify"/>
    </xf>
    <xf numFmtId="0" fontId="21" fillId="0" borderId="0" xfId="0" applyFont="1"/>
    <xf numFmtId="0" fontId="0" fillId="0" borderId="0" xfId="0" applyAlignment="1"/>
    <xf numFmtId="0" fontId="3" fillId="0" borderId="0" xfId="0" quotePrefix="1" applyFont="1" applyAlignment="1">
      <alignment horizontal="centerContinuous" vertical="justify"/>
    </xf>
    <xf numFmtId="164" fontId="4" fillId="0" borderId="15" xfId="2" applyNumberFormat="1" applyFont="1" applyBorder="1" applyAlignment="1">
      <alignment horizontal="center"/>
    </xf>
    <xf numFmtId="167" fontId="4" fillId="0" borderId="0" xfId="1" applyNumberFormat="1" applyFont="1" applyFill="1" applyBorder="1" applyAlignment="1" applyProtection="1">
      <alignment horizontal="center"/>
    </xf>
    <xf numFmtId="0" fontId="22" fillId="0" borderId="0" xfId="0" applyFont="1" applyAlignment="1"/>
    <xf numFmtId="0" fontId="21" fillId="0" borderId="0" xfId="0" applyFont="1" applyAlignment="1"/>
    <xf numFmtId="6" fontId="21" fillId="0" borderId="0" xfId="0" applyNumberFormat="1" applyFont="1"/>
    <xf numFmtId="10" fontId="21" fillId="0" borderId="0" xfId="3" applyNumberFormat="1" applyFont="1"/>
    <xf numFmtId="164" fontId="21" fillId="0" borderId="0" xfId="0" applyNumberFormat="1" applyFont="1"/>
    <xf numFmtId="0" fontId="20" fillId="0" borderId="0" xfId="0" applyFont="1" applyFill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3" fillId="0" borderId="0" xfId="2" applyNumberFormat="1" applyFont="1" applyBorder="1"/>
    <xf numFmtId="0" fontId="25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6" xfId="0" applyBorder="1"/>
    <xf numFmtId="0" fontId="19" fillId="0" borderId="0" xfId="0" quotePrefix="1" applyFont="1" applyFill="1" applyAlignment="1">
      <alignment horizontal="center"/>
    </xf>
    <xf numFmtId="5" fontId="17" fillId="0" borderId="0" xfId="0" applyNumberFormat="1" applyFont="1" applyProtection="1">
      <protection locked="0"/>
    </xf>
    <xf numFmtId="5" fontId="17" fillId="0" borderId="0" xfId="0" applyNumberFormat="1" applyFont="1" applyAlignment="1" applyProtection="1">
      <alignment horizontal="center"/>
      <protection locked="0"/>
    </xf>
    <xf numFmtId="0" fontId="17" fillId="0" borderId="0" xfId="0" quotePrefix="1" applyFont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5" fontId="27" fillId="0" borderId="0" xfId="0" applyNumberFormat="1" applyFont="1" applyAlignment="1" applyProtection="1">
      <alignment horizontal="center"/>
      <protection locked="0"/>
    </xf>
    <xf numFmtId="166" fontId="4" fillId="0" borderId="3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center"/>
    </xf>
    <xf numFmtId="0" fontId="8" fillId="0" borderId="0" xfId="0" applyFont="1" applyFill="1" applyBorder="1"/>
    <xf numFmtId="0" fontId="5" fillId="0" borderId="0" xfId="0" applyFont="1" applyAlignment="1"/>
    <xf numFmtId="0" fontId="4" fillId="0" borderId="0" xfId="4" applyFont="1"/>
    <xf numFmtId="0" fontId="4" fillId="0" borderId="0" xfId="4" applyFont="1" applyAlignment="1">
      <alignment horizontal="center"/>
    </xf>
    <xf numFmtId="0" fontId="5" fillId="0" borderId="0" xfId="4" applyFont="1"/>
    <xf numFmtId="0" fontId="4" fillId="0" borderId="0" xfId="4" applyFont="1" applyFill="1" applyAlignment="1">
      <alignment horizontal="center"/>
    </xf>
    <xf numFmtId="0" fontId="4" fillId="0" borderId="0" xfId="4" applyFont="1" applyAlignment="1">
      <alignment horizontal="right"/>
    </xf>
    <xf numFmtId="0" fontId="3" fillId="0" borderId="0" xfId="4" quotePrefix="1" applyFont="1" applyFill="1" applyAlignment="1">
      <alignment horizontal="center"/>
    </xf>
    <xf numFmtId="0" fontId="22" fillId="0" borderId="0" xfId="4" applyFont="1" applyAlignment="1"/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/>
    <xf numFmtId="165" fontId="4" fillId="0" borderId="0" xfId="4" applyNumberFormat="1" applyFont="1" applyFill="1" applyAlignment="1" applyProtection="1">
      <alignment horizontal="center"/>
    </xf>
    <xf numFmtId="0" fontId="3" fillId="0" borderId="0" xfId="4" applyFont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3" fillId="0" borderId="0" xfId="4" applyFont="1" applyFill="1"/>
    <xf numFmtId="0" fontId="4" fillId="0" borderId="0" xfId="4" applyFont="1" applyFill="1"/>
    <xf numFmtId="5" fontId="4" fillId="0" borderId="1" xfId="4" applyNumberFormat="1" applyFont="1" applyFill="1" applyBorder="1" applyAlignment="1" applyProtection="1">
      <alignment horizontal="center"/>
    </xf>
    <xf numFmtId="0" fontId="4" fillId="0" borderId="0" xfId="4" applyFont="1" applyBorder="1"/>
    <xf numFmtId="0" fontId="8" fillId="0" borderId="0" xfId="4" applyFont="1" applyFill="1" applyAlignment="1" applyProtection="1">
      <alignment horizontal="left"/>
    </xf>
    <xf numFmtId="3" fontId="4" fillId="0" borderId="0" xfId="4" applyNumberFormat="1" applyFont="1" applyFill="1"/>
    <xf numFmtId="164" fontId="4" fillId="0" borderId="0" xfId="5" applyNumberFormat="1" applyFont="1" applyFill="1" applyAlignment="1">
      <alignment horizontal="right"/>
    </xf>
    <xf numFmtId="0" fontId="4" fillId="0" borderId="0" xfId="4" applyFont="1" applyAlignment="1">
      <alignment horizontal="left"/>
    </xf>
    <xf numFmtId="0" fontId="8" fillId="0" borderId="0" xfId="4" applyFont="1" applyFill="1" applyBorder="1" applyAlignment="1" applyProtection="1">
      <alignment horizontal="left"/>
    </xf>
    <xf numFmtId="167" fontId="4" fillId="0" borderId="0" xfId="6" applyNumberFormat="1" applyFont="1" applyFill="1" applyAlignment="1">
      <alignment horizontal="right"/>
    </xf>
    <xf numFmtId="0" fontId="4" fillId="0" borderId="0" xfId="4" applyFont="1" applyFill="1" applyAlignment="1" applyProtection="1">
      <alignment horizontal="left"/>
    </xf>
    <xf numFmtId="0" fontId="4" fillId="0" borderId="0" xfId="4" applyFont="1" applyFill="1" applyBorder="1" applyAlignment="1" applyProtection="1">
      <alignment horizontal="left"/>
    </xf>
    <xf numFmtId="3" fontId="4" fillId="0" borderId="0" xfId="4" applyNumberFormat="1" applyFont="1" applyFill="1" applyBorder="1"/>
    <xf numFmtId="167" fontId="4" fillId="0" borderId="0" xfId="6" applyNumberFormat="1" applyFont="1" applyFill="1" applyBorder="1" applyAlignment="1" applyProtection="1">
      <alignment horizontal="right"/>
    </xf>
    <xf numFmtId="0" fontId="3" fillId="0" borderId="0" xfId="4" quotePrefix="1" applyFont="1"/>
    <xf numFmtId="167" fontId="4" fillId="0" borderId="0" xfId="6" applyNumberFormat="1" applyFont="1" applyFill="1"/>
    <xf numFmtId="3" fontId="3" fillId="0" borderId="0" xfId="4" applyNumberFormat="1" applyFont="1" applyFill="1"/>
    <xf numFmtId="167" fontId="4" fillId="0" borderId="0" xfId="6" applyNumberFormat="1" applyFont="1" applyFill="1" applyAlignment="1" applyProtection="1">
      <alignment horizontal="center"/>
    </xf>
    <xf numFmtId="0" fontId="3" fillId="0" borderId="0" xfId="4" applyFont="1"/>
    <xf numFmtId="164" fontId="4" fillId="0" borderId="0" xfId="5" applyNumberFormat="1" applyFont="1" applyFill="1" applyBorder="1" applyAlignment="1" applyProtection="1">
      <alignment horizontal="right"/>
    </xf>
    <xf numFmtId="0" fontId="4" fillId="0" borderId="0" xfId="4" applyFont="1" applyBorder="1" applyAlignment="1">
      <alignment horizontal="center"/>
    </xf>
    <xf numFmtId="0" fontId="8" fillId="0" borderId="0" xfId="4" applyFont="1" applyFill="1" applyAlignment="1"/>
    <xf numFmtId="164" fontId="4" fillId="0" borderId="1" xfId="5" applyNumberFormat="1" applyFont="1" applyFill="1" applyBorder="1" applyAlignment="1" applyProtection="1">
      <alignment horizontal="center"/>
    </xf>
    <xf numFmtId="0" fontId="4" fillId="0" borderId="1" xfId="4" applyFont="1" applyBorder="1" applyAlignment="1">
      <alignment horizontal="center"/>
    </xf>
    <xf numFmtId="0" fontId="8" fillId="0" borderId="0" xfId="4" applyFont="1" applyFill="1"/>
    <xf numFmtId="0" fontId="4" fillId="0" borderId="0" xfId="4" quotePrefix="1" applyFont="1" applyAlignment="1">
      <alignment horizontal="center"/>
    </xf>
    <xf numFmtId="164" fontId="4" fillId="0" borderId="0" xfId="5" applyNumberFormat="1" applyFont="1"/>
    <xf numFmtId="0" fontId="8" fillId="0" borderId="0" xfId="4" applyFont="1"/>
    <xf numFmtId="6" fontId="4" fillId="0" borderId="0" xfId="4" applyNumberFormat="1" applyFont="1" applyAlignment="1">
      <alignment horizontal="center"/>
    </xf>
    <xf numFmtId="164" fontId="4" fillId="0" borderId="0" xfId="5" applyNumberFormat="1" applyFont="1" applyBorder="1"/>
    <xf numFmtId="0" fontId="4" fillId="0" borderId="0" xfId="4" applyFont="1" applyBorder="1" applyAlignment="1">
      <alignment horizontal="left" vertical="center" indent="7"/>
    </xf>
    <xf numFmtId="0" fontId="5" fillId="0" borderId="0" xfId="4" applyFont="1" applyBorder="1" applyAlignment="1">
      <alignment horizontal="left" vertical="center" indent="7"/>
    </xf>
    <xf numFmtId="5" fontId="4" fillId="0" borderId="0" xfId="4" applyNumberFormat="1" applyFont="1" applyFill="1" applyBorder="1" applyAlignment="1" applyProtection="1">
      <alignment horizontal="center"/>
    </xf>
    <xf numFmtId="164" fontId="4" fillId="0" borderId="0" xfId="5" applyNumberFormat="1" applyFont="1" applyFill="1" applyBorder="1" applyAlignment="1" applyProtection="1">
      <alignment horizontal="center"/>
    </xf>
    <xf numFmtId="0" fontId="4" fillId="0" borderId="0" xfId="4" applyFont="1" applyFill="1" applyAlignment="1"/>
    <xf numFmtId="164" fontId="4" fillId="0" borderId="0" xfId="5" applyNumberFormat="1" applyFont="1" applyFill="1"/>
    <xf numFmtId="10" fontId="4" fillId="0" borderId="0" xfId="7" applyNumberFormat="1" applyFont="1" applyFill="1" applyAlignment="1">
      <alignment horizontal="right"/>
    </xf>
    <xf numFmtId="164" fontId="4" fillId="0" borderId="0" xfId="4" applyNumberFormat="1" applyFont="1" applyFill="1"/>
    <xf numFmtId="0" fontId="4" fillId="0" borderId="0" xfId="4" applyFont="1" applyFill="1" applyAlignment="1">
      <alignment horizontal="right"/>
    </xf>
    <xf numFmtId="167" fontId="4" fillId="0" borderId="0" xfId="6" applyNumberFormat="1" applyFont="1" applyFill="1" applyBorder="1" applyAlignment="1" applyProtection="1">
      <alignment horizontal="center"/>
    </xf>
    <xf numFmtId="167" fontId="4" fillId="0" borderId="17" xfId="0" applyNumberFormat="1" applyFont="1" applyBorder="1" applyAlignment="1">
      <alignment horizontal="center"/>
    </xf>
    <xf numFmtId="0" fontId="4" fillId="0" borderId="17" xfId="0" quotePrefix="1" applyFont="1" applyBorder="1" applyAlignment="1">
      <alignment horizontal="center"/>
    </xf>
    <xf numFmtId="167" fontId="4" fillId="0" borderId="17" xfId="0" quotePrefix="1" applyNumberFormat="1" applyFont="1" applyBorder="1" applyAlignment="1">
      <alignment horizontal="center"/>
    </xf>
    <xf numFmtId="167" fontId="4" fillId="0" borderId="9" xfId="0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3" fillId="0" borderId="0" xfId="5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5" fontId="4" fillId="0" borderId="0" xfId="0" applyNumberFormat="1" applyFont="1" applyAlignment="1" applyProtection="1">
      <alignment horizontal="center" vertical="top"/>
      <protection locked="0"/>
    </xf>
    <xf numFmtId="164" fontId="4" fillId="0" borderId="0" xfId="2" applyNumberFormat="1" applyFont="1" applyAlignment="1" applyProtection="1">
      <alignment vertical="top"/>
      <protection locked="0"/>
    </xf>
    <xf numFmtId="164" fontId="4" fillId="0" borderId="0" xfId="2" applyNumberFormat="1" applyFont="1" applyAlignment="1">
      <alignment horizontal="center" vertical="top" wrapText="1"/>
    </xf>
    <xf numFmtId="5" fontId="29" fillId="0" borderId="0" xfId="0" applyNumberFormat="1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>
      <alignment horizontal="center"/>
    </xf>
    <xf numFmtId="166" fontId="30" fillId="0" borderId="0" xfId="3" applyNumberFormat="1" applyFont="1" applyAlignment="1" applyProtection="1">
      <alignment horizontal="center"/>
    </xf>
    <xf numFmtId="166" fontId="30" fillId="0" borderId="0" xfId="3" applyNumberFormat="1" applyFont="1"/>
    <xf numFmtId="166" fontId="30" fillId="0" borderId="0" xfId="3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/>
    <xf numFmtId="0" fontId="4" fillId="0" borderId="0" xfId="0" applyFont="1" applyAlignment="1"/>
    <xf numFmtId="0" fontId="4" fillId="0" borderId="0" xfId="0" applyFont="1" applyAlignment="1" applyProtection="1">
      <alignment horizontal="center" wrapText="1"/>
    </xf>
    <xf numFmtId="15" fontId="4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164" fontId="3" fillId="0" borderId="0" xfId="2" quotePrefix="1" applyNumberFormat="1" applyFont="1" applyFill="1" applyBorder="1" applyAlignment="1">
      <alignment horizontal="right"/>
    </xf>
    <xf numFmtId="164" fontId="3" fillId="0" borderId="0" xfId="5" applyNumberFormat="1" applyFont="1" applyFill="1" applyBorder="1"/>
    <xf numFmtId="10" fontId="4" fillId="0" borderId="0" xfId="0" applyNumberFormat="1" applyFont="1" applyFill="1" applyBorder="1"/>
    <xf numFmtId="0" fontId="32" fillId="0" borderId="0" xfId="0" applyFont="1" applyAlignment="1">
      <alignment horizontal="center"/>
    </xf>
    <xf numFmtId="0" fontId="4" fillId="0" borderId="0" xfId="0" applyFont="1" applyBorder="1" applyProtection="1"/>
    <xf numFmtId="0" fontId="4" fillId="0" borderId="0" xfId="0" applyFont="1" applyAlignment="1" applyProtection="1"/>
    <xf numFmtId="164" fontId="4" fillId="2" borderId="0" xfId="2" applyNumberFormat="1" applyFont="1" applyFill="1" applyAlignment="1">
      <alignment horizontal="right"/>
    </xf>
    <xf numFmtId="167" fontId="4" fillId="2" borderId="0" xfId="1" applyNumberFormat="1" applyFont="1" applyFill="1" applyAlignment="1">
      <alignment horizontal="right"/>
    </xf>
    <xf numFmtId="167" fontId="4" fillId="2" borderId="0" xfId="1" applyNumberFormat="1" applyFont="1" applyFill="1" applyAlignment="1" applyProtection="1">
      <alignment horizontal="right"/>
    </xf>
    <xf numFmtId="167" fontId="4" fillId="2" borderId="1" xfId="1" applyNumberFormat="1" applyFont="1" applyFill="1" applyBorder="1" applyAlignment="1">
      <alignment horizontal="right"/>
    </xf>
    <xf numFmtId="167" fontId="4" fillId="2" borderId="0" xfId="1" applyNumberFormat="1" applyFont="1" applyFill="1" applyAlignment="1" applyProtection="1">
      <alignment horizontal="center"/>
    </xf>
    <xf numFmtId="43" fontId="21" fillId="2" borderId="0" xfId="1" applyFont="1" applyFill="1"/>
    <xf numFmtId="167" fontId="4" fillId="2" borderId="0" xfId="1" applyNumberFormat="1" applyFont="1" applyFill="1" applyBorder="1" applyAlignment="1" applyProtection="1">
      <alignment horizontal="right"/>
    </xf>
    <xf numFmtId="167" fontId="4" fillId="2" borderId="1" xfId="1" applyNumberFormat="1" applyFont="1" applyFill="1" applyBorder="1" applyAlignment="1" applyProtection="1">
      <alignment horizontal="right"/>
    </xf>
    <xf numFmtId="164" fontId="4" fillId="2" borderId="1" xfId="2" applyNumberFormat="1" applyFont="1" applyFill="1" applyBorder="1" applyAlignment="1" applyProtection="1">
      <alignment horizontal="right"/>
    </xf>
    <xf numFmtId="167" fontId="4" fillId="2" borderId="0" xfId="1" applyNumberFormat="1" applyFont="1" applyFill="1"/>
    <xf numFmtId="164" fontId="4" fillId="2" borderId="0" xfId="2" applyNumberFormat="1" applyFont="1" applyFill="1" applyBorder="1" applyAlignment="1" applyProtection="1">
      <alignment horizontal="right"/>
      <protection locked="0"/>
    </xf>
    <xf numFmtId="167" fontId="4" fillId="2" borderId="0" xfId="1" applyNumberFormat="1" applyFont="1" applyFill="1" applyBorder="1" applyAlignment="1" applyProtection="1">
      <alignment horizontal="right"/>
      <protection locked="0"/>
    </xf>
    <xf numFmtId="167" fontId="4" fillId="2" borderId="1" xfId="1" applyNumberFormat="1" applyFont="1" applyFill="1" applyBorder="1" applyAlignment="1" applyProtection="1">
      <alignment horizontal="right"/>
      <protection locked="0"/>
    </xf>
    <xf numFmtId="164" fontId="4" fillId="0" borderId="4" xfId="2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Alignment="1" applyProtection="1">
      <alignment horizontal="right"/>
    </xf>
    <xf numFmtId="164" fontId="4" fillId="0" borderId="5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/>
    <xf numFmtId="167" fontId="4" fillId="2" borderId="1" xfId="1" applyNumberFormat="1" applyFont="1" applyFill="1" applyBorder="1"/>
    <xf numFmtId="164" fontId="4" fillId="2" borderId="0" xfId="2" applyNumberFormat="1" applyFont="1" applyFill="1" applyProtection="1">
      <protection locked="0"/>
    </xf>
    <xf numFmtId="0" fontId="1" fillId="0" borderId="0" xfId="0" applyFont="1" applyAlignment="1"/>
    <xf numFmtId="167" fontId="4" fillId="2" borderId="0" xfId="1" applyNumberFormat="1" applyFont="1" applyFill="1" applyProtection="1">
      <protection locked="0"/>
    </xf>
    <xf numFmtId="164" fontId="4" fillId="0" borderId="3" xfId="2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0" fontId="1" fillId="0" borderId="0" xfId="0" applyFont="1"/>
    <xf numFmtId="167" fontId="4" fillId="2" borderId="1" xfId="1" applyNumberFormat="1" applyFont="1" applyFill="1" applyBorder="1" applyProtection="1">
      <protection locked="0"/>
    </xf>
    <xf numFmtId="164" fontId="4" fillId="2" borderId="1" xfId="2" applyNumberFormat="1" applyFont="1" applyFill="1" applyBorder="1" applyProtection="1">
      <protection locked="0"/>
    </xf>
    <xf numFmtId="164" fontId="4" fillId="2" borderId="0" xfId="2" applyNumberFormat="1" applyFont="1" applyFill="1" applyBorder="1" applyProtection="1">
      <protection locked="0"/>
    </xf>
    <xf numFmtId="167" fontId="4" fillId="2" borderId="0" xfId="1" applyNumberFormat="1" applyFont="1" applyFill="1" applyBorder="1" applyProtection="1">
      <protection locked="0"/>
    </xf>
    <xf numFmtId="164" fontId="4" fillId="2" borderId="3" xfId="2" applyNumberFormat="1" applyFont="1" applyFill="1" applyBorder="1" applyProtection="1">
      <protection locked="0"/>
    </xf>
    <xf numFmtId="44" fontId="4" fillId="2" borderId="3" xfId="2" applyFont="1" applyFill="1" applyBorder="1" applyProtection="1">
      <protection locked="0"/>
    </xf>
    <xf numFmtId="164" fontId="4" fillId="2" borderId="3" xfId="0" applyNumberFormat="1" applyFont="1" applyFill="1" applyBorder="1"/>
    <xf numFmtId="164" fontId="17" fillId="2" borderId="3" xfId="2" applyNumberFormat="1" applyFont="1" applyFill="1" applyBorder="1" applyProtection="1">
      <protection locked="0"/>
    </xf>
    <xf numFmtId="10" fontId="4" fillId="2" borderId="3" xfId="3" applyNumberFormat="1" applyFont="1" applyFill="1" applyBorder="1"/>
    <xf numFmtId="10" fontId="4" fillId="2" borderId="1" xfId="0" applyNumberFormat="1" applyFont="1" applyFill="1" applyBorder="1"/>
    <xf numFmtId="10" fontId="4" fillId="2" borderId="0" xfId="3" applyNumberFormat="1" applyFont="1" applyFill="1" applyAlignment="1">
      <alignment horizontal="right"/>
    </xf>
    <xf numFmtId="164" fontId="4" fillId="2" borderId="0" xfId="2" applyNumberFormat="1" applyFont="1" applyFill="1" applyAlignment="1">
      <alignment horizontal="center"/>
    </xf>
    <xf numFmtId="166" fontId="4" fillId="2" borderId="0" xfId="3" applyNumberFormat="1" applyFont="1" applyFill="1" applyAlignment="1">
      <alignment horizontal="right"/>
    </xf>
    <xf numFmtId="0" fontId="17" fillId="0" borderId="0" xfId="0" applyFont="1" applyAlignment="1">
      <alignment horizontal="center" wrapText="1"/>
    </xf>
    <xf numFmtId="0" fontId="4" fillId="0" borderId="0" xfId="0" quotePrefix="1" applyFont="1" applyAlignment="1"/>
    <xf numFmtId="0" fontId="4" fillId="0" borderId="0" xfId="0" applyFont="1" applyFill="1" applyAlignment="1">
      <alignment horizontal="right"/>
    </xf>
    <xf numFmtId="10" fontId="4" fillId="0" borderId="5" xfId="3" applyNumberFormat="1" applyFont="1" applyBorder="1" applyAlignment="1">
      <alignment horizontal="right"/>
    </xf>
    <xf numFmtId="10" fontId="4" fillId="2" borderId="0" xfId="0" applyNumberFormat="1" applyFont="1" applyFill="1" applyAlignment="1">
      <alignment horizontal="right"/>
    </xf>
    <xf numFmtId="10" fontId="4" fillId="2" borderId="1" xfId="0" applyNumberFormat="1" applyFont="1" applyFill="1" applyBorder="1" applyAlignment="1" applyProtection="1">
      <alignment horizontal="right"/>
      <protection locked="0"/>
    </xf>
    <xf numFmtId="10" fontId="4" fillId="2" borderId="1" xfId="0" applyNumberFormat="1" applyFont="1" applyFill="1" applyBorder="1" applyAlignment="1">
      <alignment horizontal="right"/>
    </xf>
    <xf numFmtId="5" fontId="4" fillId="0" borderId="0" xfId="0" applyNumberFormat="1" applyFont="1" applyAlignment="1" applyProtection="1">
      <alignment horizontal="right"/>
      <protection locked="0"/>
    </xf>
    <xf numFmtId="10" fontId="4" fillId="0" borderId="0" xfId="0" applyNumberFormat="1" applyFont="1" applyAlignment="1" applyProtection="1">
      <alignment horizontal="right"/>
      <protection locked="0"/>
    </xf>
    <xf numFmtId="164" fontId="4" fillId="0" borderId="1" xfId="2" applyNumberFormat="1" applyFont="1" applyFill="1" applyBorder="1" applyAlignment="1" applyProtection="1">
      <alignment horizontal="right"/>
      <protection locked="0"/>
    </xf>
    <xf numFmtId="10" fontId="4" fillId="0" borderId="3" xfId="3" applyNumberFormat="1" applyFont="1" applyBorder="1" applyAlignment="1" applyProtection="1">
      <alignment horizontal="right"/>
      <protection locked="0"/>
    </xf>
    <xf numFmtId="10" fontId="4" fillId="2" borderId="1" xfId="0" applyNumberFormat="1" applyFont="1" applyFill="1" applyBorder="1" applyAlignment="1" applyProtection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2" borderId="1" xfId="2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5" fontId="2" fillId="0" borderId="0" xfId="0" applyNumberFormat="1" applyFont="1" applyBorder="1" applyAlignment="1" applyProtection="1">
      <alignment horizontal="right"/>
      <protection locked="0"/>
    </xf>
    <xf numFmtId="164" fontId="4" fillId="0" borderId="0" xfId="2" applyNumberFormat="1" applyFont="1" applyAlignment="1" applyProtection="1">
      <alignment horizontal="right"/>
      <protection locked="0"/>
    </xf>
    <xf numFmtId="167" fontId="4" fillId="0" borderId="0" xfId="1" applyNumberFormat="1" applyFont="1" applyAlignment="1">
      <alignment horizontal="right"/>
    </xf>
    <xf numFmtId="167" fontId="4" fillId="0" borderId="1" xfId="1" applyNumberFormat="1" applyFont="1" applyBorder="1" applyAlignment="1">
      <alignment horizontal="right"/>
    </xf>
    <xf numFmtId="167" fontId="4" fillId="0" borderId="0" xfId="1" applyNumberFormat="1" applyFont="1" applyAlignment="1" applyProtection="1">
      <alignment horizontal="right"/>
    </xf>
    <xf numFmtId="5" fontId="4" fillId="0" borderId="0" xfId="3" applyNumberFormat="1" applyFont="1" applyAlignment="1" applyProtection="1">
      <alignment horizontal="right"/>
    </xf>
    <xf numFmtId="10" fontId="4" fillId="2" borderId="1" xfId="3" applyNumberFormat="1" applyFont="1" applyFill="1" applyBorder="1" applyAlignment="1" applyProtection="1">
      <alignment horizontal="right"/>
      <protection locked="0"/>
    </xf>
    <xf numFmtId="5" fontId="4" fillId="0" borderId="0" xfId="0" applyNumberFormat="1" applyFont="1" applyBorder="1" applyAlignment="1">
      <alignment horizontal="right"/>
    </xf>
    <xf numFmtId="10" fontId="4" fillId="2" borderId="0" xfId="3" applyNumberFormat="1" applyFont="1" applyFill="1" applyBorder="1" applyAlignment="1" applyProtection="1">
      <alignment horizontal="right"/>
      <protection locked="0"/>
    </xf>
    <xf numFmtId="10" fontId="4" fillId="0" borderId="0" xfId="3" applyNumberFormat="1" applyFont="1" applyBorder="1" applyAlignment="1" applyProtection="1">
      <alignment horizontal="right"/>
      <protection locked="0"/>
    </xf>
    <xf numFmtId="164" fontId="4" fillId="0" borderId="1" xfId="2" applyNumberFormat="1" applyFont="1" applyBorder="1" applyAlignment="1" applyProtection="1">
      <alignment horizontal="right"/>
      <protection locked="0"/>
    </xf>
    <xf numFmtId="164" fontId="2" fillId="0" borderId="0" xfId="2" applyNumberFormat="1" applyFont="1" applyAlignment="1" applyProtection="1">
      <alignment horizontal="right"/>
      <protection locked="0"/>
    </xf>
    <xf numFmtId="164" fontId="4" fillId="2" borderId="0" xfId="2" applyNumberFormat="1" applyFont="1" applyFill="1" applyAlignment="1" applyProtection="1">
      <alignment horizontal="right"/>
      <protection locked="0"/>
    </xf>
    <xf numFmtId="10" fontId="4" fillId="0" borderId="3" xfId="3" applyNumberFormat="1" applyFont="1" applyBorder="1" applyAlignment="1">
      <alignment horizontal="right"/>
    </xf>
    <xf numFmtId="10" fontId="4" fillId="0" borderId="5" xfId="3" applyNumberFormat="1" applyFont="1" applyFill="1" applyBorder="1" applyAlignment="1">
      <alignment horizontal="right"/>
    </xf>
    <xf numFmtId="10" fontId="4" fillId="0" borderId="3" xfId="0" applyNumberFormat="1" applyFont="1" applyFill="1" applyBorder="1" applyAlignment="1">
      <alignment horizontal="right"/>
    </xf>
    <xf numFmtId="10" fontId="4" fillId="0" borderId="0" xfId="3" applyNumberFormat="1" applyFont="1" applyFill="1" applyAlignment="1">
      <alignment horizontal="right"/>
    </xf>
    <xf numFmtId="0" fontId="0" fillId="0" borderId="0" xfId="0" applyFill="1"/>
    <xf numFmtId="164" fontId="4" fillId="0" borderId="3" xfId="2" applyNumberFormat="1" applyFont="1" applyFill="1" applyBorder="1" applyAlignment="1" applyProtection="1">
      <alignment horizontal="right"/>
      <protection locked="0"/>
    </xf>
    <xf numFmtId="10" fontId="4" fillId="0" borderId="0" xfId="7" applyNumberFormat="1" applyFont="1" applyFill="1" applyBorder="1" applyAlignment="1">
      <alignment horizontal="right"/>
    </xf>
    <xf numFmtId="10" fontId="4" fillId="0" borderId="0" xfId="3" applyNumberFormat="1" applyFont="1" applyFill="1" applyBorder="1" applyAlignment="1">
      <alignment horizontal="right"/>
    </xf>
    <xf numFmtId="164" fontId="4" fillId="3" borderId="0" xfId="2" applyNumberFormat="1" applyFont="1" applyFill="1" applyBorder="1" applyAlignment="1" applyProtection="1">
      <alignment vertical="top"/>
      <protection locked="0"/>
    </xf>
    <xf numFmtId="167" fontId="4" fillId="3" borderId="0" xfId="1" applyNumberFormat="1" applyFont="1" applyFill="1" applyBorder="1" applyProtection="1">
      <protection locked="0"/>
    </xf>
    <xf numFmtId="167" fontId="4" fillId="3" borderId="1" xfId="1" applyNumberFormat="1" applyFont="1" applyFill="1" applyBorder="1" applyProtection="1">
      <protection locked="0"/>
    </xf>
    <xf numFmtId="167" fontId="4" fillId="3" borderId="0" xfId="1" applyNumberFormat="1" applyFont="1" applyFill="1" applyProtection="1">
      <protection locked="0"/>
    </xf>
    <xf numFmtId="164" fontId="4" fillId="3" borderId="0" xfId="2" applyNumberFormat="1" applyFont="1" applyFill="1" applyBorder="1" applyProtection="1">
      <protection locked="0"/>
    </xf>
    <xf numFmtId="164" fontId="4" fillId="3" borderId="0" xfId="2" applyNumberFormat="1" applyFont="1" applyFill="1" applyBorder="1"/>
    <xf numFmtId="167" fontId="4" fillId="3" borderId="1" xfId="1" applyNumberFormat="1" applyFont="1" applyFill="1" applyBorder="1"/>
    <xf numFmtId="164" fontId="4" fillId="3" borderId="0" xfId="2" applyNumberFormat="1" applyFont="1" applyFill="1" applyProtection="1">
      <protection locked="0"/>
    </xf>
    <xf numFmtId="167" fontId="4" fillId="3" borderId="0" xfId="1" applyNumberFormat="1" applyFont="1" applyFill="1"/>
    <xf numFmtId="164" fontId="4" fillId="3" borderId="3" xfId="2" applyNumberFormat="1" applyFont="1" applyFill="1" applyBorder="1" applyProtection="1">
      <protection locked="0"/>
    </xf>
    <xf numFmtId="164" fontId="4" fillId="3" borderId="1" xfId="2" applyNumberFormat="1" applyFont="1" applyFill="1" applyBorder="1" applyAlignment="1" applyProtection="1">
      <alignment horizontal="center"/>
      <protection locked="0"/>
    </xf>
    <xf numFmtId="164" fontId="4" fillId="3" borderId="3" xfId="0" applyNumberFormat="1" applyFont="1" applyFill="1" applyBorder="1"/>
    <xf numFmtId="164" fontId="4" fillId="3" borderId="0" xfId="2" applyNumberFormat="1" applyFont="1" applyFill="1"/>
    <xf numFmtId="164" fontId="4" fillId="3" borderId="0" xfId="2" applyNumberFormat="1" applyFont="1" applyFill="1" applyProtection="1"/>
    <xf numFmtId="164" fontId="4" fillId="3" borderId="0" xfId="2" applyNumberFormat="1" applyFont="1" applyFill="1" applyAlignment="1">
      <alignment horizontal="center"/>
    </xf>
    <xf numFmtId="10" fontId="4" fillId="3" borderId="0" xfId="3" applyNumberFormat="1" applyFont="1" applyFill="1" applyAlignment="1">
      <alignment horizontal="right"/>
    </xf>
    <xf numFmtId="10" fontId="4" fillId="3" borderId="0" xfId="3" applyNumberFormat="1" applyFont="1" applyFill="1"/>
    <xf numFmtId="164" fontId="4" fillId="3" borderId="13" xfId="2" applyNumberFormat="1" applyFont="1" applyFill="1" applyBorder="1"/>
    <xf numFmtId="167" fontId="4" fillId="3" borderId="13" xfId="1" applyNumberFormat="1" applyFont="1" applyFill="1" applyBorder="1"/>
    <xf numFmtId="167" fontId="4" fillId="3" borderId="10" xfId="1" applyNumberFormat="1" applyFont="1" applyFill="1" applyBorder="1"/>
    <xf numFmtId="167" fontId="4" fillId="3" borderId="15" xfId="1" applyNumberFormat="1" applyFont="1" applyFill="1" applyBorder="1"/>
    <xf numFmtId="0" fontId="15" fillId="0" borderId="0" xfId="0" applyFont="1" applyAlignment="1">
      <alignment horizontal="center"/>
    </xf>
    <xf numFmtId="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quotePrefix="1" applyFont="1" applyAlignment="1" applyProtection="1">
      <alignment horizontal="center" vertical="justify"/>
    </xf>
    <xf numFmtId="43" fontId="4" fillId="0" borderId="0" xfId="1" applyFont="1" applyBorder="1" applyProtection="1">
      <protection locked="0"/>
    </xf>
    <xf numFmtId="167" fontId="3" fillId="2" borderId="1" xfId="1" applyNumberFormat="1" applyFont="1" applyFill="1" applyBorder="1" applyAlignment="1" applyProtection="1">
      <alignment horizontal="center"/>
    </xf>
    <xf numFmtId="43" fontId="4" fillId="2" borderId="0" xfId="1" applyFont="1" applyFill="1" applyBorder="1" applyAlignment="1" applyProtection="1">
      <alignment horizontal="center"/>
    </xf>
    <xf numFmtId="44" fontId="4" fillId="2" borderId="3" xfId="2" applyFont="1" applyFill="1" applyBorder="1"/>
    <xf numFmtId="43" fontId="4" fillId="2" borderId="0" xfId="1" applyFont="1" applyFill="1" applyBorder="1" applyAlignment="1" applyProtection="1">
      <alignment horizontal="right"/>
    </xf>
    <xf numFmtId="164" fontId="4" fillId="3" borderId="3" xfId="2" applyNumberFormat="1" applyFont="1" applyFill="1" applyBorder="1"/>
    <xf numFmtId="0" fontId="8" fillId="0" borderId="0" xfId="0" applyFont="1" applyFill="1" applyBorder="1" applyAlignment="1"/>
    <xf numFmtId="164" fontId="4" fillId="0" borderId="0" xfId="0" applyNumberFormat="1" applyFont="1" applyFill="1" applyBorder="1"/>
    <xf numFmtId="0" fontId="4" fillId="0" borderId="0" xfId="4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/>
    <xf numFmtId="0" fontId="23" fillId="0" borderId="0" xfId="0" applyFont="1" applyAlignment="1">
      <alignment horizontal="center"/>
    </xf>
    <xf numFmtId="5" fontId="4" fillId="0" borderId="0" xfId="0" applyNumberFormat="1" applyFont="1" applyFill="1" applyProtection="1">
      <protection locked="0"/>
    </xf>
    <xf numFmtId="44" fontId="4" fillId="0" borderId="0" xfId="2" applyFont="1" applyFill="1" applyBorder="1" applyProtection="1">
      <protection locked="0"/>
    </xf>
    <xf numFmtId="44" fontId="4" fillId="0" borderId="0" xfId="2" applyFont="1" applyFill="1" applyBorder="1"/>
    <xf numFmtId="9" fontId="4" fillId="2" borderId="0" xfId="3" applyFont="1" applyFill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7" fontId="4" fillId="0" borderId="13" xfId="1" applyNumberFormat="1" applyFont="1" applyFill="1" applyBorder="1"/>
    <xf numFmtId="167" fontId="4" fillId="0" borderId="15" xfId="1" applyNumberFormat="1" applyFont="1" applyFill="1" applyBorder="1"/>
    <xf numFmtId="167" fontId="4" fillId="0" borderId="10" xfId="1" applyNumberFormat="1" applyFont="1" applyFill="1" applyBorder="1"/>
    <xf numFmtId="0" fontId="15" fillId="0" borderId="0" xfId="0" applyFont="1" applyFill="1" applyAlignment="1">
      <alignment horizontal="centerContinuous" vertical="justify"/>
    </xf>
    <xf numFmtId="0" fontId="4" fillId="0" borderId="0" xfId="0" applyFont="1" applyFill="1" applyAlignment="1">
      <alignment horizontal="centerContinuous" vertical="justify"/>
    </xf>
    <xf numFmtId="0" fontId="4" fillId="0" borderId="7" xfId="0" applyFont="1" applyFill="1" applyBorder="1"/>
    <xf numFmtId="0" fontId="4" fillId="0" borderId="13" xfId="0" applyFont="1" applyFill="1" applyBorder="1"/>
    <xf numFmtId="0" fontId="4" fillId="0" borderId="10" xfId="0" applyFont="1" applyFill="1" applyBorder="1"/>
    <xf numFmtId="5" fontId="29" fillId="0" borderId="0" xfId="0" applyNumberFormat="1" applyFont="1" applyFill="1" applyAlignment="1" applyProtection="1">
      <alignment horizontal="center"/>
      <protection locked="0"/>
    </xf>
    <xf numFmtId="164" fontId="4" fillId="0" borderId="13" xfId="2" applyNumberFormat="1" applyFont="1" applyFill="1" applyBorder="1"/>
    <xf numFmtId="0" fontId="8" fillId="0" borderId="14" xfId="0" applyFont="1" applyBorder="1"/>
    <xf numFmtId="0" fontId="4" fillId="0" borderId="14" xfId="0" applyFont="1" applyBorder="1" applyAlignment="1">
      <alignment wrapText="1"/>
    </xf>
    <xf numFmtId="0" fontId="3" fillId="3" borderId="0" xfId="0" applyFont="1" applyFill="1" applyAlignment="1">
      <alignment horizontal="centerContinuous" vertical="justify"/>
    </xf>
    <xf numFmtId="0" fontId="4" fillId="3" borderId="0" xfId="0" applyFont="1" applyFill="1" applyAlignment="1">
      <alignment horizontal="centerContinuous" vertical="justify"/>
    </xf>
    <xf numFmtId="167" fontId="4" fillId="3" borderId="0" xfId="0" applyNumberFormat="1" applyFont="1" applyFill="1" applyAlignment="1">
      <alignment horizontal="centerContinuous" vertical="justify"/>
    </xf>
    <xf numFmtId="0" fontId="23" fillId="0" borderId="0" xfId="0" applyFont="1" applyFill="1" applyAlignment="1">
      <alignment horizontal="center"/>
    </xf>
    <xf numFmtId="0" fontId="4" fillId="0" borderId="0" xfId="0" applyFont="1" applyFill="1" applyBorder="1" applyAlignment="1" applyProtection="1"/>
    <xf numFmtId="43" fontId="4" fillId="0" borderId="0" xfId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left"/>
    </xf>
    <xf numFmtId="15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164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>
      <alignment vertical="top"/>
    </xf>
    <xf numFmtId="15" fontId="4" fillId="3" borderId="1" xfId="0" applyNumberFormat="1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19" xfId="0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17" fontId="4" fillId="0" borderId="10" xfId="0" applyNumberFormat="1" applyFont="1" applyFill="1" applyBorder="1" applyAlignment="1">
      <alignment horizontal="center"/>
    </xf>
    <xf numFmtId="0" fontId="4" fillId="0" borderId="20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38" fontId="4" fillId="0" borderId="13" xfId="0" applyNumberFormat="1" applyFont="1" applyBorder="1"/>
    <xf numFmtId="38" fontId="4" fillId="0" borderId="13" xfId="0" applyNumberFormat="1" applyFont="1" applyFill="1" applyBorder="1"/>
    <xf numFmtId="164" fontId="4" fillId="3" borderId="10" xfId="2" applyNumberFormat="1" applyFont="1" applyFill="1" applyBorder="1"/>
    <xf numFmtId="167" fontId="4" fillId="0" borderId="1" xfId="1" applyNumberFormat="1" applyFont="1" applyFill="1" applyBorder="1"/>
    <xf numFmtId="167" fontId="4" fillId="0" borderId="10" xfId="1" applyNumberFormat="1" applyFont="1" applyBorder="1"/>
    <xf numFmtId="164" fontId="4" fillId="2" borderId="13" xfId="2" applyNumberFormat="1" applyFont="1" applyFill="1" applyBorder="1"/>
    <xf numFmtId="0" fontId="4" fillId="0" borderId="21" xfId="0" applyFont="1" applyBorder="1" applyAlignment="1">
      <alignment horizontal="center"/>
    </xf>
    <xf numFmtId="37" fontId="4" fillId="0" borderId="22" xfId="0" applyNumberFormat="1" applyFont="1" applyBorder="1"/>
    <xf numFmtId="37" fontId="4" fillId="0" borderId="22" xfId="0" applyNumberFormat="1" applyFont="1" applyFill="1" applyBorder="1"/>
    <xf numFmtId="37" fontId="4" fillId="0" borderId="13" xfId="0" applyNumberFormat="1" applyFont="1" applyBorder="1"/>
    <xf numFmtId="37" fontId="4" fillId="0" borderId="13" xfId="0" applyNumberFormat="1" applyFont="1" applyFill="1" applyBorder="1"/>
    <xf numFmtId="170" fontId="4" fillId="0" borderId="22" xfId="0" applyNumberFormat="1" applyFont="1" applyBorder="1"/>
    <xf numFmtId="0" fontId="4" fillId="0" borderId="22" xfId="0" applyFont="1" applyFill="1" applyBorder="1"/>
    <xf numFmtId="0" fontId="4" fillId="0" borderId="22" xfId="0" applyFont="1" applyBorder="1"/>
    <xf numFmtId="10" fontId="4" fillId="3" borderId="13" xfId="3" applyNumberFormat="1" applyFont="1" applyFill="1" applyBorder="1"/>
    <xf numFmtId="0" fontId="4" fillId="3" borderId="13" xfId="0" applyFont="1" applyFill="1" applyBorder="1"/>
    <xf numFmtId="0" fontId="4" fillId="0" borderId="0" xfId="0" applyFont="1" applyAlignment="1">
      <alignment wrapText="1"/>
    </xf>
    <xf numFmtId="0" fontId="4" fillId="0" borderId="0" xfId="4" applyFont="1" applyAlignment="1">
      <alignment horizontal="center"/>
    </xf>
    <xf numFmtId="10" fontId="4" fillId="0" borderId="0" xfId="0" applyNumberFormat="1" applyFont="1" applyFill="1" applyBorder="1" applyAlignment="1">
      <alignment horizontal="right"/>
    </xf>
    <xf numFmtId="10" fontId="4" fillId="0" borderId="13" xfId="3" applyNumberFormat="1" applyFont="1" applyBorder="1" applyAlignment="1">
      <alignment horizontal="center"/>
    </xf>
    <xf numFmtId="164" fontId="4" fillId="3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/>
    </xf>
    <xf numFmtId="0" fontId="4" fillId="0" borderId="0" xfId="0" applyFont="1" applyBorder="1" applyAlignment="1"/>
    <xf numFmtId="43" fontId="4" fillId="0" borderId="0" xfId="1" quotePrefix="1" applyFont="1" applyFill="1" applyBorder="1" applyAlignment="1" applyProtection="1">
      <alignment horizontal="center"/>
    </xf>
    <xf numFmtId="164" fontId="4" fillId="2" borderId="1" xfId="2" quotePrefix="1" applyNumberFormat="1" applyFont="1" applyFill="1" applyBorder="1" applyAlignment="1" applyProtection="1">
      <alignment horizontal="center"/>
    </xf>
    <xf numFmtId="164" fontId="4" fillId="3" borderId="1" xfId="2" applyNumberFormat="1" applyFont="1" applyFill="1" applyBorder="1" applyProtection="1">
      <protection locked="0"/>
    </xf>
    <xf numFmtId="0" fontId="35" fillId="0" borderId="0" xfId="0" quotePrefix="1" applyFont="1" applyAlignment="1">
      <alignment horizontal="center" vertical="top"/>
    </xf>
    <xf numFmtId="0" fontId="3" fillId="0" borderId="0" xfId="0" quotePrefix="1" applyFont="1" applyAlignment="1">
      <alignment horizontal="center" vertical="top"/>
    </xf>
    <xf numFmtId="0" fontId="16" fillId="0" borderId="0" xfId="0" applyFont="1" applyBorder="1"/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7" fontId="4" fillId="0" borderId="12" xfId="0" applyNumberFormat="1" applyFont="1" applyBorder="1" applyAlignment="1">
      <alignment horizontal="center"/>
    </xf>
    <xf numFmtId="17" fontId="4" fillId="0" borderId="11" xfId="0" applyNumberFormat="1" applyFont="1" applyFill="1" applyBorder="1" applyAlignment="1">
      <alignment horizontal="center"/>
    </xf>
    <xf numFmtId="17" fontId="4" fillId="0" borderId="33" xfId="0" applyNumberFormat="1" applyFont="1" applyFill="1" applyBorder="1" applyAlignment="1">
      <alignment horizontal="center"/>
    </xf>
    <xf numFmtId="17" fontId="4" fillId="0" borderId="34" xfId="0" applyNumberFormat="1" applyFont="1" applyFill="1" applyBorder="1" applyAlignment="1">
      <alignment horizontal="center"/>
    </xf>
    <xf numFmtId="17" fontId="4" fillId="0" borderId="33" xfId="0" applyNumberFormat="1" applyFont="1" applyBorder="1" applyAlignment="1">
      <alignment horizontal="center"/>
    </xf>
    <xf numFmtId="17" fontId="4" fillId="0" borderId="35" xfId="0" applyNumberFormat="1" applyFont="1" applyBorder="1" applyAlignment="1">
      <alignment horizontal="center"/>
    </xf>
    <xf numFmtId="17" fontId="4" fillId="0" borderId="34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17" fontId="4" fillId="0" borderId="14" xfId="0" applyNumberFormat="1" applyFont="1" applyFill="1" applyBorder="1" applyAlignment="1">
      <alignment horizontal="center"/>
    </xf>
    <xf numFmtId="17" fontId="4" fillId="0" borderId="37" xfId="0" applyNumberFormat="1" applyFont="1" applyFill="1" applyBorder="1" applyAlignment="1">
      <alignment horizontal="center"/>
    </xf>
    <xf numFmtId="17" fontId="4" fillId="0" borderId="13" xfId="0" applyNumberFormat="1" applyFont="1" applyFill="1" applyBorder="1" applyAlignment="1">
      <alignment horizontal="center"/>
    </xf>
    <xf numFmtId="17" fontId="4" fillId="0" borderId="38" xfId="0" applyNumberFormat="1" applyFont="1" applyFill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39" xfId="0" applyNumberFormat="1" applyFont="1" applyBorder="1" applyAlignment="1">
      <alignment horizontal="center"/>
    </xf>
    <xf numFmtId="17" fontId="4" fillId="0" borderId="38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3" fillId="0" borderId="21" xfId="0" applyFont="1" applyBorder="1"/>
    <xf numFmtId="164" fontId="2" fillId="2" borderId="41" xfId="2" applyNumberFormat="1" applyFont="1" applyFill="1" applyBorder="1"/>
    <xf numFmtId="164" fontId="4" fillId="2" borderId="22" xfId="2" applyNumberFormat="1" applyFont="1" applyFill="1" applyBorder="1"/>
    <xf numFmtId="164" fontId="4" fillId="2" borderId="42" xfId="2" applyNumberFormat="1" applyFont="1" applyFill="1" applyBorder="1"/>
    <xf numFmtId="164" fontId="4" fillId="2" borderId="43" xfId="2" applyNumberFormat="1" applyFont="1" applyFill="1" applyBorder="1"/>
    <xf numFmtId="164" fontId="4" fillId="2" borderId="44" xfId="2" applyNumberFormat="1" applyFont="1" applyFill="1" applyBorder="1"/>
    <xf numFmtId="164" fontId="4" fillId="2" borderId="45" xfId="2" applyNumberFormat="1" applyFont="1" applyFill="1" applyBorder="1"/>
    <xf numFmtId="164" fontId="4" fillId="0" borderId="21" xfId="2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38" fontId="4" fillId="0" borderId="15" xfId="0" applyNumberFormat="1" applyFont="1" applyBorder="1"/>
    <xf numFmtId="38" fontId="4" fillId="0" borderId="14" xfId="0" applyNumberFormat="1" applyFont="1" applyFill="1" applyBorder="1"/>
    <xf numFmtId="38" fontId="4" fillId="0" borderId="37" xfId="0" applyNumberFormat="1" applyFont="1" applyFill="1" applyBorder="1"/>
    <xf numFmtId="38" fontId="4" fillId="0" borderId="38" xfId="0" applyNumberFormat="1" applyFont="1" applyFill="1" applyBorder="1"/>
    <xf numFmtId="38" fontId="4" fillId="0" borderId="37" xfId="0" applyNumberFormat="1" applyFont="1" applyBorder="1"/>
    <xf numFmtId="38" fontId="4" fillId="0" borderId="39" xfId="0" applyNumberFormat="1" applyFont="1" applyBorder="1"/>
    <xf numFmtId="38" fontId="4" fillId="0" borderId="38" xfId="0" applyNumberFormat="1" applyFont="1" applyBorder="1"/>
    <xf numFmtId="38" fontId="4" fillId="0" borderId="0" xfId="0" applyNumberFormat="1" applyFont="1" applyBorder="1"/>
    <xf numFmtId="38" fontId="4" fillId="0" borderId="20" xfId="0" applyNumberFormat="1" applyFont="1" applyBorder="1" applyAlignment="1">
      <alignment horizontal="center"/>
    </xf>
    <xf numFmtId="0" fontId="8" fillId="0" borderId="20" xfId="0" applyFont="1" applyBorder="1"/>
    <xf numFmtId="167" fontId="4" fillId="3" borderId="14" xfId="1" applyNumberFormat="1" applyFont="1" applyFill="1" applyBorder="1"/>
    <xf numFmtId="167" fontId="4" fillId="3" borderId="37" xfId="1" applyNumberFormat="1" applyFont="1" applyFill="1" applyBorder="1"/>
    <xf numFmtId="167" fontId="2" fillId="3" borderId="38" xfId="1" applyNumberFormat="1" applyFont="1" applyFill="1" applyBorder="1"/>
    <xf numFmtId="167" fontId="2" fillId="3" borderId="37" xfId="1" applyNumberFormat="1" applyFont="1" applyFill="1" applyBorder="1"/>
    <xf numFmtId="167" fontId="2" fillId="3" borderId="13" xfId="1" applyNumberFormat="1" applyFont="1" applyFill="1" applyBorder="1"/>
    <xf numFmtId="38" fontId="17" fillId="0" borderId="20" xfId="0" applyNumberFormat="1" applyFont="1" applyBorder="1" applyAlignment="1">
      <alignment horizontal="center"/>
    </xf>
    <xf numFmtId="167" fontId="0" fillId="0" borderId="0" xfId="0" applyNumberFormat="1"/>
    <xf numFmtId="171" fontId="4" fillId="3" borderId="12" xfId="2" applyNumberFormat="1" applyFont="1" applyFill="1" applyBorder="1"/>
    <xf numFmtId="171" fontId="4" fillId="3" borderId="10" xfId="2" applyNumberFormat="1" applyFont="1" applyFill="1" applyBorder="1"/>
    <xf numFmtId="171" fontId="4" fillId="3" borderId="11" xfId="2" applyNumberFormat="1" applyFont="1" applyFill="1" applyBorder="1"/>
    <xf numFmtId="171" fontId="4" fillId="3" borderId="33" xfId="2" applyNumberFormat="1" applyFont="1" applyFill="1" applyBorder="1"/>
    <xf numFmtId="171" fontId="4" fillId="3" borderId="34" xfId="2" applyNumberFormat="1" applyFont="1" applyFill="1" applyBorder="1"/>
    <xf numFmtId="171" fontId="4" fillId="3" borderId="35" xfId="2" applyNumberFormat="1" applyFont="1" applyFill="1" applyBorder="1"/>
    <xf numFmtId="37" fontId="4" fillId="0" borderId="0" xfId="0" applyNumberFormat="1" applyFont="1" applyBorder="1"/>
    <xf numFmtId="0" fontId="4" fillId="0" borderId="21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64" fontId="4" fillId="0" borderId="14" xfId="2" applyNumberFormat="1" applyFont="1" applyFill="1" applyBorder="1"/>
    <xf numFmtId="164" fontId="4" fillId="0" borderId="37" xfId="2" applyNumberFormat="1" applyFont="1" applyFill="1" applyBorder="1"/>
    <xf numFmtId="164" fontId="4" fillId="0" borderId="38" xfId="2" applyNumberFormat="1" applyFont="1" applyFill="1" applyBorder="1"/>
    <xf numFmtId="164" fontId="4" fillId="0" borderId="37" xfId="2" applyNumberFormat="1" applyFont="1" applyBorder="1"/>
    <xf numFmtId="164" fontId="4" fillId="0" borderId="39" xfId="2" applyNumberFormat="1" applyFont="1" applyBorder="1"/>
    <xf numFmtId="164" fontId="4" fillId="0" borderId="38" xfId="2" applyNumberFormat="1" applyFont="1" applyBorder="1"/>
    <xf numFmtId="164" fontId="4" fillId="0" borderId="20" xfId="2" applyNumberFormat="1" applyFont="1" applyBorder="1" applyAlignment="1">
      <alignment horizontal="center"/>
    </xf>
    <xf numFmtId="37" fontId="4" fillId="0" borderId="15" xfId="0" applyNumberFormat="1" applyFont="1" applyBorder="1"/>
    <xf numFmtId="37" fontId="4" fillId="0" borderId="14" xfId="0" applyNumberFormat="1" applyFont="1" applyFill="1" applyBorder="1"/>
    <xf numFmtId="37" fontId="4" fillId="0" borderId="37" xfId="0" applyNumberFormat="1" applyFont="1" applyFill="1" applyBorder="1"/>
    <xf numFmtId="37" fontId="4" fillId="0" borderId="38" xfId="0" applyNumberFormat="1" applyFont="1" applyFill="1" applyBorder="1"/>
    <xf numFmtId="37" fontId="4" fillId="0" borderId="37" xfId="0" applyNumberFormat="1" applyFont="1" applyBorder="1"/>
    <xf numFmtId="37" fontId="4" fillId="0" borderId="39" xfId="0" applyNumberFormat="1" applyFont="1" applyBorder="1"/>
    <xf numFmtId="37" fontId="4" fillId="0" borderId="38" xfId="0" applyNumberFormat="1" applyFont="1" applyBorder="1"/>
    <xf numFmtId="37" fontId="4" fillId="0" borderId="20" xfId="0" applyNumberFormat="1" applyFont="1" applyBorder="1" applyAlignment="1">
      <alignment horizontal="center"/>
    </xf>
    <xf numFmtId="164" fontId="4" fillId="2" borderId="15" xfId="2" applyNumberFormat="1" applyFont="1" applyFill="1" applyBorder="1"/>
    <xf numFmtId="164" fontId="4" fillId="2" borderId="14" xfId="2" applyNumberFormat="1" applyFont="1" applyFill="1" applyBorder="1"/>
    <xf numFmtId="164" fontId="4" fillId="2" borderId="37" xfId="2" applyNumberFormat="1" applyFont="1" applyFill="1" applyBorder="1"/>
    <xf numFmtId="164" fontId="4" fillId="2" borderId="38" xfId="2" applyNumberFormat="1" applyFont="1" applyFill="1" applyBorder="1"/>
    <xf numFmtId="164" fontId="4" fillId="2" borderId="39" xfId="2" applyNumberFormat="1" applyFont="1" applyFill="1" applyBorder="1"/>
    <xf numFmtId="37" fontId="17" fillId="0" borderId="20" xfId="0" applyNumberFormat="1" applyFont="1" applyBorder="1" applyAlignment="1">
      <alignment horizontal="center"/>
    </xf>
    <xf numFmtId="37" fontId="4" fillId="0" borderId="1" xfId="0" applyNumberFormat="1" applyFont="1" applyBorder="1"/>
    <xf numFmtId="10" fontId="4" fillId="2" borderId="12" xfId="3" applyNumberFormat="1" applyFont="1" applyFill="1" applyBorder="1"/>
    <xf numFmtId="10" fontId="4" fillId="2" borderId="10" xfId="3" applyNumberFormat="1" applyFont="1" applyFill="1" applyBorder="1"/>
    <xf numFmtId="10" fontId="4" fillId="2" borderId="11" xfId="3" applyNumberFormat="1" applyFont="1" applyFill="1" applyBorder="1"/>
    <xf numFmtId="10" fontId="4" fillId="2" borderId="33" xfId="3" applyNumberFormat="1" applyFont="1" applyFill="1" applyBorder="1"/>
    <xf numFmtId="10" fontId="4" fillId="2" borderId="34" xfId="3" applyNumberFormat="1" applyFont="1" applyFill="1" applyBorder="1"/>
    <xf numFmtId="10" fontId="4" fillId="2" borderId="35" xfId="3" applyNumberFormat="1" applyFont="1" applyFill="1" applyBorder="1"/>
    <xf numFmtId="0" fontId="4" fillId="0" borderId="21" xfId="0" applyFont="1" applyBorder="1"/>
    <xf numFmtId="164" fontId="17" fillId="0" borderId="21" xfId="2" applyNumberFormat="1" applyFont="1" applyBorder="1" applyAlignment="1">
      <alignment horizontal="center"/>
    </xf>
    <xf numFmtId="0" fontId="0" fillId="0" borderId="20" xfId="0" applyBorder="1"/>
    <xf numFmtId="17" fontId="4" fillId="0" borderId="11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10" fontId="4" fillId="3" borderId="14" xfId="3" applyNumberFormat="1" applyFont="1" applyFill="1" applyBorder="1"/>
    <xf numFmtId="10" fontId="4" fillId="3" borderId="37" xfId="3" applyNumberFormat="1" applyFont="1" applyFill="1" applyBorder="1"/>
    <xf numFmtId="10" fontId="4" fillId="3" borderId="38" xfId="3" applyNumberFormat="1" applyFont="1" applyFill="1" applyBorder="1"/>
    <xf numFmtId="10" fontId="4" fillId="3" borderId="10" xfId="3" applyNumberFormat="1" applyFont="1" applyFill="1" applyBorder="1"/>
    <xf numFmtId="10" fontId="4" fillId="3" borderId="11" xfId="3" applyNumberFormat="1" applyFont="1" applyFill="1" applyBorder="1"/>
    <xf numFmtId="10" fontId="4" fillId="3" borderId="33" xfId="3" applyNumberFormat="1" applyFont="1" applyFill="1" applyBorder="1"/>
    <xf numFmtId="10" fontId="4" fillId="3" borderId="34" xfId="3" applyNumberFormat="1" applyFont="1" applyFill="1" applyBorder="1"/>
    <xf numFmtId="170" fontId="4" fillId="0" borderId="0" xfId="0" applyNumberFormat="1" applyFont="1"/>
    <xf numFmtId="0" fontId="36" fillId="0" borderId="0" xfId="0" applyFont="1" applyBorder="1" applyAlignment="1">
      <alignment horizontal="center"/>
    </xf>
    <xf numFmtId="0" fontId="8" fillId="0" borderId="0" xfId="0" applyFont="1" applyBorder="1"/>
    <xf numFmtId="0" fontId="37" fillId="0" borderId="0" xfId="0" quotePrefix="1" applyFont="1" applyBorder="1" applyAlignment="1">
      <alignment horizontal="center" vertical="top"/>
    </xf>
    <xf numFmtId="0" fontId="38" fillId="0" borderId="0" xfId="0" applyFont="1" applyBorder="1" applyAlignment="1">
      <alignment vertical="top" wrapText="1"/>
    </xf>
    <xf numFmtId="0" fontId="38" fillId="0" borderId="0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38" fillId="0" borderId="0" xfId="0" applyFont="1" applyAlignment="1">
      <alignment horizontal="justify" vertical="justify"/>
    </xf>
    <xf numFmtId="0" fontId="38" fillId="0" borderId="0" xfId="0" applyFont="1" applyAlignment="1">
      <alignment vertical="top" wrapText="1"/>
    </xf>
    <xf numFmtId="0" fontId="40" fillId="0" borderId="0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 vertical="justify" wrapText="1"/>
    </xf>
    <xf numFmtId="0" fontId="4" fillId="0" borderId="0" xfId="0" applyFont="1" applyFill="1" applyBorder="1" applyAlignment="1">
      <alignment horizontal="justify" vertical="justify"/>
    </xf>
    <xf numFmtId="167" fontId="4" fillId="3" borderId="38" xfId="1" applyNumberFormat="1" applyFont="1" applyFill="1" applyBorder="1"/>
    <xf numFmtId="37" fontId="15" fillId="0" borderId="20" xfId="0" applyNumberFormat="1" applyFont="1" applyBorder="1" applyAlignment="1">
      <alignment horizontal="center"/>
    </xf>
    <xf numFmtId="10" fontId="4" fillId="3" borderId="39" xfId="3" applyNumberFormat="1" applyFont="1" applyFill="1" applyBorder="1"/>
    <xf numFmtId="10" fontId="4" fillId="3" borderId="35" xfId="3" applyNumberFormat="1" applyFont="1" applyFill="1" applyBorder="1"/>
    <xf numFmtId="37" fontId="4" fillId="0" borderId="0" xfId="1" applyNumberFormat="1" applyFont="1" applyFill="1"/>
    <xf numFmtId="37" fontId="4" fillId="0" borderId="0" xfId="2" applyNumberFormat="1" applyFont="1" applyFill="1"/>
    <xf numFmtId="169" fontId="4" fillId="0" borderId="0" xfId="3" applyNumberFormat="1" applyFont="1" applyBorder="1" applyAlignment="1">
      <alignment horizontal="right"/>
    </xf>
    <xf numFmtId="37" fontId="4" fillId="0" borderId="0" xfId="1" applyNumberFormat="1" applyFont="1" applyFill="1" applyAlignment="1">
      <alignment horizontal="right"/>
    </xf>
    <xf numFmtId="37" fontId="4" fillId="2" borderId="1" xfId="0" applyNumberFormat="1" applyFont="1" applyFill="1" applyBorder="1" applyAlignment="1" applyProtection="1">
      <alignment horizontal="right"/>
    </xf>
    <xf numFmtId="166" fontId="4" fillId="2" borderId="1" xfId="3" applyNumberFormat="1" applyFont="1" applyFill="1" applyBorder="1" applyAlignment="1">
      <alignment horizontal="right"/>
    </xf>
    <xf numFmtId="0" fontId="19" fillId="0" borderId="0" xfId="0" applyFont="1"/>
    <xf numFmtId="37" fontId="4" fillId="0" borderId="0" xfId="2" applyNumberFormat="1" applyFont="1" applyFill="1" applyAlignment="1">
      <alignment horizontal="right"/>
    </xf>
    <xf numFmtId="164" fontId="4" fillId="0" borderId="6" xfId="2" applyNumberFormat="1" applyFont="1" applyFill="1" applyBorder="1"/>
    <xf numFmtId="167" fontId="4" fillId="0" borderId="38" xfId="1" applyNumberFormat="1" applyFont="1" applyFill="1" applyBorder="1"/>
    <xf numFmtId="171" fontId="4" fillId="0" borderId="34" xfId="2" applyNumberFormat="1" applyFont="1" applyFill="1" applyBorder="1"/>
    <xf numFmtId="164" fontId="4" fillId="3" borderId="34" xfId="2" applyNumberFormat="1" applyFont="1" applyFill="1" applyBorder="1"/>
    <xf numFmtId="167" fontId="4" fillId="4" borderId="38" xfId="1" applyNumberFormat="1" applyFont="1" applyFill="1" applyBorder="1"/>
    <xf numFmtId="171" fontId="4" fillId="4" borderId="34" xfId="2" applyNumberFormat="1" applyFont="1" applyFill="1" applyBorder="1"/>
    <xf numFmtId="164" fontId="2" fillId="3" borderId="41" xfId="2" applyNumberFormat="1" applyFont="1" applyFill="1" applyBorder="1"/>
    <xf numFmtId="164" fontId="4" fillId="0" borderId="1" xfId="2" applyNumberFormat="1" applyFont="1" applyFill="1" applyBorder="1"/>
    <xf numFmtId="167" fontId="3" fillId="0" borderId="0" xfId="1" applyNumberFormat="1" applyFont="1"/>
    <xf numFmtId="0" fontId="22" fillId="0" borderId="0" xfId="0" applyFont="1"/>
    <xf numFmtId="0" fontId="4" fillId="0" borderId="0" xfId="4" applyFont="1" applyAlignment="1">
      <alignment horizontal="center"/>
    </xf>
    <xf numFmtId="164" fontId="4" fillId="0" borderId="0" xfId="2" applyNumberFormat="1" applyFont="1" applyFill="1" applyBorder="1"/>
    <xf numFmtId="0" fontId="3" fillId="0" borderId="17" xfId="4" applyFont="1" applyFill="1" applyBorder="1" applyAlignment="1">
      <alignment horizontal="center"/>
    </xf>
    <xf numFmtId="0" fontId="7" fillId="0" borderId="0" xfId="4" applyFont="1"/>
    <xf numFmtId="164" fontId="4" fillId="0" borderId="17" xfId="5" applyNumberFormat="1" applyFont="1" applyFill="1" applyBorder="1"/>
    <xf numFmtId="167" fontId="4" fillId="0" borderId="17" xfId="6" applyNumberFormat="1" applyFont="1" applyFill="1" applyBorder="1"/>
    <xf numFmtId="164" fontId="4" fillId="3" borderId="17" xfId="5" applyNumberFormat="1" applyFont="1" applyFill="1" applyBorder="1"/>
    <xf numFmtId="167" fontId="4" fillId="3" borderId="17" xfId="6" applyNumberFormat="1" applyFont="1" applyFill="1" applyBorder="1"/>
    <xf numFmtId="164" fontId="4" fillId="0" borderId="57" xfId="2" applyNumberFormat="1" applyFont="1" applyFill="1" applyBorder="1"/>
    <xf numFmtId="164" fontId="4" fillId="0" borderId="1" xfId="2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Protection="1">
      <protection locked="0"/>
    </xf>
    <xf numFmtId="164" fontId="4" fillId="2" borderId="3" xfId="2" applyNumberFormat="1" applyFont="1" applyFill="1" applyBorder="1"/>
    <xf numFmtId="10" fontId="4" fillId="0" borderId="3" xfId="3" applyNumberFormat="1" applyFont="1" applyFill="1" applyBorder="1"/>
    <xf numFmtId="0" fontId="4" fillId="2" borderId="0" xfId="0" applyFont="1" applyFill="1"/>
    <xf numFmtId="164" fontId="4" fillId="0" borderId="7" xfId="2" applyNumberFormat="1" applyFont="1" applyFill="1" applyBorder="1"/>
    <xf numFmtId="37" fontId="4" fillId="0" borderId="10" xfId="0" applyNumberFormat="1" applyFont="1" applyFill="1" applyBorder="1"/>
    <xf numFmtId="10" fontId="4" fillId="0" borderId="15" xfId="3" applyNumberFormat="1" applyFont="1" applyFill="1" applyBorder="1"/>
    <xf numFmtId="10" fontId="4" fillId="0" borderId="13" xfId="3" applyNumberFormat="1" applyFont="1" applyFill="1" applyBorder="1"/>
    <xf numFmtId="164" fontId="4" fillId="0" borderId="12" xfId="2" applyNumberFormat="1" applyFont="1" applyFill="1" applyBorder="1"/>
    <xf numFmtId="164" fontId="4" fillId="0" borderId="10" xfId="2" applyNumberFormat="1" applyFont="1" applyFill="1" applyBorder="1"/>
    <xf numFmtId="164" fontId="4" fillId="0" borderId="11" xfId="2" applyNumberFormat="1" applyFont="1" applyFill="1" applyBorder="1"/>
    <xf numFmtId="164" fontId="4" fillId="0" borderId="33" xfId="2" applyNumberFormat="1" applyFont="1" applyFill="1" applyBorder="1"/>
    <xf numFmtId="164" fontId="4" fillId="0" borderId="34" xfId="2" applyNumberFormat="1" applyFont="1" applyFill="1" applyBorder="1"/>
    <xf numFmtId="164" fontId="4" fillId="0" borderId="35" xfId="2" applyNumberFormat="1" applyFont="1" applyFill="1" applyBorder="1"/>
    <xf numFmtId="37" fontId="4" fillId="0" borderId="12" xfId="0" applyNumberFormat="1" applyFont="1" applyFill="1" applyBorder="1"/>
    <xf numFmtId="37" fontId="4" fillId="0" borderId="11" xfId="0" applyNumberFormat="1" applyFont="1" applyFill="1" applyBorder="1"/>
    <xf numFmtId="37" fontId="4" fillId="0" borderId="33" xfId="0" applyNumberFormat="1" applyFont="1" applyFill="1" applyBorder="1"/>
    <xf numFmtId="37" fontId="4" fillId="0" borderId="34" xfId="0" applyNumberFormat="1" applyFont="1" applyFill="1" applyBorder="1"/>
    <xf numFmtId="37" fontId="4" fillId="0" borderId="35" xfId="0" applyNumberFormat="1" applyFont="1" applyFill="1" applyBorder="1"/>
    <xf numFmtId="164" fontId="4" fillId="0" borderId="41" xfId="2" applyNumberFormat="1" applyFont="1" applyFill="1" applyBorder="1"/>
    <xf numFmtId="164" fontId="4" fillId="0" borderId="22" xfId="2" applyNumberFormat="1" applyFont="1" applyFill="1" applyBorder="1"/>
    <xf numFmtId="164" fontId="4" fillId="0" borderId="42" xfId="2" applyNumberFormat="1" applyFont="1" applyFill="1" applyBorder="1"/>
    <xf numFmtId="164" fontId="4" fillId="0" borderId="43" xfId="2" applyNumberFormat="1" applyFont="1" applyFill="1" applyBorder="1"/>
    <xf numFmtId="164" fontId="4" fillId="0" borderId="44" xfId="2" applyNumberFormat="1" applyFont="1" applyFill="1" applyBorder="1"/>
    <xf numFmtId="164" fontId="4" fillId="0" borderId="45" xfId="2" applyNumberFormat="1" applyFont="1" applyFill="1" applyBorder="1"/>
    <xf numFmtId="164" fontId="3" fillId="0" borderId="51" xfId="2" applyNumberFormat="1" applyFont="1" applyFill="1" applyBorder="1"/>
    <xf numFmtId="10" fontId="4" fillId="0" borderId="37" xfId="3" applyNumberFormat="1" applyFont="1" applyFill="1" applyBorder="1"/>
    <xf numFmtId="10" fontId="4" fillId="0" borderId="38" xfId="3" applyNumberFormat="1" applyFont="1" applyFill="1" applyBorder="1"/>
    <xf numFmtId="10" fontId="4" fillId="0" borderId="23" xfId="0" applyNumberFormat="1" applyFont="1" applyFill="1" applyBorder="1"/>
    <xf numFmtId="10" fontId="4" fillId="0" borderId="52" xfId="0" applyNumberFormat="1" applyFont="1" applyFill="1" applyBorder="1"/>
    <xf numFmtId="10" fontId="4" fillId="0" borderId="53" xfId="0" applyNumberFormat="1" applyFont="1" applyFill="1" applyBorder="1"/>
    <xf numFmtId="10" fontId="4" fillId="0" borderId="54" xfId="0" applyNumberFormat="1" applyFont="1" applyFill="1" applyBorder="1"/>
    <xf numFmtId="10" fontId="4" fillId="0" borderId="55" xfId="0" applyNumberFormat="1" applyFont="1" applyFill="1" applyBorder="1"/>
    <xf numFmtId="10" fontId="4" fillId="0" borderId="1" xfId="3" applyNumberFormat="1" applyFont="1" applyFill="1" applyBorder="1"/>
    <xf numFmtId="10" fontId="4" fillId="0" borderId="20" xfId="0" applyNumberFormat="1" applyFont="1" applyFill="1" applyBorder="1"/>
    <xf numFmtId="167" fontId="4" fillId="0" borderId="20" xfId="1" applyNumberFormat="1" applyFont="1" applyFill="1" applyBorder="1"/>
    <xf numFmtId="10" fontId="4" fillId="0" borderId="56" xfId="0" applyNumberFormat="1" applyFont="1" applyFill="1" applyBorder="1"/>
    <xf numFmtId="0" fontId="4" fillId="2" borderId="13" xfId="0" applyFont="1" applyFill="1" applyBorder="1"/>
    <xf numFmtId="0" fontId="4" fillId="4" borderId="13" xfId="0" applyFont="1" applyFill="1" applyBorder="1"/>
    <xf numFmtId="0" fontId="4" fillId="2" borderId="38" xfId="0" applyFont="1" applyFill="1" applyBorder="1"/>
    <xf numFmtId="0" fontId="4" fillId="2" borderId="37" xfId="0" applyFont="1" applyFill="1" applyBorder="1"/>
    <xf numFmtId="0" fontId="4" fillId="4" borderId="38" xfId="0" applyFont="1" applyFill="1" applyBorder="1"/>
    <xf numFmtId="0" fontId="4" fillId="4" borderId="37" xfId="0" applyFont="1" applyFill="1" applyBorder="1"/>
    <xf numFmtId="0" fontId="4" fillId="2" borderId="20" xfId="0" applyFont="1" applyFill="1" applyBorder="1"/>
    <xf numFmtId="0" fontId="4" fillId="0" borderId="20" xfId="0" applyFont="1" applyFill="1" applyBorder="1"/>
    <xf numFmtId="164" fontId="4" fillId="0" borderId="15" xfId="2" applyNumberFormat="1" applyFont="1" applyFill="1" applyBorder="1"/>
    <xf numFmtId="167" fontId="4" fillId="0" borderId="12" xfId="1" applyNumberFormat="1" applyFont="1" applyFill="1" applyBorder="1"/>
    <xf numFmtId="164" fontId="3" fillId="0" borderId="0" xfId="2" applyNumberFormat="1" applyFont="1" applyFill="1" applyProtection="1">
      <protection locked="0"/>
    </xf>
    <xf numFmtId="164" fontId="3" fillId="0" borderId="0" xfId="2" applyNumberFormat="1" applyFont="1" applyFill="1" applyBorder="1" applyAlignment="1" applyProtection="1">
      <alignment horizontal="right"/>
      <protection locked="0"/>
    </xf>
    <xf numFmtId="5" fontId="27" fillId="0" borderId="0" xfId="0" applyNumberFormat="1" applyFont="1" applyFill="1" applyAlignment="1" applyProtection="1">
      <alignment horizontal="center"/>
      <protection locked="0"/>
    </xf>
    <xf numFmtId="10" fontId="4" fillId="2" borderId="1" xfId="3" applyNumberFormat="1" applyFont="1" applyFill="1" applyBorder="1"/>
    <xf numFmtId="164" fontId="4" fillId="0" borderId="17" xfId="2" applyNumberFormat="1" applyFont="1" applyFill="1" applyBorder="1"/>
    <xf numFmtId="164" fontId="4" fillId="0" borderId="16" xfId="2" applyNumberFormat="1" applyFont="1" applyFill="1" applyBorder="1"/>
    <xf numFmtId="164" fontId="4" fillId="0" borderId="59" xfId="2" applyNumberFormat="1" applyFont="1" applyFill="1" applyBorder="1"/>
    <xf numFmtId="164" fontId="17" fillId="0" borderId="0" xfId="2" applyNumberFormat="1" applyFont="1" applyBorder="1" applyAlignment="1">
      <alignment horizontal="center"/>
    </xf>
    <xf numFmtId="164" fontId="4" fillId="0" borderId="18" xfId="2" applyNumberFormat="1" applyFont="1" applyFill="1" applyBorder="1"/>
    <xf numFmtId="164" fontId="4" fillId="0" borderId="47" xfId="2" applyNumberFormat="1" applyFont="1" applyFill="1" applyBorder="1"/>
    <xf numFmtId="164" fontId="4" fillId="0" borderId="48" xfId="2" applyNumberFormat="1" applyFont="1" applyFill="1" applyBorder="1"/>
    <xf numFmtId="164" fontId="4" fillId="0" borderId="49" xfId="2" applyNumberFormat="1" applyFont="1" applyFill="1" applyBorder="1"/>
    <xf numFmtId="164" fontId="4" fillId="0" borderId="50" xfId="2" applyNumberFormat="1" applyFont="1" applyFill="1" applyBorder="1"/>
    <xf numFmtId="164" fontId="4" fillId="0" borderId="3" xfId="2" quotePrefix="1" applyNumberFormat="1" applyFont="1" applyFill="1" applyBorder="1" applyAlignment="1">
      <alignment horizontal="right"/>
    </xf>
    <xf numFmtId="164" fontId="4" fillId="2" borderId="1" xfId="2" quotePrefix="1" applyNumberFormat="1" applyFont="1" applyFill="1" applyBorder="1" applyAlignment="1">
      <alignment horizontal="right"/>
    </xf>
    <xf numFmtId="164" fontId="4" fillId="2" borderId="0" xfId="2" quotePrefix="1" applyNumberFormat="1" applyFont="1" applyFill="1" applyBorder="1" applyAlignment="1">
      <alignment horizontal="right"/>
    </xf>
    <xf numFmtId="164" fontId="4" fillId="0" borderId="4" xfId="2" quotePrefix="1" applyNumberFormat="1" applyFont="1" applyFill="1" applyBorder="1" applyAlignment="1">
      <alignment horizontal="right"/>
    </xf>
    <xf numFmtId="164" fontId="4" fillId="0" borderId="3" xfId="2" applyNumberFormat="1" applyFont="1" applyFill="1" applyBorder="1" applyAlignment="1" applyProtection="1">
      <alignment horizontal="right"/>
    </xf>
    <xf numFmtId="164" fontId="4" fillId="2" borderId="3" xfId="2" applyNumberFormat="1" applyFont="1" applyFill="1" applyBorder="1" applyAlignment="1" applyProtection="1">
      <alignment horizontal="right"/>
    </xf>
    <xf numFmtId="164" fontId="4" fillId="2" borderId="1" xfId="2" applyNumberFormat="1" applyFont="1" applyFill="1" applyBorder="1"/>
    <xf numFmtId="164" fontId="4" fillId="2" borderId="0" xfId="2" applyNumberFormat="1" applyFont="1" applyFill="1" applyBorder="1" applyAlignment="1" applyProtection="1"/>
    <xf numFmtId="164" fontId="4" fillId="2" borderId="1" xfId="2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 applyProtection="1">
      <alignment horizontal="right"/>
    </xf>
    <xf numFmtId="164" fontId="4" fillId="0" borderId="1" xfId="2" applyNumberFormat="1" applyFont="1" applyBorder="1"/>
    <xf numFmtId="164" fontId="4" fillId="0" borderId="3" xfId="2" applyNumberFormat="1" applyFont="1" applyBorder="1" applyAlignment="1" applyProtection="1">
      <alignment horizontal="right"/>
    </xf>
    <xf numFmtId="10" fontId="4" fillId="0" borderId="3" xfId="3" applyNumberFormat="1" applyFont="1" applyBorder="1" applyAlignment="1" applyProtection="1">
      <alignment horizontal="right"/>
    </xf>
    <xf numFmtId="10" fontId="4" fillId="0" borderId="3" xfId="2" applyNumberFormat="1" applyFont="1" applyBorder="1" applyAlignment="1">
      <alignment horizontal="right"/>
    </xf>
    <xf numFmtId="10" fontId="4" fillId="0" borderId="1" xfId="3" applyNumberFormat="1" applyFont="1" applyBorder="1" applyAlignment="1" applyProtection="1">
      <alignment horizontal="right"/>
      <protection locked="0"/>
    </xf>
    <xf numFmtId="166" fontId="4" fillId="2" borderId="1" xfId="0" applyNumberFormat="1" applyFont="1" applyFill="1" applyBorder="1" applyAlignment="1">
      <alignment horizontal="right"/>
    </xf>
    <xf numFmtId="10" fontId="4" fillId="0" borderId="3" xfId="2" applyNumberFormat="1" applyFont="1" applyBorder="1" applyAlignment="1" applyProtection="1">
      <alignment horizontal="right"/>
    </xf>
    <xf numFmtId="167" fontId="4" fillId="0" borderId="1" xfId="1" applyNumberFormat="1" applyFont="1" applyFill="1" applyBorder="1" applyProtection="1">
      <protection locked="0"/>
    </xf>
    <xf numFmtId="10" fontId="4" fillId="3" borderId="3" xfId="3" applyNumberFormat="1" applyFont="1" applyFill="1" applyBorder="1"/>
    <xf numFmtId="10" fontId="4" fillId="0" borderId="1" xfId="3" applyNumberFormat="1" applyFont="1" applyBorder="1" applyAlignment="1">
      <alignment horizontal="right"/>
    </xf>
    <xf numFmtId="0" fontId="4" fillId="0" borderId="0" xfId="4" applyFont="1" applyAlignment="1">
      <alignment horizontal="center"/>
    </xf>
    <xf numFmtId="164" fontId="4" fillId="2" borderId="3" xfId="2" quotePrefix="1" applyNumberFormat="1" applyFont="1" applyFill="1" applyBorder="1" applyAlignment="1" applyProtection="1"/>
    <xf numFmtId="164" fontId="4" fillId="2" borderId="0" xfId="5" applyNumberFormat="1" applyFont="1" applyFill="1"/>
    <xf numFmtId="0" fontId="42" fillId="0" borderId="0" xfId="0" quotePrefix="1" applyFont="1" applyAlignment="1">
      <alignment horizontal="center" vertical="top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justify" vertical="justify"/>
    </xf>
    <xf numFmtId="0" fontId="17" fillId="0" borderId="0" xfId="0" applyFont="1" applyAlignment="1">
      <alignment horizontal="justify" vertical="justify"/>
    </xf>
    <xf numFmtId="0" fontId="17" fillId="0" borderId="0" xfId="0" applyFont="1" applyAlignment="1">
      <alignment wrapText="1"/>
    </xf>
    <xf numFmtId="44" fontId="4" fillId="3" borderId="3" xfId="2" applyFont="1" applyFill="1" applyBorder="1"/>
    <xf numFmtId="44" fontId="4" fillId="0" borderId="3" xfId="2" applyFont="1" applyBorder="1"/>
    <xf numFmtId="172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/>
    </xf>
    <xf numFmtId="0" fontId="23" fillId="0" borderId="0" xfId="4" applyFont="1" applyAlignment="1">
      <alignment horizontal="center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4" applyFont="1" applyFill="1"/>
    <xf numFmtId="0" fontId="1" fillId="0" borderId="0" xfId="4" applyFont="1" applyFill="1" applyAlignment="1">
      <alignment horizontal="center"/>
    </xf>
    <xf numFmtId="0" fontId="44" fillId="0" borderId="7" xfId="4" applyFont="1" applyBorder="1" applyAlignment="1">
      <alignment horizontal="center"/>
    </xf>
    <xf numFmtId="0" fontId="45" fillId="0" borderId="7" xfId="4" applyFont="1" applyFill="1" applyBorder="1" applyAlignment="1">
      <alignment horizontal="center"/>
    </xf>
    <xf numFmtId="0" fontId="45" fillId="0" borderId="7" xfId="4" quotePrefix="1" applyFont="1" applyFill="1" applyBorder="1" applyAlignment="1">
      <alignment horizontal="center"/>
    </xf>
    <xf numFmtId="0" fontId="44" fillId="0" borderId="0" xfId="4" applyFont="1" applyBorder="1" applyAlignment="1">
      <alignment horizontal="center"/>
    </xf>
    <xf numFmtId="0" fontId="44" fillId="0" borderId="13" xfId="4" applyFont="1" applyBorder="1" applyAlignment="1">
      <alignment horizontal="center"/>
    </xf>
    <xf numFmtId="0" fontId="45" fillId="0" borderId="13" xfId="4" applyFont="1" applyFill="1" applyBorder="1" applyAlignment="1">
      <alignment horizontal="center"/>
    </xf>
    <xf numFmtId="0" fontId="45" fillId="0" borderId="10" xfId="4" applyFont="1" applyBorder="1" applyAlignment="1">
      <alignment horizontal="center"/>
    </xf>
    <xf numFmtId="0" fontId="1" fillId="0" borderId="17" xfId="4" applyFont="1" applyBorder="1" applyAlignment="1">
      <alignment horizontal="center"/>
    </xf>
    <xf numFmtId="10" fontId="1" fillId="0" borderId="17" xfId="4" applyNumberFormat="1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45" fillId="0" borderId="17" xfId="4" applyFont="1" applyFill="1" applyBorder="1" applyAlignment="1">
      <alignment horizontal="left"/>
    </xf>
    <xf numFmtId="0" fontId="1" fillId="0" borderId="47" xfId="4" applyFont="1" applyFill="1" applyBorder="1" applyAlignment="1">
      <alignment horizontal="left"/>
    </xf>
    <xf numFmtId="0" fontId="1" fillId="0" borderId="18" xfId="4" applyFont="1" applyFill="1" applyBorder="1" applyAlignment="1">
      <alignment horizontal="left"/>
    </xf>
    <xf numFmtId="10" fontId="1" fillId="0" borderId="17" xfId="4" applyNumberFormat="1" applyFont="1" applyFill="1" applyBorder="1" applyAlignment="1">
      <alignment horizontal="center"/>
    </xf>
    <xf numFmtId="10" fontId="1" fillId="0" borderId="18" xfId="4" applyNumberFormat="1" applyFont="1" applyFill="1" applyBorder="1" applyAlignment="1">
      <alignment horizontal="center"/>
    </xf>
    <xf numFmtId="0" fontId="1" fillId="0" borderId="0" xfId="4" quotePrefix="1" applyFont="1" applyAlignment="1">
      <alignment horizontal="center"/>
    </xf>
    <xf numFmtId="10" fontId="1" fillId="0" borderId="0" xfId="4" applyNumberFormat="1" applyFont="1" applyAlignment="1">
      <alignment horizontal="center"/>
    </xf>
    <xf numFmtId="10" fontId="1" fillId="0" borderId="0" xfId="7" applyNumberFormat="1" applyFont="1" applyAlignment="1">
      <alignment horizontal="center"/>
    </xf>
    <xf numFmtId="173" fontId="1" fillId="0" borderId="0" xfId="7" applyNumberFormat="1" applyFont="1" applyAlignment="1">
      <alignment horizontal="center"/>
    </xf>
    <xf numFmtId="0" fontId="43" fillId="0" borderId="0" xfId="8" applyAlignment="1">
      <alignment horizontal="center"/>
    </xf>
    <xf numFmtId="0" fontId="1" fillId="0" borderId="0" xfId="8" applyFont="1" applyFill="1" applyAlignment="1">
      <alignment horizontal="center"/>
    </xf>
    <xf numFmtId="0" fontId="1" fillId="0" borderId="0" xfId="8" applyFont="1"/>
    <xf numFmtId="0" fontId="47" fillId="0" borderId="0" xfId="8" applyFont="1" applyFill="1" applyAlignment="1" applyProtection="1">
      <alignment horizontal="center"/>
      <protection locked="0"/>
    </xf>
    <xf numFmtId="0" fontId="23" fillId="0" borderId="0" xfId="0" applyFont="1"/>
    <xf numFmtId="0" fontId="0" fillId="0" borderId="2" xfId="0" applyBorder="1"/>
    <xf numFmtId="0" fontId="0" fillId="0" borderId="14" xfId="0" applyBorder="1" applyAlignment="1">
      <alignment horizontal="center"/>
    </xf>
    <xf numFmtId="0" fontId="1" fillId="0" borderId="0" xfId="8" applyFont="1" applyBorder="1" applyAlignment="1">
      <alignment horizontal="left"/>
    </xf>
    <xf numFmtId="0" fontId="1" fillId="0" borderId="1" xfId="8" applyFont="1" applyBorder="1"/>
    <xf numFmtId="0" fontId="23" fillId="0" borderId="1" xfId="8" applyFont="1" applyBorder="1" applyAlignment="1">
      <alignment horizontal="centerContinuous" wrapText="1"/>
    </xf>
    <xf numFmtId="0" fontId="44" fillId="0" borderId="8" xfId="4" applyFont="1" applyBorder="1" applyAlignment="1">
      <alignment horizontal="center"/>
    </xf>
    <xf numFmtId="0" fontId="44" fillId="0" borderId="11" xfId="4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8" applyFont="1" applyBorder="1" applyAlignment="1">
      <alignment horizontal="center"/>
    </xf>
    <xf numFmtId="0" fontId="1" fillId="0" borderId="10" xfId="8" applyFont="1" applyFill="1" applyBorder="1" applyAlignment="1">
      <alignment horizontal="center"/>
    </xf>
    <xf numFmtId="0" fontId="44" fillId="0" borderId="9" xfId="4" applyFont="1" applyBorder="1" applyAlignment="1">
      <alignment horizontal="center"/>
    </xf>
    <xf numFmtId="0" fontId="44" fillId="0" borderId="12" xfId="4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7" xfId="8" applyFont="1" applyBorder="1" applyAlignment="1">
      <alignment horizontal="center" wrapText="1"/>
    </xf>
    <xf numFmtId="0" fontId="23" fillId="0" borderId="10" xfId="8" applyFont="1" applyBorder="1" applyAlignment="1">
      <alignment horizontal="center" wrapText="1"/>
    </xf>
    <xf numFmtId="0" fontId="46" fillId="0" borderId="13" xfId="0" applyFont="1" applyBorder="1" applyAlignment="1">
      <alignment horizontal="center"/>
    </xf>
    <xf numFmtId="0" fontId="47" fillId="0" borderId="10" xfId="8" applyFon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1" fillId="0" borderId="17" xfId="8" applyFont="1" applyFill="1" applyBorder="1" applyAlignment="1">
      <alignment horizontal="center" wrapText="1"/>
    </xf>
    <xf numFmtId="0" fontId="1" fillId="0" borderId="4" xfId="8" applyFont="1" applyBorder="1" applyAlignment="1">
      <alignment horizontal="centerContinuous" wrapText="1"/>
    </xf>
    <xf numFmtId="0" fontId="1" fillId="0" borderId="17" xfId="8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0" borderId="17" xfId="8" applyFont="1" applyFill="1" applyBorder="1" applyAlignment="1">
      <alignment horizontal="center"/>
    </xf>
    <xf numFmtId="0" fontId="1" fillId="0" borderId="4" xfId="8" applyFont="1" applyBorder="1"/>
    <xf numFmtId="0" fontId="0" fillId="0" borderId="17" xfId="0" applyBorder="1" applyAlignment="1">
      <alignment horizontal="center"/>
    </xf>
    <xf numFmtId="0" fontId="1" fillId="0" borderId="4" xfId="8" applyFont="1" applyFill="1" applyBorder="1" applyAlignment="1">
      <alignment horizontal="center"/>
    </xf>
    <xf numFmtId="0" fontId="46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4" fillId="0" borderId="13" xfId="4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10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44" fillId="0" borderId="10" xfId="4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4" xfId="0" quotePrefix="1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13" xfId="0" applyFont="1" applyFill="1" applyBorder="1"/>
    <xf numFmtId="0" fontId="23" fillId="0" borderId="13" xfId="0" applyFont="1" applyFill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center"/>
    </xf>
    <xf numFmtId="0" fontId="48" fillId="0" borderId="13" xfId="0" applyFont="1" applyFill="1" applyBorder="1"/>
    <xf numFmtId="0" fontId="44" fillId="0" borderId="17" xfId="4" applyFont="1" applyFill="1" applyBorder="1" applyAlignment="1">
      <alignment horizontal="center"/>
    </xf>
    <xf numFmtId="0" fontId="48" fillId="0" borderId="17" xfId="0" applyFont="1" applyFill="1" applyBorder="1"/>
    <xf numFmtId="0" fontId="50" fillId="0" borderId="0" xfId="0" applyFont="1" applyFill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1" fillId="3" borderId="17" xfId="0" applyNumberFormat="1" applyFont="1" applyFill="1" applyBorder="1" applyAlignment="1">
      <alignment horizontal="center"/>
    </xf>
    <xf numFmtId="10" fontId="1" fillId="3" borderId="0" xfId="0" applyNumberFormat="1" applyFont="1" applyFill="1" applyBorder="1" applyAlignment="1">
      <alignment horizontal="center"/>
    </xf>
    <xf numFmtId="10" fontId="1" fillId="3" borderId="13" xfId="0" applyNumberFormat="1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1" fillId="3" borderId="13" xfId="8" applyFont="1" applyFill="1" applyBorder="1" applyAlignment="1" applyProtection="1">
      <alignment horizontal="center"/>
      <protection locked="0"/>
    </xf>
    <xf numFmtId="0" fontId="1" fillId="3" borderId="17" xfId="8" applyFont="1" applyFill="1" applyBorder="1" applyAlignment="1" applyProtection="1">
      <alignment horizontal="center"/>
      <protection locked="0"/>
    </xf>
    <xf numFmtId="0" fontId="50" fillId="0" borderId="0" xfId="4" applyFont="1" applyAlignment="1">
      <alignment horizontal="center"/>
    </xf>
    <xf numFmtId="10" fontId="45" fillId="3" borderId="17" xfId="4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4" fontId="19" fillId="0" borderId="0" xfId="2" applyNumberFormat="1" applyFont="1" applyAlignment="1">
      <alignment horizontal="center"/>
    </xf>
    <xf numFmtId="164" fontId="19" fillId="0" borderId="0" xfId="2" applyNumberFormat="1" applyFont="1" applyAlignment="1">
      <alignment horizontal="right"/>
    </xf>
    <xf numFmtId="0" fontId="4" fillId="0" borderId="0" xfId="0" applyFont="1" applyAlignment="1" applyProtection="1">
      <alignment horizontal="left" vertical="top"/>
    </xf>
    <xf numFmtId="167" fontId="4" fillId="3" borderId="0" xfId="1" applyNumberFormat="1" applyFont="1" applyFill="1" applyBorder="1" applyAlignment="1" applyProtection="1">
      <alignment vertical="top"/>
      <protection locked="0"/>
    </xf>
    <xf numFmtId="5" fontId="27" fillId="0" borderId="0" xfId="0" applyNumberFormat="1" applyFont="1" applyAlignment="1" applyProtection="1">
      <alignment horizontal="center" vertical="top"/>
      <protection locked="0"/>
    </xf>
    <xf numFmtId="5" fontId="17" fillId="0" borderId="0" xfId="0" applyNumberFormat="1" applyFont="1" applyAlignment="1">
      <alignment horizontal="center" vertical="top" wrapText="1"/>
    </xf>
    <xf numFmtId="5" fontId="15" fillId="0" borderId="0" xfId="0" applyNumberFormat="1" applyFont="1" applyAlignment="1">
      <alignment horizontal="center" vertical="top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>
      <alignment horizontal="centerContinuous" vertical="justify"/>
    </xf>
    <xf numFmtId="0" fontId="3" fillId="0" borderId="25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4" fillId="3" borderId="12" xfId="2" applyNumberFormat="1" applyFont="1" applyFill="1" applyBorder="1"/>
    <xf numFmtId="164" fontId="4" fillId="3" borderId="15" xfId="2" applyNumberFormat="1" applyFont="1" applyFill="1" applyBorder="1"/>
    <xf numFmtId="164" fontId="4" fillId="0" borderId="9" xfId="2" applyNumberFormat="1" applyFont="1" applyFill="1" applyBorder="1"/>
    <xf numFmtId="37" fontId="4" fillId="0" borderId="41" xfId="0" applyNumberFormat="1" applyFont="1" applyBorder="1"/>
    <xf numFmtId="37" fontId="4" fillId="0" borderId="15" xfId="0" applyNumberFormat="1" applyFont="1" applyFill="1" applyBorder="1"/>
    <xf numFmtId="164" fontId="4" fillId="0" borderId="62" xfId="2" applyNumberFormat="1" applyFont="1" applyFill="1" applyBorder="1"/>
    <xf numFmtId="10" fontId="4" fillId="3" borderId="15" xfId="3" applyNumberFormat="1" applyFont="1" applyFill="1" applyBorder="1"/>
    <xf numFmtId="0" fontId="4" fillId="2" borderId="0" xfId="0" applyFont="1" applyFill="1" applyBorder="1"/>
    <xf numFmtId="0" fontId="4" fillId="4" borderId="15" xfId="0" applyFont="1" applyFill="1" applyBorder="1"/>
    <xf numFmtId="10" fontId="4" fillId="3" borderId="12" xfId="3" applyNumberFormat="1" applyFont="1" applyFill="1" applyBorder="1"/>
    <xf numFmtId="10" fontId="4" fillId="0" borderId="63" xfId="0" applyNumberFormat="1" applyFont="1" applyFill="1" applyBorder="1"/>
    <xf numFmtId="0" fontId="3" fillId="0" borderId="64" xfId="0" applyFont="1" applyBorder="1" applyAlignment="1">
      <alignment horizontal="center"/>
    </xf>
    <xf numFmtId="0" fontId="3" fillId="0" borderId="20" xfId="0" applyFont="1" applyBorder="1"/>
    <xf numFmtId="0" fontId="20" fillId="0" borderId="20" xfId="0" applyFont="1" applyBorder="1"/>
    <xf numFmtId="0" fontId="34" fillId="0" borderId="20" xfId="0" applyFont="1" applyBorder="1"/>
    <xf numFmtId="0" fontId="8" fillId="0" borderId="20" xfId="0" applyFont="1" applyBorder="1" applyAlignment="1">
      <alignment horizontal="left"/>
    </xf>
    <xf numFmtId="0" fontId="0" fillId="0" borderId="25" xfId="0" applyBorder="1"/>
    <xf numFmtId="0" fontId="4" fillId="0" borderId="41" xfId="0" applyFont="1" applyBorder="1"/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4" fontId="3" fillId="0" borderId="37" xfId="2" applyNumberFormat="1" applyFont="1" applyFill="1" applyBorder="1"/>
    <xf numFmtId="164" fontId="4" fillId="3" borderId="33" xfId="2" applyNumberFormat="1" applyFont="1" applyFill="1" applyBorder="1"/>
    <xf numFmtId="164" fontId="4" fillId="3" borderId="37" xfId="2" applyNumberFormat="1" applyFont="1" applyFill="1" applyBorder="1"/>
    <xf numFmtId="164" fontId="4" fillId="3" borderId="38" xfId="2" applyNumberFormat="1" applyFont="1" applyFill="1" applyBorder="1"/>
    <xf numFmtId="167" fontId="4" fillId="0" borderId="32" xfId="1" applyNumberFormat="1" applyFont="1" applyFill="1" applyBorder="1"/>
    <xf numFmtId="167" fontId="4" fillId="0" borderId="35" xfId="1" applyNumberFormat="1" applyFont="1" applyFill="1" applyBorder="1"/>
    <xf numFmtId="164" fontId="4" fillId="0" borderId="46" xfId="2" applyNumberFormat="1" applyFont="1" applyFill="1" applyBorder="1"/>
    <xf numFmtId="167" fontId="4" fillId="0" borderId="37" xfId="1" applyNumberFormat="1" applyFont="1" applyFill="1" applyBorder="1"/>
    <xf numFmtId="164" fontId="4" fillId="0" borderId="67" xfId="2" applyNumberFormat="1" applyFont="1" applyFill="1" applyBorder="1"/>
    <xf numFmtId="164" fontId="4" fillId="0" borderId="68" xfId="2" applyNumberFormat="1" applyFont="1" applyFill="1" applyBorder="1"/>
    <xf numFmtId="37" fontId="4" fillId="0" borderId="43" xfId="0" applyNumberFormat="1" applyFont="1" applyBorder="1"/>
    <xf numFmtId="37" fontId="4" fillId="0" borderId="44" xfId="0" applyNumberFormat="1" applyFont="1" applyBorder="1"/>
    <xf numFmtId="164" fontId="4" fillId="0" borderId="69" xfId="2" applyNumberFormat="1" applyFont="1" applyFill="1" applyBorder="1"/>
    <xf numFmtId="164" fontId="4" fillId="0" borderId="70" xfId="2" applyNumberFormat="1" applyFont="1" applyFill="1" applyBorder="1"/>
    <xf numFmtId="170" fontId="4" fillId="0" borderId="43" xfId="0" applyNumberFormat="1" applyFont="1" applyBorder="1"/>
    <xf numFmtId="0" fontId="4" fillId="0" borderId="44" xfId="0" applyFont="1" applyBorder="1"/>
    <xf numFmtId="0" fontId="4" fillId="2" borderId="46" xfId="0" applyFont="1" applyFill="1" applyBorder="1"/>
    <xf numFmtId="0" fontId="3" fillId="0" borderId="14" xfId="0" applyFont="1" applyFill="1" applyBorder="1" applyAlignment="1">
      <alignment horizontal="center"/>
    </xf>
    <xf numFmtId="164" fontId="4" fillId="3" borderId="11" xfId="2" applyNumberFormat="1" applyFont="1" applyFill="1" applyBorder="1"/>
    <xf numFmtId="164" fontId="4" fillId="3" borderId="14" xfId="2" applyNumberFormat="1" applyFont="1" applyFill="1" applyBorder="1"/>
    <xf numFmtId="167" fontId="4" fillId="0" borderId="11" xfId="1" applyNumberFormat="1" applyFont="1" applyFill="1" applyBorder="1"/>
    <xf numFmtId="167" fontId="4" fillId="0" borderId="14" xfId="1" applyNumberFormat="1" applyFont="1" applyFill="1" applyBorder="1"/>
    <xf numFmtId="164" fontId="4" fillId="0" borderId="8" xfId="2" applyNumberFormat="1" applyFont="1" applyFill="1" applyBorder="1"/>
    <xf numFmtId="37" fontId="4" fillId="0" borderId="42" xfId="0" applyNumberFormat="1" applyFont="1" applyFill="1" applyBorder="1"/>
    <xf numFmtId="0" fontId="4" fillId="0" borderId="42" xfId="0" applyFont="1" applyFill="1" applyBorder="1"/>
    <xf numFmtId="0" fontId="4" fillId="2" borderId="14" xfId="0" applyFont="1" applyFill="1" applyBorder="1"/>
    <xf numFmtId="0" fontId="4" fillId="4" borderId="14" xfId="0" applyFont="1" applyFill="1" applyBorder="1"/>
    <xf numFmtId="10" fontId="4" fillId="0" borderId="14" xfId="3" applyNumberFormat="1" applyFont="1" applyFill="1" applyBorder="1"/>
    <xf numFmtId="164" fontId="4" fillId="0" borderId="9" xfId="2" applyNumberFormat="1" applyFont="1" applyBorder="1"/>
    <xf numFmtId="167" fontId="4" fillId="0" borderId="12" xfId="1" applyNumberFormat="1" applyFont="1" applyBorder="1"/>
    <xf numFmtId="164" fontId="4" fillId="0" borderId="67" xfId="2" applyNumberFormat="1" applyFont="1" applyBorder="1"/>
    <xf numFmtId="164" fontId="4" fillId="3" borderId="39" xfId="2" applyNumberFormat="1" applyFont="1" applyFill="1" applyBorder="1"/>
    <xf numFmtId="164" fontId="4" fillId="0" borderId="39" xfId="2" applyNumberFormat="1" applyFont="1" applyFill="1" applyBorder="1"/>
    <xf numFmtId="167" fontId="4" fillId="0" borderId="33" xfId="1" applyNumberFormat="1" applyFont="1" applyBorder="1"/>
    <xf numFmtId="167" fontId="4" fillId="0" borderId="34" xfId="1" applyNumberFormat="1" applyFont="1" applyBorder="1"/>
    <xf numFmtId="0" fontId="4" fillId="0" borderId="43" xfId="0" applyFont="1" applyBorder="1"/>
    <xf numFmtId="0" fontId="3" fillId="0" borderId="14" xfId="0" applyFont="1" applyBorder="1" applyAlignment="1">
      <alignment horizontal="center"/>
    </xf>
    <xf numFmtId="38" fontId="4" fillId="0" borderId="14" xfId="0" applyNumberFormat="1" applyFont="1" applyBorder="1"/>
    <xf numFmtId="164" fontId="4" fillId="0" borderId="14" xfId="2" applyNumberFormat="1" applyFont="1" applyBorder="1"/>
    <xf numFmtId="37" fontId="4" fillId="0" borderId="14" xfId="0" applyNumberFormat="1" applyFont="1" applyBorder="1"/>
    <xf numFmtId="0" fontId="3" fillId="0" borderId="71" xfId="0" applyFont="1" applyBorder="1" applyAlignment="1">
      <alignment horizontal="center"/>
    </xf>
    <xf numFmtId="38" fontId="17" fillId="0" borderId="0" xfId="0" applyNumberFormat="1" applyFont="1" applyBorder="1" applyAlignment="1">
      <alignment horizontal="center"/>
    </xf>
    <xf numFmtId="38" fontId="33" fillId="0" borderId="0" xfId="0" applyNumberFormat="1" applyFont="1" applyBorder="1" applyAlignment="1">
      <alignment horizontal="center"/>
    </xf>
    <xf numFmtId="38" fontId="17" fillId="0" borderId="0" xfId="0" applyNumberFormat="1" applyFont="1" applyBorder="1" applyAlignment="1">
      <alignment horizontal="left"/>
    </xf>
    <xf numFmtId="37" fontId="4" fillId="0" borderId="6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17" fillId="0" borderId="0" xfId="0" applyNumberFormat="1" applyFont="1" applyBorder="1" applyAlignment="1">
      <alignment horizontal="center"/>
    </xf>
    <xf numFmtId="0" fontId="17" fillId="0" borderId="6" xfId="0" applyFont="1" applyBorder="1"/>
    <xf numFmtId="0" fontId="17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20" xfId="2" applyNumberFormat="1" applyFont="1" applyFill="1" applyBorder="1"/>
    <xf numFmtId="38" fontId="4" fillId="0" borderId="20" xfId="0" applyNumberFormat="1" applyFont="1" applyBorder="1"/>
    <xf numFmtId="164" fontId="4" fillId="0" borderId="19" xfId="2" applyNumberFormat="1" applyFont="1" applyFill="1" applyBorder="1"/>
    <xf numFmtId="164" fontId="4" fillId="0" borderId="20" xfId="2" applyNumberFormat="1" applyFont="1" applyBorder="1"/>
    <xf numFmtId="164" fontId="4" fillId="0" borderId="20" xfId="2" applyNumberFormat="1" applyFont="1" applyFill="1" applyBorder="1"/>
    <xf numFmtId="167" fontId="4" fillId="0" borderId="19" xfId="1" applyNumberFormat="1" applyFont="1" applyBorder="1"/>
    <xf numFmtId="37" fontId="4" fillId="0" borderId="20" xfId="0" applyNumberFormat="1" applyFont="1" applyBorder="1"/>
    <xf numFmtId="37" fontId="4" fillId="0" borderId="19" xfId="0" applyNumberFormat="1" applyFont="1" applyBorder="1"/>
    <xf numFmtId="10" fontId="4" fillId="0" borderId="19" xfId="3" applyNumberFormat="1" applyFont="1" applyFill="1" applyBorder="1"/>
    <xf numFmtId="10" fontId="4" fillId="0" borderId="73" xfId="0" applyNumberFormat="1" applyFont="1" applyFill="1" applyBorder="1"/>
    <xf numFmtId="0" fontId="3" fillId="0" borderId="21" xfId="0" applyFont="1" applyBorder="1" applyAlignment="1">
      <alignment horizontal="center"/>
    </xf>
    <xf numFmtId="17" fontId="3" fillId="0" borderId="43" xfId="0" applyNumberFormat="1" applyFont="1" applyBorder="1" applyAlignment="1">
      <alignment horizontal="center"/>
    </xf>
    <xf numFmtId="17" fontId="3" fillId="0" borderId="22" xfId="0" applyNumberFormat="1" applyFont="1" applyBorder="1" applyAlignment="1">
      <alignment horizontal="center"/>
    </xf>
    <xf numFmtId="17" fontId="3" fillId="0" borderId="44" xfId="0" applyNumberFormat="1" applyFont="1" applyBorder="1" applyAlignment="1">
      <alignment horizontal="center"/>
    </xf>
    <xf numFmtId="17" fontId="3" fillId="0" borderId="41" xfId="0" applyNumberFormat="1" applyFont="1" applyBorder="1" applyAlignment="1">
      <alignment horizontal="center"/>
    </xf>
    <xf numFmtId="17" fontId="3" fillId="0" borderId="22" xfId="0" applyNumberFormat="1" applyFont="1" applyFill="1" applyBorder="1" applyAlignment="1">
      <alignment horizontal="center"/>
    </xf>
    <xf numFmtId="17" fontId="3" fillId="0" borderId="42" xfId="0" applyNumberFormat="1" applyFont="1" applyFill="1" applyBorder="1" applyAlignment="1">
      <alignment horizontal="center"/>
    </xf>
    <xf numFmtId="17" fontId="3" fillId="0" borderId="4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10" fontId="4" fillId="3" borderId="67" xfId="3" applyNumberFormat="1" applyFont="1" applyFill="1" applyBorder="1"/>
    <xf numFmtId="167" fontId="4" fillId="2" borderId="1" xfId="6" applyNumberFormat="1" applyFont="1" applyFill="1" applyBorder="1" applyAlignment="1" applyProtection="1">
      <alignment horizontal="right"/>
    </xf>
    <xf numFmtId="167" fontId="4" fillId="2" borderId="0" xfId="6" applyNumberFormat="1" applyFont="1" applyFill="1" applyAlignment="1">
      <alignment horizontal="right"/>
    </xf>
    <xf numFmtId="167" fontId="4" fillId="2" borderId="1" xfId="6" applyNumberFormat="1" applyFont="1" applyFill="1" applyBorder="1" applyAlignment="1">
      <alignment horizontal="right"/>
    </xf>
    <xf numFmtId="0" fontId="4" fillId="0" borderId="0" xfId="4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167" fontId="3" fillId="3" borderId="0" xfId="1" applyNumberFormat="1" applyFont="1" applyFill="1" applyBorder="1" applyProtection="1">
      <protection locked="0"/>
    </xf>
    <xf numFmtId="0" fontId="27" fillId="0" borderId="21" xfId="0" applyFont="1" applyBorder="1" applyAlignment="1">
      <alignment horizontal="center"/>
    </xf>
    <xf numFmtId="38" fontId="52" fillId="0" borderId="14" xfId="0" applyNumberFormat="1" applyFont="1" applyBorder="1" applyAlignment="1">
      <alignment horizontal="center"/>
    </xf>
    <xf numFmtId="38" fontId="52" fillId="0" borderId="7" xfId="0" applyNumberFormat="1" applyFont="1" applyBorder="1" applyAlignment="1">
      <alignment horizontal="center"/>
    </xf>
    <xf numFmtId="167" fontId="4" fillId="0" borderId="11" xfId="1" applyNumberFormat="1" applyFont="1" applyBorder="1"/>
    <xf numFmtId="0" fontId="3" fillId="0" borderId="76" xfId="0" applyFont="1" applyBorder="1" applyAlignment="1">
      <alignment horizontal="center"/>
    </xf>
    <xf numFmtId="38" fontId="52" fillId="0" borderId="46" xfId="0" applyNumberFormat="1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38" fontId="52" fillId="0" borderId="0" xfId="0" applyNumberFormat="1" applyFont="1" applyBorder="1" applyAlignment="1">
      <alignment horizontal="center"/>
    </xf>
    <xf numFmtId="38" fontId="52" fillId="0" borderId="20" xfId="0" applyNumberFormat="1" applyFont="1" applyBorder="1" applyAlignment="1">
      <alignment horizontal="center"/>
    </xf>
    <xf numFmtId="38" fontId="52" fillId="0" borderId="37" xfId="0" applyNumberFormat="1" applyFont="1" applyBorder="1" applyAlignment="1">
      <alignment horizontal="center"/>
    </xf>
    <xf numFmtId="38" fontId="52" fillId="0" borderId="15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38" fontId="52" fillId="0" borderId="13" xfId="0" applyNumberFormat="1" applyFont="1" applyBorder="1" applyAlignment="1">
      <alignment horizontal="center"/>
    </xf>
    <xf numFmtId="167" fontId="4" fillId="2" borderId="0" xfId="1" applyNumberFormat="1" applyFont="1" applyFill="1" applyAlignment="1" applyProtection="1">
      <alignment horizontal="right"/>
      <protection locked="0"/>
    </xf>
    <xf numFmtId="164" fontId="4" fillId="0" borderId="0" xfId="2" applyNumberFormat="1" applyFont="1" applyAlignment="1">
      <alignment horizontal="right"/>
    </xf>
    <xf numFmtId="164" fontId="4" fillId="0" borderId="3" xfId="2" applyNumberFormat="1" applyFont="1" applyBorder="1" applyAlignment="1">
      <alignment horizontal="right"/>
    </xf>
    <xf numFmtId="37" fontId="4" fillId="2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164" fontId="4" fillId="0" borderId="16" xfId="2" applyNumberFormat="1" applyFont="1" applyBorder="1"/>
    <xf numFmtId="10" fontId="4" fillId="0" borderId="16" xfId="3" applyNumberFormat="1" applyFont="1" applyBorder="1"/>
    <xf numFmtId="166" fontId="4" fillId="2" borderId="0" xfId="3" quotePrefix="1" applyNumberFormat="1" applyFont="1" applyFill="1" applyBorder="1" applyAlignment="1">
      <alignment horizontal="right"/>
    </xf>
    <xf numFmtId="166" fontId="4" fillId="0" borderId="0" xfId="3" applyNumberFormat="1" applyFont="1" applyFill="1" applyBorder="1" applyAlignment="1" applyProtection="1">
      <alignment horizontal="right"/>
    </xf>
    <xf numFmtId="164" fontId="4" fillId="2" borderId="1" xfId="2" applyNumberFormat="1" applyFont="1" applyFill="1" applyBorder="1" applyAlignment="1"/>
    <xf numFmtId="166" fontId="4" fillId="2" borderId="1" xfId="3" applyNumberFormat="1" applyFont="1" applyFill="1" applyBorder="1" applyAlignment="1" applyProtection="1">
      <alignment horizontal="right"/>
    </xf>
    <xf numFmtId="164" fontId="4" fillId="0" borderId="1" xfId="2" applyNumberFormat="1" applyFont="1" applyFill="1" applyBorder="1" applyAlignment="1">
      <alignment horizontal="right"/>
    </xf>
    <xf numFmtId="164" fontId="4" fillId="2" borderId="0" xfId="2" applyNumberFormat="1" applyFont="1" applyFill="1" applyBorder="1"/>
    <xf numFmtId="164" fontId="4" fillId="0" borderId="0" xfId="2" applyNumberFormat="1" applyFont="1" applyFill="1" applyAlignment="1">
      <alignment horizontal="right"/>
    </xf>
    <xf numFmtId="167" fontId="4" fillId="3" borderId="0" xfId="1" applyNumberFormat="1" applyFont="1" applyFill="1" applyAlignment="1" applyProtection="1">
      <alignment horizontal="right"/>
    </xf>
    <xf numFmtId="167" fontId="4" fillId="3" borderId="1" xfId="1" applyNumberFormat="1" applyFont="1" applyFill="1" applyBorder="1" applyAlignment="1" applyProtection="1">
      <alignment horizontal="right"/>
    </xf>
    <xf numFmtId="164" fontId="4" fillId="2" borderId="1" xfId="5" applyNumberFormat="1" applyFont="1" applyFill="1" applyBorder="1" applyAlignment="1">
      <alignment horizontal="right"/>
    </xf>
    <xf numFmtId="167" fontId="4" fillId="0" borderId="0" xfId="6" applyNumberFormat="1" applyFont="1" applyFill="1" applyAlignment="1" applyProtection="1">
      <alignment horizontal="right"/>
    </xf>
    <xf numFmtId="167" fontId="4" fillId="2" borderId="0" xfId="6" applyNumberFormat="1" applyFont="1" applyFill="1" applyBorder="1" applyAlignment="1" applyProtection="1">
      <alignment horizontal="right"/>
    </xf>
    <xf numFmtId="164" fontId="4" fillId="0" borderId="3" xfId="5" applyNumberFormat="1" applyFont="1" applyFill="1" applyBorder="1" applyAlignment="1" applyProtection="1">
      <alignment horizontal="right"/>
    </xf>
    <xf numFmtId="164" fontId="4" fillId="2" borderId="0" xfId="5" applyNumberFormat="1" applyFont="1" applyFill="1" applyBorder="1" applyAlignment="1" applyProtection="1">
      <alignment horizontal="right"/>
    </xf>
    <xf numFmtId="164" fontId="4" fillId="2" borderId="4" xfId="5" applyNumberFormat="1" applyFont="1" applyFill="1" applyBorder="1" applyAlignment="1">
      <alignment horizontal="right"/>
    </xf>
    <xf numFmtId="164" fontId="4" fillId="0" borderId="4" xfId="5" applyNumberFormat="1" applyFont="1" applyFill="1" applyBorder="1" applyAlignment="1">
      <alignment horizontal="right"/>
    </xf>
    <xf numFmtId="164" fontId="4" fillId="2" borderId="0" xfId="5" applyNumberFormat="1" applyFont="1" applyFill="1" applyAlignment="1">
      <alignment horizontal="right"/>
    </xf>
    <xf numFmtId="167" fontId="4" fillId="3" borderId="0" xfId="1" applyNumberFormat="1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0" borderId="3" xfId="5" applyNumberFormat="1" applyFont="1" applyFill="1" applyBorder="1" applyAlignment="1">
      <alignment horizontal="right"/>
    </xf>
    <xf numFmtId="166" fontId="4" fillId="2" borderId="1" xfId="3" applyNumberFormat="1" applyFont="1" applyFill="1" applyBorder="1" applyAlignment="1" applyProtection="1">
      <alignment horizontal="right"/>
      <protection locked="0"/>
    </xf>
    <xf numFmtId="166" fontId="4" fillId="0" borderId="3" xfId="3" applyNumberFormat="1" applyFont="1" applyBorder="1" applyAlignment="1">
      <alignment horizontal="right"/>
    </xf>
    <xf numFmtId="164" fontId="4" fillId="3" borderId="78" xfId="0" applyNumberFormat="1" applyFont="1" applyFill="1" applyBorder="1" applyAlignment="1" applyProtection="1"/>
    <xf numFmtId="164" fontId="4" fillId="3" borderId="79" xfId="0" applyNumberFormat="1" applyFont="1" applyFill="1" applyBorder="1" applyAlignment="1" applyProtection="1"/>
    <xf numFmtId="164" fontId="4" fillId="3" borderId="80" xfId="0" applyNumberFormat="1" applyFont="1" applyFill="1" applyBorder="1" applyAlignment="1" applyProtection="1"/>
    <xf numFmtId="164" fontId="4" fillId="0" borderId="72" xfId="2" applyNumberFormat="1" applyFont="1" applyFill="1" applyBorder="1"/>
    <xf numFmtId="38" fontId="53" fillId="0" borderId="14" xfId="0" applyNumberFormat="1" applyFont="1" applyBorder="1" applyAlignment="1">
      <alignment horizontal="center"/>
    </xf>
    <xf numFmtId="38" fontId="53" fillId="0" borderId="46" xfId="0" applyNumberFormat="1" applyFont="1" applyBorder="1" applyAlignment="1">
      <alignment horizontal="center"/>
    </xf>
    <xf numFmtId="38" fontId="53" fillId="0" borderId="7" xfId="0" applyNumberFormat="1" applyFont="1" applyBorder="1" applyAlignment="1">
      <alignment horizontal="center"/>
    </xf>
    <xf numFmtId="38" fontId="53" fillId="0" borderId="0" xfId="0" applyNumberFormat="1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164" fontId="4" fillId="0" borderId="58" xfId="2" applyNumberFormat="1" applyFont="1" applyFill="1" applyBorder="1"/>
    <xf numFmtId="0" fontId="29" fillId="0" borderId="75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38" fontId="53" fillId="0" borderId="20" xfId="0" applyNumberFormat="1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2" fillId="0" borderId="0" xfId="0" applyFont="1" applyAlignment="1"/>
    <xf numFmtId="0" fontId="3" fillId="3" borderId="0" xfId="0" applyFont="1" applyFill="1" applyAlignment="1">
      <alignment horizontal="center"/>
    </xf>
    <xf numFmtId="0" fontId="22" fillId="3" borderId="0" xfId="0" applyFont="1" applyFill="1" applyAlignment="1"/>
    <xf numFmtId="0" fontId="3" fillId="0" borderId="0" xfId="0" applyFont="1" applyFill="1" applyAlignment="1">
      <alignment horizontal="center"/>
    </xf>
    <xf numFmtId="0" fontId="21" fillId="0" borderId="0" xfId="0" applyFont="1" applyAlignment="1"/>
    <xf numFmtId="0" fontId="3" fillId="2" borderId="0" xfId="0" applyFont="1" applyFill="1" applyAlignment="1">
      <alignment horizontal="center"/>
    </xf>
    <xf numFmtId="0" fontId="22" fillId="2" borderId="0" xfId="0" applyFont="1" applyFill="1" applyAlignment="1"/>
    <xf numFmtId="0" fontId="21" fillId="3" borderId="0" xfId="0" applyFont="1" applyFill="1" applyAlignment="1"/>
    <xf numFmtId="0" fontId="3" fillId="0" borderId="0" xfId="4" applyFont="1" applyFill="1" applyAlignment="1">
      <alignment horizontal="center"/>
    </xf>
    <xf numFmtId="0" fontId="22" fillId="0" borderId="0" xfId="4" applyFont="1" applyAlignment="1"/>
    <xf numFmtId="0" fontId="3" fillId="2" borderId="0" xfId="4" applyFont="1" applyFill="1" applyAlignment="1">
      <alignment horizontal="center"/>
    </xf>
    <xf numFmtId="0" fontId="22" fillId="2" borderId="0" xfId="4" applyFont="1" applyFill="1" applyAlignment="1"/>
    <xf numFmtId="0" fontId="3" fillId="0" borderId="0" xfId="4" quotePrefix="1" applyFont="1" applyFill="1" applyAlignment="1">
      <alignment horizontal="center"/>
    </xf>
    <xf numFmtId="0" fontId="4" fillId="0" borderId="0" xfId="4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3" fillId="0" borderId="0" xfId="0" quotePrefix="1" applyFont="1" applyAlignment="1" applyProtection="1">
      <alignment horizontal="center" vertical="justify"/>
    </xf>
    <xf numFmtId="0" fontId="0" fillId="0" borderId="0" xfId="0" applyAlignment="1"/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0" fillId="3" borderId="0" xfId="0" applyFill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3" borderId="0" xfId="0" applyFont="1" applyFill="1" applyAlignment="1"/>
    <xf numFmtId="0" fontId="23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45" fillId="0" borderId="47" xfId="4" applyFont="1" applyFill="1" applyBorder="1" applyAlignment="1">
      <alignment horizontal="left"/>
    </xf>
    <xf numFmtId="0" fontId="1" fillId="0" borderId="18" xfId="4" applyFont="1" applyFill="1" applyBorder="1" applyAlignment="1">
      <alignment horizontal="left"/>
    </xf>
    <xf numFmtId="0" fontId="23" fillId="0" borderId="0" xfId="4" applyFont="1" applyAlignment="1">
      <alignment horizontal="center"/>
    </xf>
    <xf numFmtId="0" fontId="23" fillId="3" borderId="0" xfId="4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47" xfId="0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0" fontId="23" fillId="0" borderId="0" xfId="4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</cellXfs>
  <cellStyles count="9">
    <cellStyle name="Comma" xfId="1" builtinId="3"/>
    <cellStyle name="Comma 2" xfId="6"/>
    <cellStyle name="Currency" xfId="2" builtinId="4"/>
    <cellStyle name="Currency 2" xfId="5"/>
    <cellStyle name="Normal" xfId="0" builtinId="0"/>
    <cellStyle name="Normal 2" xfId="4"/>
    <cellStyle name="Normal 5" xfId="8"/>
    <cellStyle name="Percent" xfId="3" builtinId="5"/>
    <cellStyle name="Percent 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1373189</xdr:colOff>
      <xdr:row>517</xdr:row>
      <xdr:rowOff>7938</xdr:rowOff>
    </xdr:from>
    <xdr:to>
      <xdr:col>2</xdr:col>
      <xdr:colOff>1016000</xdr:colOff>
      <xdr:row>517</xdr:row>
      <xdr:rowOff>7938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1539876</xdr:colOff>
      <xdr:row>529</xdr:row>
      <xdr:rowOff>7938</xdr:rowOff>
    </xdr:from>
    <xdr:to>
      <xdr:col>3</xdr:col>
      <xdr:colOff>595314</xdr:colOff>
      <xdr:row>529</xdr:row>
      <xdr:rowOff>7938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905001" y="106259313"/>
          <a:ext cx="2643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1373189</xdr:colOff>
      <xdr:row>559</xdr:row>
      <xdr:rowOff>7938</xdr:rowOff>
    </xdr:from>
    <xdr:to>
      <xdr:col>2</xdr:col>
      <xdr:colOff>1016000</xdr:colOff>
      <xdr:row>559</xdr:row>
      <xdr:rowOff>7938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1150939</xdr:colOff>
      <xdr:row>571</xdr:row>
      <xdr:rowOff>7938</xdr:rowOff>
    </xdr:from>
    <xdr:to>
      <xdr:col>3</xdr:col>
      <xdr:colOff>595315</xdr:colOff>
      <xdr:row>571</xdr:row>
      <xdr:rowOff>7938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1516064" y="115054063"/>
          <a:ext cx="30321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1819275" y="182594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10249" name="Line 9"/>
        <xdr:cNvSpPr>
          <a:spLocks noChangeShapeType="1"/>
        </xdr:cNvSpPr>
      </xdr:nvSpPr>
      <xdr:spPr bwMode="auto">
        <a:xfrm>
          <a:off x="1819275" y="273558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00" y="18284825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103</xdr:row>
      <xdr:rowOff>-1</xdr:rowOff>
    </xdr:from>
    <xdr:to>
      <xdr:col>4</xdr:col>
      <xdr:colOff>793750</xdr:colOff>
      <xdr:row>103</xdr:row>
      <xdr:rowOff>7936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943100" y="21031199"/>
          <a:ext cx="2781300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145</xdr:row>
      <xdr:rowOff>-1</xdr:rowOff>
    </xdr:from>
    <xdr:to>
      <xdr:col>4</xdr:col>
      <xdr:colOff>793750</xdr:colOff>
      <xdr:row>145</xdr:row>
      <xdr:rowOff>7936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936750" y="20804187"/>
          <a:ext cx="2786063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41"/>
  <sheetViews>
    <sheetView tabSelected="1" topLeftCell="A262" zoomScale="80" zoomScaleNormal="80" zoomScaleSheetLayoutView="80" workbookViewId="0"/>
  </sheetViews>
  <sheetFormatPr defaultColWidth="9.140625" defaultRowHeight="15" x14ac:dyDescent="0.2"/>
  <cols>
    <col min="1" max="1" width="5.28515625" style="245" bestFit="1" customWidth="1"/>
    <col min="2" max="2" width="1.7109375" style="245" customWidth="1"/>
    <col min="3" max="3" width="67.5703125" style="245" customWidth="1"/>
    <col min="4" max="4" width="1.7109375" style="245" customWidth="1"/>
    <col min="5" max="5" width="15.7109375" style="245" customWidth="1"/>
    <col min="6" max="6" width="1.7109375" style="245" customWidth="1"/>
    <col min="7" max="7" width="14.85546875" style="245" bestFit="1" customWidth="1"/>
    <col min="8" max="8" width="1.7109375" style="245" customWidth="1"/>
    <col min="9" max="9" width="51.5703125" style="245" customWidth="1"/>
    <col min="10" max="10" width="5.28515625" style="266" customWidth="1"/>
    <col min="11" max="11" width="11.5703125" style="245" bestFit="1" customWidth="1"/>
    <col min="12" max="12" width="10.7109375" style="245" bestFit="1" customWidth="1"/>
    <col min="13" max="16384" width="9.140625" style="245"/>
  </cols>
  <sheetData>
    <row r="1" spans="1:10" ht="15.75" x14ac:dyDescent="0.25">
      <c r="A1" s="4"/>
      <c r="B1" s="4"/>
      <c r="C1" s="4"/>
      <c r="D1" s="4"/>
      <c r="E1" s="4"/>
      <c r="F1" s="4"/>
      <c r="G1" s="4"/>
      <c r="H1" s="4"/>
      <c r="I1" s="10"/>
      <c r="J1" s="10"/>
    </row>
    <row r="2" spans="1:10" ht="15.75" x14ac:dyDescent="0.25">
      <c r="A2" s="102"/>
      <c r="B2" s="103"/>
      <c r="C2" s="1077" t="s">
        <v>61</v>
      </c>
      <c r="D2" s="1074"/>
      <c r="E2" s="1074"/>
      <c r="F2" s="1074"/>
      <c r="G2" s="1074"/>
      <c r="H2" s="1074"/>
      <c r="I2" s="1074"/>
      <c r="J2" s="10"/>
    </row>
    <row r="3" spans="1:10" ht="15.75" x14ac:dyDescent="0.25">
      <c r="A3" s="102" t="s">
        <v>39</v>
      </c>
      <c r="B3" s="103"/>
      <c r="C3" s="1077" t="s">
        <v>81</v>
      </c>
      <c r="D3" s="1074"/>
      <c r="E3" s="1074"/>
      <c r="F3" s="1074"/>
      <c r="G3" s="1074"/>
      <c r="H3" s="1074"/>
      <c r="I3" s="1074"/>
      <c r="J3" s="10"/>
    </row>
    <row r="4" spans="1:10" ht="17.25" x14ac:dyDescent="0.3">
      <c r="A4" s="102"/>
      <c r="B4" s="103"/>
      <c r="C4" s="1077" t="s">
        <v>286</v>
      </c>
      <c r="D4" s="1078"/>
      <c r="E4" s="1078"/>
      <c r="F4" s="1078"/>
      <c r="G4" s="1078"/>
      <c r="H4" s="1078"/>
      <c r="I4" s="1078"/>
      <c r="J4" s="10"/>
    </row>
    <row r="5" spans="1:10" ht="15.75" x14ac:dyDescent="0.25">
      <c r="A5" s="102"/>
      <c r="B5" s="103"/>
      <c r="C5" s="1075" t="s">
        <v>1270</v>
      </c>
      <c r="D5" s="1075"/>
      <c r="E5" s="1075"/>
      <c r="F5" s="1075"/>
      <c r="G5" s="1075"/>
      <c r="H5" s="1075"/>
      <c r="I5" s="1075"/>
      <c r="J5" s="10"/>
    </row>
    <row r="6" spans="1:10" ht="15.75" x14ac:dyDescent="0.25">
      <c r="A6" s="102"/>
      <c r="B6" s="103"/>
      <c r="C6" s="1073" t="s">
        <v>72</v>
      </c>
      <c r="D6" s="1074"/>
      <c r="E6" s="1074"/>
      <c r="F6" s="1074"/>
      <c r="G6" s="1074"/>
      <c r="H6" s="1074"/>
      <c r="I6" s="1074"/>
      <c r="J6" s="10"/>
    </row>
    <row r="7" spans="1:10" ht="15.75" x14ac:dyDescent="0.25">
      <c r="A7" s="102"/>
      <c r="B7" s="103"/>
      <c r="C7" s="224"/>
      <c r="D7" s="250"/>
      <c r="E7" s="250"/>
      <c r="F7" s="250"/>
      <c r="G7" s="250"/>
      <c r="H7" s="250"/>
      <c r="I7" s="250"/>
      <c r="J7" s="10"/>
    </row>
    <row r="8" spans="1:10" ht="15.75" x14ac:dyDescent="0.25">
      <c r="A8" s="104" t="s">
        <v>62</v>
      </c>
      <c r="B8" s="105"/>
      <c r="C8" s="106"/>
      <c r="D8" s="106"/>
      <c r="E8" s="106"/>
      <c r="F8" s="106"/>
      <c r="G8" s="107"/>
      <c r="H8" s="4"/>
      <c r="I8" s="10"/>
      <c r="J8" s="104" t="s">
        <v>62</v>
      </c>
    </row>
    <row r="9" spans="1:10" ht="18.75" x14ac:dyDescent="0.25">
      <c r="A9" s="137" t="s">
        <v>63</v>
      </c>
      <c r="B9" s="103"/>
      <c r="C9" s="108" t="s">
        <v>39</v>
      </c>
      <c r="D9" s="103"/>
      <c r="E9" s="103"/>
      <c r="F9" s="103"/>
      <c r="G9" s="138" t="s">
        <v>1010</v>
      </c>
      <c r="H9" s="4"/>
      <c r="I9" s="33" t="s">
        <v>65</v>
      </c>
      <c r="J9" s="137" t="s">
        <v>63</v>
      </c>
    </row>
    <row r="10" spans="1:10" ht="15.75" x14ac:dyDescent="0.25">
      <c r="A10" s="104"/>
      <c r="B10" s="103"/>
      <c r="C10" s="108"/>
      <c r="D10" s="103"/>
      <c r="E10" s="103"/>
      <c r="F10" s="103"/>
      <c r="G10" s="197"/>
      <c r="H10" s="4"/>
      <c r="I10" s="48"/>
      <c r="J10" s="104"/>
    </row>
    <row r="11" spans="1:10" ht="15.75" x14ac:dyDescent="0.25">
      <c r="A11" s="102">
        <v>1</v>
      </c>
      <c r="B11" s="127"/>
      <c r="C11" s="127" t="s">
        <v>304</v>
      </c>
      <c r="D11" s="109"/>
      <c r="E11" s="109"/>
      <c r="F11" s="109"/>
      <c r="G11" s="107"/>
      <c r="H11" s="4"/>
      <c r="I11" s="10"/>
      <c r="J11" s="102">
        <v>1</v>
      </c>
    </row>
    <row r="12" spans="1:10" ht="15.75" x14ac:dyDescent="0.25">
      <c r="A12" s="102">
        <f t="shared" ref="A12:A70" si="0">A11+1</f>
        <v>2</v>
      </c>
      <c r="B12" s="111" t="s">
        <v>39</v>
      </c>
      <c r="C12" s="112" t="s">
        <v>97</v>
      </c>
      <c r="D12" s="113" t="s">
        <v>39</v>
      </c>
      <c r="E12" s="113"/>
      <c r="F12" s="113"/>
      <c r="G12" s="371">
        <f>'Cost Statements'!H150</f>
        <v>76171</v>
      </c>
      <c r="H12" s="4"/>
      <c r="I12" s="10" t="s">
        <v>284</v>
      </c>
      <c r="J12" s="102">
        <f>J11+1</f>
        <v>2</v>
      </c>
    </row>
    <row r="13" spans="1:10" ht="15.75" x14ac:dyDescent="0.25">
      <c r="A13" s="102">
        <f t="shared" si="0"/>
        <v>3</v>
      </c>
      <c r="B13" s="111"/>
      <c r="C13" s="112" t="s">
        <v>39</v>
      </c>
      <c r="D13" s="113"/>
      <c r="E13" s="113"/>
      <c r="F13" s="113"/>
      <c r="G13" s="114" t="s">
        <v>39</v>
      </c>
      <c r="H13" s="4"/>
      <c r="I13" s="10"/>
      <c r="J13" s="102">
        <f>J12+1</f>
        <v>3</v>
      </c>
    </row>
    <row r="14" spans="1:10" ht="15.75" x14ac:dyDescent="0.25">
      <c r="A14" s="102">
        <f t="shared" si="0"/>
        <v>4</v>
      </c>
      <c r="B14" s="111"/>
      <c r="C14" s="118" t="s">
        <v>438</v>
      </c>
      <c r="D14" s="113"/>
      <c r="E14" s="113"/>
      <c r="F14" s="113"/>
      <c r="G14" s="372">
        <f>'Cost Statements'!H197</f>
        <v>87657</v>
      </c>
      <c r="H14" s="1012"/>
      <c r="I14" s="10" t="s">
        <v>892</v>
      </c>
      <c r="J14" s="102">
        <f>J13+1</f>
        <v>4</v>
      </c>
    </row>
    <row r="15" spans="1:10" ht="15.75" x14ac:dyDescent="0.25">
      <c r="A15" s="102">
        <f t="shared" si="0"/>
        <v>5</v>
      </c>
      <c r="B15" s="111"/>
      <c r="C15" s="112"/>
      <c r="D15" s="113"/>
      <c r="E15" s="113"/>
      <c r="F15" s="113"/>
      <c r="G15" s="114"/>
      <c r="H15" s="50"/>
      <c r="I15" s="10"/>
      <c r="J15" s="102">
        <f t="shared" ref="J15:J70" si="1">J14+1</f>
        <v>5</v>
      </c>
    </row>
    <row r="16" spans="1:10" ht="15.75" x14ac:dyDescent="0.25">
      <c r="A16" s="102">
        <f t="shared" si="0"/>
        <v>6</v>
      </c>
      <c r="B16" s="111"/>
      <c r="C16" s="112" t="s">
        <v>967</v>
      </c>
      <c r="D16" s="113"/>
      <c r="E16" s="113"/>
      <c r="F16" s="113"/>
      <c r="G16" s="374">
        <f>-'Cost Statements'!H158</f>
        <v>0</v>
      </c>
      <c r="H16" s="4"/>
      <c r="I16" s="10" t="s">
        <v>907</v>
      </c>
      <c r="J16" s="102">
        <f t="shared" si="1"/>
        <v>6</v>
      </c>
    </row>
    <row r="17" spans="1:10" ht="15.75" x14ac:dyDescent="0.25">
      <c r="A17" s="102">
        <f t="shared" si="0"/>
        <v>7</v>
      </c>
      <c r="B17" s="103"/>
      <c r="C17" s="112"/>
      <c r="D17" s="125" t="s">
        <v>39</v>
      </c>
      <c r="E17" s="125"/>
      <c r="F17" s="125"/>
      <c r="G17" s="188"/>
      <c r="H17" s="82"/>
      <c r="I17" s="10"/>
      <c r="J17" s="102">
        <f t="shared" si="1"/>
        <v>7</v>
      </c>
    </row>
    <row r="18" spans="1:10" ht="15.75" x14ac:dyDescent="0.25">
      <c r="A18" s="102">
        <f>A17+1</f>
        <v>8</v>
      </c>
      <c r="B18" s="103"/>
      <c r="C18" s="112" t="s">
        <v>94</v>
      </c>
      <c r="D18" s="113" t="s">
        <v>39</v>
      </c>
      <c r="E18" s="113"/>
      <c r="F18" s="113"/>
      <c r="G18" s="140">
        <f>G12+G14+G16</f>
        <v>163828</v>
      </c>
      <c r="H18" s="1012"/>
      <c r="I18" s="10" t="s">
        <v>314</v>
      </c>
      <c r="J18" s="102">
        <f>J17+1</f>
        <v>8</v>
      </c>
    </row>
    <row r="19" spans="1:10" ht="15.75" x14ac:dyDescent="0.25">
      <c r="A19" s="102">
        <f t="shared" si="0"/>
        <v>9</v>
      </c>
      <c r="B19" s="103"/>
      <c r="C19" s="103"/>
      <c r="D19" s="103"/>
      <c r="E19" s="103"/>
      <c r="F19" s="103"/>
      <c r="G19" s="116"/>
      <c r="H19" s="4"/>
      <c r="I19" s="10"/>
      <c r="J19" s="102">
        <f t="shared" si="1"/>
        <v>9</v>
      </c>
    </row>
    <row r="20" spans="1:10" ht="15.75" x14ac:dyDescent="0.25">
      <c r="A20" s="102">
        <f t="shared" si="0"/>
        <v>10</v>
      </c>
      <c r="B20" s="117"/>
      <c r="C20" s="4" t="s">
        <v>668</v>
      </c>
      <c r="D20" s="113"/>
      <c r="E20" s="113"/>
      <c r="F20" s="113"/>
      <c r="G20" s="372">
        <f>'Cost Statements'!H258</f>
        <v>102968</v>
      </c>
      <c r="H20" s="275"/>
      <c r="I20" s="10" t="s">
        <v>663</v>
      </c>
      <c r="J20" s="102">
        <f t="shared" si="1"/>
        <v>10</v>
      </c>
    </row>
    <row r="21" spans="1:10" ht="15.75" x14ac:dyDescent="0.25">
      <c r="A21" s="102">
        <f t="shared" si="0"/>
        <v>11</v>
      </c>
      <c r="B21" s="103"/>
      <c r="C21" s="103"/>
      <c r="D21" s="103"/>
      <c r="E21" s="103"/>
      <c r="F21" s="103"/>
      <c r="G21" s="123" t="s">
        <v>39</v>
      </c>
      <c r="H21" s="4"/>
      <c r="I21" s="10"/>
      <c r="J21" s="102">
        <f t="shared" si="1"/>
        <v>11</v>
      </c>
    </row>
    <row r="22" spans="1:10" ht="15.75" x14ac:dyDescent="0.25">
      <c r="A22" s="102">
        <f t="shared" si="0"/>
        <v>12</v>
      </c>
      <c r="B22" s="103"/>
      <c r="C22" s="4" t="s">
        <v>13</v>
      </c>
      <c r="D22" s="103"/>
      <c r="E22" s="103"/>
      <c r="F22" s="103"/>
      <c r="G22" s="375">
        <f>'Cost Statements'!H260</f>
        <v>1420</v>
      </c>
      <c r="H22" s="50"/>
      <c r="I22" s="10" t="s">
        <v>684</v>
      </c>
      <c r="J22" s="102">
        <f t="shared" si="1"/>
        <v>12</v>
      </c>
    </row>
    <row r="23" spans="1:10" ht="15.75" x14ac:dyDescent="0.25">
      <c r="A23" s="102">
        <f t="shared" si="0"/>
        <v>13</v>
      </c>
      <c r="B23" s="103"/>
      <c r="C23" s="103"/>
      <c r="D23" s="103"/>
      <c r="E23" s="103"/>
      <c r="F23" s="103"/>
      <c r="G23" s="123"/>
      <c r="H23" s="4"/>
      <c r="I23" s="10"/>
      <c r="J23" s="102">
        <f t="shared" si="1"/>
        <v>13</v>
      </c>
    </row>
    <row r="24" spans="1:10" ht="15.75" x14ac:dyDescent="0.25">
      <c r="A24" s="102">
        <f t="shared" si="0"/>
        <v>14</v>
      </c>
      <c r="B24" s="103"/>
      <c r="C24" s="4" t="s">
        <v>585</v>
      </c>
      <c r="D24" s="103"/>
      <c r="E24" s="103"/>
      <c r="F24" s="103"/>
      <c r="G24" s="376">
        <f>'Cost Statements'!H264</f>
        <v>0</v>
      </c>
      <c r="I24" s="10" t="s">
        <v>664</v>
      </c>
      <c r="J24" s="102">
        <f t="shared" si="1"/>
        <v>14</v>
      </c>
    </row>
    <row r="25" spans="1:10" ht="15.75" x14ac:dyDescent="0.25">
      <c r="A25" s="102">
        <f t="shared" si="0"/>
        <v>15</v>
      </c>
      <c r="B25" s="103"/>
      <c r="C25" s="103"/>
      <c r="D25" s="103"/>
      <c r="E25" s="103"/>
      <c r="F25" s="103"/>
      <c r="G25" s="123"/>
      <c r="H25" s="4"/>
      <c r="I25" s="10"/>
      <c r="J25" s="102">
        <f t="shared" si="1"/>
        <v>15</v>
      </c>
    </row>
    <row r="26" spans="1:10" ht="15.75" x14ac:dyDescent="0.25">
      <c r="A26" s="102">
        <f t="shared" si="0"/>
        <v>16</v>
      </c>
      <c r="B26" s="106"/>
      <c r="C26" s="4" t="s">
        <v>115</v>
      </c>
      <c r="D26" s="113" t="s">
        <v>39</v>
      </c>
      <c r="E26" s="113"/>
      <c r="F26" s="113"/>
      <c r="G26" s="372">
        <f>'Cost Statements'!H307</f>
        <v>24868</v>
      </c>
      <c r="H26" s="1012"/>
      <c r="I26" s="10" t="s">
        <v>134</v>
      </c>
      <c r="J26" s="102">
        <f t="shared" si="1"/>
        <v>16</v>
      </c>
    </row>
    <row r="27" spans="1:10" ht="15.75" x14ac:dyDescent="0.25">
      <c r="A27" s="102">
        <f t="shared" si="0"/>
        <v>17</v>
      </c>
      <c r="B27" s="106"/>
      <c r="C27" s="118"/>
      <c r="D27" s="113"/>
      <c r="E27" s="113"/>
      <c r="F27" s="113"/>
      <c r="G27" s="119"/>
      <c r="H27" s="4"/>
      <c r="I27" s="10"/>
      <c r="J27" s="102">
        <f t="shared" si="1"/>
        <v>17</v>
      </c>
    </row>
    <row r="28" spans="1:10" ht="15.75" x14ac:dyDescent="0.25">
      <c r="A28" s="102">
        <f t="shared" si="0"/>
        <v>18</v>
      </c>
      <c r="B28" s="106"/>
      <c r="C28" s="4" t="s">
        <v>157</v>
      </c>
      <c r="D28" s="113"/>
      <c r="E28" s="113"/>
      <c r="F28" s="113"/>
      <c r="G28" s="378">
        <f>'Cost Statements'!H313</f>
        <v>2418</v>
      </c>
      <c r="H28" s="1012"/>
      <c r="I28" s="10" t="s">
        <v>515</v>
      </c>
      <c r="J28" s="102">
        <f t="shared" si="1"/>
        <v>18</v>
      </c>
    </row>
    <row r="29" spans="1:10" ht="15.75" x14ac:dyDescent="0.25">
      <c r="A29" s="102">
        <f t="shared" si="0"/>
        <v>19</v>
      </c>
      <c r="B29" s="106"/>
      <c r="C29" s="118"/>
      <c r="D29" s="113"/>
      <c r="E29" s="113"/>
      <c r="F29" s="113"/>
      <c r="G29" s="119"/>
      <c r="H29" s="4"/>
      <c r="I29" s="10"/>
      <c r="J29" s="102">
        <f t="shared" si="1"/>
        <v>19</v>
      </c>
    </row>
    <row r="30" spans="1:10" ht="15.75" x14ac:dyDescent="0.25">
      <c r="A30" s="102">
        <f t="shared" si="0"/>
        <v>20</v>
      </c>
      <c r="B30" s="106"/>
      <c r="C30" s="118" t="s">
        <v>209</v>
      </c>
      <c r="D30" s="113"/>
      <c r="E30" s="113"/>
      <c r="F30" s="113"/>
      <c r="G30" s="708">
        <f>SUM(G18:G28)</f>
        <v>295502</v>
      </c>
      <c r="H30" s="1012"/>
      <c r="I30" s="10" t="s">
        <v>301</v>
      </c>
      <c r="J30" s="102">
        <f t="shared" si="1"/>
        <v>20</v>
      </c>
    </row>
    <row r="31" spans="1:10" ht="15.75" x14ac:dyDescent="0.25">
      <c r="A31" s="104">
        <f t="shared" si="0"/>
        <v>21</v>
      </c>
      <c r="B31" s="106"/>
      <c r="C31" s="118"/>
      <c r="D31" s="125"/>
      <c r="E31" s="125"/>
      <c r="F31" s="125"/>
      <c r="G31" s="121"/>
      <c r="H31" s="134"/>
      <c r="I31" s="48"/>
      <c r="J31" s="104">
        <f t="shared" si="1"/>
        <v>21</v>
      </c>
    </row>
    <row r="32" spans="1:10" ht="18.75" x14ac:dyDescent="0.35">
      <c r="A32" s="102">
        <f t="shared" si="0"/>
        <v>22</v>
      </c>
      <c r="B32" s="106"/>
      <c r="C32" s="118" t="s">
        <v>341</v>
      </c>
      <c r="D32" s="113"/>
      <c r="E32" s="113"/>
      <c r="F32" s="114"/>
      <c r="G32" s="410">
        <f>'Cost Statements'!H536</f>
        <v>0.11333494386466308</v>
      </c>
      <c r="H32" s="1012"/>
      <c r="I32" s="10" t="s">
        <v>516</v>
      </c>
      <c r="J32" s="102">
        <f t="shared" si="1"/>
        <v>22</v>
      </c>
    </row>
    <row r="33" spans="1:10" ht="15.75" x14ac:dyDescent="0.25">
      <c r="A33" s="102">
        <f t="shared" si="0"/>
        <v>23</v>
      </c>
      <c r="B33" s="106"/>
      <c r="C33" s="118" t="s">
        <v>84</v>
      </c>
      <c r="D33" s="113"/>
      <c r="E33" s="113"/>
      <c r="F33" s="113"/>
      <c r="G33" s="378">
        <f>G116</f>
        <v>2820111</v>
      </c>
      <c r="H33" s="1012"/>
      <c r="I33" s="10" t="s">
        <v>376</v>
      </c>
      <c r="J33" s="102">
        <f t="shared" si="1"/>
        <v>23</v>
      </c>
    </row>
    <row r="34" spans="1:10" ht="15.75" x14ac:dyDescent="0.25">
      <c r="A34" s="102">
        <f t="shared" si="0"/>
        <v>24</v>
      </c>
      <c r="B34" s="103"/>
      <c r="C34" s="103" t="s">
        <v>93</v>
      </c>
      <c r="D34" s="103"/>
      <c r="E34" s="103"/>
      <c r="F34" s="103"/>
      <c r="G34" s="708">
        <f>ROUND(G33*G32,0)</f>
        <v>319617</v>
      </c>
      <c r="H34" s="1012"/>
      <c r="I34" s="10" t="s">
        <v>575</v>
      </c>
      <c r="J34" s="102">
        <f t="shared" si="1"/>
        <v>24</v>
      </c>
    </row>
    <row r="35" spans="1:10" ht="15.75" x14ac:dyDescent="0.25">
      <c r="A35" s="102">
        <f t="shared" si="0"/>
        <v>25</v>
      </c>
      <c r="B35" s="103"/>
      <c r="C35" s="103"/>
      <c r="D35" s="103"/>
      <c r="E35" s="103"/>
      <c r="F35" s="103"/>
      <c r="G35" s="140"/>
      <c r="H35" s="4"/>
      <c r="I35" s="10"/>
      <c r="J35" s="102">
        <f t="shared" si="1"/>
        <v>25</v>
      </c>
    </row>
    <row r="36" spans="1:10" ht="15.75" x14ac:dyDescent="0.25">
      <c r="A36" s="102">
        <f t="shared" si="0"/>
        <v>26</v>
      </c>
      <c r="B36" s="103"/>
      <c r="C36" s="103" t="s">
        <v>95</v>
      </c>
      <c r="D36" s="103"/>
      <c r="E36" s="103"/>
      <c r="F36" s="103"/>
      <c r="G36" s="387">
        <f>'Cost Statements'!H385</f>
        <v>2333</v>
      </c>
      <c r="H36" s="4"/>
      <c r="I36" s="10" t="s">
        <v>517</v>
      </c>
      <c r="J36" s="102">
        <f t="shared" si="1"/>
        <v>26</v>
      </c>
    </row>
    <row r="37" spans="1:10" ht="15.75" x14ac:dyDescent="0.25">
      <c r="A37" s="102">
        <f t="shared" si="0"/>
        <v>27</v>
      </c>
      <c r="B37" s="103"/>
      <c r="C37" s="118" t="s">
        <v>88</v>
      </c>
      <c r="D37" s="4"/>
      <c r="E37" s="4"/>
      <c r="F37" s="4"/>
      <c r="G37" s="380">
        <f>'Cost Statements'!H397</f>
        <v>-265</v>
      </c>
      <c r="H37" s="4"/>
      <c r="I37" s="10" t="s">
        <v>518</v>
      </c>
      <c r="J37" s="102">
        <f t="shared" si="1"/>
        <v>27</v>
      </c>
    </row>
    <row r="38" spans="1:10" ht="15.75" x14ac:dyDescent="0.25">
      <c r="A38" s="102">
        <f t="shared" si="0"/>
        <v>28</v>
      </c>
      <c r="B38" s="103"/>
      <c r="C38" s="118" t="s">
        <v>89</v>
      </c>
      <c r="D38" s="103"/>
      <c r="E38" s="103"/>
      <c r="F38" s="103"/>
      <c r="G38" s="375">
        <f>'Cost Statements'!H399</f>
        <v>-305</v>
      </c>
      <c r="H38" s="4"/>
      <c r="I38" s="10" t="s">
        <v>519</v>
      </c>
      <c r="J38" s="102">
        <f t="shared" si="1"/>
        <v>28</v>
      </c>
    </row>
    <row r="39" spans="1:10" ht="15.75" x14ac:dyDescent="0.25">
      <c r="A39" s="102">
        <f t="shared" si="0"/>
        <v>29</v>
      </c>
      <c r="B39" s="103"/>
      <c r="C39" s="103" t="s">
        <v>90</v>
      </c>
      <c r="D39" s="103"/>
      <c r="E39" s="103"/>
      <c r="F39" s="103"/>
      <c r="G39" s="377">
        <f>-'Cost Statements'!H423</f>
        <v>-3841</v>
      </c>
      <c r="H39" s="1012"/>
      <c r="I39" s="10" t="s">
        <v>520</v>
      </c>
      <c r="J39" s="102">
        <f t="shared" si="1"/>
        <v>29</v>
      </c>
    </row>
    <row r="40" spans="1:10" ht="15.75" x14ac:dyDescent="0.25">
      <c r="A40" s="102">
        <f t="shared" si="0"/>
        <v>30</v>
      </c>
      <c r="B40" s="103"/>
      <c r="C40" s="103" t="s">
        <v>347</v>
      </c>
      <c r="D40" s="103"/>
      <c r="E40" s="103"/>
      <c r="F40" s="103"/>
      <c r="G40" s="377">
        <f>'Cost Statements'!H593</f>
        <v>0</v>
      </c>
      <c r="H40" s="4"/>
      <c r="I40" s="10" t="s">
        <v>496</v>
      </c>
      <c r="J40" s="102">
        <f t="shared" si="1"/>
        <v>30</v>
      </c>
    </row>
    <row r="41" spans="1:10" ht="15.75" x14ac:dyDescent="0.25">
      <c r="A41" s="102">
        <f t="shared" si="0"/>
        <v>31</v>
      </c>
      <c r="B41" s="103"/>
      <c r="C41" s="272" t="s">
        <v>289</v>
      </c>
      <c r="D41" s="103"/>
      <c r="E41" s="103"/>
      <c r="F41" s="103"/>
      <c r="G41" s="378">
        <f>-'Cost Statements'!H425</f>
        <v>0</v>
      </c>
      <c r="H41" s="4"/>
      <c r="I41" s="10" t="s">
        <v>521</v>
      </c>
      <c r="J41" s="102">
        <f t="shared" si="1"/>
        <v>31</v>
      </c>
    </row>
    <row r="42" spans="1:10" ht="15.75" x14ac:dyDescent="0.25">
      <c r="A42" s="102">
        <f t="shared" si="0"/>
        <v>32</v>
      </c>
      <c r="B42" s="103"/>
      <c r="C42" s="4"/>
      <c r="D42" s="103"/>
      <c r="E42" s="103"/>
      <c r="F42" s="103"/>
      <c r="G42" s="123" t="s">
        <v>39</v>
      </c>
      <c r="H42" s="4"/>
      <c r="I42" s="10"/>
      <c r="J42" s="102">
        <f t="shared" si="1"/>
        <v>32</v>
      </c>
    </row>
    <row r="43" spans="1:10" ht="19.5" thickBot="1" x14ac:dyDescent="0.4">
      <c r="A43" s="102">
        <f t="shared" si="0"/>
        <v>33</v>
      </c>
      <c r="B43" s="103"/>
      <c r="C43" s="133" t="s">
        <v>305</v>
      </c>
      <c r="D43" s="125"/>
      <c r="E43" s="125"/>
      <c r="F43" s="125"/>
      <c r="G43" s="769">
        <f>G30+SUM(G34:G41)</f>
        <v>613041</v>
      </c>
      <c r="H43" s="1012"/>
      <c r="I43" s="10" t="s">
        <v>576</v>
      </c>
      <c r="J43" s="102">
        <f t="shared" si="1"/>
        <v>33</v>
      </c>
    </row>
    <row r="44" spans="1:10" ht="16.5" thickTop="1" x14ac:dyDescent="0.25">
      <c r="A44" s="102">
        <f t="shared" si="0"/>
        <v>34</v>
      </c>
      <c r="B44" s="106"/>
      <c r="C44" s="218"/>
      <c r="D44" s="125"/>
      <c r="E44" s="125"/>
      <c r="F44" s="125"/>
      <c r="G44" s="186"/>
      <c r="H44" s="134"/>
      <c r="I44" s="48"/>
      <c r="J44" s="102">
        <f t="shared" si="1"/>
        <v>34</v>
      </c>
    </row>
    <row r="45" spans="1:10" ht="15.75" x14ac:dyDescent="0.25">
      <c r="A45" s="102">
        <f t="shared" si="0"/>
        <v>35</v>
      </c>
      <c r="B45" s="103"/>
      <c r="C45" s="127" t="s">
        <v>563</v>
      </c>
      <c r="D45" s="139"/>
      <c r="E45" s="103"/>
      <c r="F45" s="103"/>
      <c r="G45" s="102"/>
      <c r="H45" s="4"/>
      <c r="I45" s="10"/>
      <c r="J45" s="102">
        <f t="shared" si="1"/>
        <v>35</v>
      </c>
    </row>
    <row r="46" spans="1:10" ht="15.75" x14ac:dyDescent="0.25">
      <c r="A46" s="102">
        <f t="shared" si="0"/>
        <v>36</v>
      </c>
      <c r="B46" s="106"/>
      <c r="C46" s="112" t="s">
        <v>302</v>
      </c>
      <c r="D46" s="125"/>
      <c r="E46" s="125"/>
      <c r="F46" s="125"/>
      <c r="G46" s="770">
        <f>'Cost Statements'!H262</f>
        <v>0</v>
      </c>
      <c r="H46" s="134"/>
      <c r="I46" s="10" t="s">
        <v>685</v>
      </c>
      <c r="J46" s="102">
        <f t="shared" si="1"/>
        <v>36</v>
      </c>
    </row>
    <row r="47" spans="1:10" ht="15.75" x14ac:dyDescent="0.25">
      <c r="A47" s="102">
        <f t="shared" si="0"/>
        <v>37</v>
      </c>
      <c r="B47" s="106"/>
      <c r="C47" s="118"/>
      <c r="D47" s="125"/>
      <c r="E47" s="125"/>
      <c r="F47" s="125"/>
      <c r="G47" s="186"/>
      <c r="H47" s="134"/>
      <c r="I47" s="48"/>
      <c r="J47" s="102">
        <f t="shared" si="1"/>
        <v>37</v>
      </c>
    </row>
    <row r="48" spans="1:10" ht="20.25" x14ac:dyDescent="0.35">
      <c r="A48" s="102">
        <f t="shared" si="0"/>
        <v>38</v>
      </c>
      <c r="B48" s="106"/>
      <c r="C48" s="118" t="s">
        <v>492</v>
      </c>
      <c r="D48" s="113"/>
      <c r="E48" s="113"/>
      <c r="F48" s="113"/>
      <c r="G48" s="410">
        <v>0</v>
      </c>
      <c r="H48" s="687">
        <v>4</v>
      </c>
      <c r="I48" s="10" t="s">
        <v>868</v>
      </c>
      <c r="J48" s="102">
        <f t="shared" si="1"/>
        <v>38</v>
      </c>
    </row>
    <row r="49" spans="1:10" ht="15.75" x14ac:dyDescent="0.25">
      <c r="A49" s="102">
        <f t="shared" si="0"/>
        <v>39</v>
      </c>
      <c r="B49" s="106"/>
      <c r="C49" s="508" t="s">
        <v>582</v>
      </c>
      <c r="D49" s="113"/>
      <c r="E49" s="113"/>
      <c r="F49" s="113"/>
      <c r="G49" s="379">
        <f>'BK-1-Retail TRR'!G121</f>
        <v>0</v>
      </c>
      <c r="H49" s="4"/>
      <c r="I49" s="10" t="s">
        <v>564</v>
      </c>
      <c r="J49" s="102">
        <f t="shared" si="1"/>
        <v>39</v>
      </c>
    </row>
    <row r="50" spans="1:10" ht="15.75" x14ac:dyDescent="0.25">
      <c r="A50" s="102">
        <f t="shared" si="0"/>
        <v>40</v>
      </c>
      <c r="B50" s="103"/>
      <c r="C50" s="103" t="s">
        <v>849</v>
      </c>
      <c r="D50" s="103"/>
      <c r="E50" s="103"/>
      <c r="F50" s="103"/>
      <c r="G50" s="708">
        <f>ROUND(G49*G48,0)</f>
        <v>0</v>
      </c>
      <c r="H50" s="4"/>
      <c r="I50" s="10" t="s">
        <v>590</v>
      </c>
      <c r="J50" s="102">
        <f t="shared" si="1"/>
        <v>40</v>
      </c>
    </row>
    <row r="51" spans="1:10" ht="15.75" x14ac:dyDescent="0.25">
      <c r="A51" s="102">
        <f t="shared" si="0"/>
        <v>41</v>
      </c>
      <c r="B51" s="103"/>
      <c r="C51" s="103"/>
      <c r="D51" s="103"/>
      <c r="E51" s="103"/>
      <c r="F51" s="103"/>
      <c r="G51" s="141"/>
      <c r="H51" s="4"/>
      <c r="I51" s="10"/>
      <c r="J51" s="102">
        <f t="shared" si="1"/>
        <v>41</v>
      </c>
    </row>
    <row r="52" spans="1:10" ht="15.75" x14ac:dyDescent="0.25">
      <c r="A52" s="102">
        <f t="shared" si="0"/>
        <v>42</v>
      </c>
      <c r="B52" s="103"/>
      <c r="C52" s="103" t="s">
        <v>571</v>
      </c>
      <c r="D52" s="103"/>
      <c r="E52" s="103"/>
      <c r="F52" s="103"/>
      <c r="G52" s="708">
        <f>G46+G50</f>
        <v>0</v>
      </c>
      <c r="H52" s="4"/>
      <c r="I52" s="10" t="s">
        <v>591</v>
      </c>
      <c r="J52" s="102">
        <f t="shared" si="1"/>
        <v>42</v>
      </c>
    </row>
    <row r="53" spans="1:10" ht="15.75" x14ac:dyDescent="0.25">
      <c r="A53" s="102">
        <f t="shared" si="0"/>
        <v>43</v>
      </c>
      <c r="B53" s="103"/>
      <c r="C53" s="103"/>
      <c r="D53" s="103"/>
      <c r="E53" s="103"/>
      <c r="F53" s="103"/>
      <c r="G53" s="141"/>
      <c r="H53" s="4"/>
      <c r="I53" s="10"/>
      <c r="J53" s="102">
        <f t="shared" si="1"/>
        <v>43</v>
      </c>
    </row>
    <row r="54" spans="1:10" ht="15.75" x14ac:dyDescent="0.25">
      <c r="A54" s="102">
        <f t="shared" si="0"/>
        <v>44</v>
      </c>
      <c r="B54" s="103"/>
      <c r="C54" s="195" t="s">
        <v>587</v>
      </c>
      <c r="D54" s="103"/>
      <c r="E54" s="103"/>
      <c r="F54" s="103"/>
      <c r="G54" s="141"/>
      <c r="H54" s="4"/>
      <c r="I54" s="10"/>
      <c r="J54" s="102">
        <f t="shared" si="1"/>
        <v>44</v>
      </c>
    </row>
    <row r="55" spans="1:10" ht="15.75" x14ac:dyDescent="0.25">
      <c r="A55" s="102">
        <f t="shared" si="0"/>
        <v>45</v>
      </c>
      <c r="B55" s="106"/>
      <c r="C55" s="112" t="s">
        <v>586</v>
      </c>
      <c r="D55" s="103"/>
      <c r="E55" s="103"/>
      <c r="F55" s="103"/>
      <c r="G55" s="379">
        <f>'Cost Statements'!H266</f>
        <v>0</v>
      </c>
      <c r="H55" s="4"/>
      <c r="I55" s="10" t="s">
        <v>695</v>
      </c>
      <c r="J55" s="102">
        <f t="shared" si="1"/>
        <v>45</v>
      </c>
    </row>
    <row r="56" spans="1:10" ht="15.75" x14ac:dyDescent="0.25">
      <c r="A56" s="102">
        <f t="shared" si="0"/>
        <v>46</v>
      </c>
      <c r="B56" s="106"/>
      <c r="C56" s="112"/>
      <c r="D56" s="103"/>
      <c r="E56" s="103"/>
      <c r="F56" s="103"/>
      <c r="G56" s="509"/>
      <c r="H56" s="4"/>
      <c r="I56" s="10"/>
      <c r="J56" s="102">
        <f t="shared" si="1"/>
        <v>46</v>
      </c>
    </row>
    <row r="57" spans="1:10" ht="15.75" x14ac:dyDescent="0.25">
      <c r="A57" s="102">
        <f t="shared" si="0"/>
        <v>47</v>
      </c>
      <c r="B57" s="106"/>
      <c r="C57" s="112" t="s">
        <v>596</v>
      </c>
      <c r="D57" s="103"/>
      <c r="E57" s="103"/>
      <c r="F57" s="103"/>
      <c r="G57" s="386">
        <f>G126</f>
        <v>0</v>
      </c>
      <c r="H57" s="4"/>
      <c r="I57" s="10" t="s">
        <v>566</v>
      </c>
      <c r="J57" s="102">
        <f t="shared" si="1"/>
        <v>47</v>
      </c>
    </row>
    <row r="58" spans="1:10" ht="18.75" x14ac:dyDescent="0.35">
      <c r="A58" s="102">
        <f t="shared" si="0"/>
        <v>48</v>
      </c>
      <c r="B58" s="103"/>
      <c r="C58" s="118" t="s">
        <v>341</v>
      </c>
      <c r="D58" s="113"/>
      <c r="E58" s="113"/>
      <c r="F58" s="114"/>
      <c r="G58" s="686">
        <f>'Cost Statements'!H536</f>
        <v>0.11333494386466308</v>
      </c>
      <c r="H58" s="1012"/>
      <c r="I58" s="10" t="s">
        <v>516</v>
      </c>
      <c r="J58" s="102">
        <f t="shared" si="1"/>
        <v>48</v>
      </c>
    </row>
    <row r="59" spans="1:10" ht="15.75" x14ac:dyDescent="0.25">
      <c r="A59" s="102">
        <f t="shared" si="0"/>
        <v>49</v>
      </c>
      <c r="B59" s="103"/>
      <c r="C59" s="103" t="s">
        <v>588</v>
      </c>
      <c r="D59" s="103"/>
      <c r="E59" s="103"/>
      <c r="F59" s="103"/>
      <c r="G59" s="143">
        <f>ROUND(G57*G58,0)</f>
        <v>0</v>
      </c>
      <c r="H59" s="4"/>
      <c r="I59" s="10" t="s">
        <v>577</v>
      </c>
      <c r="J59" s="102">
        <f t="shared" si="1"/>
        <v>49</v>
      </c>
    </row>
    <row r="60" spans="1:10" ht="15.75" x14ac:dyDescent="0.25">
      <c r="A60" s="102">
        <f t="shared" si="0"/>
        <v>50</v>
      </c>
      <c r="B60" s="103"/>
      <c r="C60" s="103"/>
      <c r="D60" s="103"/>
      <c r="E60" s="103"/>
      <c r="F60" s="103"/>
      <c r="G60" s="141"/>
      <c r="H60" s="4"/>
      <c r="I60" s="10"/>
      <c r="J60" s="102">
        <f t="shared" si="1"/>
        <v>50</v>
      </c>
    </row>
    <row r="61" spans="1:10" ht="15.75" x14ac:dyDescent="0.25">
      <c r="A61" s="102">
        <f t="shared" si="0"/>
        <v>51</v>
      </c>
      <c r="B61" s="103"/>
      <c r="C61" s="103" t="s">
        <v>589</v>
      </c>
      <c r="D61" s="103"/>
      <c r="E61" s="103"/>
      <c r="F61" s="103"/>
      <c r="G61" s="708">
        <f>G55+G59</f>
        <v>0</v>
      </c>
      <c r="H61" s="4"/>
      <c r="I61" s="10" t="s">
        <v>592</v>
      </c>
      <c r="J61" s="102">
        <f t="shared" si="1"/>
        <v>51</v>
      </c>
    </row>
    <row r="62" spans="1:10" ht="15.75" x14ac:dyDescent="0.25">
      <c r="A62" s="102">
        <f t="shared" si="0"/>
        <v>52</v>
      </c>
      <c r="B62" s="103"/>
      <c r="C62" s="103"/>
      <c r="D62" s="103"/>
      <c r="E62" s="103"/>
      <c r="F62" s="103"/>
      <c r="G62" s="141"/>
      <c r="H62" s="4"/>
      <c r="I62" s="10"/>
      <c r="J62" s="102">
        <f t="shared" si="1"/>
        <v>52</v>
      </c>
    </row>
    <row r="63" spans="1:10" ht="15.75" x14ac:dyDescent="0.25">
      <c r="A63" s="102">
        <f t="shared" si="0"/>
        <v>53</v>
      </c>
      <c r="B63" s="106"/>
      <c r="C63" s="481" t="s">
        <v>573</v>
      </c>
      <c r="D63" s="125"/>
      <c r="E63" s="125"/>
      <c r="F63" s="125"/>
      <c r="G63" s="186"/>
      <c r="H63" s="134"/>
      <c r="I63" s="48"/>
      <c r="J63" s="102">
        <f t="shared" si="1"/>
        <v>53</v>
      </c>
    </row>
    <row r="64" spans="1:10" ht="18.75" x14ac:dyDescent="0.25">
      <c r="A64" s="102">
        <f t="shared" si="0"/>
        <v>54</v>
      </c>
      <c r="B64" s="106"/>
      <c r="C64" s="218" t="s">
        <v>537</v>
      </c>
      <c r="D64" s="125"/>
      <c r="E64" s="125"/>
      <c r="F64" s="125"/>
      <c r="G64" s="771">
        <f>G128</f>
        <v>0</v>
      </c>
      <c r="H64" s="134"/>
      <c r="I64" s="10" t="s">
        <v>567</v>
      </c>
      <c r="J64" s="102">
        <f t="shared" si="1"/>
        <v>54</v>
      </c>
    </row>
    <row r="65" spans="1:10" ht="18.75" x14ac:dyDescent="0.35">
      <c r="A65" s="102">
        <f t="shared" si="0"/>
        <v>55</v>
      </c>
      <c r="B65" s="106"/>
      <c r="C65" s="118" t="s">
        <v>341</v>
      </c>
      <c r="D65" s="125"/>
      <c r="E65" s="125"/>
      <c r="F65" s="125"/>
      <c r="G65" s="1036">
        <f>'Cost Statements'!H536</f>
        <v>0.11333494386466308</v>
      </c>
      <c r="H65" s="1012"/>
      <c r="I65" s="10" t="s">
        <v>516</v>
      </c>
      <c r="J65" s="102">
        <f t="shared" si="1"/>
        <v>55</v>
      </c>
    </row>
    <row r="66" spans="1:10" ht="15.75" x14ac:dyDescent="0.25">
      <c r="A66" s="102">
        <f t="shared" si="0"/>
        <v>56</v>
      </c>
      <c r="B66" s="106"/>
      <c r="C66" s="103" t="s">
        <v>491</v>
      </c>
      <c r="D66" s="125"/>
      <c r="E66" s="125"/>
      <c r="F66" s="125"/>
      <c r="G66" s="772">
        <f>ROUND(G64*G65,0)</f>
        <v>0</v>
      </c>
      <c r="H66" s="134"/>
      <c r="I66" s="10" t="s">
        <v>593</v>
      </c>
      <c r="J66" s="102">
        <f t="shared" si="1"/>
        <v>56</v>
      </c>
    </row>
    <row r="67" spans="1:10" ht="15.75" x14ac:dyDescent="0.25">
      <c r="A67" s="102">
        <f t="shared" si="0"/>
        <v>57</v>
      </c>
      <c r="B67" s="106"/>
      <c r="C67" s="103"/>
      <c r="D67" s="125"/>
      <c r="E67" s="125"/>
      <c r="F67" s="125"/>
      <c r="G67" s="186"/>
      <c r="H67" s="134"/>
      <c r="I67" s="10"/>
      <c r="J67" s="102">
        <f t="shared" si="1"/>
        <v>57</v>
      </c>
    </row>
    <row r="68" spans="1:10" ht="19.5" thickBot="1" x14ac:dyDescent="0.4">
      <c r="A68" s="102">
        <f t="shared" si="0"/>
        <v>58</v>
      </c>
      <c r="B68" s="103"/>
      <c r="C68" s="133" t="s">
        <v>574</v>
      </c>
      <c r="D68" s="103"/>
      <c r="E68" s="103"/>
      <c r="F68" s="103"/>
      <c r="G68" s="769">
        <f>G52+G61+G66</f>
        <v>0</v>
      </c>
      <c r="H68" s="4"/>
      <c r="I68" s="10" t="s">
        <v>594</v>
      </c>
      <c r="J68" s="102">
        <f t="shared" si="1"/>
        <v>58</v>
      </c>
    </row>
    <row r="69" spans="1:10" ht="16.5" thickTop="1" x14ac:dyDescent="0.25">
      <c r="A69" s="102">
        <f t="shared" si="0"/>
        <v>59</v>
      </c>
      <c r="B69" s="106"/>
      <c r="C69" s="218"/>
      <c r="D69" s="125"/>
      <c r="E69" s="125"/>
      <c r="F69" s="125"/>
      <c r="G69" s="186"/>
      <c r="H69" s="134"/>
      <c r="I69" s="48"/>
      <c r="J69" s="102">
        <f t="shared" si="1"/>
        <v>59</v>
      </c>
    </row>
    <row r="70" spans="1:10" ht="24.6" customHeight="1" thickBot="1" x14ac:dyDescent="0.35">
      <c r="A70" s="102">
        <f t="shared" si="0"/>
        <v>60</v>
      </c>
      <c r="B70" s="106"/>
      <c r="C70" s="196" t="s">
        <v>674</v>
      </c>
      <c r="D70" s="125"/>
      <c r="E70" s="125"/>
      <c r="F70" s="125"/>
      <c r="G70" s="769">
        <f>+G43+G68</f>
        <v>613041</v>
      </c>
      <c r="H70" s="1012"/>
      <c r="I70" s="48" t="s">
        <v>595</v>
      </c>
      <c r="J70" s="102">
        <f t="shared" si="1"/>
        <v>60</v>
      </c>
    </row>
    <row r="71" spans="1:10" ht="16.5" thickTop="1" x14ac:dyDescent="0.25">
      <c r="A71" s="102"/>
      <c r="B71" s="106"/>
      <c r="C71" s="196"/>
      <c r="D71" s="125"/>
      <c r="E71" s="125"/>
      <c r="F71" s="125"/>
      <c r="G71" s="186"/>
      <c r="H71" s="275"/>
      <c r="I71" s="48"/>
      <c r="J71" s="102"/>
    </row>
    <row r="72" spans="1:10" ht="15.75" x14ac:dyDescent="0.25">
      <c r="A72" s="102"/>
      <c r="B72" s="106"/>
      <c r="C72" s="196"/>
      <c r="D72" s="125"/>
      <c r="E72" s="125"/>
      <c r="F72" s="125"/>
      <c r="G72" s="365"/>
      <c r="H72" s="275"/>
      <c r="I72" s="48"/>
      <c r="J72" s="102"/>
    </row>
    <row r="73" spans="1:10" ht="18.75" x14ac:dyDescent="0.25">
      <c r="A73" s="102"/>
      <c r="B73" s="269" t="s">
        <v>194</v>
      </c>
      <c r="C73" s="133" t="s">
        <v>813</v>
      </c>
      <c r="D73" s="125"/>
      <c r="E73" s="125"/>
      <c r="F73" s="125"/>
      <c r="G73" s="365"/>
      <c r="H73" s="275"/>
      <c r="I73" s="48"/>
      <c r="J73" s="102"/>
    </row>
    <row r="74" spans="1:10" ht="18.75" x14ac:dyDescent="0.25">
      <c r="A74" s="102"/>
      <c r="B74" s="269"/>
      <c r="C74" s="133" t="s">
        <v>812</v>
      </c>
      <c r="D74" s="125"/>
      <c r="E74" s="125"/>
      <c r="F74" s="125"/>
      <c r="G74" s="365"/>
      <c r="H74" s="275"/>
      <c r="I74" s="48"/>
      <c r="J74" s="102"/>
    </row>
    <row r="75" spans="1:10" ht="18.75" x14ac:dyDescent="0.25">
      <c r="A75" s="102"/>
      <c r="B75" s="269">
        <v>2</v>
      </c>
      <c r="C75" s="133" t="s">
        <v>561</v>
      </c>
      <c r="D75" s="125"/>
      <c r="E75" s="125"/>
      <c r="F75" s="125"/>
      <c r="G75" s="365"/>
      <c r="H75" s="275"/>
      <c r="I75" s="48"/>
      <c r="J75" s="102"/>
    </row>
    <row r="76" spans="1:10" ht="18.75" x14ac:dyDescent="0.25">
      <c r="A76" s="102"/>
      <c r="B76" s="269"/>
      <c r="C76" s="133" t="s">
        <v>811</v>
      </c>
      <c r="D76" s="125"/>
      <c r="E76" s="125"/>
      <c r="F76" s="125"/>
      <c r="G76" s="365"/>
      <c r="H76" s="275"/>
      <c r="I76" s="48"/>
      <c r="J76" s="102"/>
    </row>
    <row r="77" spans="1:10" ht="18.75" x14ac:dyDescent="0.25">
      <c r="B77" s="269">
        <v>3</v>
      </c>
      <c r="C77" s="133" t="s">
        <v>562</v>
      </c>
      <c r="D77" s="125"/>
      <c r="E77" s="125"/>
      <c r="F77" s="125"/>
      <c r="G77" s="186"/>
      <c r="H77" s="134"/>
      <c r="I77" s="48"/>
      <c r="J77" s="102"/>
    </row>
    <row r="78" spans="1:10" ht="18.75" x14ac:dyDescent="0.25">
      <c r="B78" s="269">
        <v>4</v>
      </c>
      <c r="C78" s="5" t="s">
        <v>938</v>
      </c>
      <c r="D78" s="125"/>
      <c r="E78" s="125"/>
      <c r="F78" s="125"/>
      <c r="G78" s="186"/>
      <c r="H78" s="134"/>
      <c r="I78" s="48"/>
      <c r="J78" s="102"/>
    </row>
    <row r="79" spans="1:10" ht="18.75" x14ac:dyDescent="0.25">
      <c r="A79" s="102"/>
      <c r="B79" s="269">
        <v>5</v>
      </c>
      <c r="C79" s="4" t="s">
        <v>1009</v>
      </c>
      <c r="D79" s="125"/>
      <c r="E79" s="125"/>
      <c r="F79" s="125"/>
      <c r="G79" s="186"/>
      <c r="H79" s="4"/>
      <c r="I79" s="10"/>
      <c r="J79" s="102"/>
    </row>
    <row r="80" spans="1:10" ht="15.75" x14ac:dyDescent="0.25">
      <c r="A80" s="102"/>
      <c r="B80" s="1013"/>
      <c r="C80" s="50"/>
      <c r="D80" s="125"/>
      <c r="E80" s="125"/>
      <c r="F80" s="125"/>
      <c r="G80" s="186"/>
      <c r="H80" s="4"/>
      <c r="I80" s="10"/>
      <c r="J80" s="102"/>
    </row>
    <row r="81" spans="1:10" ht="15.75" x14ac:dyDescent="0.25">
      <c r="A81" s="102"/>
      <c r="B81" s="103"/>
      <c r="C81" s="133"/>
      <c r="D81" s="125"/>
      <c r="E81" s="125"/>
      <c r="F81" s="125"/>
      <c r="G81" s="186"/>
      <c r="H81" s="4"/>
      <c r="I81" s="10"/>
      <c r="J81" s="102"/>
    </row>
    <row r="82" spans="1:10" ht="15.75" x14ac:dyDescent="0.25">
      <c r="A82" s="102"/>
      <c r="B82" s="103"/>
      <c r="C82" s="1077" t="s">
        <v>61</v>
      </c>
      <c r="D82" s="1074"/>
      <c r="E82" s="1074"/>
      <c r="F82" s="1074"/>
      <c r="G82" s="1074"/>
      <c r="H82" s="1074"/>
      <c r="I82" s="1074"/>
      <c r="J82" s="102"/>
    </row>
    <row r="83" spans="1:10" ht="15.75" x14ac:dyDescent="0.25">
      <c r="A83" s="102"/>
      <c r="B83" s="103"/>
      <c r="C83" s="1077" t="s">
        <v>81</v>
      </c>
      <c r="D83" s="1074"/>
      <c r="E83" s="1074"/>
      <c r="F83" s="1074"/>
      <c r="G83" s="1074"/>
      <c r="H83" s="1074"/>
      <c r="I83" s="1074"/>
      <c r="J83" s="10"/>
    </row>
    <row r="84" spans="1:10" ht="17.25" x14ac:dyDescent="0.3">
      <c r="A84" s="102" t="s">
        <v>39</v>
      </c>
      <c r="B84" s="103"/>
      <c r="C84" s="1077" t="s">
        <v>286</v>
      </c>
      <c r="D84" s="1078"/>
      <c r="E84" s="1078"/>
      <c r="F84" s="1078"/>
      <c r="G84" s="1078"/>
      <c r="H84" s="1078"/>
      <c r="I84" s="1078"/>
      <c r="J84" s="102" t="s">
        <v>39</v>
      </c>
    </row>
    <row r="85" spans="1:10" ht="15.75" x14ac:dyDescent="0.25">
      <c r="A85" s="102"/>
      <c r="B85" s="103"/>
      <c r="C85" s="1079" t="str">
        <f>C5</f>
        <v>For the Base Period Ending December 31, 2013</v>
      </c>
      <c r="D85" s="1080"/>
      <c r="E85" s="1080"/>
      <c r="F85" s="1080"/>
      <c r="G85" s="1080"/>
      <c r="H85" s="1080"/>
      <c r="I85" s="1080"/>
      <c r="J85" s="102"/>
    </row>
    <row r="86" spans="1:10" ht="15.75" x14ac:dyDescent="0.25">
      <c r="A86" s="102"/>
      <c r="B86" s="103"/>
      <c r="C86" s="1073" t="s">
        <v>72</v>
      </c>
      <c r="D86" s="1074"/>
      <c r="E86" s="1074"/>
      <c r="F86" s="1074"/>
      <c r="G86" s="1074"/>
      <c r="H86" s="1074"/>
      <c r="I86" s="1074"/>
      <c r="J86" s="102"/>
    </row>
    <row r="87" spans="1:10" ht="15.75" x14ac:dyDescent="0.25">
      <c r="A87" s="102"/>
      <c r="B87" s="103"/>
      <c r="C87" s="224"/>
      <c r="D87" s="250"/>
      <c r="E87" s="250"/>
      <c r="F87" s="250"/>
      <c r="G87" s="250"/>
      <c r="H87" s="250"/>
      <c r="I87" s="250"/>
      <c r="J87" s="102"/>
    </row>
    <row r="88" spans="1:10" ht="15.75" x14ac:dyDescent="0.25">
      <c r="A88" s="104" t="s">
        <v>62</v>
      </c>
      <c r="B88" s="105"/>
      <c r="C88" s="106"/>
      <c r="D88" s="106"/>
      <c r="E88" s="106"/>
      <c r="F88" s="106"/>
      <c r="G88" s="107"/>
      <c r="H88" s="4"/>
      <c r="I88" s="10"/>
      <c r="J88" s="104" t="s">
        <v>62</v>
      </c>
    </row>
    <row r="89" spans="1:10" ht="15.75" x14ac:dyDescent="0.25">
      <c r="A89" s="137" t="s">
        <v>63</v>
      </c>
      <c r="B89" s="103"/>
      <c r="C89" s="108" t="s">
        <v>39</v>
      </c>
      <c r="D89" s="103"/>
      <c r="E89" s="103"/>
      <c r="F89" s="103"/>
      <c r="G89" s="138" t="s">
        <v>69</v>
      </c>
      <c r="H89" s="4"/>
      <c r="I89" s="33" t="s">
        <v>65</v>
      </c>
      <c r="J89" s="137" t="s">
        <v>63</v>
      </c>
    </row>
    <row r="90" spans="1:10" ht="15.75" x14ac:dyDescent="0.25">
      <c r="A90" s="102"/>
      <c r="B90" s="127"/>
      <c r="C90" s="193" t="s">
        <v>850</v>
      </c>
      <c r="D90" s="128"/>
      <c r="E90" s="128"/>
      <c r="F90" s="128"/>
      <c r="G90" s="128"/>
      <c r="H90" s="4"/>
      <c r="I90" s="10"/>
      <c r="J90" s="102"/>
    </row>
    <row r="91" spans="1:10" ht="15.75" x14ac:dyDescent="0.25">
      <c r="A91" s="102">
        <v>1</v>
      </c>
      <c r="B91" s="127"/>
      <c r="C91" s="110" t="s">
        <v>158</v>
      </c>
      <c r="D91" s="128"/>
      <c r="E91" s="128"/>
      <c r="F91" s="128"/>
      <c r="G91" s="128"/>
      <c r="H91" s="4"/>
      <c r="I91" s="10"/>
      <c r="J91" s="102">
        <v>1</v>
      </c>
    </row>
    <row r="92" spans="1:10" ht="15.75" x14ac:dyDescent="0.25">
      <c r="A92" s="102">
        <f t="shared" ref="A92:A128" si="2">A91+1</f>
        <v>2</v>
      </c>
      <c r="B92" s="127"/>
      <c r="C92" s="112" t="s">
        <v>64</v>
      </c>
      <c r="D92" s="128"/>
      <c r="E92" s="128"/>
      <c r="F92" s="128"/>
      <c r="G92" s="381">
        <f>G159</f>
        <v>3025628</v>
      </c>
      <c r="H92" s="275"/>
      <c r="I92" s="10" t="s">
        <v>7</v>
      </c>
      <c r="J92" s="102">
        <f>J91+1</f>
        <v>2</v>
      </c>
    </row>
    <row r="93" spans="1:10" ht="15.75" x14ac:dyDescent="0.25">
      <c r="A93" s="102">
        <f t="shared" si="2"/>
        <v>3</v>
      </c>
      <c r="B93" s="127"/>
      <c r="C93" s="112" t="s">
        <v>154</v>
      </c>
      <c r="D93" s="128"/>
      <c r="E93" s="128"/>
      <c r="F93" s="128"/>
      <c r="G93" s="382">
        <f>G160</f>
        <v>11749</v>
      </c>
      <c r="H93" s="275"/>
      <c r="I93" s="10" t="s">
        <v>8</v>
      </c>
      <c r="J93" s="102">
        <f>J92+1</f>
        <v>3</v>
      </c>
    </row>
    <row r="94" spans="1:10" ht="15.75" x14ac:dyDescent="0.25">
      <c r="A94" s="102">
        <f t="shared" si="2"/>
        <v>4</v>
      </c>
      <c r="B94" s="127"/>
      <c r="C94" s="112" t="s">
        <v>98</v>
      </c>
      <c r="D94" s="128"/>
      <c r="E94" s="128"/>
      <c r="F94" s="128"/>
      <c r="G94" s="382">
        <f>G161</f>
        <v>24678</v>
      </c>
      <c r="H94" s="4"/>
      <c r="I94" s="10" t="s">
        <v>9</v>
      </c>
      <c r="J94" s="102">
        <f>J93+1</f>
        <v>4</v>
      </c>
    </row>
    <row r="95" spans="1:10" ht="15.75" x14ac:dyDescent="0.25">
      <c r="A95" s="102">
        <f t="shared" si="2"/>
        <v>5</v>
      </c>
      <c r="B95" s="127"/>
      <c r="C95" s="118" t="s">
        <v>99</v>
      </c>
      <c r="D95" s="128"/>
      <c r="E95" s="128"/>
      <c r="F95" s="128"/>
      <c r="G95" s="383">
        <f>G162</f>
        <v>42340</v>
      </c>
      <c r="H95" s="4"/>
      <c r="I95" s="10" t="s">
        <v>10</v>
      </c>
      <c r="J95" s="102">
        <f>J94+1</f>
        <v>5</v>
      </c>
    </row>
    <row r="96" spans="1:10" ht="15.75" x14ac:dyDescent="0.25">
      <c r="A96" s="102">
        <f t="shared" si="2"/>
        <v>6</v>
      </c>
      <c r="B96" s="103"/>
      <c r="C96" s="112" t="s">
        <v>330</v>
      </c>
      <c r="D96" s="102"/>
      <c r="E96" s="102"/>
      <c r="F96" s="102"/>
      <c r="G96" s="143">
        <f>SUM(G92:G95)</f>
        <v>3104395</v>
      </c>
      <c r="H96" s="275"/>
      <c r="I96" s="10" t="s">
        <v>315</v>
      </c>
      <c r="J96" s="102">
        <f t="shared" ref="J96:J128" si="3">J95+1</f>
        <v>6</v>
      </c>
    </row>
    <row r="97" spans="1:10" ht="15.75" x14ac:dyDescent="0.25">
      <c r="A97" s="102">
        <f t="shared" si="2"/>
        <v>7</v>
      </c>
      <c r="B97" s="112"/>
      <c r="C97" s="103"/>
      <c r="D97" s="102"/>
      <c r="E97" s="102"/>
      <c r="F97" s="102"/>
      <c r="G97" s="123"/>
      <c r="H97" s="4"/>
      <c r="I97" s="10"/>
      <c r="J97" s="102">
        <f t="shared" si="3"/>
        <v>7</v>
      </c>
    </row>
    <row r="98" spans="1:10" ht="15.75" x14ac:dyDescent="0.25">
      <c r="A98" s="102">
        <f t="shared" si="2"/>
        <v>8</v>
      </c>
      <c r="B98" s="112"/>
      <c r="C98" s="110" t="s">
        <v>140</v>
      </c>
      <c r="D98" s="102"/>
      <c r="E98" s="102"/>
      <c r="F98" s="102"/>
      <c r="G98" s="123"/>
      <c r="H98" s="4"/>
      <c r="I98" s="10"/>
      <c r="J98" s="102">
        <f t="shared" si="3"/>
        <v>8</v>
      </c>
    </row>
    <row r="99" spans="1:10" ht="15.75" x14ac:dyDescent="0.25">
      <c r="A99" s="102">
        <f t="shared" si="2"/>
        <v>9</v>
      </c>
      <c r="B99" s="112"/>
      <c r="C99" s="112" t="s">
        <v>104</v>
      </c>
      <c r="D99" s="102"/>
      <c r="E99" s="102"/>
      <c r="F99" s="102"/>
      <c r="G99" s="385">
        <f>'Cost Statements'!H127</f>
        <v>5973</v>
      </c>
      <c r="H99" s="275"/>
      <c r="I99" s="10" t="s">
        <v>909</v>
      </c>
      <c r="J99" s="102">
        <f t="shared" si="3"/>
        <v>9</v>
      </c>
    </row>
    <row r="100" spans="1:10" ht="15.75" x14ac:dyDescent="0.25">
      <c r="A100" s="102">
        <f t="shared" si="2"/>
        <v>10</v>
      </c>
      <c r="B100" s="112"/>
      <c r="C100" s="112" t="s">
        <v>597</v>
      </c>
      <c r="D100" s="102"/>
      <c r="E100" s="102"/>
      <c r="F100" s="102"/>
      <c r="G100" s="477">
        <f>'Cost Statements'!H596</f>
        <v>0</v>
      </c>
      <c r="H100" s="4"/>
      <c r="I100" s="10" t="s">
        <v>485</v>
      </c>
      <c r="J100" s="102">
        <f t="shared" si="3"/>
        <v>10</v>
      </c>
    </row>
    <row r="101" spans="1:10" ht="15.75" x14ac:dyDescent="0.25">
      <c r="A101" s="102">
        <f t="shared" si="2"/>
        <v>11</v>
      </c>
      <c r="B101" s="112"/>
      <c r="C101" s="112" t="s">
        <v>349</v>
      </c>
      <c r="D101" s="102"/>
      <c r="E101" s="102"/>
      <c r="F101" s="102"/>
      <c r="G101" s="384">
        <f>SUM(G99:G100)</f>
        <v>5973</v>
      </c>
      <c r="H101" s="275"/>
      <c r="I101" s="10" t="s">
        <v>348</v>
      </c>
      <c r="J101" s="102">
        <f t="shared" si="3"/>
        <v>11</v>
      </c>
    </row>
    <row r="102" spans="1:10" ht="15.75" x14ac:dyDescent="0.25">
      <c r="A102" s="102">
        <f t="shared" si="2"/>
        <v>12</v>
      </c>
      <c r="B102" s="112"/>
      <c r="C102" s="112"/>
      <c r="D102" s="102"/>
      <c r="E102" s="102"/>
      <c r="F102" s="102"/>
      <c r="G102" s="186"/>
      <c r="H102" s="4"/>
      <c r="I102" s="10"/>
      <c r="J102" s="102">
        <f t="shared" si="3"/>
        <v>12</v>
      </c>
    </row>
    <row r="103" spans="1:10" ht="15.75" x14ac:dyDescent="0.25">
      <c r="A103" s="102">
        <f t="shared" si="2"/>
        <v>13</v>
      </c>
      <c r="B103" s="103"/>
      <c r="C103" s="110" t="s">
        <v>159</v>
      </c>
      <c r="D103" s="103"/>
      <c r="E103" s="103"/>
      <c r="F103" s="103"/>
      <c r="G103" s="123"/>
      <c r="H103" s="4"/>
      <c r="I103" s="10"/>
      <c r="J103" s="102">
        <f t="shared" si="3"/>
        <v>13</v>
      </c>
    </row>
    <row r="104" spans="1:10" ht="15.75" x14ac:dyDescent="0.25">
      <c r="A104" s="102">
        <f t="shared" si="2"/>
        <v>14</v>
      </c>
      <c r="B104" s="112"/>
      <c r="C104" s="103" t="s">
        <v>306</v>
      </c>
      <c r="D104" s="104"/>
      <c r="E104" s="104"/>
      <c r="F104" s="104"/>
      <c r="G104" s="386">
        <f>'Cost Statements'!H109</f>
        <v>-345662</v>
      </c>
      <c r="H104" s="4"/>
      <c r="I104" s="10" t="s">
        <v>294</v>
      </c>
      <c r="J104" s="102">
        <f t="shared" si="3"/>
        <v>14</v>
      </c>
    </row>
    <row r="105" spans="1:10" ht="15.75" x14ac:dyDescent="0.25">
      <c r="A105" s="102">
        <f t="shared" si="2"/>
        <v>15</v>
      </c>
      <c r="B105" s="112"/>
      <c r="C105" s="103" t="s">
        <v>598</v>
      </c>
      <c r="D105" s="104"/>
      <c r="E105" s="104"/>
      <c r="F105" s="104"/>
      <c r="G105" s="479">
        <f>'Cost Statements'!H113</f>
        <v>0</v>
      </c>
      <c r="H105" s="4"/>
      <c r="I105" s="10" t="s">
        <v>490</v>
      </c>
      <c r="J105" s="102">
        <f t="shared" si="3"/>
        <v>15</v>
      </c>
    </row>
    <row r="106" spans="1:10" ht="15.75" x14ac:dyDescent="0.25">
      <c r="A106" s="102">
        <f t="shared" si="2"/>
        <v>16</v>
      </c>
      <c r="B106" s="112"/>
      <c r="C106" s="112" t="s">
        <v>350</v>
      </c>
      <c r="D106" s="104"/>
      <c r="E106" s="104"/>
      <c r="F106" s="104"/>
      <c r="G106" s="143">
        <f>SUM(G104:G105)</f>
        <v>-345662</v>
      </c>
      <c r="H106" s="4"/>
      <c r="I106" s="10" t="s">
        <v>351</v>
      </c>
      <c r="J106" s="102">
        <f t="shared" si="3"/>
        <v>16</v>
      </c>
    </row>
    <row r="107" spans="1:10" ht="15.75" x14ac:dyDescent="0.25">
      <c r="A107" s="102">
        <f t="shared" si="2"/>
        <v>17</v>
      </c>
      <c r="B107" s="112"/>
      <c r="C107" s="103"/>
      <c r="D107" s="104"/>
      <c r="E107" s="104"/>
      <c r="F107" s="104"/>
      <c r="G107" s="122"/>
      <c r="H107" s="4"/>
      <c r="I107" s="10"/>
      <c r="J107" s="102">
        <f t="shared" si="3"/>
        <v>17</v>
      </c>
    </row>
    <row r="108" spans="1:10" ht="15.75" x14ac:dyDescent="0.25">
      <c r="A108" s="102">
        <f t="shared" si="2"/>
        <v>18</v>
      </c>
      <c r="B108" s="103"/>
      <c r="C108" s="110" t="s">
        <v>160</v>
      </c>
      <c r="D108" s="102"/>
      <c r="E108" s="102"/>
      <c r="F108" s="102"/>
      <c r="G108" s="122"/>
      <c r="H108" s="4"/>
      <c r="I108" s="10"/>
      <c r="J108" s="102">
        <f t="shared" si="3"/>
        <v>18</v>
      </c>
    </row>
    <row r="109" spans="1:10" ht="15.75" x14ac:dyDescent="0.25">
      <c r="A109" s="102">
        <f t="shared" si="2"/>
        <v>19</v>
      </c>
      <c r="B109" s="103"/>
      <c r="C109" s="112" t="s">
        <v>523</v>
      </c>
      <c r="D109" s="102" t="s">
        <v>39</v>
      </c>
      <c r="E109" s="102"/>
      <c r="F109" s="102"/>
      <c r="G109" s="381">
        <f>'Cost Statements'!H329</f>
        <v>21744</v>
      </c>
      <c r="H109" s="275"/>
      <c r="I109" s="10" t="s">
        <v>135</v>
      </c>
      <c r="J109" s="102">
        <f t="shared" si="3"/>
        <v>19</v>
      </c>
    </row>
    <row r="110" spans="1:10" ht="15.75" x14ac:dyDescent="0.25">
      <c r="A110" s="102">
        <f t="shared" si="2"/>
        <v>20</v>
      </c>
      <c r="B110" s="103"/>
      <c r="C110" s="112" t="s">
        <v>285</v>
      </c>
      <c r="D110" s="102" t="s">
        <v>39</v>
      </c>
      <c r="E110" s="102"/>
      <c r="F110" s="102"/>
      <c r="G110" s="382">
        <f>'Cost Statements'!H333</f>
        <v>13182</v>
      </c>
      <c r="H110" s="275"/>
      <c r="I110" s="10" t="s">
        <v>136</v>
      </c>
      <c r="J110" s="102">
        <f t="shared" si="3"/>
        <v>20</v>
      </c>
    </row>
    <row r="111" spans="1:10" ht="15.75" x14ac:dyDescent="0.25">
      <c r="A111" s="102">
        <f t="shared" si="2"/>
        <v>21</v>
      </c>
      <c r="B111" s="103"/>
      <c r="C111" s="118" t="s">
        <v>151</v>
      </c>
      <c r="D111" s="104" t="s">
        <v>39</v>
      </c>
      <c r="E111" s="104"/>
      <c r="F111" s="104"/>
      <c r="G111" s="383">
        <f>'Cost Statements'!H343</f>
        <v>20479</v>
      </c>
      <c r="H111" s="1012"/>
      <c r="I111" s="10" t="s">
        <v>137</v>
      </c>
      <c r="J111" s="102">
        <f t="shared" si="3"/>
        <v>21</v>
      </c>
    </row>
    <row r="112" spans="1:10" ht="15.75" x14ac:dyDescent="0.25">
      <c r="A112" s="102">
        <f t="shared" si="2"/>
        <v>22</v>
      </c>
      <c r="B112" s="103"/>
      <c r="C112" s="112" t="s">
        <v>102</v>
      </c>
      <c r="D112" s="103"/>
      <c r="E112" s="103"/>
      <c r="F112" s="103"/>
      <c r="G112" s="143">
        <f>SUM(G109:G111)</f>
        <v>55405</v>
      </c>
      <c r="H112" s="1012"/>
      <c r="I112" s="10" t="s">
        <v>353</v>
      </c>
      <c r="J112" s="102">
        <f t="shared" si="3"/>
        <v>22</v>
      </c>
    </row>
    <row r="113" spans="1:10" ht="15.75" x14ac:dyDescent="0.25">
      <c r="A113" s="102">
        <f t="shared" si="2"/>
        <v>23</v>
      </c>
      <c r="B113" s="103"/>
      <c r="C113" s="112"/>
      <c r="D113" s="103"/>
      <c r="E113" s="103"/>
      <c r="F113" s="103"/>
      <c r="G113" s="249"/>
      <c r="H113" s="4"/>
      <c r="I113" s="10"/>
      <c r="J113" s="102">
        <f t="shared" si="3"/>
        <v>23</v>
      </c>
    </row>
    <row r="114" spans="1:10" ht="15.75" x14ac:dyDescent="0.25">
      <c r="A114" s="102">
        <f t="shared" si="2"/>
        <v>24</v>
      </c>
      <c r="B114" s="103"/>
      <c r="C114" s="112" t="s">
        <v>352</v>
      </c>
      <c r="D114" s="103"/>
      <c r="E114" s="103"/>
      <c r="F114" s="103"/>
      <c r="G114" s="476">
        <f>'Cost Statements'!H599</f>
        <v>0</v>
      </c>
      <c r="H114" s="4"/>
      <c r="I114" s="10" t="s">
        <v>499</v>
      </c>
      <c r="J114" s="102">
        <f t="shared" si="3"/>
        <v>24</v>
      </c>
    </row>
    <row r="115" spans="1:10" ht="15.75" x14ac:dyDescent="0.25">
      <c r="A115" s="102">
        <f t="shared" si="2"/>
        <v>25</v>
      </c>
      <c r="B115" s="103"/>
      <c r="C115" s="112"/>
      <c r="D115" s="103"/>
      <c r="E115" s="103"/>
      <c r="F115" s="103"/>
      <c r="G115" s="249"/>
      <c r="H115" s="4"/>
      <c r="I115" s="10"/>
      <c r="J115" s="102">
        <f t="shared" si="3"/>
        <v>25</v>
      </c>
    </row>
    <row r="116" spans="1:10" ht="16.5" thickBot="1" x14ac:dyDescent="0.3">
      <c r="A116" s="102">
        <f t="shared" si="2"/>
        <v>26</v>
      </c>
      <c r="B116" s="103"/>
      <c r="C116" s="112" t="s">
        <v>83</v>
      </c>
      <c r="D116" s="103"/>
      <c r="E116" s="103"/>
      <c r="F116" s="103"/>
      <c r="G116" s="773">
        <f>G114+G112+G106+G101+G96</f>
        <v>2820111</v>
      </c>
      <c r="H116" s="1012"/>
      <c r="I116" s="10" t="s">
        <v>354</v>
      </c>
      <c r="J116" s="102">
        <f t="shared" si="3"/>
        <v>26</v>
      </c>
    </row>
    <row r="117" spans="1:10" ht="16.5" thickTop="1" x14ac:dyDescent="0.25">
      <c r="A117" s="102">
        <f t="shared" si="2"/>
        <v>27</v>
      </c>
      <c r="B117" s="106"/>
      <c r="C117" s="118"/>
      <c r="D117" s="106"/>
      <c r="E117" s="106"/>
      <c r="F117" s="106"/>
      <c r="G117" s="141"/>
      <c r="H117" s="134"/>
      <c r="I117" s="48"/>
      <c r="J117" s="102">
        <f t="shared" si="3"/>
        <v>27</v>
      </c>
    </row>
    <row r="118" spans="1:10" ht="15.75" x14ac:dyDescent="0.25">
      <c r="A118" s="102">
        <f t="shared" si="2"/>
        <v>28</v>
      </c>
      <c r="B118" s="103"/>
      <c r="C118" s="193" t="s">
        <v>851</v>
      </c>
      <c r="D118" s="103"/>
      <c r="E118" s="103"/>
      <c r="F118" s="103"/>
      <c r="G118" s="141"/>
      <c r="H118" s="4"/>
      <c r="I118" s="10"/>
      <c r="J118" s="102">
        <f t="shared" si="3"/>
        <v>28</v>
      </c>
    </row>
    <row r="119" spans="1:10" ht="18.75" x14ac:dyDescent="0.25">
      <c r="A119" s="102">
        <f t="shared" si="2"/>
        <v>29</v>
      </c>
      <c r="B119" s="103"/>
      <c r="C119" s="112" t="s">
        <v>493</v>
      </c>
      <c r="D119" s="103"/>
      <c r="E119" s="103"/>
      <c r="F119" s="103"/>
      <c r="G119" s="386">
        <f>G168</f>
        <v>0</v>
      </c>
      <c r="H119" s="4"/>
      <c r="I119" s="10" t="s">
        <v>11</v>
      </c>
      <c r="J119" s="102">
        <f t="shared" si="3"/>
        <v>29</v>
      </c>
    </row>
    <row r="120" spans="1:10" ht="15.75" x14ac:dyDescent="0.25">
      <c r="A120" s="102">
        <f t="shared" si="2"/>
        <v>30</v>
      </c>
      <c r="B120" s="103"/>
      <c r="C120" s="112" t="s">
        <v>435</v>
      </c>
      <c r="D120" s="103"/>
      <c r="E120" s="103"/>
      <c r="F120" s="103"/>
      <c r="G120" s="377">
        <f>'Cost Statements'!H111</f>
        <v>0</v>
      </c>
      <c r="H120" s="4"/>
      <c r="I120" s="10" t="s">
        <v>12</v>
      </c>
      <c r="J120" s="102">
        <f t="shared" si="3"/>
        <v>30</v>
      </c>
    </row>
    <row r="121" spans="1:10" ht="15.75" x14ac:dyDescent="0.25">
      <c r="A121" s="102">
        <f t="shared" si="2"/>
        <v>31</v>
      </c>
      <c r="B121" s="103"/>
      <c r="C121" s="103" t="s">
        <v>572</v>
      </c>
      <c r="D121" s="103"/>
      <c r="E121" s="103"/>
      <c r="F121" s="103"/>
      <c r="G121" s="143">
        <f>SUM(G119:G120)</f>
        <v>0</v>
      </c>
      <c r="H121" s="4"/>
      <c r="I121" s="10" t="s">
        <v>466</v>
      </c>
      <c r="J121" s="102">
        <f t="shared" si="3"/>
        <v>31</v>
      </c>
    </row>
    <row r="122" spans="1:10" ht="15.75" x14ac:dyDescent="0.25">
      <c r="A122" s="102">
        <f t="shared" si="2"/>
        <v>32</v>
      </c>
      <c r="B122" s="103"/>
      <c r="C122" s="112"/>
      <c r="D122" s="103"/>
      <c r="E122" s="103"/>
      <c r="F122" s="103"/>
      <c r="G122" s="141"/>
      <c r="H122" s="4"/>
      <c r="I122" s="10"/>
      <c r="J122" s="102">
        <f t="shared" si="3"/>
        <v>32</v>
      </c>
    </row>
    <row r="123" spans="1:10" ht="15.75" x14ac:dyDescent="0.25">
      <c r="A123" s="102">
        <f t="shared" si="2"/>
        <v>33</v>
      </c>
      <c r="B123" s="103"/>
      <c r="C123" s="127" t="s">
        <v>707</v>
      </c>
      <c r="D123" s="103"/>
      <c r="E123" s="103"/>
      <c r="F123" s="103"/>
      <c r="G123" s="141"/>
      <c r="H123" s="4"/>
      <c r="I123" s="10"/>
      <c r="J123" s="102">
        <f t="shared" si="3"/>
        <v>33</v>
      </c>
    </row>
    <row r="124" spans="1:10" ht="15.75" x14ac:dyDescent="0.25">
      <c r="A124" s="102">
        <f t="shared" si="2"/>
        <v>34</v>
      </c>
      <c r="B124" s="103"/>
      <c r="C124" s="112" t="s">
        <v>599</v>
      </c>
      <c r="D124" s="103"/>
      <c r="E124" s="103"/>
      <c r="F124" s="103"/>
      <c r="G124" s="386">
        <f>'Cost Statements'!H602</f>
        <v>0</v>
      </c>
      <c r="H124" s="4"/>
      <c r="I124" s="10" t="s">
        <v>498</v>
      </c>
      <c r="J124" s="102">
        <f t="shared" si="3"/>
        <v>34</v>
      </c>
    </row>
    <row r="125" spans="1:10" ht="15.75" x14ac:dyDescent="0.25">
      <c r="A125" s="102">
        <f t="shared" si="2"/>
        <v>35</v>
      </c>
      <c r="B125" s="103"/>
      <c r="C125" s="103" t="s">
        <v>600</v>
      </c>
      <c r="D125" s="103"/>
      <c r="E125" s="103"/>
      <c r="F125" s="103"/>
      <c r="G125" s="378">
        <f>'Cost Statements'!H115</f>
        <v>0</v>
      </c>
      <c r="H125" s="4"/>
      <c r="I125" s="10" t="s">
        <v>861</v>
      </c>
      <c r="J125" s="102">
        <f t="shared" si="3"/>
        <v>35</v>
      </c>
    </row>
    <row r="126" spans="1:10" ht="15.75" x14ac:dyDescent="0.25">
      <c r="A126" s="102">
        <f t="shared" si="2"/>
        <v>36</v>
      </c>
      <c r="B126" s="103"/>
      <c r="C126" s="103" t="s">
        <v>601</v>
      </c>
      <c r="D126" s="103"/>
      <c r="E126" s="103"/>
      <c r="F126" s="103"/>
      <c r="G126" s="143">
        <f>SUM(G124:G125)</f>
        <v>0</v>
      </c>
      <c r="H126" s="4"/>
      <c r="I126" s="10" t="s">
        <v>565</v>
      </c>
      <c r="J126" s="102">
        <f t="shared" si="3"/>
        <v>36</v>
      </c>
    </row>
    <row r="127" spans="1:10" ht="15.75" x14ac:dyDescent="0.25">
      <c r="A127" s="102">
        <f t="shared" si="2"/>
        <v>37</v>
      </c>
      <c r="B127" s="103"/>
      <c r="C127" s="112"/>
      <c r="D127" s="103"/>
      <c r="E127" s="103"/>
      <c r="F127" s="103"/>
      <c r="G127" s="141"/>
      <c r="H127" s="4"/>
      <c r="I127" s="10"/>
      <c r="J127" s="102">
        <f t="shared" si="3"/>
        <v>37</v>
      </c>
    </row>
    <row r="128" spans="1:10" ht="19.5" thickBot="1" x14ac:dyDescent="0.3">
      <c r="A128" s="102">
        <f t="shared" si="2"/>
        <v>38</v>
      </c>
      <c r="B128" s="103"/>
      <c r="C128" s="127" t="s">
        <v>815</v>
      </c>
      <c r="D128" s="103"/>
      <c r="E128" s="103"/>
      <c r="F128" s="103"/>
      <c r="G128" s="774">
        <f>'Cost Statements'!H370</f>
        <v>0</v>
      </c>
      <c r="H128" s="4"/>
      <c r="I128" s="10" t="s">
        <v>497</v>
      </c>
      <c r="J128" s="102">
        <f t="shared" si="3"/>
        <v>38</v>
      </c>
    </row>
    <row r="129" spans="1:10" ht="16.5" thickTop="1" x14ac:dyDescent="0.25">
      <c r="A129" s="102"/>
      <c r="B129" s="103"/>
      <c r="C129" s="112"/>
      <c r="D129" s="103"/>
      <c r="E129" s="103"/>
      <c r="F129" s="103"/>
      <c r="G129" s="141"/>
      <c r="H129" s="4"/>
      <c r="I129" s="10"/>
      <c r="J129" s="102"/>
    </row>
    <row r="130" spans="1:10" ht="15.75" x14ac:dyDescent="0.25">
      <c r="A130" s="102"/>
      <c r="B130" s="103"/>
      <c r="C130" s="112"/>
      <c r="D130" s="103"/>
      <c r="E130" s="103"/>
      <c r="F130" s="103"/>
      <c r="G130" s="141"/>
      <c r="H130" s="4"/>
      <c r="I130" s="10"/>
      <c r="J130" s="102"/>
    </row>
    <row r="131" spans="1:10" ht="18.75" x14ac:dyDescent="0.25">
      <c r="A131" s="102"/>
      <c r="B131" s="269" t="s">
        <v>194</v>
      </c>
      <c r="C131" s="133" t="s">
        <v>814</v>
      </c>
      <c r="D131" s="103"/>
      <c r="E131" s="103"/>
      <c r="F131" s="103"/>
      <c r="G131" s="141"/>
      <c r="H131" s="4"/>
      <c r="I131" s="10"/>
      <c r="J131" s="102"/>
    </row>
    <row r="132" spans="1:10" ht="18.75" x14ac:dyDescent="0.25">
      <c r="A132" s="102"/>
      <c r="B132" s="269">
        <v>2</v>
      </c>
      <c r="C132" s="133" t="s">
        <v>816</v>
      </c>
      <c r="D132" s="103"/>
      <c r="E132" s="103"/>
      <c r="F132" s="103"/>
      <c r="G132" s="141"/>
      <c r="H132" s="4"/>
      <c r="I132" s="10"/>
      <c r="J132" s="102"/>
    </row>
    <row r="133" spans="1:10" ht="15.75" x14ac:dyDescent="0.25">
      <c r="A133" s="102"/>
      <c r="B133" s="1013"/>
      <c r="C133" s="50"/>
      <c r="D133" s="103"/>
      <c r="E133" s="103"/>
      <c r="F133" s="103"/>
      <c r="G133" s="141"/>
      <c r="H133" s="4"/>
      <c r="I133" s="10"/>
      <c r="J133" s="102"/>
    </row>
    <row r="134" spans="1:10" ht="15.75" x14ac:dyDescent="0.25">
      <c r="A134" s="102"/>
      <c r="B134" s="275"/>
      <c r="C134" s="50"/>
      <c r="D134" s="103"/>
      <c r="E134" s="103"/>
      <c r="F134" s="103"/>
      <c r="G134" s="141"/>
      <c r="H134" s="4"/>
      <c r="I134" s="10"/>
      <c r="J134" s="102"/>
    </row>
    <row r="135" spans="1:10" ht="15.75" x14ac:dyDescent="0.25">
      <c r="A135" s="102"/>
      <c r="B135" s="103"/>
      <c r="C135" s="1077" t="s">
        <v>61</v>
      </c>
      <c r="D135" s="1074"/>
      <c r="E135" s="1074"/>
      <c r="F135" s="1074"/>
      <c r="G135" s="1074"/>
      <c r="H135" s="1074"/>
      <c r="I135" s="1074"/>
      <c r="J135" s="102"/>
    </row>
    <row r="136" spans="1:10" ht="15.75" x14ac:dyDescent="0.25">
      <c r="A136" s="102" t="s">
        <v>39</v>
      </c>
      <c r="B136" s="103"/>
      <c r="C136" s="1077" t="s">
        <v>81</v>
      </c>
      <c r="D136" s="1074"/>
      <c r="E136" s="1074"/>
      <c r="F136" s="1074"/>
      <c r="G136" s="1074"/>
      <c r="H136" s="1074"/>
      <c r="I136" s="1074"/>
      <c r="J136" s="10"/>
    </row>
    <row r="137" spans="1:10" ht="17.25" x14ac:dyDescent="0.3">
      <c r="A137" s="102"/>
      <c r="B137" s="112"/>
      <c r="C137" s="1077" t="s">
        <v>286</v>
      </c>
      <c r="D137" s="1078"/>
      <c r="E137" s="1078"/>
      <c r="F137" s="1078"/>
      <c r="G137" s="1078"/>
      <c r="H137" s="1078"/>
      <c r="I137" s="1078"/>
      <c r="J137" s="102"/>
    </row>
    <row r="138" spans="1:10" ht="15.75" x14ac:dyDescent="0.25">
      <c r="A138" s="102"/>
      <c r="B138" s="112"/>
      <c r="C138" s="1079" t="str">
        <f>C5</f>
        <v>For the Base Period Ending December 31, 2013</v>
      </c>
      <c r="D138" s="1080"/>
      <c r="E138" s="1080"/>
      <c r="F138" s="1080"/>
      <c r="G138" s="1080"/>
      <c r="H138" s="1080"/>
      <c r="I138" s="1080"/>
      <c r="J138" s="102"/>
    </row>
    <row r="139" spans="1:10" ht="15.75" x14ac:dyDescent="0.25">
      <c r="A139" s="102"/>
      <c r="B139" s="126"/>
      <c r="C139" s="1073" t="s">
        <v>72</v>
      </c>
      <c r="D139" s="1074"/>
      <c r="E139" s="1074"/>
      <c r="F139" s="1074"/>
      <c r="G139" s="1074"/>
      <c r="H139" s="1074"/>
      <c r="I139" s="1074"/>
      <c r="J139" s="102"/>
    </row>
    <row r="140" spans="1:10" ht="15.75" x14ac:dyDescent="0.25">
      <c r="A140" s="102"/>
      <c r="B140" s="126"/>
      <c r="C140" s="139"/>
      <c r="D140" s="251"/>
      <c r="E140" s="251"/>
      <c r="F140" s="251"/>
      <c r="G140" s="251"/>
      <c r="H140" s="251"/>
      <c r="I140" s="251"/>
      <c r="J140" s="102"/>
    </row>
    <row r="141" spans="1:10" ht="15.75" x14ac:dyDescent="0.25">
      <c r="A141" s="104" t="s">
        <v>62</v>
      </c>
      <c r="B141" s="105"/>
      <c r="C141" s="106"/>
      <c r="D141" s="106"/>
      <c r="E141" s="106"/>
      <c r="F141" s="106"/>
      <c r="G141" s="107"/>
      <c r="H141" s="4"/>
      <c r="I141" s="10"/>
      <c r="J141" s="104" t="s">
        <v>62</v>
      </c>
    </row>
    <row r="142" spans="1:10" ht="15.75" x14ac:dyDescent="0.25">
      <c r="A142" s="137" t="s">
        <v>63</v>
      </c>
      <c r="B142" s="103"/>
      <c r="C142" s="108" t="s">
        <v>39</v>
      </c>
      <c r="D142" s="103"/>
      <c r="E142" s="103"/>
      <c r="F142" s="103"/>
      <c r="G142" s="138" t="s">
        <v>69</v>
      </c>
      <c r="H142" s="4"/>
      <c r="I142" s="33" t="s">
        <v>65</v>
      </c>
      <c r="J142" s="137" t="s">
        <v>63</v>
      </c>
    </row>
    <row r="143" spans="1:10" ht="15.75" x14ac:dyDescent="0.25">
      <c r="A143" s="104"/>
      <c r="B143" s="103"/>
      <c r="C143" s="193" t="s">
        <v>852</v>
      </c>
      <c r="D143" s="103"/>
      <c r="E143" s="103"/>
      <c r="F143" s="103"/>
      <c r="G143" s="107"/>
      <c r="H143" s="4"/>
      <c r="I143" s="10"/>
      <c r="J143" s="104"/>
    </row>
    <row r="144" spans="1:10" ht="15.75" x14ac:dyDescent="0.25">
      <c r="A144" s="102">
        <v>1</v>
      </c>
      <c r="B144" s="103"/>
      <c r="C144" s="110" t="s">
        <v>161</v>
      </c>
      <c r="D144" s="103"/>
      <c r="E144" s="103"/>
      <c r="F144" s="103"/>
      <c r="G144" s="107"/>
      <c r="H144" s="4"/>
      <c r="I144" s="10"/>
      <c r="J144" s="102">
        <v>1</v>
      </c>
    </row>
    <row r="145" spans="1:12" ht="15.75" x14ac:dyDescent="0.25">
      <c r="A145" s="102">
        <f t="shared" ref="A145:A168" si="4">A144+1</f>
        <v>2</v>
      </c>
      <c r="B145" s="127"/>
      <c r="C145" s="112" t="s">
        <v>64</v>
      </c>
      <c r="D145" s="103"/>
      <c r="E145" s="103"/>
      <c r="F145" s="103"/>
      <c r="G145" s="387">
        <f>'Cost Statements'!H25</f>
        <v>3652963</v>
      </c>
      <c r="H145" s="275"/>
      <c r="I145" s="10" t="s">
        <v>400</v>
      </c>
      <c r="J145" s="102">
        <f t="shared" ref="J145:J150" si="5">J144+1</f>
        <v>2</v>
      </c>
      <c r="K145" s="252"/>
    </row>
    <row r="146" spans="1:12" ht="15.75" x14ac:dyDescent="0.25">
      <c r="A146" s="102">
        <f t="shared" si="4"/>
        <v>3</v>
      </c>
      <c r="B146" s="127"/>
      <c r="C146" s="112" t="s">
        <v>696</v>
      </c>
      <c r="D146" s="103"/>
      <c r="E146" s="103"/>
      <c r="F146" s="103"/>
      <c r="G146" s="373">
        <f>'Cost Statements'!H41</f>
        <v>14094</v>
      </c>
      <c r="H146" s="275"/>
      <c r="I146" s="10" t="s">
        <v>401</v>
      </c>
      <c r="J146" s="102">
        <f t="shared" si="5"/>
        <v>3</v>
      </c>
      <c r="K146" s="252"/>
    </row>
    <row r="147" spans="1:12" ht="15.75" x14ac:dyDescent="0.25">
      <c r="A147" s="102">
        <f t="shared" si="4"/>
        <v>4</v>
      </c>
      <c r="B147" s="127"/>
      <c r="C147" s="112" t="s">
        <v>98</v>
      </c>
      <c r="D147" s="103"/>
      <c r="E147" s="103"/>
      <c r="F147" s="103"/>
      <c r="G147" s="373">
        <f>'Cost Statements'!H43</f>
        <v>41163</v>
      </c>
      <c r="H147" s="50"/>
      <c r="I147" s="10" t="s">
        <v>402</v>
      </c>
      <c r="J147" s="102">
        <f t="shared" si="5"/>
        <v>4</v>
      </c>
      <c r="K147" s="252"/>
      <c r="L147" s="253"/>
    </row>
    <row r="148" spans="1:12" ht="15.75" x14ac:dyDescent="0.25">
      <c r="A148" s="102">
        <f t="shared" si="4"/>
        <v>5</v>
      </c>
      <c r="B148" s="118"/>
      <c r="C148" s="118" t="s">
        <v>99</v>
      </c>
      <c r="D148" s="104" t="s">
        <v>39</v>
      </c>
      <c r="E148" s="104"/>
      <c r="F148" s="104"/>
      <c r="G148" s="378">
        <f>'Cost Statements'!H45</f>
        <v>83342</v>
      </c>
      <c r="H148" s="50"/>
      <c r="I148" s="10" t="s">
        <v>138</v>
      </c>
      <c r="J148" s="102">
        <f t="shared" si="5"/>
        <v>5</v>
      </c>
    </row>
    <row r="149" spans="1:12" ht="15.75" x14ac:dyDescent="0.25">
      <c r="A149" s="102">
        <f t="shared" si="4"/>
        <v>6</v>
      </c>
      <c r="B149" s="106"/>
      <c r="C149" s="112" t="s">
        <v>343</v>
      </c>
      <c r="D149" s="106"/>
      <c r="E149" s="106"/>
      <c r="F149" s="106"/>
      <c r="G149" s="143">
        <f>SUM(G145:G148)</f>
        <v>3791562</v>
      </c>
      <c r="H149" s="275"/>
      <c r="I149" s="10" t="s">
        <v>315</v>
      </c>
      <c r="J149" s="102">
        <f t="shared" si="5"/>
        <v>6</v>
      </c>
      <c r="K149" s="252"/>
    </row>
    <row r="150" spans="1:12" ht="15.75" x14ac:dyDescent="0.25">
      <c r="A150" s="102">
        <f t="shared" si="4"/>
        <v>7</v>
      </c>
      <c r="B150" s="118"/>
      <c r="C150" s="103"/>
      <c r="D150" s="102"/>
      <c r="E150" s="102"/>
      <c r="F150" s="102"/>
      <c r="G150" s="107"/>
      <c r="H150" s="4"/>
      <c r="I150" s="10"/>
      <c r="J150" s="102">
        <f t="shared" si="5"/>
        <v>7</v>
      </c>
    </row>
    <row r="151" spans="1:12" ht="15.75" x14ac:dyDescent="0.25">
      <c r="A151" s="102">
        <f t="shared" si="4"/>
        <v>8</v>
      </c>
      <c r="B151" s="106" t="s">
        <v>39</v>
      </c>
      <c r="C151" s="142" t="s">
        <v>848</v>
      </c>
      <c r="D151" s="103"/>
      <c r="E151" s="103"/>
      <c r="F151" s="103"/>
      <c r="G151" s="107"/>
      <c r="H151" s="4"/>
      <c r="I151" s="10"/>
      <c r="J151" s="102">
        <f t="shared" ref="J151:J168" si="6">J150+1</f>
        <v>8</v>
      </c>
    </row>
    <row r="152" spans="1:12" ht="15.75" x14ac:dyDescent="0.25">
      <c r="A152" s="102">
        <f t="shared" si="4"/>
        <v>9</v>
      </c>
      <c r="B152" s="106"/>
      <c r="C152" s="103" t="s">
        <v>307</v>
      </c>
      <c r="D152" s="103"/>
      <c r="E152" s="103"/>
      <c r="F152" s="103"/>
      <c r="G152" s="387">
        <f>'Cost Statements'!H69</f>
        <v>627335</v>
      </c>
      <c r="H152" s="275"/>
      <c r="I152" s="10" t="s">
        <v>201</v>
      </c>
      <c r="J152" s="102">
        <f t="shared" si="6"/>
        <v>9</v>
      </c>
    </row>
    <row r="153" spans="1:12" ht="15.75" x14ac:dyDescent="0.25">
      <c r="A153" s="102">
        <f t="shared" si="4"/>
        <v>10</v>
      </c>
      <c r="B153" s="106"/>
      <c r="C153" s="4" t="s">
        <v>524</v>
      </c>
      <c r="D153" s="103"/>
      <c r="E153" s="103"/>
      <c r="F153" s="103"/>
      <c r="G153" s="373">
        <f>'Cost Statements'!H79</f>
        <v>2345</v>
      </c>
      <c r="H153" s="275"/>
      <c r="I153" s="10" t="s">
        <v>697</v>
      </c>
      <c r="J153" s="102">
        <f t="shared" si="6"/>
        <v>10</v>
      </c>
    </row>
    <row r="154" spans="1:12" ht="15.75" x14ac:dyDescent="0.25">
      <c r="A154" s="102">
        <f t="shared" si="4"/>
        <v>11</v>
      </c>
      <c r="B154" s="106"/>
      <c r="C154" s="106" t="s">
        <v>100</v>
      </c>
      <c r="D154" s="103"/>
      <c r="E154" s="103"/>
      <c r="F154" s="103"/>
      <c r="G154" s="373">
        <f>'Cost Statements'!H81</f>
        <v>16485</v>
      </c>
      <c r="H154" s="50"/>
      <c r="I154" s="10" t="s">
        <v>698</v>
      </c>
      <c r="J154" s="102">
        <f t="shared" si="6"/>
        <v>11</v>
      </c>
    </row>
    <row r="155" spans="1:12" ht="15.75" x14ac:dyDescent="0.25">
      <c r="A155" s="102">
        <f t="shared" si="4"/>
        <v>12</v>
      </c>
      <c r="B155" s="106"/>
      <c r="C155" s="106" t="s">
        <v>101</v>
      </c>
      <c r="D155" s="103"/>
      <c r="E155" s="103"/>
      <c r="F155" s="103"/>
      <c r="G155" s="378">
        <f>'Cost Statements'!H83</f>
        <v>41002</v>
      </c>
      <c r="H155" s="50"/>
      <c r="I155" s="10" t="s">
        <v>202</v>
      </c>
      <c r="J155" s="102">
        <f t="shared" si="6"/>
        <v>12</v>
      </c>
    </row>
    <row r="156" spans="1:12" ht="15.75" x14ac:dyDescent="0.25">
      <c r="A156" s="102">
        <f t="shared" si="4"/>
        <v>13</v>
      </c>
      <c r="B156" s="130"/>
      <c r="C156" s="131" t="s">
        <v>683</v>
      </c>
      <c r="D156" s="131"/>
      <c r="E156" s="131"/>
      <c r="F156" s="131"/>
      <c r="G156" s="143">
        <f>SUM(G152:G155)</f>
        <v>687167</v>
      </c>
      <c r="H156" s="275"/>
      <c r="I156" s="10" t="s">
        <v>266</v>
      </c>
      <c r="J156" s="102">
        <f t="shared" si="6"/>
        <v>13</v>
      </c>
    </row>
    <row r="157" spans="1:12" ht="15.75" x14ac:dyDescent="0.25">
      <c r="A157" s="102">
        <f t="shared" si="4"/>
        <v>14</v>
      </c>
      <c r="B157" s="130"/>
      <c r="C157" s="131"/>
      <c r="D157" s="131"/>
      <c r="E157" s="131"/>
      <c r="F157" s="131"/>
      <c r="G157" s="122"/>
      <c r="H157" s="4"/>
      <c r="I157" s="10"/>
      <c r="J157" s="102">
        <f t="shared" si="6"/>
        <v>14</v>
      </c>
    </row>
    <row r="158" spans="1:12" ht="15.75" x14ac:dyDescent="0.25">
      <c r="A158" s="102">
        <f t="shared" si="4"/>
        <v>15</v>
      </c>
      <c r="B158" s="106" t="s">
        <v>39</v>
      </c>
      <c r="C158" s="110" t="s">
        <v>158</v>
      </c>
      <c r="D158" s="131"/>
      <c r="E158" s="131"/>
      <c r="F158" s="131"/>
      <c r="G158" s="122"/>
      <c r="H158" s="4"/>
      <c r="I158" s="10"/>
      <c r="J158" s="102">
        <f t="shared" si="6"/>
        <v>15</v>
      </c>
    </row>
    <row r="159" spans="1:12" ht="15.75" x14ac:dyDescent="0.25">
      <c r="A159" s="102">
        <f t="shared" si="4"/>
        <v>16</v>
      </c>
      <c r="B159" s="106"/>
      <c r="C159" s="112" t="s">
        <v>64</v>
      </c>
      <c r="D159" s="103"/>
      <c r="E159" s="103"/>
      <c r="F159" s="103"/>
      <c r="G159" s="140">
        <f>+G145-G152</f>
        <v>3025628</v>
      </c>
      <c r="H159" s="275"/>
      <c r="I159" s="10" t="s">
        <v>213</v>
      </c>
      <c r="J159" s="102">
        <f t="shared" si="6"/>
        <v>16</v>
      </c>
    </row>
    <row r="160" spans="1:12" ht="15.75" x14ac:dyDescent="0.25">
      <c r="A160" s="102">
        <f t="shared" si="4"/>
        <v>17</v>
      </c>
      <c r="B160" s="106"/>
      <c r="C160" s="112" t="s">
        <v>154</v>
      </c>
      <c r="D160" s="103"/>
      <c r="E160" s="103"/>
      <c r="F160" s="103"/>
      <c r="G160" s="122">
        <f>+G146-G153</f>
        <v>11749</v>
      </c>
      <c r="H160" s="275"/>
      <c r="I160" s="10" t="s">
        <v>214</v>
      </c>
      <c r="J160" s="102">
        <f t="shared" si="6"/>
        <v>17</v>
      </c>
    </row>
    <row r="161" spans="1:10" ht="15.75" x14ac:dyDescent="0.25">
      <c r="A161" s="102">
        <f t="shared" si="4"/>
        <v>18</v>
      </c>
      <c r="B161" s="130"/>
      <c r="C161" s="112" t="s">
        <v>98</v>
      </c>
      <c r="D161" s="103"/>
      <c r="E161" s="103"/>
      <c r="F161" s="103"/>
      <c r="G161" s="122">
        <f>+G147-G154</f>
        <v>24678</v>
      </c>
      <c r="H161" s="4"/>
      <c r="I161" s="10" t="s">
        <v>215</v>
      </c>
      <c r="J161" s="102">
        <f t="shared" si="6"/>
        <v>18</v>
      </c>
    </row>
    <row r="162" spans="1:10" ht="15.75" x14ac:dyDescent="0.25">
      <c r="A162" s="102">
        <f t="shared" si="4"/>
        <v>19</v>
      </c>
      <c r="B162" s="130"/>
      <c r="C162" s="118" t="s">
        <v>99</v>
      </c>
      <c r="D162" s="106"/>
      <c r="E162" s="106"/>
      <c r="F162" s="106"/>
      <c r="G162" s="120">
        <f>+G148-G155</f>
        <v>42340</v>
      </c>
      <c r="H162" s="4"/>
      <c r="I162" s="10" t="s">
        <v>216</v>
      </c>
      <c r="J162" s="102">
        <f t="shared" si="6"/>
        <v>19</v>
      </c>
    </row>
    <row r="163" spans="1:10" ht="16.5" thickBot="1" x14ac:dyDescent="0.3">
      <c r="A163" s="102">
        <f t="shared" si="4"/>
        <v>20</v>
      </c>
      <c r="B163" s="130"/>
      <c r="C163" s="103" t="s">
        <v>330</v>
      </c>
      <c r="D163" s="103"/>
      <c r="E163" s="103"/>
      <c r="F163" s="103"/>
      <c r="G163" s="388">
        <f>SUM(G159:G162)</f>
        <v>3104395</v>
      </c>
      <c r="H163" s="275"/>
      <c r="I163" s="10" t="s">
        <v>316</v>
      </c>
      <c r="J163" s="102">
        <f t="shared" si="6"/>
        <v>20</v>
      </c>
    </row>
    <row r="164" spans="1:10" ht="16.5" thickTop="1" x14ac:dyDescent="0.25">
      <c r="A164" s="104">
        <f t="shared" si="4"/>
        <v>21</v>
      </c>
      <c r="B164" s="130"/>
      <c r="C164" s="106"/>
      <c r="D164" s="106"/>
      <c r="E164" s="106"/>
      <c r="F164" s="106"/>
      <c r="G164" s="141"/>
      <c r="H164" s="134"/>
      <c r="I164" s="48"/>
      <c r="J164" s="104">
        <f t="shared" si="6"/>
        <v>21</v>
      </c>
    </row>
    <row r="165" spans="1:10" ht="15.75" x14ac:dyDescent="0.25">
      <c r="A165" s="102">
        <f t="shared" si="4"/>
        <v>22</v>
      </c>
      <c r="B165" s="130"/>
      <c r="C165" s="194" t="s">
        <v>853</v>
      </c>
      <c r="D165" s="103"/>
      <c r="E165" s="103"/>
      <c r="F165" s="103"/>
      <c r="G165" s="141"/>
      <c r="H165" s="4"/>
      <c r="I165" s="10"/>
      <c r="J165" s="102">
        <f t="shared" si="6"/>
        <v>22</v>
      </c>
    </row>
    <row r="166" spans="1:10" ht="18.75" x14ac:dyDescent="0.25">
      <c r="A166" s="102">
        <f t="shared" si="4"/>
        <v>23</v>
      </c>
      <c r="B166" s="130"/>
      <c r="C166" s="112" t="s">
        <v>500</v>
      </c>
      <c r="D166" s="103"/>
      <c r="E166" s="103"/>
      <c r="F166" s="103"/>
      <c r="G166" s="386">
        <f>'Cost Statements'!H27</f>
        <v>0</v>
      </c>
      <c r="H166" s="4"/>
      <c r="I166" s="10" t="s">
        <v>403</v>
      </c>
      <c r="J166" s="102">
        <f t="shared" si="6"/>
        <v>23</v>
      </c>
    </row>
    <row r="167" spans="1:10" ht="18.75" x14ac:dyDescent="0.25">
      <c r="A167" s="102">
        <f t="shared" si="4"/>
        <v>24</v>
      </c>
      <c r="B167" s="130"/>
      <c r="C167" s="103" t="s">
        <v>817</v>
      </c>
      <c r="D167" s="103"/>
      <c r="E167" s="103"/>
      <c r="F167" s="103"/>
      <c r="G167" s="378">
        <f>'Cost Statements'!H87</f>
        <v>0</v>
      </c>
      <c r="H167" s="4"/>
      <c r="I167" s="10" t="s">
        <v>394</v>
      </c>
      <c r="J167" s="102">
        <f t="shared" si="6"/>
        <v>24</v>
      </c>
    </row>
    <row r="168" spans="1:10" ht="16.5" thickBot="1" x14ac:dyDescent="0.3">
      <c r="A168" s="102">
        <f t="shared" si="4"/>
        <v>25</v>
      </c>
      <c r="B168" s="130"/>
      <c r="C168" s="112" t="s">
        <v>303</v>
      </c>
      <c r="D168" s="103"/>
      <c r="E168" s="103"/>
      <c r="F168" s="103"/>
      <c r="G168" s="773">
        <f>G166-G167</f>
        <v>0</v>
      </c>
      <c r="H168" s="4"/>
      <c r="I168" s="10" t="s">
        <v>103</v>
      </c>
      <c r="J168" s="102">
        <f t="shared" si="6"/>
        <v>25</v>
      </c>
    </row>
    <row r="169" spans="1:10" ht="16.5" thickTop="1" x14ac:dyDescent="0.25">
      <c r="A169" s="102"/>
      <c r="B169" s="130"/>
      <c r="C169" s="112"/>
      <c r="D169" s="103"/>
      <c r="E169" s="103"/>
      <c r="F169" s="103"/>
      <c r="G169" s="141"/>
      <c r="H169" s="4"/>
      <c r="I169" s="10"/>
      <c r="J169" s="102"/>
    </row>
    <row r="170" spans="1:10" ht="15.75" x14ac:dyDescent="0.25">
      <c r="A170" s="102"/>
      <c r="B170" s="130"/>
      <c r="C170" s="112"/>
      <c r="D170" s="103"/>
      <c r="E170" s="103"/>
      <c r="F170" s="103"/>
      <c r="G170" s="141"/>
      <c r="H170" s="4"/>
      <c r="I170" s="10"/>
      <c r="J170" s="102"/>
    </row>
    <row r="171" spans="1:10" ht="18.75" x14ac:dyDescent="0.25">
      <c r="A171" s="102"/>
      <c r="B171" s="269" t="s">
        <v>194</v>
      </c>
      <c r="C171" s="133" t="s">
        <v>818</v>
      </c>
      <c r="D171" s="103"/>
      <c r="E171" s="103"/>
      <c r="F171" s="103"/>
      <c r="G171" s="141"/>
      <c r="H171" s="4"/>
      <c r="I171" s="10"/>
      <c r="J171" s="102"/>
    </row>
    <row r="172" spans="1:10" ht="18.75" x14ac:dyDescent="0.25">
      <c r="A172" s="102"/>
      <c r="B172" s="269"/>
      <c r="C172" s="133"/>
      <c r="D172" s="103"/>
      <c r="E172" s="103"/>
      <c r="F172" s="103"/>
      <c r="G172" s="141"/>
      <c r="H172" s="4"/>
      <c r="I172" s="10"/>
      <c r="J172" s="102"/>
    </row>
    <row r="173" spans="1:10" ht="15.75" x14ac:dyDescent="0.25">
      <c r="A173" s="275"/>
      <c r="B173" s="50"/>
      <c r="C173" s="103"/>
      <c r="D173" s="103"/>
      <c r="E173" s="103"/>
      <c r="F173" s="103"/>
      <c r="G173" s="141"/>
      <c r="H173" s="4"/>
      <c r="I173" s="10"/>
      <c r="J173" s="102"/>
    </row>
    <row r="174" spans="1:10" ht="15.75" x14ac:dyDescent="0.25">
      <c r="A174" s="102"/>
      <c r="B174" s="115"/>
      <c r="C174" s="1077" t="s">
        <v>61</v>
      </c>
      <c r="D174" s="1074"/>
      <c r="E174" s="1074"/>
      <c r="F174" s="1074"/>
      <c r="G174" s="1074"/>
      <c r="H174" s="1074"/>
      <c r="I174" s="1074"/>
      <c r="J174" s="102"/>
    </row>
    <row r="175" spans="1:10" ht="15.75" x14ac:dyDescent="0.25">
      <c r="A175" s="102"/>
      <c r="B175" s="115"/>
      <c r="C175" s="1077" t="s">
        <v>81</v>
      </c>
      <c r="D175" s="1074"/>
      <c r="E175" s="1074"/>
      <c r="F175" s="1074"/>
      <c r="G175" s="1074"/>
      <c r="H175" s="1074"/>
      <c r="I175" s="1074"/>
      <c r="J175" s="10"/>
    </row>
    <row r="176" spans="1:10" ht="17.25" x14ac:dyDescent="0.3">
      <c r="A176" s="102"/>
      <c r="B176" s="115"/>
      <c r="C176" s="1077" t="s">
        <v>287</v>
      </c>
      <c r="D176" s="1078"/>
      <c r="E176" s="1078"/>
      <c r="F176" s="1078"/>
      <c r="G176" s="1078"/>
      <c r="H176" s="1078"/>
      <c r="I176" s="1078"/>
      <c r="J176" s="102"/>
    </row>
    <row r="177" spans="1:10" ht="15.75" x14ac:dyDescent="0.25">
      <c r="A177" s="102"/>
      <c r="B177" s="115"/>
      <c r="C177" s="1075" t="s">
        <v>1293</v>
      </c>
      <c r="D177" s="1076"/>
      <c r="E177" s="1076"/>
      <c r="F177" s="1076"/>
      <c r="G177" s="1076"/>
      <c r="H177" s="1076"/>
      <c r="I177" s="1076"/>
      <c r="J177" s="102"/>
    </row>
    <row r="178" spans="1:10" ht="15.75" x14ac:dyDescent="0.25">
      <c r="A178" s="102"/>
      <c r="B178" s="115"/>
      <c r="C178" s="1073" t="s">
        <v>72</v>
      </c>
      <c r="D178" s="1074"/>
      <c r="E178" s="1074"/>
      <c r="F178" s="1074"/>
      <c r="G178" s="1074"/>
      <c r="H178" s="1074"/>
      <c r="I178" s="1074"/>
      <c r="J178" s="102"/>
    </row>
    <row r="179" spans="1:10" ht="15.75" x14ac:dyDescent="0.25">
      <c r="A179" s="102"/>
      <c r="B179" s="115"/>
      <c r="C179" s="224"/>
      <c r="D179" s="250"/>
      <c r="E179" s="250"/>
      <c r="F179" s="250"/>
      <c r="G179" s="250"/>
      <c r="H179" s="250"/>
      <c r="I179" s="250"/>
      <c r="J179" s="102"/>
    </row>
    <row r="180" spans="1:10" ht="15.75" x14ac:dyDescent="0.25">
      <c r="A180" s="104" t="s">
        <v>62</v>
      </c>
      <c r="B180" s="105"/>
      <c r="C180" s="106"/>
      <c r="D180" s="106"/>
      <c r="E180" s="106"/>
      <c r="F180" s="106"/>
      <c r="G180" s="107"/>
      <c r="H180" s="4"/>
      <c r="I180" s="10"/>
      <c r="J180" s="104" t="s">
        <v>62</v>
      </c>
    </row>
    <row r="181" spans="1:10" ht="15.75" x14ac:dyDescent="0.25">
      <c r="A181" s="137" t="s">
        <v>63</v>
      </c>
      <c r="B181" s="103"/>
      <c r="C181" s="108" t="s">
        <v>39</v>
      </c>
      <c r="D181" s="103"/>
      <c r="E181" s="103"/>
      <c r="F181" s="103"/>
      <c r="G181" s="138" t="s">
        <v>69</v>
      </c>
      <c r="H181" s="4"/>
      <c r="I181" s="33" t="s">
        <v>65</v>
      </c>
      <c r="J181" s="137" t="s">
        <v>63</v>
      </c>
    </row>
    <row r="182" spans="1:10" ht="15.75" x14ac:dyDescent="0.25">
      <c r="A182" s="104"/>
      <c r="B182" s="115"/>
      <c r="C182" s="195" t="s">
        <v>308</v>
      </c>
      <c r="D182" s="103"/>
      <c r="E182" s="103"/>
      <c r="F182" s="103"/>
      <c r="G182" s="132"/>
      <c r="H182" s="4"/>
      <c r="I182" s="10"/>
      <c r="J182" s="104"/>
    </row>
    <row r="183" spans="1:10" ht="17.25" x14ac:dyDescent="0.3">
      <c r="A183" s="102">
        <v>1</v>
      </c>
      <c r="B183" s="115"/>
      <c r="C183" s="195" t="s">
        <v>309</v>
      </c>
      <c r="D183" s="103"/>
      <c r="E183" s="103"/>
      <c r="F183" s="103"/>
      <c r="G183" s="129"/>
      <c r="H183" s="4"/>
      <c r="I183" s="10"/>
      <c r="J183" s="102">
        <v>1</v>
      </c>
    </row>
    <row r="184" spans="1:10" ht="15.75" x14ac:dyDescent="0.25">
      <c r="A184" s="102">
        <f>A183+1</f>
        <v>2</v>
      </c>
      <c r="B184" s="115"/>
      <c r="C184" s="195" t="s">
        <v>310</v>
      </c>
      <c r="D184" s="103"/>
      <c r="E184" s="103"/>
      <c r="F184" s="103"/>
      <c r="G184" s="129"/>
      <c r="H184" s="4"/>
      <c r="I184" s="10"/>
      <c r="J184" s="102">
        <f>J183+1</f>
        <v>2</v>
      </c>
    </row>
    <row r="185" spans="1:10" ht="18.75" x14ac:dyDescent="0.35">
      <c r="A185" s="102">
        <f>A184+1</f>
        <v>3</v>
      </c>
      <c r="B185" s="115"/>
      <c r="C185" s="133" t="s">
        <v>333</v>
      </c>
      <c r="D185" s="103"/>
      <c r="E185" s="103"/>
      <c r="F185" s="103"/>
      <c r="G185" s="387">
        <f>G43</f>
        <v>613041</v>
      </c>
      <c r="H185" s="1013"/>
      <c r="I185" s="10" t="s">
        <v>356</v>
      </c>
      <c r="J185" s="102">
        <f>J184+1</f>
        <v>3</v>
      </c>
    </row>
    <row r="186" spans="1:10" ht="15.75" x14ac:dyDescent="0.25">
      <c r="A186" s="102">
        <f t="shared" ref="A186:A189" si="7">A185+1</f>
        <v>4</v>
      </c>
      <c r="B186" s="115"/>
      <c r="C186" s="133" t="s">
        <v>939</v>
      </c>
      <c r="D186" s="103"/>
      <c r="E186" s="103"/>
      <c r="F186" s="103"/>
      <c r="G186" s="122">
        <f>ROUND(-G12*0.5,0)</f>
        <v>-38086</v>
      </c>
      <c r="H186" s="275"/>
      <c r="I186" s="10" t="s">
        <v>448</v>
      </c>
      <c r="J186" s="102">
        <f t="shared" ref="J186:J189" si="8">J185+1</f>
        <v>4</v>
      </c>
    </row>
    <row r="187" spans="1:10" ht="15.75" x14ac:dyDescent="0.25">
      <c r="A187" s="102">
        <f t="shared" si="7"/>
        <v>5</v>
      </c>
      <c r="B187" s="115"/>
      <c r="C187" s="133" t="s">
        <v>940</v>
      </c>
      <c r="D187" s="103"/>
      <c r="E187" s="103"/>
      <c r="F187" s="103"/>
      <c r="G187" s="122">
        <f>ROUND(-G14*0.5,0)</f>
        <v>-43829</v>
      </c>
      <c r="H187" s="1013"/>
      <c r="I187" s="10" t="s">
        <v>449</v>
      </c>
      <c r="J187" s="102">
        <f t="shared" si="8"/>
        <v>5</v>
      </c>
    </row>
    <row r="188" spans="1:10" ht="15.75" x14ac:dyDescent="0.25">
      <c r="A188" s="102">
        <f t="shared" si="7"/>
        <v>6</v>
      </c>
      <c r="B188" s="115"/>
      <c r="C188" s="112" t="s">
        <v>967</v>
      </c>
      <c r="D188" s="103"/>
      <c r="E188" s="103"/>
      <c r="F188" s="103"/>
      <c r="G188" s="122">
        <f>-G16</f>
        <v>0</v>
      </c>
      <c r="I188" s="10" t="s">
        <v>288</v>
      </c>
      <c r="J188" s="102">
        <f t="shared" si="8"/>
        <v>6</v>
      </c>
    </row>
    <row r="189" spans="1:10" ht="15.75" x14ac:dyDescent="0.25">
      <c r="A189" s="102">
        <f t="shared" si="7"/>
        <v>7</v>
      </c>
      <c r="B189" s="115"/>
      <c r="C189" s="103" t="s">
        <v>13</v>
      </c>
      <c r="D189" s="103"/>
      <c r="E189" s="103"/>
      <c r="F189" s="103"/>
      <c r="G189" s="122">
        <f>-G22</f>
        <v>-1420</v>
      </c>
      <c r="H189" s="4"/>
      <c r="I189" s="10" t="s">
        <v>203</v>
      </c>
      <c r="J189" s="102">
        <f t="shared" si="8"/>
        <v>7</v>
      </c>
    </row>
    <row r="190" spans="1:10" ht="15.75" x14ac:dyDescent="0.25">
      <c r="A190" s="102">
        <f t="shared" ref="A190:A194" si="9">A189+1</f>
        <v>8</v>
      </c>
      <c r="B190" s="115"/>
      <c r="C190" s="103" t="s">
        <v>95</v>
      </c>
      <c r="D190" s="103"/>
      <c r="E190" s="103"/>
      <c r="F190" s="103"/>
      <c r="G190" s="119">
        <f>-G36</f>
        <v>-2333</v>
      </c>
      <c r="H190" s="4"/>
      <c r="I190" s="10" t="s">
        <v>578</v>
      </c>
      <c r="J190" s="102">
        <f t="shared" ref="J190:J194" si="10">J189+1</f>
        <v>8</v>
      </c>
    </row>
    <row r="191" spans="1:10" ht="15.75" x14ac:dyDescent="0.25">
      <c r="A191" s="102">
        <f t="shared" si="9"/>
        <v>9</v>
      </c>
      <c r="B191" s="115"/>
      <c r="C191" s="118" t="s">
        <v>941</v>
      </c>
      <c r="D191" s="4"/>
      <c r="E191" s="4"/>
      <c r="F191" s="4"/>
      <c r="G191" s="116">
        <f>-G37</f>
        <v>265</v>
      </c>
      <c r="H191" s="4"/>
      <c r="I191" s="10" t="s">
        <v>579</v>
      </c>
      <c r="J191" s="102">
        <f t="shared" si="10"/>
        <v>9</v>
      </c>
    </row>
    <row r="192" spans="1:10" ht="15.75" x14ac:dyDescent="0.25">
      <c r="A192" s="102">
        <f t="shared" si="9"/>
        <v>10</v>
      </c>
      <c r="B192" s="115"/>
      <c r="C192" s="118" t="s">
        <v>89</v>
      </c>
      <c r="D192" s="103"/>
      <c r="E192" s="103"/>
      <c r="F192" s="103"/>
      <c r="G192" s="249">
        <f>-G38</f>
        <v>305</v>
      </c>
      <c r="H192" s="4"/>
      <c r="I192" s="10" t="s">
        <v>296</v>
      </c>
      <c r="J192" s="102">
        <f t="shared" si="10"/>
        <v>10</v>
      </c>
    </row>
    <row r="193" spans="1:10" ht="15.75" x14ac:dyDescent="0.25">
      <c r="A193" s="102">
        <f t="shared" si="9"/>
        <v>11</v>
      </c>
      <c r="B193" s="115"/>
      <c r="C193" s="272" t="s">
        <v>289</v>
      </c>
      <c r="D193" s="103"/>
      <c r="E193" s="103"/>
      <c r="F193" s="103"/>
      <c r="G193" s="249">
        <f>-G41</f>
        <v>0</v>
      </c>
      <c r="H193" s="4"/>
      <c r="I193" s="10" t="s">
        <v>580</v>
      </c>
      <c r="J193" s="102">
        <f t="shared" si="10"/>
        <v>11</v>
      </c>
    </row>
    <row r="194" spans="1:10" ht="18.75" x14ac:dyDescent="0.35">
      <c r="A194" s="102">
        <f t="shared" si="9"/>
        <v>12</v>
      </c>
      <c r="B194" s="115"/>
      <c r="C194" s="103" t="s">
        <v>942</v>
      </c>
      <c r="D194" s="103"/>
      <c r="E194" s="103"/>
      <c r="F194" s="103"/>
      <c r="G194" s="143">
        <f>SUM(G185:G193)</f>
        <v>527943</v>
      </c>
      <c r="H194" s="1013"/>
      <c r="I194" s="10" t="s">
        <v>450</v>
      </c>
      <c r="J194" s="102">
        <f t="shared" si="10"/>
        <v>12</v>
      </c>
    </row>
    <row r="195" spans="1:10" ht="15.75" x14ac:dyDescent="0.25">
      <c r="A195" s="102">
        <f t="shared" ref="A195:A198" si="11">A194+1</f>
        <v>13</v>
      </c>
      <c r="B195" s="115"/>
      <c r="C195" s="103"/>
      <c r="D195" s="103"/>
      <c r="E195" s="103"/>
      <c r="F195" s="103"/>
      <c r="G195" s="122"/>
      <c r="H195" s="4"/>
      <c r="I195" s="10"/>
      <c r="J195" s="102">
        <f t="shared" ref="J195:J198" si="12">J194+1</f>
        <v>13</v>
      </c>
    </row>
    <row r="196" spans="1:10" ht="15.75" x14ac:dyDescent="0.25">
      <c r="A196" s="102">
        <f t="shared" si="11"/>
        <v>14</v>
      </c>
      <c r="B196" s="115"/>
      <c r="C196" s="118" t="s">
        <v>220</v>
      </c>
      <c r="D196" s="103"/>
      <c r="E196" s="103"/>
      <c r="F196" s="103"/>
      <c r="G196" s="379">
        <f>G149</f>
        <v>3791562</v>
      </c>
      <c r="H196" s="275"/>
      <c r="I196" s="10" t="s">
        <v>162</v>
      </c>
      <c r="J196" s="102">
        <f t="shared" si="12"/>
        <v>14</v>
      </c>
    </row>
    <row r="197" spans="1:10" ht="15.75" x14ac:dyDescent="0.25">
      <c r="A197" s="102">
        <f t="shared" si="11"/>
        <v>15</v>
      </c>
      <c r="B197" s="115"/>
      <c r="C197" s="103"/>
      <c r="D197" s="103"/>
      <c r="E197" s="103"/>
      <c r="F197" s="103"/>
      <c r="G197" s="129"/>
      <c r="H197" s="4"/>
      <c r="I197" s="10"/>
      <c r="J197" s="102">
        <f t="shared" si="12"/>
        <v>15</v>
      </c>
    </row>
    <row r="198" spans="1:10" ht="18.75" x14ac:dyDescent="0.35">
      <c r="A198" s="102">
        <f t="shared" si="11"/>
        <v>16</v>
      </c>
      <c r="B198" s="115"/>
      <c r="C198" s="103" t="s">
        <v>342</v>
      </c>
      <c r="D198" s="103"/>
      <c r="E198" s="103"/>
      <c r="F198" s="103"/>
      <c r="G198" s="1037">
        <f>ROUND(G194/G196,6)</f>
        <v>0.139242</v>
      </c>
      <c r="H198" s="1013"/>
      <c r="I198" s="10" t="s">
        <v>451</v>
      </c>
      <c r="J198" s="102">
        <f t="shared" si="12"/>
        <v>16</v>
      </c>
    </row>
    <row r="199" spans="1:10" ht="15.75" x14ac:dyDescent="0.25">
      <c r="A199" s="102">
        <f t="shared" ref="A199:A202" si="13">+A198+1</f>
        <v>17</v>
      </c>
      <c r="B199" s="115"/>
      <c r="C199" s="103"/>
      <c r="D199" s="103"/>
      <c r="E199" s="103"/>
      <c r="F199" s="103"/>
      <c r="G199" s="165"/>
      <c r="H199" s="4"/>
      <c r="I199" s="10"/>
      <c r="J199" s="102">
        <f t="shared" ref="J199:J202" si="14">+J198+1</f>
        <v>17</v>
      </c>
    </row>
    <row r="200" spans="1:10" s="360" customFormat="1" ht="31.5" x14ac:dyDescent="0.25">
      <c r="A200" s="102">
        <f t="shared" si="13"/>
        <v>18</v>
      </c>
      <c r="B200" s="115"/>
      <c r="C200" s="361" t="s">
        <v>311</v>
      </c>
      <c r="D200" s="133"/>
      <c r="E200" s="133"/>
      <c r="F200" s="133"/>
      <c r="G200" s="1038">
        <f>'Forecast Plant Adds HV-LV Split'!I15</f>
        <v>785670</v>
      </c>
      <c r="H200" s="1013"/>
      <c r="I200" s="337" t="s">
        <v>541</v>
      </c>
      <c r="J200" s="102">
        <f t="shared" si="14"/>
        <v>18</v>
      </c>
    </row>
    <row r="201" spans="1:10" ht="15.75" x14ac:dyDescent="0.25">
      <c r="A201" s="102">
        <f t="shared" si="13"/>
        <v>19</v>
      </c>
      <c r="B201" s="115"/>
      <c r="C201" s="89"/>
      <c r="D201" s="103"/>
      <c r="E201" s="103"/>
      <c r="F201" s="103"/>
      <c r="G201" s="165"/>
      <c r="H201" s="4"/>
      <c r="I201" s="10"/>
      <c r="J201" s="102">
        <f t="shared" si="14"/>
        <v>19</v>
      </c>
    </row>
    <row r="202" spans="1:10" ht="16.5" thickBot="1" x14ac:dyDescent="0.3">
      <c r="A202" s="102">
        <f t="shared" si="13"/>
        <v>20</v>
      </c>
      <c r="B202" s="115"/>
      <c r="C202" s="4" t="s">
        <v>312</v>
      </c>
      <c r="D202" s="4"/>
      <c r="E202" s="4"/>
      <c r="F202" s="4"/>
      <c r="G202" s="773">
        <f>ROUND(G198*G200,0)</f>
        <v>109398</v>
      </c>
      <c r="H202" s="1013"/>
      <c r="I202" s="10" t="s">
        <v>256</v>
      </c>
      <c r="J202" s="102">
        <f t="shared" si="14"/>
        <v>20</v>
      </c>
    </row>
    <row r="203" spans="1:10" ht="16.5" thickTop="1" x14ac:dyDescent="0.25">
      <c r="A203" s="102"/>
      <c r="B203" s="115"/>
      <c r="C203" s="4"/>
      <c r="D203" s="4"/>
      <c r="E203" s="4"/>
      <c r="F203" s="4"/>
      <c r="G203" s="141"/>
      <c r="H203" s="4"/>
      <c r="I203" s="10"/>
      <c r="J203" s="102"/>
    </row>
    <row r="204" spans="1:10" ht="15.75" x14ac:dyDescent="0.25">
      <c r="A204" s="102"/>
      <c r="B204" s="1013"/>
      <c r="C204" s="50"/>
      <c r="D204" s="103"/>
      <c r="E204" s="103"/>
      <c r="F204" s="103"/>
      <c r="G204" s="165"/>
      <c r="H204" s="4"/>
      <c r="I204" s="10"/>
      <c r="J204" s="102"/>
    </row>
    <row r="205" spans="1:10" ht="15.75" x14ac:dyDescent="0.25">
      <c r="A205" s="102"/>
      <c r="B205" s="103"/>
      <c r="C205" s="1077" t="s">
        <v>61</v>
      </c>
      <c r="D205" s="1074"/>
      <c r="E205" s="1074"/>
      <c r="F205" s="1074"/>
      <c r="G205" s="1074"/>
      <c r="H205" s="1074"/>
      <c r="I205" s="1074"/>
      <c r="J205" s="10"/>
    </row>
    <row r="206" spans="1:10" ht="15.75" x14ac:dyDescent="0.25">
      <c r="A206" s="102" t="s">
        <v>39</v>
      </c>
      <c r="B206" s="103"/>
      <c r="C206" s="1077" t="s">
        <v>81</v>
      </c>
      <c r="D206" s="1074"/>
      <c r="E206" s="1074"/>
      <c r="F206" s="1074"/>
      <c r="G206" s="1074"/>
      <c r="H206" s="1074"/>
      <c r="I206" s="1074"/>
      <c r="J206" s="10"/>
    </row>
    <row r="207" spans="1:10" ht="17.25" x14ac:dyDescent="0.3">
      <c r="A207" s="102"/>
      <c r="B207" s="103"/>
      <c r="C207" s="1077" t="s">
        <v>287</v>
      </c>
      <c r="D207" s="1078"/>
      <c r="E207" s="1078"/>
      <c r="F207" s="1078"/>
      <c r="G207" s="1078"/>
      <c r="H207" s="1078"/>
      <c r="I207" s="1078"/>
      <c r="J207" s="10"/>
    </row>
    <row r="208" spans="1:10" ht="15.75" x14ac:dyDescent="0.25">
      <c r="A208" s="102"/>
      <c r="B208" s="103"/>
      <c r="C208" s="1079" t="str">
        <f>C177</f>
        <v>For the Forecast Period January 1, 2014 - December 31, 2015</v>
      </c>
      <c r="D208" s="1080"/>
      <c r="E208" s="1080"/>
      <c r="F208" s="1080"/>
      <c r="G208" s="1080"/>
      <c r="H208" s="1080"/>
      <c r="I208" s="1080"/>
      <c r="J208" s="10"/>
    </row>
    <row r="209" spans="1:10" ht="15.75" x14ac:dyDescent="0.25">
      <c r="A209" s="102"/>
      <c r="B209" s="103"/>
      <c r="C209" s="1073" t="s">
        <v>72</v>
      </c>
      <c r="D209" s="1074"/>
      <c r="E209" s="1074"/>
      <c r="F209" s="1074"/>
      <c r="G209" s="1074"/>
      <c r="H209" s="1074"/>
      <c r="I209" s="1074"/>
      <c r="J209" s="10"/>
    </row>
    <row r="210" spans="1:10" ht="15.75" x14ac:dyDescent="0.25">
      <c r="A210" s="102"/>
      <c r="B210" s="103"/>
      <c r="C210" s="224"/>
      <c r="D210" s="250"/>
      <c r="E210" s="250"/>
      <c r="F210" s="250"/>
      <c r="G210" s="250"/>
      <c r="H210" s="250"/>
      <c r="I210" s="250"/>
      <c r="J210" s="10"/>
    </row>
    <row r="211" spans="1:10" ht="15.75" x14ac:dyDescent="0.25">
      <c r="A211" s="104" t="s">
        <v>62</v>
      </c>
      <c r="B211" s="105"/>
      <c r="C211" s="106"/>
      <c r="D211" s="106"/>
      <c r="E211" s="106"/>
      <c r="F211" s="106"/>
      <c r="G211" s="107"/>
      <c r="H211" s="4"/>
      <c r="I211" s="10"/>
      <c r="J211" s="104" t="s">
        <v>62</v>
      </c>
    </row>
    <row r="212" spans="1:10" ht="15.75" x14ac:dyDescent="0.25">
      <c r="A212" s="137" t="s">
        <v>63</v>
      </c>
      <c r="B212" s="103"/>
      <c r="C212" s="108" t="s">
        <v>39</v>
      </c>
      <c r="D212" s="103"/>
      <c r="E212" s="103"/>
      <c r="F212" s="103"/>
      <c r="G212" s="138" t="s">
        <v>69</v>
      </c>
      <c r="H212" s="4"/>
      <c r="I212" s="33" t="s">
        <v>65</v>
      </c>
      <c r="J212" s="137" t="s">
        <v>63</v>
      </c>
    </row>
    <row r="213" spans="1:10" ht="15.75" x14ac:dyDescent="0.25">
      <c r="A213" s="104"/>
      <c r="B213" s="103"/>
      <c r="C213" s="195" t="s">
        <v>390</v>
      </c>
      <c r="D213" s="103"/>
      <c r="E213" s="103"/>
      <c r="F213" s="103"/>
      <c r="G213" s="197"/>
      <c r="H213" s="4"/>
      <c r="I213" s="48"/>
      <c r="J213" s="104"/>
    </row>
    <row r="214" spans="1:10" ht="15.75" x14ac:dyDescent="0.25">
      <c r="A214" s="104"/>
      <c r="B214" s="103"/>
      <c r="C214" s="278" t="s">
        <v>391</v>
      </c>
      <c r="D214" s="103"/>
      <c r="E214" s="103"/>
      <c r="F214" s="103"/>
      <c r="G214" s="197"/>
      <c r="H214" s="4"/>
      <c r="I214" s="48"/>
      <c r="J214" s="104"/>
    </row>
    <row r="215" spans="1:10" ht="17.25" x14ac:dyDescent="0.3">
      <c r="A215" s="102">
        <v>1</v>
      </c>
      <c r="B215" s="115"/>
      <c r="C215" s="195" t="s">
        <v>152</v>
      </c>
      <c r="D215" s="103"/>
      <c r="E215" s="103"/>
      <c r="F215" s="103"/>
      <c r="G215" s="165"/>
      <c r="H215" s="4"/>
      <c r="I215" s="10"/>
      <c r="J215" s="102">
        <v>1</v>
      </c>
    </row>
    <row r="216" spans="1:10" ht="15.75" x14ac:dyDescent="0.25">
      <c r="A216" s="102">
        <f t="shared" ref="A216:A251" si="15">+A215+1</f>
        <v>2</v>
      </c>
      <c r="B216" s="189"/>
      <c r="C216" s="195" t="s">
        <v>153</v>
      </c>
      <c r="D216" s="106"/>
      <c r="E216" s="106"/>
      <c r="F216" s="106"/>
      <c r="G216" s="165"/>
      <c r="H216" s="134"/>
      <c r="I216" s="48"/>
      <c r="J216" s="102">
        <f t="shared" ref="J216:J251" si="16">+J215+1</f>
        <v>2</v>
      </c>
    </row>
    <row r="217" spans="1:10" ht="18.75" x14ac:dyDescent="0.35">
      <c r="A217" s="102">
        <f t="shared" si="15"/>
        <v>3</v>
      </c>
      <c r="B217" s="189"/>
      <c r="C217" s="133" t="s">
        <v>334</v>
      </c>
      <c r="D217" s="103"/>
      <c r="E217" s="103"/>
      <c r="F217" s="103"/>
      <c r="G217" s="387">
        <f>G43+G52</f>
        <v>613041</v>
      </c>
      <c r="H217" s="1013"/>
      <c r="I217" s="10" t="s">
        <v>602</v>
      </c>
      <c r="J217" s="102">
        <f t="shared" si="16"/>
        <v>3</v>
      </c>
    </row>
    <row r="218" spans="1:10" ht="15.75" x14ac:dyDescent="0.25">
      <c r="A218" s="102">
        <f t="shared" si="15"/>
        <v>4</v>
      </c>
      <c r="B218" s="189"/>
      <c r="C218" s="133" t="s">
        <v>939</v>
      </c>
      <c r="D218" s="103"/>
      <c r="E218" s="103"/>
      <c r="F218" s="103"/>
      <c r="G218" s="122">
        <f>ROUND(-G12*0.5,0)</f>
        <v>-38086</v>
      </c>
      <c r="H218" s="275"/>
      <c r="I218" s="10" t="s">
        <v>448</v>
      </c>
      <c r="J218" s="102">
        <f t="shared" si="16"/>
        <v>4</v>
      </c>
    </row>
    <row r="219" spans="1:10" ht="15.75" x14ac:dyDescent="0.25">
      <c r="A219" s="102">
        <f t="shared" si="15"/>
        <v>5</v>
      </c>
      <c r="B219" s="189"/>
      <c r="C219" s="133" t="s">
        <v>940</v>
      </c>
      <c r="D219" s="103"/>
      <c r="E219" s="103"/>
      <c r="F219" s="103"/>
      <c r="G219" s="122">
        <f>ROUND(-G14*0.5,0)</f>
        <v>-43829</v>
      </c>
      <c r="H219" s="1013"/>
      <c r="I219" s="10" t="s">
        <v>449</v>
      </c>
      <c r="J219" s="102">
        <f t="shared" si="16"/>
        <v>5</v>
      </c>
    </row>
    <row r="220" spans="1:10" ht="15.75" x14ac:dyDescent="0.25">
      <c r="A220" s="102">
        <f t="shared" si="15"/>
        <v>6</v>
      </c>
      <c r="B220" s="189"/>
      <c r="C220" s="112" t="s">
        <v>967</v>
      </c>
      <c r="D220" s="103"/>
      <c r="E220" s="103"/>
      <c r="F220" s="103"/>
      <c r="G220" s="122">
        <f>-G16</f>
        <v>0</v>
      </c>
      <c r="I220" s="10" t="s">
        <v>288</v>
      </c>
      <c r="J220" s="102">
        <f t="shared" si="16"/>
        <v>6</v>
      </c>
    </row>
    <row r="221" spans="1:10" ht="15.75" x14ac:dyDescent="0.25">
      <c r="A221" s="102">
        <f t="shared" si="15"/>
        <v>7</v>
      </c>
      <c r="B221" s="189"/>
      <c r="C221" s="103" t="s">
        <v>13</v>
      </c>
      <c r="D221" s="103"/>
      <c r="E221" s="103"/>
      <c r="F221" s="103"/>
      <c r="G221" s="122">
        <f>-G22</f>
        <v>-1420</v>
      </c>
      <c r="H221" s="134"/>
      <c r="I221" s="10" t="s">
        <v>203</v>
      </c>
      <c r="J221" s="102">
        <f t="shared" si="16"/>
        <v>7</v>
      </c>
    </row>
    <row r="222" spans="1:10" ht="15.75" x14ac:dyDescent="0.25">
      <c r="A222" s="102">
        <f t="shared" si="15"/>
        <v>8</v>
      </c>
      <c r="B222" s="189"/>
      <c r="C222" s="103" t="s">
        <v>95</v>
      </c>
      <c r="D222" s="103"/>
      <c r="E222" s="103"/>
      <c r="F222" s="103"/>
      <c r="G222" s="119">
        <f>-G36</f>
        <v>-2333</v>
      </c>
      <c r="H222" s="134"/>
      <c r="I222" s="10" t="s">
        <v>578</v>
      </c>
      <c r="J222" s="102">
        <f t="shared" si="16"/>
        <v>8</v>
      </c>
    </row>
    <row r="223" spans="1:10" ht="15.75" x14ac:dyDescent="0.25">
      <c r="A223" s="102">
        <f t="shared" si="15"/>
        <v>9</v>
      </c>
      <c r="B223" s="189"/>
      <c r="C223" s="118" t="s">
        <v>941</v>
      </c>
      <c r="D223" s="4"/>
      <c r="E223" s="4"/>
      <c r="F223" s="4"/>
      <c r="G223" s="116">
        <f>-G37</f>
        <v>265</v>
      </c>
      <c r="H223" s="134"/>
      <c r="I223" s="10" t="s">
        <v>579</v>
      </c>
      <c r="J223" s="102">
        <f t="shared" si="16"/>
        <v>9</v>
      </c>
    </row>
    <row r="224" spans="1:10" ht="15.75" x14ac:dyDescent="0.25">
      <c r="A224" s="102">
        <f t="shared" si="15"/>
        <v>10</v>
      </c>
      <c r="B224" s="189"/>
      <c r="C224" s="118" t="s">
        <v>89</v>
      </c>
      <c r="D224" s="103"/>
      <c r="E224" s="103"/>
      <c r="F224" s="103"/>
      <c r="G224" s="249">
        <f>-G38</f>
        <v>305</v>
      </c>
      <c r="H224" s="134"/>
      <c r="I224" s="10" t="s">
        <v>296</v>
      </c>
      <c r="J224" s="102">
        <f t="shared" si="16"/>
        <v>10</v>
      </c>
    </row>
    <row r="225" spans="1:11" ht="15.75" x14ac:dyDescent="0.25">
      <c r="A225" s="102">
        <f t="shared" si="15"/>
        <v>11</v>
      </c>
      <c r="B225" s="189"/>
      <c r="C225" s="272" t="s">
        <v>289</v>
      </c>
      <c r="D225" s="103"/>
      <c r="E225" s="103"/>
      <c r="F225" s="103"/>
      <c r="G225" s="249">
        <f>-G86</f>
        <v>0</v>
      </c>
      <c r="H225" s="4"/>
      <c r="I225" s="10" t="s">
        <v>580</v>
      </c>
      <c r="J225" s="102">
        <f t="shared" si="16"/>
        <v>11</v>
      </c>
    </row>
    <row r="226" spans="1:11" ht="18.75" x14ac:dyDescent="0.35">
      <c r="A226" s="102">
        <f t="shared" si="15"/>
        <v>12</v>
      </c>
      <c r="B226" s="115"/>
      <c r="C226" s="103" t="s">
        <v>943</v>
      </c>
      <c r="D226" s="103"/>
      <c r="E226" s="103"/>
      <c r="F226" s="103"/>
      <c r="G226" s="143">
        <f>SUM(G217:G224)</f>
        <v>527943</v>
      </c>
      <c r="H226" s="1013"/>
      <c r="I226" s="10" t="s">
        <v>450</v>
      </c>
      <c r="J226" s="102">
        <f t="shared" si="16"/>
        <v>12</v>
      </c>
    </row>
    <row r="227" spans="1:11" ht="15.75" x14ac:dyDescent="0.25">
      <c r="A227" s="102">
        <f t="shared" si="15"/>
        <v>13</v>
      </c>
      <c r="B227" s="115"/>
      <c r="C227" s="103"/>
      <c r="D227" s="103"/>
      <c r="E227" s="103"/>
      <c r="F227" s="103"/>
      <c r="G227" s="165"/>
      <c r="H227" s="4"/>
      <c r="I227" s="10"/>
      <c r="J227" s="102">
        <f t="shared" si="16"/>
        <v>13</v>
      </c>
    </row>
    <row r="228" spans="1:11" ht="15.75" x14ac:dyDescent="0.25">
      <c r="A228" s="102">
        <f t="shared" si="15"/>
        <v>14</v>
      </c>
      <c r="B228" s="115"/>
      <c r="C228" s="118" t="s">
        <v>699</v>
      </c>
      <c r="D228" s="103"/>
      <c r="E228" s="103"/>
      <c r="F228" s="103"/>
      <c r="G228" s="708">
        <f>+G149+G166</f>
        <v>3791562</v>
      </c>
      <c r="H228" s="275"/>
      <c r="I228" s="10" t="s">
        <v>603</v>
      </c>
      <c r="J228" s="102">
        <f t="shared" si="16"/>
        <v>14</v>
      </c>
    </row>
    <row r="229" spans="1:11" ht="15.75" x14ac:dyDescent="0.25">
      <c r="A229" s="102">
        <f t="shared" si="15"/>
        <v>15</v>
      </c>
      <c r="B229" s="115"/>
      <c r="C229" s="103"/>
      <c r="D229" s="103"/>
      <c r="E229" s="103"/>
      <c r="F229" s="103"/>
      <c r="G229" s="129"/>
      <c r="H229" s="4"/>
      <c r="I229" s="10"/>
      <c r="J229" s="102">
        <f t="shared" si="16"/>
        <v>15</v>
      </c>
    </row>
    <row r="230" spans="1:11" ht="20.25" x14ac:dyDescent="0.35">
      <c r="A230" s="102">
        <f t="shared" si="15"/>
        <v>16</v>
      </c>
      <c r="B230" s="115"/>
      <c r="C230" s="103" t="s">
        <v>501</v>
      </c>
      <c r="D230" s="103"/>
      <c r="E230" s="103"/>
      <c r="F230" s="103"/>
      <c r="G230" s="1037">
        <f>ROUND(G226/G228,6)</f>
        <v>0.139242</v>
      </c>
      <c r="H230" s="1013"/>
      <c r="I230" s="10" t="s">
        <v>451</v>
      </c>
      <c r="J230" s="102">
        <f t="shared" si="16"/>
        <v>16</v>
      </c>
    </row>
    <row r="231" spans="1:11" ht="15.75" x14ac:dyDescent="0.25">
      <c r="A231" s="104">
        <f t="shared" si="15"/>
        <v>17</v>
      </c>
      <c r="B231" s="189"/>
      <c r="C231" s="103"/>
      <c r="D231" s="103"/>
      <c r="E231" s="103"/>
      <c r="F231" s="103"/>
      <c r="G231" s="165"/>
      <c r="H231" s="134"/>
      <c r="I231" s="10"/>
      <c r="J231" s="104">
        <f t="shared" si="16"/>
        <v>17</v>
      </c>
    </row>
    <row r="232" spans="1:11" ht="31.5" x14ac:dyDescent="0.25">
      <c r="A232" s="104">
        <f t="shared" si="15"/>
        <v>18</v>
      </c>
      <c r="B232" s="189"/>
      <c r="C232" s="4" t="s">
        <v>291</v>
      </c>
      <c r="D232" s="103"/>
      <c r="E232" s="103"/>
      <c r="F232" s="103"/>
      <c r="G232" s="775">
        <f>'Forecast Plant Adds HV-LV Split'!I18</f>
        <v>0</v>
      </c>
      <c r="H232" s="4"/>
      <c r="I232" s="337" t="s">
        <v>667</v>
      </c>
      <c r="J232" s="104">
        <f t="shared" si="16"/>
        <v>18</v>
      </c>
    </row>
    <row r="233" spans="1:11" ht="15.75" x14ac:dyDescent="0.25">
      <c r="A233" s="104">
        <f t="shared" si="15"/>
        <v>19</v>
      </c>
      <c r="B233" s="189"/>
      <c r="C233" s="89"/>
      <c r="D233" s="103"/>
      <c r="E233" s="103"/>
      <c r="F233" s="103"/>
      <c r="G233" s="165"/>
      <c r="H233" s="4"/>
      <c r="I233" s="10"/>
      <c r="J233" s="104">
        <f t="shared" si="16"/>
        <v>19</v>
      </c>
    </row>
    <row r="234" spans="1:11" ht="19.5" thickBot="1" x14ac:dyDescent="0.4">
      <c r="A234" s="104">
        <f t="shared" si="15"/>
        <v>20</v>
      </c>
      <c r="B234" s="189"/>
      <c r="C234" s="4" t="s">
        <v>508</v>
      </c>
      <c r="D234" s="4"/>
      <c r="E234" s="4"/>
      <c r="F234" s="4"/>
      <c r="G234" s="773">
        <f>ROUND(G230*G232,0)</f>
        <v>0</v>
      </c>
      <c r="H234" s="4"/>
      <c r="I234" s="10" t="s">
        <v>256</v>
      </c>
      <c r="J234" s="104">
        <f t="shared" si="16"/>
        <v>20</v>
      </c>
    </row>
    <row r="235" spans="1:11" ht="16.5" thickTop="1" x14ac:dyDescent="0.25">
      <c r="A235" s="104">
        <f t="shared" si="15"/>
        <v>21</v>
      </c>
      <c r="B235" s="4"/>
      <c r="C235" s="4"/>
      <c r="D235" s="4"/>
      <c r="E235" s="4"/>
      <c r="F235" s="4"/>
      <c r="G235" s="141"/>
      <c r="H235" s="4"/>
      <c r="I235" s="10"/>
      <c r="J235" s="104">
        <f t="shared" si="16"/>
        <v>21</v>
      </c>
      <c r="K235" s="254"/>
    </row>
    <row r="236" spans="1:11" ht="15.75" x14ac:dyDescent="0.25">
      <c r="A236" s="104">
        <f t="shared" si="15"/>
        <v>22</v>
      </c>
      <c r="B236" s="4"/>
      <c r="C236" s="76" t="s">
        <v>538</v>
      </c>
      <c r="D236" s="4"/>
      <c r="E236" s="4"/>
      <c r="F236" s="4"/>
      <c r="G236" s="141"/>
      <c r="H236" s="4"/>
      <c r="I236" s="10"/>
      <c r="J236" s="104">
        <f t="shared" si="16"/>
        <v>22</v>
      </c>
      <c r="K236" s="254"/>
    </row>
    <row r="237" spans="1:11" ht="15.75" x14ac:dyDescent="0.25">
      <c r="A237" s="104">
        <f t="shared" si="15"/>
        <v>23</v>
      </c>
      <c r="B237" s="4"/>
      <c r="C237" s="76" t="s">
        <v>542</v>
      </c>
      <c r="D237" s="4"/>
      <c r="E237" s="4"/>
      <c r="F237" s="4"/>
      <c r="G237" s="141"/>
      <c r="H237" s="4"/>
      <c r="I237" s="10"/>
      <c r="J237" s="104">
        <f t="shared" si="16"/>
        <v>23</v>
      </c>
      <c r="K237" s="254"/>
    </row>
    <row r="238" spans="1:11" ht="31.5" x14ac:dyDescent="0.25">
      <c r="A238" s="104">
        <f t="shared" si="15"/>
        <v>24</v>
      </c>
      <c r="B238" s="4"/>
      <c r="C238" s="4" t="s">
        <v>559</v>
      </c>
      <c r="D238" s="4"/>
      <c r="E238" s="4"/>
      <c r="F238" s="4"/>
      <c r="G238" s="776">
        <f>'Forecast Plant Adds HV-LV Split'!I20</f>
        <v>0</v>
      </c>
      <c r="H238" s="4"/>
      <c r="I238" s="337" t="s">
        <v>665</v>
      </c>
      <c r="J238" s="104">
        <f t="shared" si="16"/>
        <v>24</v>
      </c>
      <c r="K238" s="254"/>
    </row>
    <row r="239" spans="1:11" ht="15.75" x14ac:dyDescent="0.25">
      <c r="A239" s="104">
        <f t="shared" si="15"/>
        <v>25</v>
      </c>
      <c r="B239" s="4"/>
      <c r="C239" s="4"/>
      <c r="D239" s="4"/>
      <c r="E239" s="4"/>
      <c r="F239" s="4"/>
      <c r="G239" s="141"/>
      <c r="H239" s="4"/>
      <c r="I239" s="10"/>
      <c r="J239" s="104">
        <f t="shared" si="16"/>
        <v>25</v>
      </c>
      <c r="K239" s="254"/>
    </row>
    <row r="240" spans="1:11" ht="18.75" x14ac:dyDescent="0.35">
      <c r="A240" s="104">
        <f t="shared" si="15"/>
        <v>26</v>
      </c>
      <c r="B240" s="4"/>
      <c r="C240" s="4" t="s">
        <v>341</v>
      </c>
      <c r="D240" s="4"/>
      <c r="E240" s="4"/>
      <c r="F240" s="4"/>
      <c r="G240" s="1039">
        <f>'Cost Statements'!H536</f>
        <v>0.11333494386466308</v>
      </c>
      <c r="H240" s="1013"/>
      <c r="I240" s="10" t="s">
        <v>516</v>
      </c>
      <c r="J240" s="104">
        <f t="shared" si="16"/>
        <v>26</v>
      </c>
      <c r="K240" s="254"/>
    </row>
    <row r="241" spans="1:11" ht="15.75" x14ac:dyDescent="0.25">
      <c r="A241" s="104">
        <f t="shared" si="15"/>
        <v>27</v>
      </c>
      <c r="B241" s="4"/>
      <c r="C241" s="4"/>
      <c r="D241" s="4"/>
      <c r="E241" s="4"/>
      <c r="F241" s="4"/>
      <c r="G241" s="141"/>
      <c r="H241" s="4"/>
      <c r="I241" s="10"/>
      <c r="J241" s="104">
        <f t="shared" si="16"/>
        <v>27</v>
      </c>
      <c r="K241" s="254"/>
    </row>
    <row r="242" spans="1:11" ht="15.75" x14ac:dyDescent="0.25">
      <c r="A242" s="104">
        <f t="shared" si="15"/>
        <v>28</v>
      </c>
      <c r="B242" s="4"/>
      <c r="C242" s="4" t="s">
        <v>509</v>
      </c>
      <c r="D242" s="4"/>
      <c r="E242" s="4"/>
      <c r="F242" s="4"/>
      <c r="G242" s="708">
        <f>ROUND(G238*G240,0)</f>
        <v>0</v>
      </c>
      <c r="H242" s="4"/>
      <c r="I242" s="10" t="s">
        <v>452</v>
      </c>
      <c r="J242" s="104">
        <f t="shared" si="16"/>
        <v>28</v>
      </c>
      <c r="K242" s="254"/>
    </row>
    <row r="243" spans="1:11" ht="15.75" x14ac:dyDescent="0.25">
      <c r="A243" s="104">
        <f t="shared" si="15"/>
        <v>29</v>
      </c>
      <c r="B243" s="4"/>
      <c r="C243" s="4"/>
      <c r="D243" s="4"/>
      <c r="E243" s="4"/>
      <c r="F243" s="4"/>
      <c r="G243" s="141"/>
      <c r="H243" s="4"/>
      <c r="I243" s="10"/>
      <c r="J243" s="104">
        <f t="shared" si="16"/>
        <v>29</v>
      </c>
      <c r="K243" s="254"/>
    </row>
    <row r="244" spans="1:11" ht="15.75" x14ac:dyDescent="0.25">
      <c r="A244" s="104">
        <f t="shared" si="15"/>
        <v>30</v>
      </c>
      <c r="B244" s="4"/>
      <c r="C244" s="76" t="s">
        <v>543</v>
      </c>
      <c r="D244" s="4"/>
      <c r="E244" s="4"/>
      <c r="F244" s="4"/>
      <c r="G244" s="141"/>
      <c r="H244" s="4"/>
      <c r="I244" s="10"/>
      <c r="J244" s="104">
        <f t="shared" si="16"/>
        <v>30</v>
      </c>
      <c r="K244" s="254"/>
    </row>
    <row r="245" spans="1:11" ht="31.5" x14ac:dyDescent="0.25">
      <c r="A245" s="104">
        <f t="shared" si="15"/>
        <v>31</v>
      </c>
      <c r="B245" s="4"/>
      <c r="C245" s="4" t="s">
        <v>559</v>
      </c>
      <c r="D245" s="4"/>
      <c r="E245" s="4"/>
      <c r="F245" s="4"/>
      <c r="G245" s="386">
        <f>'Forecast Plant Adds HV-LV Split'!I22</f>
        <v>0</v>
      </c>
      <c r="H245" s="4"/>
      <c r="I245" s="337" t="s">
        <v>666</v>
      </c>
      <c r="J245" s="104">
        <f t="shared" si="16"/>
        <v>31</v>
      </c>
      <c r="K245" s="254"/>
    </row>
    <row r="246" spans="1:11" ht="15.75" x14ac:dyDescent="0.25">
      <c r="A246" s="104">
        <f t="shared" si="15"/>
        <v>32</v>
      </c>
      <c r="B246" s="4"/>
      <c r="C246" s="4"/>
      <c r="D246" s="4"/>
      <c r="E246" s="4"/>
      <c r="F246" s="4"/>
      <c r="G246" s="141"/>
      <c r="H246" s="4"/>
      <c r="I246" s="10"/>
      <c r="J246" s="104">
        <f t="shared" si="16"/>
        <v>32</v>
      </c>
      <c r="K246" s="254"/>
    </row>
    <row r="247" spans="1:11" ht="18.75" x14ac:dyDescent="0.35">
      <c r="A247" s="104">
        <f t="shared" si="15"/>
        <v>33</v>
      </c>
      <c r="B247" s="4"/>
      <c r="C247" s="4" t="s">
        <v>341</v>
      </c>
      <c r="D247" s="4"/>
      <c r="E247" s="4"/>
      <c r="F247" s="4"/>
      <c r="G247" s="1039">
        <f>'Cost Statements'!H536</f>
        <v>0.11333494386466308</v>
      </c>
      <c r="H247" s="1013"/>
      <c r="I247" s="10" t="s">
        <v>516</v>
      </c>
      <c r="J247" s="104">
        <f t="shared" si="16"/>
        <v>33</v>
      </c>
      <c r="K247" s="254"/>
    </row>
    <row r="248" spans="1:11" ht="15.75" x14ac:dyDescent="0.25">
      <c r="A248" s="104">
        <f t="shared" si="15"/>
        <v>34</v>
      </c>
      <c r="B248" s="4"/>
      <c r="C248" s="4"/>
      <c r="D248" s="4"/>
      <c r="E248" s="4"/>
      <c r="F248" s="4"/>
      <c r="G248" s="141"/>
      <c r="H248" s="4"/>
      <c r="I248" s="10"/>
      <c r="J248" s="104">
        <f t="shared" si="16"/>
        <v>34</v>
      </c>
      <c r="K248" s="254"/>
    </row>
    <row r="249" spans="1:11" ht="15.75" x14ac:dyDescent="0.25">
      <c r="A249" s="104">
        <f t="shared" si="15"/>
        <v>35</v>
      </c>
      <c r="B249" s="4"/>
      <c r="C249" s="4" t="s">
        <v>509</v>
      </c>
      <c r="D249" s="4"/>
      <c r="E249" s="4"/>
      <c r="F249" s="4"/>
      <c r="G249" s="708">
        <f>ROUND(G245*G247,0)</f>
        <v>0</v>
      </c>
      <c r="H249" s="4"/>
      <c r="I249" s="10" t="s">
        <v>502</v>
      </c>
      <c r="J249" s="104">
        <f t="shared" si="16"/>
        <v>35</v>
      </c>
      <c r="K249" s="254"/>
    </row>
    <row r="250" spans="1:11" ht="15.75" x14ac:dyDescent="0.25">
      <c r="A250" s="104">
        <f t="shared" si="15"/>
        <v>36</v>
      </c>
      <c r="B250" s="4"/>
      <c r="C250" s="4"/>
      <c r="D250" s="4"/>
      <c r="E250" s="4"/>
      <c r="F250" s="4"/>
      <c r="G250" s="141"/>
      <c r="H250" s="4"/>
      <c r="I250" s="10"/>
      <c r="J250" s="104">
        <f t="shared" si="16"/>
        <v>36</v>
      </c>
      <c r="K250" s="254"/>
    </row>
    <row r="251" spans="1:11" ht="16.5" thickBot="1" x14ac:dyDescent="0.3">
      <c r="A251" s="104">
        <f t="shared" si="15"/>
        <v>37</v>
      </c>
      <c r="B251" s="4"/>
      <c r="C251" s="4" t="s">
        <v>528</v>
      </c>
      <c r="D251" s="4"/>
      <c r="E251" s="4"/>
      <c r="F251" s="4"/>
      <c r="G251" s="773">
        <f>G242+G249</f>
        <v>0</v>
      </c>
      <c r="H251" s="4"/>
      <c r="I251" s="10" t="s">
        <v>937</v>
      </c>
      <c r="J251" s="104">
        <f t="shared" si="16"/>
        <v>37</v>
      </c>
      <c r="K251" s="254"/>
    </row>
    <row r="252" spans="1:11" ht="16.5" thickTop="1" x14ac:dyDescent="0.25">
      <c r="A252" s="104"/>
      <c r="B252" s="4"/>
      <c r="C252" s="4"/>
      <c r="D252" s="4"/>
      <c r="E252" s="4"/>
      <c r="F252" s="4"/>
      <c r="G252" s="141"/>
      <c r="H252" s="4"/>
      <c r="I252" s="10"/>
      <c r="J252" s="104"/>
      <c r="K252" s="254"/>
    </row>
    <row r="253" spans="1:11" ht="15.75" x14ac:dyDescent="0.25">
      <c r="A253" s="104"/>
      <c r="B253" s="4"/>
      <c r="C253" s="4"/>
      <c r="D253" s="4"/>
      <c r="E253" s="4"/>
      <c r="F253" s="4"/>
      <c r="G253" s="141"/>
      <c r="H253" s="4"/>
      <c r="I253" s="10"/>
      <c r="J253" s="104"/>
      <c r="K253" s="254"/>
    </row>
    <row r="254" spans="1:11" ht="18.75" x14ac:dyDescent="0.25">
      <c r="A254" s="104"/>
      <c r="B254" s="269" t="s">
        <v>194</v>
      </c>
      <c r="C254" s="133" t="s">
        <v>819</v>
      </c>
      <c r="D254" s="4"/>
      <c r="E254" s="4"/>
      <c r="F254" s="4"/>
      <c r="G254" s="141"/>
      <c r="H254" s="4"/>
      <c r="I254" s="10"/>
      <c r="J254" s="104"/>
      <c r="K254" s="254"/>
    </row>
    <row r="255" spans="1:11" ht="15.75" x14ac:dyDescent="0.25">
      <c r="A255" s="104"/>
      <c r="B255" s="4"/>
      <c r="C255" s="4"/>
      <c r="D255" s="4"/>
      <c r="E255" s="4"/>
      <c r="F255" s="4"/>
      <c r="G255" s="141"/>
      <c r="H255" s="4"/>
      <c r="I255" s="10"/>
      <c r="J255" s="104"/>
      <c r="K255" s="254"/>
    </row>
    <row r="256" spans="1:11" ht="15.75" x14ac:dyDescent="0.25">
      <c r="A256" s="104"/>
      <c r="B256" s="4"/>
      <c r="C256" s="4"/>
      <c r="D256" s="4"/>
      <c r="E256" s="4"/>
      <c r="F256" s="4"/>
      <c r="G256" s="141"/>
      <c r="H256" s="4"/>
      <c r="I256" s="10"/>
      <c r="J256" s="102"/>
      <c r="K256" s="254"/>
    </row>
    <row r="257" spans="1:11" ht="15.75" x14ac:dyDescent="0.25">
      <c r="A257" s="102"/>
      <c r="B257" s="4"/>
      <c r="C257" s="1077" t="s">
        <v>61</v>
      </c>
      <c r="D257" s="1074"/>
      <c r="E257" s="1074"/>
      <c r="F257" s="1074"/>
      <c r="G257" s="1074"/>
      <c r="H257" s="1074"/>
      <c r="I257" s="1074"/>
      <c r="J257" s="102"/>
      <c r="K257" s="254"/>
    </row>
    <row r="258" spans="1:11" ht="15.75" x14ac:dyDescent="0.25">
      <c r="A258" s="102"/>
      <c r="B258" s="4"/>
      <c r="C258" s="1077" t="s">
        <v>81</v>
      </c>
      <c r="D258" s="1074"/>
      <c r="E258" s="1074"/>
      <c r="F258" s="1074"/>
      <c r="G258" s="1074"/>
      <c r="H258" s="1074"/>
      <c r="I258" s="1074"/>
      <c r="J258" s="10"/>
      <c r="K258" s="254"/>
    </row>
    <row r="259" spans="1:11" ht="17.25" x14ac:dyDescent="0.3">
      <c r="A259" s="102"/>
      <c r="B259" s="4"/>
      <c r="C259" s="1077" t="s">
        <v>290</v>
      </c>
      <c r="D259" s="1078"/>
      <c r="E259" s="1078"/>
      <c r="F259" s="1078"/>
      <c r="G259" s="1078"/>
      <c r="H259" s="1078"/>
      <c r="I259" s="1078"/>
      <c r="J259" s="102"/>
      <c r="K259" s="254"/>
    </row>
    <row r="260" spans="1:11" ht="15.75" x14ac:dyDescent="0.25">
      <c r="A260" s="102"/>
      <c r="B260" s="4"/>
      <c r="C260" s="1075" t="s">
        <v>1294</v>
      </c>
      <c r="D260" s="1081"/>
      <c r="E260" s="1081"/>
      <c r="F260" s="1081"/>
      <c r="G260" s="1081"/>
      <c r="H260" s="1081"/>
      <c r="I260" s="1081"/>
      <c r="J260" s="102"/>
      <c r="K260" s="254"/>
    </row>
    <row r="261" spans="1:11" ht="15.75" x14ac:dyDescent="0.25">
      <c r="A261" s="104"/>
      <c r="B261" s="4"/>
      <c r="C261" s="1073" t="s">
        <v>72</v>
      </c>
      <c r="D261" s="1074"/>
      <c r="E261" s="1074"/>
      <c r="F261" s="1074"/>
      <c r="G261" s="1074"/>
      <c r="H261" s="1074"/>
      <c r="I261" s="1074"/>
      <c r="J261" s="104"/>
      <c r="K261" s="254"/>
    </row>
    <row r="262" spans="1:11" ht="15.75" x14ac:dyDescent="0.25">
      <c r="A262" s="104"/>
      <c r="B262" s="4"/>
      <c r="C262" s="139"/>
      <c r="D262" s="251"/>
      <c r="E262" s="251"/>
      <c r="F262" s="251"/>
      <c r="G262" s="251"/>
      <c r="H262" s="251"/>
      <c r="I262" s="251"/>
      <c r="J262" s="104"/>
      <c r="K262" s="254"/>
    </row>
    <row r="263" spans="1:11" ht="15.75" x14ac:dyDescent="0.25">
      <c r="A263" s="104" t="s">
        <v>62</v>
      </c>
      <c r="B263" s="105"/>
      <c r="C263" s="106"/>
      <c r="D263" s="106"/>
      <c r="E263" s="106"/>
      <c r="F263" s="106"/>
      <c r="G263" s="107"/>
      <c r="H263" s="4"/>
      <c r="I263" s="10"/>
      <c r="J263" s="104" t="s">
        <v>62</v>
      </c>
      <c r="K263" s="254"/>
    </row>
    <row r="264" spans="1:11" ht="15.75" x14ac:dyDescent="0.25">
      <c r="A264" s="137" t="s">
        <v>63</v>
      </c>
      <c r="B264" s="103"/>
      <c r="C264" s="108" t="s">
        <v>39</v>
      </c>
      <c r="D264" s="103"/>
      <c r="E264" s="103"/>
      <c r="F264" s="103"/>
      <c r="G264" s="138" t="s">
        <v>69</v>
      </c>
      <c r="H264" s="4"/>
      <c r="I264" s="33" t="s">
        <v>65</v>
      </c>
      <c r="J264" s="137" t="s">
        <v>63</v>
      </c>
      <c r="K264" s="254"/>
    </row>
    <row r="265" spans="1:11" ht="15.75" x14ac:dyDescent="0.25">
      <c r="A265" s="104"/>
      <c r="B265" s="4"/>
      <c r="C265" s="4"/>
      <c r="D265" s="4"/>
      <c r="E265" s="4"/>
      <c r="F265" s="4"/>
      <c r="G265" s="132"/>
      <c r="H265" s="4"/>
      <c r="I265" s="34"/>
      <c r="J265" s="104"/>
      <c r="K265" s="254"/>
    </row>
    <row r="266" spans="1:11" ht="17.25" x14ac:dyDescent="0.3">
      <c r="A266" s="102">
        <v>1</v>
      </c>
      <c r="B266" s="4"/>
      <c r="C266" s="196" t="s">
        <v>854</v>
      </c>
      <c r="D266" s="4"/>
      <c r="E266" s="4"/>
      <c r="F266" s="4"/>
      <c r="G266" s="103"/>
      <c r="H266" s="4"/>
      <c r="I266" s="10"/>
      <c r="J266" s="102">
        <v>1</v>
      </c>
      <c r="K266" s="252"/>
    </row>
    <row r="267" spans="1:11" ht="15.75" x14ac:dyDescent="0.25">
      <c r="A267" s="102">
        <f t="shared" ref="A267:A297" si="17">+A266+1</f>
        <v>2</v>
      </c>
      <c r="B267" s="4"/>
      <c r="C267" s="4"/>
      <c r="D267" s="4"/>
      <c r="E267" s="4"/>
      <c r="F267" s="4"/>
      <c r="G267" s="103"/>
      <c r="H267" s="4"/>
      <c r="I267" s="10"/>
      <c r="J267" s="102">
        <f t="shared" ref="J267:J297" si="18">+J266+1</f>
        <v>2</v>
      </c>
    </row>
    <row r="268" spans="1:11" ht="18.75" x14ac:dyDescent="0.35">
      <c r="A268" s="102">
        <f t="shared" si="17"/>
        <v>3</v>
      </c>
      <c r="B268" s="4"/>
      <c r="C268" s="133" t="s">
        <v>305</v>
      </c>
      <c r="D268" s="4"/>
      <c r="E268" s="4"/>
      <c r="F268" s="4"/>
      <c r="G268" s="371">
        <f>G43</f>
        <v>613041</v>
      </c>
      <c r="H268" s="1013"/>
      <c r="I268" s="10" t="s">
        <v>356</v>
      </c>
      <c r="J268" s="102">
        <f t="shared" si="18"/>
        <v>3</v>
      </c>
      <c r="K268" s="254"/>
    </row>
    <row r="269" spans="1:11" ht="15.75" x14ac:dyDescent="0.25">
      <c r="A269" s="102">
        <f t="shared" si="17"/>
        <v>4</v>
      </c>
      <c r="B269" s="4"/>
      <c r="C269" s="4"/>
      <c r="D269" s="4"/>
      <c r="E269" s="4"/>
      <c r="F269" s="4"/>
      <c r="G269" s="413"/>
      <c r="H269" s="4"/>
      <c r="I269" s="10"/>
      <c r="J269" s="102">
        <f t="shared" si="18"/>
        <v>4</v>
      </c>
    </row>
    <row r="270" spans="1:11" ht="18.75" x14ac:dyDescent="0.35">
      <c r="A270" s="102">
        <f t="shared" si="17"/>
        <v>5</v>
      </c>
      <c r="B270" s="4"/>
      <c r="C270" s="133" t="s">
        <v>188</v>
      </c>
      <c r="D270" s="4"/>
      <c r="E270" s="4"/>
      <c r="F270" s="4"/>
      <c r="G270" s="374">
        <f>G68</f>
        <v>0</v>
      </c>
      <c r="H270" s="4"/>
      <c r="I270" s="10" t="s">
        <v>581</v>
      </c>
      <c r="J270" s="102">
        <f t="shared" si="18"/>
        <v>5</v>
      </c>
    </row>
    <row r="271" spans="1:11" ht="15.75" x14ac:dyDescent="0.25">
      <c r="A271" s="102">
        <f t="shared" si="17"/>
        <v>6</v>
      </c>
      <c r="B271" s="4"/>
      <c r="C271" s="133"/>
      <c r="D271" s="4"/>
      <c r="E271" s="4"/>
      <c r="F271" s="4"/>
      <c r="G271" s="114"/>
      <c r="H271" s="4"/>
      <c r="I271" s="10"/>
      <c r="J271" s="102">
        <f t="shared" si="18"/>
        <v>6</v>
      </c>
    </row>
    <row r="272" spans="1:11" ht="15.75" x14ac:dyDescent="0.25">
      <c r="A272" s="102">
        <f t="shared" si="17"/>
        <v>7</v>
      </c>
      <c r="B272" s="4"/>
      <c r="C272" s="133" t="s">
        <v>127</v>
      </c>
      <c r="D272" s="4"/>
      <c r="E272" s="4"/>
      <c r="F272" s="4"/>
      <c r="G272" s="1040">
        <f>G268+G270</f>
        <v>613041</v>
      </c>
      <c r="H272" s="1013"/>
      <c r="I272" s="10" t="s">
        <v>331</v>
      </c>
      <c r="J272" s="102">
        <f t="shared" si="18"/>
        <v>7</v>
      </c>
    </row>
    <row r="273" spans="1:10" ht="15.75" x14ac:dyDescent="0.25">
      <c r="A273" s="102">
        <f t="shared" si="17"/>
        <v>8</v>
      </c>
      <c r="B273" s="4"/>
      <c r="C273" s="4"/>
      <c r="D273" s="4"/>
      <c r="E273" s="4"/>
      <c r="F273" s="4"/>
      <c r="G273" s="103"/>
      <c r="H273" s="4"/>
      <c r="I273" s="10"/>
      <c r="J273" s="102">
        <f t="shared" si="18"/>
        <v>8</v>
      </c>
    </row>
    <row r="274" spans="1:10" ht="15.75" x14ac:dyDescent="0.25">
      <c r="A274" s="102">
        <f t="shared" si="17"/>
        <v>9</v>
      </c>
      <c r="B274" s="134"/>
      <c r="C274" s="134" t="s">
        <v>455</v>
      </c>
      <c r="D274" s="134"/>
      <c r="E274" s="134"/>
      <c r="F274" s="134"/>
      <c r="G274" s="1041">
        <f>('Retail TU Adj'!O34)/1000</f>
        <v>6018.6908638398863</v>
      </c>
      <c r="H274" s="1013"/>
      <c r="I274" s="48" t="s">
        <v>864</v>
      </c>
      <c r="J274" s="102">
        <f t="shared" si="18"/>
        <v>9</v>
      </c>
    </row>
    <row r="275" spans="1:10" ht="15.75" x14ac:dyDescent="0.25">
      <c r="A275" s="102">
        <f t="shared" si="17"/>
        <v>10</v>
      </c>
      <c r="B275" s="134"/>
      <c r="C275" s="134"/>
      <c r="D275" s="134"/>
      <c r="E275" s="134"/>
      <c r="F275" s="134"/>
      <c r="G275" s="124"/>
      <c r="H275" s="134"/>
      <c r="I275" s="48"/>
      <c r="J275" s="102">
        <f t="shared" si="18"/>
        <v>10</v>
      </c>
    </row>
    <row r="276" spans="1:10" ht="15.75" x14ac:dyDescent="0.25">
      <c r="A276" s="102">
        <f t="shared" si="17"/>
        <v>11</v>
      </c>
      <c r="B276" s="134"/>
      <c r="C276" s="134" t="s">
        <v>456</v>
      </c>
      <c r="D276" s="134"/>
      <c r="E276" s="134"/>
      <c r="F276" s="134"/>
      <c r="G276" s="390">
        <f>('Retail Int TU-1'!O25+'Retail Int TU-2'!O25)/1000</f>
        <v>0</v>
      </c>
      <c r="H276" s="134"/>
      <c r="I276" s="48" t="s">
        <v>865</v>
      </c>
      <c r="J276" s="102">
        <f t="shared" si="18"/>
        <v>11</v>
      </c>
    </row>
    <row r="277" spans="1:10" ht="15.75" x14ac:dyDescent="0.25">
      <c r="A277" s="102">
        <f t="shared" si="17"/>
        <v>12</v>
      </c>
      <c r="B277" s="134"/>
      <c r="C277" s="134"/>
      <c r="D277" s="134"/>
      <c r="E277" s="134"/>
      <c r="F277" s="134"/>
      <c r="G277" s="124"/>
      <c r="H277" s="134"/>
      <c r="I277" s="48"/>
      <c r="J277" s="102">
        <f t="shared" si="18"/>
        <v>12</v>
      </c>
    </row>
    <row r="278" spans="1:10" ht="15.75" x14ac:dyDescent="0.25">
      <c r="A278" s="102">
        <f t="shared" si="17"/>
        <v>13</v>
      </c>
      <c r="B278" s="134"/>
      <c r="C278" s="133" t="s">
        <v>344</v>
      </c>
      <c r="D278" s="134"/>
      <c r="E278" s="134"/>
      <c r="F278" s="134"/>
      <c r="G278" s="696">
        <f>SUM(G274:G276)</f>
        <v>6018.6908638398863</v>
      </c>
      <c r="H278" s="1013"/>
      <c r="I278" s="10" t="s">
        <v>345</v>
      </c>
      <c r="J278" s="102">
        <f t="shared" si="18"/>
        <v>13</v>
      </c>
    </row>
    <row r="279" spans="1:10" ht="15.75" x14ac:dyDescent="0.25">
      <c r="A279" s="102">
        <f t="shared" si="17"/>
        <v>14</v>
      </c>
      <c r="B279" s="4"/>
      <c r="C279" s="4"/>
      <c r="D279" s="4"/>
      <c r="E279" s="4"/>
      <c r="F279" s="4"/>
      <c r="G279" s="116"/>
      <c r="H279" s="1013"/>
      <c r="I279" s="10"/>
      <c r="J279" s="102">
        <f t="shared" si="18"/>
        <v>14</v>
      </c>
    </row>
    <row r="280" spans="1:10" ht="15.75" x14ac:dyDescent="0.25">
      <c r="A280" s="102">
        <f t="shared" si="17"/>
        <v>15</v>
      </c>
      <c r="B280" s="4"/>
      <c r="C280" s="76" t="s">
        <v>313</v>
      </c>
      <c r="D280" s="4"/>
      <c r="E280" s="4"/>
      <c r="F280" s="4"/>
      <c r="G280" s="116"/>
      <c r="H280" s="4"/>
      <c r="I280" s="10"/>
      <c r="J280" s="102">
        <f t="shared" si="18"/>
        <v>15</v>
      </c>
    </row>
    <row r="281" spans="1:10" ht="15.75" x14ac:dyDescent="0.25">
      <c r="A281" s="102">
        <f t="shared" si="17"/>
        <v>16</v>
      </c>
      <c r="B281" s="4"/>
      <c r="C281" s="4"/>
      <c r="D281" s="4"/>
      <c r="E281" s="4"/>
      <c r="F281" s="4"/>
      <c r="G281" s="116"/>
      <c r="H281" s="4"/>
      <c r="I281" s="10"/>
      <c r="J281" s="102">
        <f t="shared" si="18"/>
        <v>16</v>
      </c>
    </row>
    <row r="282" spans="1:10" ht="15.75" x14ac:dyDescent="0.25">
      <c r="A282" s="102">
        <f t="shared" si="17"/>
        <v>17</v>
      </c>
      <c r="B282" s="4"/>
      <c r="C282" s="4" t="s">
        <v>312</v>
      </c>
      <c r="D282" s="4"/>
      <c r="E282" s="4"/>
      <c r="F282" s="4"/>
      <c r="G282" s="777">
        <f>G202</f>
        <v>109398</v>
      </c>
      <c r="H282" s="1013"/>
      <c r="I282" s="10" t="s">
        <v>453</v>
      </c>
      <c r="J282" s="102">
        <f t="shared" si="18"/>
        <v>17</v>
      </c>
    </row>
    <row r="283" spans="1:10" ht="15.75" x14ac:dyDescent="0.25">
      <c r="A283" s="102">
        <f t="shared" si="17"/>
        <v>18</v>
      </c>
      <c r="B283" s="4"/>
      <c r="C283" s="4"/>
      <c r="D283" s="4"/>
      <c r="E283" s="4"/>
      <c r="F283" s="4"/>
      <c r="G283" s="73"/>
      <c r="H283" s="4"/>
      <c r="I283" s="10"/>
      <c r="J283" s="102">
        <f t="shared" si="18"/>
        <v>18</v>
      </c>
    </row>
    <row r="284" spans="1:10" ht="15.75" x14ac:dyDescent="0.25">
      <c r="A284" s="102">
        <f t="shared" si="17"/>
        <v>19</v>
      </c>
      <c r="B284" s="4"/>
      <c r="C284" s="76" t="s">
        <v>475</v>
      </c>
      <c r="D284" s="4"/>
      <c r="E284" s="4"/>
      <c r="F284" s="4"/>
      <c r="G284" s="73"/>
      <c r="H284" s="4"/>
      <c r="I284" s="10"/>
      <c r="J284" s="102">
        <f t="shared" si="18"/>
        <v>19</v>
      </c>
    </row>
    <row r="285" spans="1:10" ht="15.75" x14ac:dyDescent="0.25">
      <c r="A285" s="102">
        <f t="shared" si="17"/>
        <v>20</v>
      </c>
      <c r="B285" s="4"/>
      <c r="C285" s="4"/>
      <c r="D285" s="4"/>
      <c r="E285" s="4"/>
      <c r="F285" s="4"/>
      <c r="G285" s="73"/>
      <c r="H285" s="4"/>
      <c r="I285" s="10"/>
      <c r="J285" s="102">
        <f t="shared" si="18"/>
        <v>20</v>
      </c>
    </row>
    <row r="286" spans="1:10" ht="18.75" x14ac:dyDescent="0.35">
      <c r="A286" s="102">
        <f t="shared" si="17"/>
        <v>21</v>
      </c>
      <c r="B286" s="4"/>
      <c r="C286" s="4" t="s">
        <v>526</v>
      </c>
      <c r="D286" s="4"/>
      <c r="E286" s="4"/>
      <c r="F286" s="4"/>
      <c r="G286" s="777">
        <f>G234</f>
        <v>0</v>
      </c>
      <c r="H286" s="4"/>
      <c r="I286" s="10" t="s">
        <v>503</v>
      </c>
      <c r="J286" s="102">
        <f t="shared" si="18"/>
        <v>21</v>
      </c>
    </row>
    <row r="287" spans="1:10" ht="15.75" x14ac:dyDescent="0.25">
      <c r="A287" s="102">
        <f t="shared" si="17"/>
        <v>22</v>
      </c>
      <c r="B287" s="4"/>
      <c r="C287" s="4"/>
      <c r="D287" s="4"/>
      <c r="E287" s="4"/>
      <c r="F287" s="4"/>
      <c r="G287" s="73"/>
      <c r="H287" s="4"/>
      <c r="I287" s="10"/>
      <c r="J287" s="102">
        <f t="shared" si="18"/>
        <v>22</v>
      </c>
    </row>
    <row r="288" spans="1:10" ht="15.75" x14ac:dyDescent="0.25">
      <c r="A288" s="102">
        <f t="shared" si="17"/>
        <v>23</v>
      </c>
      <c r="B288" s="4"/>
      <c r="C288" s="76" t="s">
        <v>855</v>
      </c>
      <c r="D288" s="4"/>
      <c r="E288" s="4"/>
      <c r="F288" s="4"/>
      <c r="J288" s="102">
        <f t="shared" si="18"/>
        <v>23</v>
      </c>
    </row>
    <row r="289" spans="1:12" ht="15.75" x14ac:dyDescent="0.25">
      <c r="A289" s="102">
        <f t="shared" si="17"/>
        <v>24</v>
      </c>
      <c r="B289" s="4"/>
      <c r="C289" s="76"/>
      <c r="D289" s="4"/>
      <c r="E289" s="4"/>
      <c r="F289" s="4"/>
      <c r="J289" s="102">
        <f t="shared" si="18"/>
        <v>24</v>
      </c>
    </row>
    <row r="290" spans="1:12" ht="15.75" x14ac:dyDescent="0.25">
      <c r="A290" s="102">
        <f t="shared" si="17"/>
        <v>25</v>
      </c>
      <c r="B290" s="4"/>
      <c r="C290" s="4" t="s">
        <v>509</v>
      </c>
      <c r="D290" s="4"/>
      <c r="E290" s="4"/>
      <c r="F290" s="4"/>
      <c r="G290" s="777">
        <f>G251</f>
        <v>0</v>
      </c>
      <c r="H290" s="4"/>
      <c r="I290" s="10" t="s">
        <v>504</v>
      </c>
      <c r="J290" s="102">
        <f t="shared" si="18"/>
        <v>25</v>
      </c>
    </row>
    <row r="291" spans="1:12" ht="15.75" x14ac:dyDescent="0.25">
      <c r="A291" s="102">
        <f t="shared" si="17"/>
        <v>26</v>
      </c>
      <c r="B291" s="4"/>
      <c r="C291" s="4"/>
      <c r="D291" s="4"/>
      <c r="E291" s="4"/>
      <c r="F291" s="4"/>
      <c r="G291" s="124"/>
      <c r="H291" s="4"/>
      <c r="I291" s="10"/>
      <c r="J291" s="102">
        <f t="shared" si="18"/>
        <v>26</v>
      </c>
    </row>
    <row r="292" spans="1:12" ht="17.25" x14ac:dyDescent="0.3">
      <c r="A292" s="102">
        <f t="shared" si="17"/>
        <v>27</v>
      </c>
      <c r="B292" s="4"/>
      <c r="C292" s="76" t="s">
        <v>372</v>
      </c>
      <c r="D292" s="4"/>
      <c r="E292" s="4"/>
      <c r="F292" s="4"/>
      <c r="G292" s="1042">
        <f>G272+G278+G282+G286+G290</f>
        <v>728457.69086383993</v>
      </c>
      <c r="H292" s="1013"/>
      <c r="I292" s="10" t="s">
        <v>505</v>
      </c>
      <c r="J292" s="102">
        <f t="shared" si="18"/>
        <v>27</v>
      </c>
    </row>
    <row r="293" spans="1:12" ht="15.75" x14ac:dyDescent="0.25">
      <c r="A293" s="102">
        <f t="shared" si="17"/>
        <v>28</v>
      </c>
      <c r="B293" s="4"/>
      <c r="C293" s="4"/>
      <c r="D293" s="4"/>
      <c r="E293" s="4"/>
      <c r="F293" s="4"/>
      <c r="G293" s="116"/>
      <c r="H293" s="4"/>
      <c r="I293" s="10"/>
      <c r="J293" s="102">
        <f t="shared" si="18"/>
        <v>28</v>
      </c>
    </row>
    <row r="294" spans="1:12" ht="15.75" x14ac:dyDescent="0.25">
      <c r="A294" s="102">
        <f t="shared" si="17"/>
        <v>29</v>
      </c>
      <c r="B294" s="4"/>
      <c r="C294" s="118" t="s">
        <v>346</v>
      </c>
      <c r="D294" s="103"/>
      <c r="E294" s="103"/>
      <c r="F294" s="103"/>
      <c r="G294" s="1043">
        <f>ROUND(G292* 0.01031,0)</f>
        <v>7510</v>
      </c>
      <c r="H294" s="1013"/>
      <c r="I294" s="102" t="s">
        <v>952</v>
      </c>
      <c r="J294" s="102">
        <f t="shared" si="18"/>
        <v>29</v>
      </c>
      <c r="L294" s="100"/>
    </row>
    <row r="295" spans="1:12" ht="15.75" x14ac:dyDescent="0.25">
      <c r="A295" s="102">
        <f t="shared" si="17"/>
        <v>30</v>
      </c>
      <c r="B295" s="4"/>
      <c r="C295" s="118" t="s">
        <v>96</v>
      </c>
      <c r="D295" s="103"/>
      <c r="E295" s="103"/>
      <c r="F295" s="103"/>
      <c r="G295" s="1044">
        <f>ROUND(G292* 0.00174,0)</f>
        <v>1268</v>
      </c>
      <c r="H295" s="1013"/>
      <c r="I295" s="102" t="s">
        <v>953</v>
      </c>
      <c r="J295" s="102">
        <f t="shared" si="18"/>
        <v>30</v>
      </c>
      <c r="L295" s="100"/>
    </row>
    <row r="296" spans="1:12" ht="15.75" x14ac:dyDescent="0.25">
      <c r="A296" s="102">
        <f t="shared" si="17"/>
        <v>31</v>
      </c>
      <c r="B296" s="4"/>
      <c r="C296" s="103"/>
      <c r="D296" s="103"/>
      <c r="E296" s="103"/>
      <c r="F296" s="103"/>
      <c r="G296" s="119"/>
      <c r="H296" s="4"/>
      <c r="I296" s="10"/>
      <c r="J296" s="102">
        <f t="shared" si="18"/>
        <v>31</v>
      </c>
    </row>
    <row r="297" spans="1:12" ht="18" thickBot="1" x14ac:dyDescent="0.35">
      <c r="A297" s="102">
        <f t="shared" si="17"/>
        <v>32</v>
      </c>
      <c r="B297" s="4"/>
      <c r="C297" s="255" t="s">
        <v>856</v>
      </c>
      <c r="D297" s="103"/>
      <c r="E297" s="103"/>
      <c r="F297" s="103"/>
      <c r="G297" s="773">
        <f>SUM(G292:G295)</f>
        <v>737235.69086383993</v>
      </c>
      <c r="H297" s="1013"/>
      <c r="I297" s="10" t="s">
        <v>506</v>
      </c>
      <c r="J297" s="102">
        <f t="shared" si="18"/>
        <v>32</v>
      </c>
    </row>
    <row r="298" spans="1:12" ht="16.5" thickTop="1" x14ac:dyDescent="0.25">
      <c r="A298" s="102"/>
      <c r="B298" s="4"/>
      <c r="C298" s="4"/>
      <c r="D298" s="4"/>
      <c r="E298" s="4"/>
      <c r="F298" s="4"/>
      <c r="G298" s="4"/>
      <c r="H298" s="4"/>
      <c r="I298" s="10"/>
      <c r="J298" s="102"/>
    </row>
    <row r="299" spans="1:12" ht="15.75" x14ac:dyDescent="0.25">
      <c r="A299" s="102"/>
      <c r="B299" s="4"/>
      <c r="C299" s="4"/>
      <c r="D299" s="4"/>
      <c r="E299" s="4"/>
      <c r="F299" s="4"/>
      <c r="G299" s="83"/>
      <c r="H299" s="4"/>
      <c r="I299" s="4"/>
      <c r="J299" s="102"/>
    </row>
    <row r="300" spans="1:12" ht="15.75" x14ac:dyDescent="0.25">
      <c r="A300" s="102"/>
      <c r="B300" s="1013"/>
      <c r="C300" s="50"/>
      <c r="D300" s="4"/>
      <c r="E300" s="4"/>
      <c r="F300" s="4"/>
      <c r="G300" s="136"/>
      <c r="H300" s="4"/>
      <c r="I300" s="10"/>
      <c r="J300" s="102"/>
    </row>
    <row r="301" spans="1:12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0"/>
    </row>
    <row r="302" spans="1:12" ht="15.75" x14ac:dyDescent="0.25">
      <c r="A302" s="4"/>
      <c r="B302" s="4"/>
      <c r="C302" s="103" t="s">
        <v>39</v>
      </c>
      <c r="D302" s="4"/>
      <c r="E302" s="4"/>
      <c r="F302" s="4"/>
      <c r="G302" s="4"/>
      <c r="H302" s="4"/>
      <c r="I302" s="4"/>
      <c r="J302" s="10"/>
    </row>
    <row r="303" spans="1:12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0"/>
    </row>
    <row r="304" spans="1:12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0"/>
    </row>
    <row r="305" spans="1:10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0"/>
    </row>
    <row r="306" spans="1:10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0"/>
    </row>
    <row r="307" spans="1:10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0"/>
    </row>
    <row r="308" spans="1:10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0"/>
    </row>
    <row r="309" spans="1:10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0"/>
    </row>
    <row r="310" spans="1:10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0"/>
    </row>
    <row r="311" spans="1:10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0"/>
    </row>
    <row r="312" spans="1:10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0"/>
    </row>
    <row r="313" spans="1:10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0"/>
    </row>
    <row r="314" spans="1:10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0"/>
    </row>
    <row r="315" spans="1:10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0"/>
    </row>
    <row r="316" spans="1:10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0"/>
    </row>
    <row r="317" spans="1:10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0"/>
    </row>
    <row r="318" spans="1:10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0"/>
    </row>
    <row r="319" spans="1:10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0"/>
    </row>
    <row r="320" spans="1:10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0"/>
    </row>
    <row r="321" spans="1:10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0"/>
    </row>
    <row r="322" spans="1:10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0"/>
    </row>
    <row r="323" spans="1:10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0"/>
    </row>
    <row r="324" spans="1:10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0"/>
    </row>
    <row r="325" spans="1:10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0"/>
    </row>
    <row r="326" spans="1:10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0"/>
    </row>
    <row r="327" spans="1:10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0"/>
    </row>
    <row r="328" spans="1:10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0"/>
    </row>
    <row r="329" spans="1:10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0"/>
    </row>
    <row r="330" spans="1:10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0"/>
    </row>
    <row r="331" spans="1:10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0"/>
    </row>
    <row r="332" spans="1:10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0"/>
    </row>
    <row r="333" spans="1:10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0"/>
    </row>
    <row r="334" spans="1:10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0"/>
    </row>
    <row r="335" spans="1:10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0"/>
    </row>
    <row r="336" spans="1:10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0"/>
    </row>
    <row r="337" spans="1:10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0"/>
    </row>
    <row r="338" spans="1:10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0"/>
    </row>
    <row r="339" spans="1:10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0"/>
    </row>
    <row r="340" spans="1:10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0"/>
    </row>
    <row r="341" spans="1:10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0"/>
    </row>
  </sheetData>
  <mergeCells count="30">
    <mergeCell ref="C82:I82"/>
    <mergeCell ref="C2:I2"/>
    <mergeCell ref="C3:I3"/>
    <mergeCell ref="C4:I4"/>
    <mergeCell ref="C5:I5"/>
    <mergeCell ref="C6:I6"/>
    <mergeCell ref="C176:I176"/>
    <mergeCell ref="C83:I83"/>
    <mergeCell ref="C84:I84"/>
    <mergeCell ref="C85:I85"/>
    <mergeCell ref="C86:I86"/>
    <mergeCell ref="C135:I135"/>
    <mergeCell ref="C136:I136"/>
    <mergeCell ref="C137:I137"/>
    <mergeCell ref="C138:I138"/>
    <mergeCell ref="C139:I139"/>
    <mergeCell ref="C174:I174"/>
    <mergeCell ref="C175:I175"/>
    <mergeCell ref="C261:I261"/>
    <mergeCell ref="C177:I177"/>
    <mergeCell ref="C178:I178"/>
    <mergeCell ref="C205:I205"/>
    <mergeCell ref="C206:I206"/>
    <mergeCell ref="C207:I207"/>
    <mergeCell ref="C208:I208"/>
    <mergeCell ref="C209:I209"/>
    <mergeCell ref="C257:I257"/>
    <mergeCell ref="C258:I258"/>
    <mergeCell ref="C259:I259"/>
    <mergeCell ref="C260:I260"/>
  </mergeCells>
  <phoneticPr fontId="0" type="noConversion"/>
  <printOptions horizontalCentered="1"/>
  <pageMargins left="0" right="0" top="0.25" bottom="0.5" header="0.25" footer="0.25"/>
  <pageSetup scale="57" orientation="portrait" r:id="rId1"/>
  <headerFooter alignWithMargins="0">
    <oddFooter>&amp;L&amp;F&amp;CPage &amp;P of &amp;N&amp;R&amp;D</oddFooter>
  </headerFooter>
  <rowBreaks count="5" manualBreakCount="5">
    <brk id="80" max="9" man="1"/>
    <brk id="133" max="9" man="1"/>
    <brk id="172" max="9" man="1"/>
    <brk id="203" max="9" man="1"/>
    <brk id="25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44"/>
  <sheetViews>
    <sheetView zoomScale="80" zoomScaleNormal="80" workbookViewId="0"/>
  </sheetViews>
  <sheetFormatPr defaultRowHeight="15" x14ac:dyDescent="0.2"/>
  <cols>
    <col min="1" max="1" width="5.7109375" style="11" customWidth="1"/>
    <col min="2" max="2" width="35.5703125" customWidth="1"/>
    <col min="3" max="3" width="14.28515625" bestFit="1" customWidth="1"/>
    <col min="4" max="4" width="12.7109375" customWidth="1"/>
    <col min="5" max="5" width="11.7109375" customWidth="1"/>
    <col min="6" max="6" width="9.7109375" customWidth="1"/>
    <col min="7" max="7" width="9.28515625" customWidth="1"/>
    <col min="8" max="8" width="1.7109375" customWidth="1"/>
    <col min="9" max="9" width="15.7109375" customWidth="1"/>
    <col min="10" max="10" width="1.7109375" customWidth="1"/>
    <col min="11" max="11" width="38.28515625" bestFit="1" customWidth="1"/>
    <col min="12" max="12" width="5.7109375" customWidth="1"/>
    <col min="14" max="14" width="20.5703125" bestFit="1" customWidth="1"/>
  </cols>
  <sheetData>
    <row r="1" spans="1:12" ht="15.75" x14ac:dyDescent="0.25">
      <c r="A1" s="3"/>
      <c r="B1" s="7"/>
      <c r="C1" s="3"/>
      <c r="D1" s="4"/>
      <c r="E1" s="5"/>
      <c r="F1" s="5"/>
      <c r="G1" s="5"/>
      <c r="H1" s="5"/>
      <c r="I1" s="28"/>
      <c r="J1" s="41"/>
      <c r="K1" s="10"/>
      <c r="L1" s="3"/>
    </row>
    <row r="2" spans="1:12" ht="15.75" x14ac:dyDescent="0.25">
      <c r="A2" s="10"/>
      <c r="B2" s="1097" t="s">
        <v>42</v>
      </c>
      <c r="C2" s="1097"/>
      <c r="D2" s="1097"/>
      <c r="E2" s="1097"/>
      <c r="F2" s="1097"/>
      <c r="G2" s="1097"/>
      <c r="H2" s="1097"/>
      <c r="I2" s="1097"/>
      <c r="J2" s="1101"/>
      <c r="K2" s="1101"/>
      <c r="L2" s="10"/>
    </row>
    <row r="3" spans="1:12" ht="15.75" x14ac:dyDescent="0.25">
      <c r="A3" s="10"/>
      <c r="B3" s="1097" t="s">
        <v>174</v>
      </c>
      <c r="C3" s="1097"/>
      <c r="D3" s="1097"/>
      <c r="E3" s="1097"/>
      <c r="F3" s="1097"/>
      <c r="G3" s="1097"/>
      <c r="H3" s="1097"/>
      <c r="I3" s="1097"/>
      <c r="J3" s="1101"/>
      <c r="K3" s="1101"/>
      <c r="L3" s="10"/>
    </row>
    <row r="4" spans="1:12" ht="15.75" x14ac:dyDescent="0.25">
      <c r="A4" s="10"/>
      <c r="B4" s="1097" t="s">
        <v>52</v>
      </c>
      <c r="C4" s="1097"/>
      <c r="D4" s="1097"/>
      <c r="E4" s="1097"/>
      <c r="F4" s="1097"/>
      <c r="G4" s="1097"/>
      <c r="H4" s="1097"/>
      <c r="I4" s="1097"/>
      <c r="J4" s="1101"/>
      <c r="K4" s="1101"/>
      <c r="L4" s="10"/>
    </row>
    <row r="5" spans="1:12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3"/>
      <c r="K5" s="1103"/>
      <c r="L5" s="10"/>
    </row>
    <row r="6" spans="1:12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147"/>
      <c r="J8" s="2"/>
      <c r="K8" s="48"/>
      <c r="L8" s="10" t="s">
        <v>62</v>
      </c>
    </row>
    <row r="9" spans="1:12" ht="15.75" x14ac:dyDescent="0.25">
      <c r="A9" s="33" t="s">
        <v>63</v>
      </c>
      <c r="B9" s="2"/>
      <c r="C9" s="2"/>
      <c r="D9" s="2"/>
      <c r="E9" s="2"/>
      <c r="F9" s="2"/>
      <c r="G9" s="2"/>
      <c r="H9" s="2"/>
      <c r="I9" s="148" t="s">
        <v>69</v>
      </c>
      <c r="J9" s="2"/>
      <c r="K9" s="33" t="s">
        <v>65</v>
      </c>
      <c r="L9" s="33" t="s">
        <v>63</v>
      </c>
    </row>
    <row r="10" spans="1:12" ht="15.75" x14ac:dyDescent="0.25">
      <c r="A10" s="48"/>
      <c r="B10" s="2"/>
      <c r="C10" s="2"/>
      <c r="D10" s="2"/>
      <c r="E10" s="2"/>
      <c r="F10" s="2"/>
      <c r="G10" s="2"/>
      <c r="H10" s="2"/>
      <c r="I10" s="48"/>
      <c r="J10" s="2"/>
      <c r="K10" s="48"/>
      <c r="L10" s="48"/>
    </row>
    <row r="11" spans="1:12" ht="15.75" x14ac:dyDescent="0.25">
      <c r="A11" s="3">
        <v>1</v>
      </c>
      <c r="B11" s="7" t="s">
        <v>923</v>
      </c>
      <c r="C11" s="3"/>
      <c r="D11" s="3"/>
      <c r="E11" s="3"/>
      <c r="F11" s="3"/>
      <c r="G11" s="3"/>
      <c r="H11" s="3"/>
      <c r="I11" s="547">
        <v>91226</v>
      </c>
      <c r="J11" s="3"/>
      <c r="K11" s="19" t="s">
        <v>988</v>
      </c>
      <c r="L11" s="3">
        <v>1</v>
      </c>
    </row>
    <row r="12" spans="1:12" ht="15.75" x14ac:dyDescent="0.25">
      <c r="A12" s="3">
        <f>A11+1</f>
        <v>2</v>
      </c>
      <c r="B12" s="4"/>
      <c r="C12" s="4"/>
      <c r="D12" s="4"/>
      <c r="E12" s="4"/>
      <c r="F12" s="4"/>
      <c r="G12" s="4"/>
      <c r="H12" s="4"/>
      <c r="I12" s="85"/>
      <c r="J12" s="44"/>
      <c r="K12" s="19"/>
      <c r="L12" s="3">
        <f>L11+1</f>
        <v>2</v>
      </c>
    </row>
    <row r="13" spans="1:12" ht="15.75" x14ac:dyDescent="0.25">
      <c r="A13" s="257">
        <f t="shared" ref="A13:A35" si="0">+A12+1</f>
        <v>3</v>
      </c>
      <c r="B13" s="4" t="s">
        <v>655</v>
      </c>
      <c r="C13" s="4"/>
      <c r="D13" s="4"/>
      <c r="E13" s="4"/>
      <c r="F13" s="4"/>
      <c r="G13" s="4"/>
      <c r="H13" s="4"/>
      <c r="I13" s="449">
        <v>11522</v>
      </c>
      <c r="J13" s="275"/>
      <c r="K13" s="19" t="s">
        <v>987</v>
      </c>
      <c r="L13" s="257">
        <f t="shared" ref="L13:L35" si="1">+L12+1</f>
        <v>3</v>
      </c>
    </row>
    <row r="14" spans="1:12" ht="15.75" x14ac:dyDescent="0.25">
      <c r="A14" s="257">
        <f t="shared" si="0"/>
        <v>4</v>
      </c>
      <c r="B14" s="4"/>
      <c r="C14" s="4"/>
      <c r="D14" s="4"/>
      <c r="E14" s="4"/>
      <c r="F14" s="4"/>
      <c r="G14" s="4"/>
      <c r="H14" s="4"/>
      <c r="I14" s="85"/>
      <c r="J14" s="44"/>
      <c r="K14" s="19"/>
      <c r="L14" s="257">
        <f t="shared" si="1"/>
        <v>4</v>
      </c>
    </row>
    <row r="15" spans="1:12" ht="15.75" x14ac:dyDescent="0.25">
      <c r="A15" s="257">
        <f t="shared" si="0"/>
        <v>5</v>
      </c>
      <c r="B15" s="4" t="s">
        <v>656</v>
      </c>
      <c r="C15" s="4"/>
      <c r="D15" s="4"/>
      <c r="E15" s="4"/>
      <c r="F15" s="4"/>
      <c r="G15" s="4"/>
      <c r="H15" s="4"/>
      <c r="I15" s="456">
        <v>7657</v>
      </c>
      <c r="J15" s="21"/>
      <c r="K15" s="19" t="s">
        <v>989</v>
      </c>
      <c r="L15" s="257">
        <f t="shared" si="1"/>
        <v>5</v>
      </c>
    </row>
    <row r="16" spans="1:12" ht="15.75" x14ac:dyDescent="0.25">
      <c r="A16" s="257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40"/>
      <c r="K16" s="19"/>
      <c r="L16" s="257">
        <f t="shared" si="1"/>
        <v>6</v>
      </c>
    </row>
    <row r="17" spans="1:12" ht="15.75" x14ac:dyDescent="0.25">
      <c r="A17" s="257">
        <f t="shared" si="0"/>
        <v>7</v>
      </c>
      <c r="B17" s="4" t="s">
        <v>657</v>
      </c>
      <c r="C17" s="4"/>
      <c r="D17" s="4"/>
      <c r="E17" s="4"/>
      <c r="F17" s="4"/>
      <c r="G17" s="4"/>
      <c r="H17" s="4"/>
      <c r="I17" s="451">
        <v>52067</v>
      </c>
      <c r="J17" s="35"/>
      <c r="K17" s="19" t="s">
        <v>990</v>
      </c>
      <c r="L17" s="257">
        <f t="shared" si="1"/>
        <v>7</v>
      </c>
    </row>
    <row r="18" spans="1:12" ht="15.75" x14ac:dyDescent="0.25">
      <c r="A18" s="257">
        <f t="shared" si="0"/>
        <v>8</v>
      </c>
      <c r="B18" s="4"/>
      <c r="C18" s="4"/>
      <c r="D18" s="4"/>
      <c r="E18" s="4"/>
      <c r="F18" s="4"/>
      <c r="G18" s="4"/>
      <c r="H18" s="4"/>
      <c r="I18" s="26"/>
      <c r="J18" s="40"/>
      <c r="K18" s="19"/>
      <c r="L18" s="257">
        <f t="shared" si="1"/>
        <v>8</v>
      </c>
    </row>
    <row r="19" spans="1:12" ht="15.75" x14ac:dyDescent="0.25">
      <c r="A19" s="257">
        <f t="shared" si="0"/>
        <v>9</v>
      </c>
      <c r="B19" s="4" t="s">
        <v>87</v>
      </c>
      <c r="C19" s="4"/>
      <c r="D19" s="4"/>
      <c r="E19" s="4"/>
      <c r="F19" s="4"/>
      <c r="G19" s="4"/>
      <c r="H19" s="4"/>
      <c r="I19" s="416">
        <f>'Statement AI-WP'!G29</f>
        <v>0.1648</v>
      </c>
      <c r="J19" s="40"/>
      <c r="K19" s="19" t="s">
        <v>511</v>
      </c>
      <c r="L19" s="257">
        <f t="shared" si="1"/>
        <v>9</v>
      </c>
    </row>
    <row r="20" spans="1:12" ht="15.75" x14ac:dyDescent="0.25">
      <c r="A20" s="257">
        <f t="shared" si="0"/>
        <v>10</v>
      </c>
      <c r="B20" s="4"/>
      <c r="C20" s="4"/>
      <c r="D20" s="4"/>
      <c r="E20" s="4"/>
      <c r="F20" s="4"/>
      <c r="G20" s="4"/>
      <c r="H20" s="4"/>
      <c r="I20" s="419"/>
      <c r="J20" s="40"/>
      <c r="K20" s="19"/>
      <c r="L20" s="257">
        <f t="shared" si="1"/>
        <v>10</v>
      </c>
    </row>
    <row r="21" spans="1:12" ht="15.75" x14ac:dyDescent="0.25">
      <c r="A21" s="345">
        <f t="shared" si="0"/>
        <v>11</v>
      </c>
      <c r="B21" s="4" t="s">
        <v>386</v>
      </c>
      <c r="C21" s="4"/>
      <c r="D21" s="4"/>
      <c r="E21" s="4"/>
      <c r="F21" s="4"/>
      <c r="G21" s="4"/>
      <c r="H21" s="4"/>
      <c r="I21" s="420">
        <f>ROUND(I13*I19,0)</f>
        <v>1899</v>
      </c>
      <c r="J21" s="275"/>
      <c r="K21" s="19" t="s">
        <v>658</v>
      </c>
      <c r="L21" s="345">
        <f t="shared" si="1"/>
        <v>11</v>
      </c>
    </row>
    <row r="22" spans="1:12" ht="15.75" x14ac:dyDescent="0.25">
      <c r="A22" s="345">
        <f t="shared" si="0"/>
        <v>12</v>
      </c>
      <c r="B22" s="4"/>
      <c r="C22" s="4"/>
      <c r="D22" s="4"/>
      <c r="E22" s="4"/>
      <c r="F22" s="4"/>
      <c r="G22" s="4"/>
      <c r="H22" s="4"/>
      <c r="I22" s="419"/>
      <c r="J22" s="40"/>
      <c r="K22" s="19"/>
      <c r="L22" s="345">
        <f t="shared" si="1"/>
        <v>12</v>
      </c>
    </row>
    <row r="23" spans="1:12" ht="15.75" x14ac:dyDescent="0.25">
      <c r="A23" s="345">
        <f t="shared" si="0"/>
        <v>13</v>
      </c>
      <c r="B23" s="4" t="s">
        <v>113</v>
      </c>
      <c r="C23" s="4"/>
      <c r="D23" s="4"/>
      <c r="E23" s="4"/>
      <c r="F23" s="4"/>
      <c r="G23" s="4"/>
      <c r="H23" s="4"/>
      <c r="I23" s="420">
        <f>ROUND(I19*I15,0)</f>
        <v>1262</v>
      </c>
      <c r="J23" s="35"/>
      <c r="K23" s="19" t="s">
        <v>659</v>
      </c>
      <c r="L23" s="345">
        <f t="shared" si="1"/>
        <v>13</v>
      </c>
    </row>
    <row r="24" spans="1:12" ht="15.75" x14ac:dyDescent="0.25">
      <c r="A24" s="345">
        <f t="shared" si="0"/>
        <v>14</v>
      </c>
      <c r="B24" s="4" t="s">
        <v>39</v>
      </c>
      <c r="C24" s="4"/>
      <c r="D24" s="4"/>
      <c r="E24" s="4"/>
      <c r="F24" s="4"/>
      <c r="G24" s="4"/>
      <c r="H24" s="4"/>
      <c r="I24" s="154"/>
      <c r="J24" s="35"/>
      <c r="K24" s="19"/>
      <c r="L24" s="345">
        <f t="shared" si="1"/>
        <v>14</v>
      </c>
    </row>
    <row r="25" spans="1:12" ht="15.75" x14ac:dyDescent="0.25">
      <c r="A25" s="257">
        <f t="shared" si="0"/>
        <v>15</v>
      </c>
      <c r="B25" s="4" t="s">
        <v>264</v>
      </c>
      <c r="C25" s="4"/>
      <c r="D25" s="4"/>
      <c r="E25" s="4"/>
      <c r="F25" s="4"/>
      <c r="G25" s="4"/>
      <c r="H25" s="4"/>
      <c r="I25" s="420">
        <f>ROUND(I17*I19,0)</f>
        <v>8581</v>
      </c>
      <c r="J25" s="35"/>
      <c r="K25" s="19" t="s">
        <v>660</v>
      </c>
      <c r="L25" s="257">
        <f t="shared" si="1"/>
        <v>15</v>
      </c>
    </row>
    <row r="26" spans="1:12" ht="15.75" x14ac:dyDescent="0.25">
      <c r="A26" s="257">
        <f t="shared" si="0"/>
        <v>16</v>
      </c>
      <c r="B26" s="4"/>
      <c r="C26" s="4"/>
      <c r="D26" s="4"/>
      <c r="E26" s="4"/>
      <c r="F26" s="4"/>
      <c r="G26" s="4"/>
      <c r="H26" s="4"/>
      <c r="I26" s="154"/>
      <c r="J26" s="35"/>
      <c r="K26" s="19"/>
      <c r="L26" s="257">
        <f t="shared" si="1"/>
        <v>16</v>
      </c>
    </row>
    <row r="27" spans="1:12" ht="16.5" thickBot="1" x14ac:dyDescent="0.3">
      <c r="A27" s="257">
        <f t="shared" si="0"/>
        <v>17</v>
      </c>
      <c r="B27" s="4" t="s">
        <v>669</v>
      </c>
      <c r="C27" s="4"/>
      <c r="D27" s="4"/>
      <c r="E27" s="4"/>
      <c r="F27" s="4"/>
      <c r="G27" s="4"/>
      <c r="H27" s="64"/>
      <c r="I27" s="445">
        <f>I11+I21+I23+I25</f>
        <v>102968</v>
      </c>
      <c r="J27" s="275"/>
      <c r="K27" s="19" t="s">
        <v>661</v>
      </c>
      <c r="L27" s="257">
        <f t="shared" si="1"/>
        <v>17</v>
      </c>
    </row>
    <row r="28" spans="1:12" ht="16.5" thickTop="1" x14ac:dyDescent="0.25">
      <c r="A28" s="257">
        <f t="shared" si="0"/>
        <v>18</v>
      </c>
      <c r="B28" s="4"/>
      <c r="C28" s="4"/>
      <c r="D28" s="4"/>
      <c r="E28" s="4"/>
      <c r="F28" s="4"/>
      <c r="G28" s="4"/>
      <c r="H28" s="64"/>
      <c r="I28" s="64"/>
      <c r="J28" s="35"/>
      <c r="K28" s="19"/>
      <c r="L28" s="257">
        <f t="shared" si="1"/>
        <v>18</v>
      </c>
    </row>
    <row r="29" spans="1:12" ht="19.5" thickBot="1" x14ac:dyDescent="0.3">
      <c r="A29" s="345">
        <f t="shared" si="0"/>
        <v>19</v>
      </c>
      <c r="B29" s="4" t="s">
        <v>340</v>
      </c>
      <c r="C29" s="4"/>
      <c r="D29" s="4"/>
      <c r="E29" s="4"/>
      <c r="F29" s="4"/>
      <c r="G29" s="4"/>
      <c r="H29" s="134"/>
      <c r="I29" s="457">
        <v>1420</v>
      </c>
      <c r="J29" s="35"/>
      <c r="K29" s="19" t="s">
        <v>991</v>
      </c>
      <c r="L29" s="345">
        <f t="shared" si="1"/>
        <v>19</v>
      </c>
    </row>
    <row r="30" spans="1:12" ht="16.5" thickTop="1" x14ac:dyDescent="0.25">
      <c r="A30" s="345">
        <f t="shared" si="0"/>
        <v>20</v>
      </c>
      <c r="B30" s="4"/>
      <c r="C30" s="4"/>
      <c r="D30" s="4"/>
      <c r="E30" s="4"/>
      <c r="F30" s="4"/>
      <c r="G30" s="4"/>
      <c r="H30" s="64"/>
      <c r="I30" s="64"/>
      <c r="J30" s="35"/>
      <c r="K30" s="19"/>
      <c r="L30" s="345">
        <f t="shared" si="1"/>
        <v>20</v>
      </c>
    </row>
    <row r="31" spans="1:12" ht="16.5" thickBot="1" x14ac:dyDescent="0.3">
      <c r="A31" s="345">
        <f t="shared" si="0"/>
        <v>21</v>
      </c>
      <c r="B31" s="4" t="s">
        <v>522</v>
      </c>
      <c r="C31" s="4"/>
      <c r="D31" s="4"/>
      <c r="E31" s="4"/>
      <c r="F31" s="4"/>
      <c r="G31" s="4"/>
      <c r="H31" s="64"/>
      <c r="I31" s="457">
        <v>0</v>
      </c>
      <c r="J31" s="35"/>
      <c r="K31" s="19" t="s">
        <v>992</v>
      </c>
      <c r="L31" s="345">
        <f t="shared" si="1"/>
        <v>21</v>
      </c>
    </row>
    <row r="32" spans="1:12" ht="16.5" thickTop="1" x14ac:dyDescent="0.25">
      <c r="A32" s="345">
        <f t="shared" si="0"/>
        <v>22</v>
      </c>
      <c r="B32" s="4"/>
      <c r="C32" s="4"/>
      <c r="D32" s="4"/>
      <c r="E32" s="4"/>
      <c r="F32" s="4"/>
      <c r="G32" s="4"/>
      <c r="H32" s="62"/>
      <c r="I32" s="61"/>
      <c r="J32" s="35"/>
      <c r="K32" s="19"/>
      <c r="L32" s="345">
        <f t="shared" si="1"/>
        <v>22</v>
      </c>
    </row>
    <row r="33" spans="1:12" ht="16.5" thickBot="1" x14ac:dyDescent="0.3">
      <c r="A33" s="345">
        <f t="shared" si="0"/>
        <v>23</v>
      </c>
      <c r="B33" s="4" t="s">
        <v>585</v>
      </c>
      <c r="C33" s="50"/>
      <c r="D33" s="50"/>
      <c r="E33" s="50"/>
      <c r="F33" s="50"/>
      <c r="G33" s="50"/>
      <c r="H33" s="177"/>
      <c r="I33" s="457">
        <v>0</v>
      </c>
      <c r="J33" s="35"/>
      <c r="K33" s="19" t="s">
        <v>993</v>
      </c>
      <c r="L33" s="345">
        <f t="shared" si="1"/>
        <v>23</v>
      </c>
    </row>
    <row r="34" spans="1:12" ht="16.5" thickTop="1" x14ac:dyDescent="0.25">
      <c r="A34" s="345">
        <f t="shared" si="0"/>
        <v>24</v>
      </c>
      <c r="B34" s="112"/>
      <c r="C34" s="4"/>
      <c r="D34" s="4"/>
      <c r="E34" s="4"/>
      <c r="F34" s="4"/>
      <c r="G34" s="4"/>
      <c r="H34" s="4"/>
      <c r="I34" s="85"/>
      <c r="J34" s="35"/>
      <c r="K34" s="161"/>
      <c r="L34" s="345">
        <f t="shared" si="1"/>
        <v>24</v>
      </c>
    </row>
    <row r="35" spans="1:12" ht="16.5" thickBot="1" x14ac:dyDescent="0.3">
      <c r="A35" s="345">
        <f t="shared" si="0"/>
        <v>25</v>
      </c>
      <c r="B35" s="112" t="s">
        <v>586</v>
      </c>
      <c r="C35" s="4"/>
      <c r="D35" s="4"/>
      <c r="E35" s="4"/>
      <c r="F35" s="4"/>
      <c r="G35" s="4"/>
      <c r="H35" s="4"/>
      <c r="I35" s="457">
        <v>0</v>
      </c>
      <c r="J35" s="35"/>
      <c r="K35" s="19" t="s">
        <v>994</v>
      </c>
      <c r="L35" s="345">
        <f t="shared" si="1"/>
        <v>25</v>
      </c>
    </row>
    <row r="36" spans="1:12" ht="16.5" thickTop="1" x14ac:dyDescent="0.25">
      <c r="A36" s="345"/>
      <c r="B36" s="112"/>
      <c r="C36" s="4"/>
      <c r="D36" s="4"/>
      <c r="E36" s="4"/>
      <c r="F36" s="4"/>
      <c r="G36" s="4"/>
      <c r="H36" s="4"/>
      <c r="I36" s="85"/>
      <c r="J36" s="35"/>
      <c r="K36" s="161"/>
      <c r="L36" s="345"/>
    </row>
    <row r="37" spans="1:12" ht="15.75" x14ac:dyDescent="0.25">
      <c r="A37" s="345"/>
      <c r="B37" s="112"/>
      <c r="C37" s="4"/>
      <c r="D37" s="4"/>
      <c r="E37" s="4"/>
      <c r="F37" s="4"/>
      <c r="G37" s="4"/>
      <c r="H37" s="4"/>
      <c r="I37" s="85"/>
      <c r="J37" s="35"/>
      <c r="K37" s="161"/>
      <c r="L37" s="345"/>
    </row>
    <row r="38" spans="1:12" ht="17.25" x14ac:dyDescent="0.25">
      <c r="A38" s="259" t="s">
        <v>194</v>
      </c>
      <c r="B38" s="4" t="s">
        <v>339</v>
      </c>
      <c r="C38" s="4"/>
      <c r="D38" s="4"/>
      <c r="E38" s="4"/>
      <c r="F38" s="4"/>
      <c r="G38" s="4"/>
      <c r="H38" s="4"/>
      <c r="I38" s="64"/>
      <c r="J38" s="35"/>
      <c r="K38" s="19"/>
      <c r="L38" s="3"/>
    </row>
    <row r="39" spans="1:12" ht="15.75" x14ac:dyDescent="0.25">
      <c r="A39" s="275"/>
      <c r="B39" s="50"/>
      <c r="C39" s="4"/>
      <c r="D39" s="4"/>
      <c r="E39" s="4"/>
      <c r="F39" s="4"/>
      <c r="G39" s="4"/>
      <c r="H39" s="4"/>
      <c r="I39" s="64"/>
      <c r="J39" s="35"/>
      <c r="K39" s="19"/>
      <c r="L39" s="3"/>
    </row>
    <row r="40" spans="1:12" ht="15.75" x14ac:dyDescent="0.25">
      <c r="A40" s="3"/>
      <c r="B40" s="4"/>
      <c r="C40" s="4"/>
      <c r="D40" s="4"/>
      <c r="E40" s="4"/>
      <c r="F40" s="4"/>
      <c r="G40" s="4"/>
      <c r="H40" s="4"/>
      <c r="I40" s="64"/>
      <c r="J40" s="35"/>
      <c r="K40" s="19"/>
      <c r="L40" s="3"/>
    </row>
    <row r="41" spans="1:12" ht="15.75" x14ac:dyDescent="0.25">
      <c r="A41" s="3"/>
      <c r="B41" s="89"/>
      <c r="C41" s="4"/>
      <c r="D41" s="4"/>
      <c r="E41" s="4"/>
      <c r="F41" s="4"/>
      <c r="G41" s="4"/>
      <c r="H41" s="4"/>
      <c r="I41" s="67"/>
      <c r="J41" s="36"/>
      <c r="K41" s="19"/>
      <c r="L41" s="3"/>
    </row>
    <row r="42" spans="1:12" ht="15.75" x14ac:dyDescent="0.25">
      <c r="A42" s="3"/>
      <c r="B42" s="50"/>
      <c r="C42" s="4"/>
      <c r="D42" s="4"/>
      <c r="E42" s="4"/>
      <c r="F42" s="4"/>
      <c r="G42" s="59"/>
      <c r="H42" s="4"/>
      <c r="I42" s="78"/>
      <c r="J42" s="36"/>
      <c r="K42" s="55"/>
      <c r="L42" s="3"/>
    </row>
    <row r="43" spans="1:12" ht="15.75" x14ac:dyDescent="0.25">
      <c r="A43" s="3"/>
      <c r="B43" s="89"/>
      <c r="C43" s="4"/>
      <c r="D43" s="4"/>
      <c r="E43" s="4"/>
      <c r="F43" s="4"/>
      <c r="G43" s="4"/>
      <c r="H43" s="4"/>
      <c r="I43" s="1"/>
      <c r="J43" s="36"/>
      <c r="K43" s="55"/>
      <c r="L43" s="3"/>
    </row>
    <row r="44" spans="1:12" ht="15.75" x14ac:dyDescent="0.25">
      <c r="A44" s="3"/>
      <c r="B44" s="4"/>
      <c r="C44" s="4"/>
      <c r="D44" s="4"/>
      <c r="E44" s="4"/>
      <c r="F44" s="4"/>
      <c r="G44" s="4"/>
      <c r="H44" s="4"/>
      <c r="I44" s="4"/>
      <c r="J44" s="10"/>
      <c r="K44" s="19"/>
      <c r="L44" s="3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64" orientation="portrait" r:id="rId1"/>
  <headerFooter alignWithMargins="0">
    <oddFooter>&amp;C&amp;12Page AJ1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48"/>
  <sheetViews>
    <sheetView zoomScale="80" zoomScaleNormal="80" workbookViewId="0">
      <selection sqref="A1:G1"/>
    </sheetView>
  </sheetViews>
  <sheetFormatPr defaultColWidth="9.85546875" defaultRowHeight="12.75" x14ac:dyDescent="0.2"/>
  <cols>
    <col min="1" max="1" width="4.85546875" style="805" bestFit="1" customWidth="1"/>
    <col min="2" max="2" width="14.85546875" style="805" bestFit="1" customWidth="1"/>
    <col min="3" max="3" width="17.5703125" style="805" bestFit="1" customWidth="1"/>
    <col min="4" max="4" width="10.140625" style="806" customWidth="1"/>
    <col min="5" max="5" width="11.140625" style="806" customWidth="1"/>
    <col min="6" max="6" width="10.5703125" style="806" bestFit="1" customWidth="1"/>
    <col min="7" max="7" width="4.85546875" style="805" bestFit="1" customWidth="1"/>
    <col min="8" max="8" width="7.7109375" style="805" customWidth="1"/>
    <col min="9" max="16384" width="9.85546875" style="805"/>
  </cols>
  <sheetData>
    <row r="1" spans="1:8" x14ac:dyDescent="0.2">
      <c r="A1" s="1108" t="s">
        <v>42</v>
      </c>
      <c r="B1" s="1101"/>
      <c r="C1" s="1101"/>
      <c r="D1" s="1101"/>
      <c r="E1" s="1101"/>
      <c r="F1" s="1101"/>
      <c r="G1" s="1101"/>
    </row>
    <row r="2" spans="1:8" x14ac:dyDescent="0.2">
      <c r="A2" s="1108" t="s">
        <v>174</v>
      </c>
      <c r="B2" s="1101"/>
      <c r="C2" s="1101"/>
      <c r="D2" s="1101"/>
      <c r="E2" s="1101"/>
      <c r="F2" s="1101"/>
      <c r="G2" s="1101"/>
    </row>
    <row r="3" spans="1:8" ht="14.25" x14ac:dyDescent="0.2">
      <c r="A3" s="1108" t="s">
        <v>1259</v>
      </c>
      <c r="B3" s="1101"/>
      <c r="C3" s="1101"/>
      <c r="D3" s="1101"/>
      <c r="E3" s="1101"/>
      <c r="F3" s="1101"/>
      <c r="G3" s="1101"/>
    </row>
    <row r="4" spans="1:8" x14ac:dyDescent="0.2">
      <c r="A4" s="1109" t="s">
        <v>1276</v>
      </c>
      <c r="B4" s="1109"/>
      <c r="C4" s="1109"/>
      <c r="D4" s="1109"/>
      <c r="E4" s="1109"/>
      <c r="F4" s="1109"/>
      <c r="G4" s="1109"/>
    </row>
    <row r="5" spans="1:8" x14ac:dyDescent="0.2">
      <c r="A5" s="1109" t="s">
        <v>1303</v>
      </c>
      <c r="B5" s="1110"/>
      <c r="C5" s="1110"/>
      <c r="D5" s="1110"/>
      <c r="E5" s="1110"/>
      <c r="F5" s="1110"/>
      <c r="G5" s="1099"/>
    </row>
    <row r="6" spans="1:8" x14ac:dyDescent="0.2">
      <c r="A6" s="804"/>
      <c r="B6" s="804"/>
      <c r="C6" s="804"/>
      <c r="D6" s="804"/>
      <c r="E6" s="804"/>
      <c r="F6" s="804"/>
      <c r="G6" s="804"/>
    </row>
    <row r="7" spans="1:8" x14ac:dyDescent="0.2">
      <c r="B7" s="807"/>
      <c r="C7" s="807"/>
      <c r="D7" s="808"/>
      <c r="E7" s="808"/>
      <c r="F7" s="808"/>
      <c r="G7" s="807"/>
      <c r="H7" s="807"/>
    </row>
    <row r="8" spans="1:8" ht="15" x14ac:dyDescent="0.25">
      <c r="A8" s="809"/>
      <c r="B8" s="810"/>
      <c r="C8" s="810"/>
      <c r="D8" s="810" t="s">
        <v>165</v>
      </c>
      <c r="E8" s="810" t="s">
        <v>166</v>
      </c>
      <c r="F8" s="811" t="s">
        <v>1063</v>
      </c>
      <c r="G8" s="809"/>
      <c r="H8" s="812"/>
    </row>
    <row r="9" spans="1:8" ht="15" x14ac:dyDescent="0.25">
      <c r="A9" s="813" t="s">
        <v>62</v>
      </c>
      <c r="B9" s="814" t="s">
        <v>1012</v>
      </c>
      <c r="C9" s="814"/>
      <c r="D9" s="814" t="s">
        <v>1013</v>
      </c>
      <c r="E9" s="814" t="s">
        <v>1014</v>
      </c>
      <c r="F9" s="814" t="s">
        <v>67</v>
      </c>
      <c r="G9" s="813" t="s">
        <v>62</v>
      </c>
      <c r="H9" s="812"/>
    </row>
    <row r="10" spans="1:8" ht="15" x14ac:dyDescent="0.25">
      <c r="A10" s="813" t="s">
        <v>73</v>
      </c>
      <c r="B10" s="815" t="s">
        <v>1015</v>
      </c>
      <c r="C10" s="815" t="s">
        <v>607</v>
      </c>
      <c r="D10" s="815" t="s">
        <v>1016</v>
      </c>
      <c r="E10" s="815" t="s">
        <v>1016</v>
      </c>
      <c r="F10" s="815" t="s">
        <v>1016</v>
      </c>
      <c r="G10" s="813" t="s">
        <v>73</v>
      </c>
      <c r="H10" s="812"/>
    </row>
    <row r="11" spans="1:8" x14ac:dyDescent="0.2">
      <c r="A11" s="816">
        <v>1</v>
      </c>
      <c r="B11" s="816" t="s">
        <v>1017</v>
      </c>
      <c r="C11" s="816" t="s">
        <v>1018</v>
      </c>
      <c r="D11" s="817">
        <v>1.3599999999999999E-2</v>
      </c>
      <c r="E11" s="817">
        <v>8.2000000000000007E-3</v>
      </c>
      <c r="F11" s="817">
        <f>D11+E11</f>
        <v>2.18E-2</v>
      </c>
      <c r="G11" s="816">
        <v>1</v>
      </c>
      <c r="H11" s="818"/>
    </row>
    <row r="12" spans="1:8" x14ac:dyDescent="0.2">
      <c r="A12" s="816">
        <f>A11+1</f>
        <v>2</v>
      </c>
      <c r="B12" s="816" t="s">
        <v>1019</v>
      </c>
      <c r="C12" s="816" t="s">
        <v>1020</v>
      </c>
      <c r="D12" s="817">
        <v>1.01E-2</v>
      </c>
      <c r="E12" s="817">
        <v>6.1000000000000004E-3</v>
      </c>
      <c r="F12" s="817">
        <f t="shared" ref="F12:F13" si="0">D12+E12</f>
        <v>1.6199999999999999E-2</v>
      </c>
      <c r="G12" s="816">
        <f>G11+1</f>
        <v>2</v>
      </c>
      <c r="H12" s="818"/>
    </row>
    <row r="13" spans="1:8" x14ac:dyDescent="0.2">
      <c r="A13" s="816">
        <f t="shared" ref="A13:A43" si="1">A12+1</f>
        <v>3</v>
      </c>
      <c r="B13" s="816" t="s">
        <v>1021</v>
      </c>
      <c r="C13" s="816" t="s">
        <v>1022</v>
      </c>
      <c r="D13" s="817">
        <v>1.3899999999999999E-2</v>
      </c>
      <c r="E13" s="817">
        <v>0</v>
      </c>
      <c r="F13" s="817">
        <f t="shared" si="0"/>
        <v>1.3899999999999999E-2</v>
      </c>
      <c r="G13" s="816">
        <f t="shared" ref="G13:G43" si="2">G12+1</f>
        <v>3</v>
      </c>
      <c r="H13" s="818"/>
    </row>
    <row r="14" spans="1:8" ht="15" x14ac:dyDescent="0.25">
      <c r="A14" s="816">
        <f t="shared" si="1"/>
        <v>4</v>
      </c>
      <c r="B14" s="819" t="s">
        <v>1023</v>
      </c>
      <c r="C14" s="819" t="s">
        <v>1024</v>
      </c>
      <c r="D14" s="900">
        <v>1.3599999999999999E-2</v>
      </c>
      <c r="E14" s="900">
        <v>4.1999999999999997E-3</v>
      </c>
      <c r="F14" s="900">
        <f>D14+E14</f>
        <v>1.78E-2</v>
      </c>
      <c r="G14" s="816">
        <f t="shared" si="2"/>
        <v>4</v>
      </c>
      <c r="H14" s="818"/>
    </row>
    <row r="15" spans="1:8" x14ac:dyDescent="0.2">
      <c r="A15" s="816">
        <f t="shared" si="1"/>
        <v>5</v>
      </c>
      <c r="B15" s="816" t="s">
        <v>1025</v>
      </c>
      <c r="C15" s="816" t="s">
        <v>1018</v>
      </c>
      <c r="D15" s="817">
        <v>2.1999999999999999E-2</v>
      </c>
      <c r="E15" s="817">
        <v>1.32E-2</v>
      </c>
      <c r="F15" s="817">
        <f t="shared" ref="F15:F18" si="3">D15+E15</f>
        <v>3.5199999999999995E-2</v>
      </c>
      <c r="G15" s="816">
        <f t="shared" si="2"/>
        <v>5</v>
      </c>
      <c r="H15" s="818"/>
    </row>
    <row r="16" spans="1:8" x14ac:dyDescent="0.2">
      <c r="A16" s="816">
        <f t="shared" si="1"/>
        <v>6</v>
      </c>
      <c r="B16" s="816" t="s">
        <v>1026</v>
      </c>
      <c r="C16" s="816" t="s">
        <v>1020</v>
      </c>
      <c r="D16" s="817">
        <v>2.5100000000000001E-2</v>
      </c>
      <c r="E16" s="817">
        <v>1.5100000000000001E-2</v>
      </c>
      <c r="F16" s="817">
        <f t="shared" si="3"/>
        <v>4.02E-2</v>
      </c>
      <c r="G16" s="816">
        <f t="shared" si="2"/>
        <v>6</v>
      </c>
      <c r="H16" s="818"/>
    </row>
    <row r="17" spans="1:8" x14ac:dyDescent="0.2">
      <c r="A17" s="816">
        <f t="shared" si="1"/>
        <v>7</v>
      </c>
      <c r="B17" s="816" t="s">
        <v>1027</v>
      </c>
      <c r="C17" s="816" t="s">
        <v>1028</v>
      </c>
      <c r="D17" s="817">
        <v>2.0299999999999999E-2</v>
      </c>
      <c r="E17" s="817">
        <v>1.2200000000000001E-2</v>
      </c>
      <c r="F17" s="817">
        <f t="shared" si="3"/>
        <v>3.2500000000000001E-2</v>
      </c>
      <c r="G17" s="816">
        <f t="shared" si="2"/>
        <v>7</v>
      </c>
      <c r="H17" s="818"/>
    </row>
    <row r="18" spans="1:8" x14ac:dyDescent="0.2">
      <c r="A18" s="816">
        <f t="shared" si="1"/>
        <v>8</v>
      </c>
      <c r="B18" s="816" t="s">
        <v>1029</v>
      </c>
      <c r="C18" s="816" t="s">
        <v>1022</v>
      </c>
      <c r="D18" s="817">
        <v>2.01E-2</v>
      </c>
      <c r="E18" s="817">
        <v>0</v>
      </c>
      <c r="F18" s="817">
        <f t="shared" si="3"/>
        <v>2.01E-2</v>
      </c>
      <c r="G18" s="816">
        <f t="shared" si="2"/>
        <v>8</v>
      </c>
      <c r="H18" s="818"/>
    </row>
    <row r="19" spans="1:8" ht="15" x14ac:dyDescent="0.25">
      <c r="A19" s="816">
        <f t="shared" si="1"/>
        <v>9</v>
      </c>
      <c r="B19" s="819" t="s">
        <v>1030</v>
      </c>
      <c r="C19" s="819" t="s">
        <v>1031</v>
      </c>
      <c r="D19" s="900">
        <v>2.2200000000000001E-2</v>
      </c>
      <c r="E19" s="900">
        <v>1.12E-2</v>
      </c>
      <c r="F19" s="900">
        <f>D19+E19</f>
        <v>3.3399999999999999E-2</v>
      </c>
      <c r="G19" s="816">
        <f t="shared" si="2"/>
        <v>9</v>
      </c>
      <c r="H19" s="818"/>
    </row>
    <row r="20" spans="1:8" x14ac:dyDescent="0.2">
      <c r="A20" s="816">
        <f t="shared" si="1"/>
        <v>10</v>
      </c>
      <c r="B20" s="816" t="s">
        <v>1032</v>
      </c>
      <c r="C20" s="816" t="s">
        <v>1018</v>
      </c>
      <c r="D20" s="817">
        <v>1.5699999999999999E-2</v>
      </c>
      <c r="E20" s="817">
        <v>1.5599999999999999E-2</v>
      </c>
      <c r="F20" s="817">
        <f t="shared" ref="F20:F22" si="4">D20+E20</f>
        <v>3.1299999999999994E-2</v>
      </c>
      <c r="G20" s="816">
        <f t="shared" si="2"/>
        <v>10</v>
      </c>
      <c r="H20" s="818"/>
    </row>
    <row r="21" spans="1:8" x14ac:dyDescent="0.2">
      <c r="A21" s="816">
        <f t="shared" si="1"/>
        <v>11</v>
      </c>
      <c r="B21" s="816" t="s">
        <v>1033</v>
      </c>
      <c r="C21" s="816" t="s">
        <v>1020</v>
      </c>
      <c r="D21" s="817">
        <v>1.3299999999999999E-2</v>
      </c>
      <c r="E21" s="817">
        <v>1.32E-2</v>
      </c>
      <c r="F21" s="817">
        <f t="shared" si="4"/>
        <v>2.6499999999999999E-2</v>
      </c>
      <c r="G21" s="816">
        <f t="shared" si="2"/>
        <v>11</v>
      </c>
      <c r="H21" s="818"/>
    </row>
    <row r="22" spans="1:8" x14ac:dyDescent="0.2">
      <c r="A22" s="816">
        <f t="shared" si="1"/>
        <v>12</v>
      </c>
      <c r="B22" s="816" t="s">
        <v>1034</v>
      </c>
      <c r="C22" s="816" t="s">
        <v>1022</v>
      </c>
      <c r="D22" s="817">
        <v>1.47E-2</v>
      </c>
      <c r="E22" s="817">
        <v>0</v>
      </c>
      <c r="F22" s="817">
        <f t="shared" si="4"/>
        <v>1.47E-2</v>
      </c>
      <c r="G22" s="816">
        <f t="shared" si="2"/>
        <v>12</v>
      </c>
      <c r="H22" s="818"/>
    </row>
    <row r="23" spans="1:8" ht="15" x14ac:dyDescent="0.25">
      <c r="A23" s="816">
        <f t="shared" si="1"/>
        <v>13</v>
      </c>
      <c r="B23" s="819" t="s">
        <v>1035</v>
      </c>
      <c r="C23" s="819" t="s">
        <v>1036</v>
      </c>
      <c r="D23" s="900">
        <v>1.47E-2</v>
      </c>
      <c r="E23" s="900">
        <v>2.2000000000000001E-3</v>
      </c>
      <c r="F23" s="900">
        <f>D23+E23</f>
        <v>1.6899999999999998E-2</v>
      </c>
      <c r="G23" s="816">
        <f t="shared" si="2"/>
        <v>13</v>
      </c>
      <c r="H23" s="818"/>
    </row>
    <row r="24" spans="1:8" x14ac:dyDescent="0.2">
      <c r="A24" s="816">
        <f t="shared" si="1"/>
        <v>14</v>
      </c>
      <c r="B24" s="816" t="s">
        <v>1037</v>
      </c>
      <c r="C24" s="816" t="s">
        <v>1018</v>
      </c>
      <c r="D24" s="817">
        <v>2.1299999999999999E-2</v>
      </c>
      <c r="E24" s="817">
        <v>2.1399999999999999E-2</v>
      </c>
      <c r="F24" s="817">
        <f t="shared" ref="F24:F26" si="5">D24+E24</f>
        <v>4.2700000000000002E-2</v>
      </c>
      <c r="G24" s="816">
        <f t="shared" si="2"/>
        <v>14</v>
      </c>
      <c r="H24" s="818"/>
    </row>
    <row r="25" spans="1:8" x14ac:dyDescent="0.2">
      <c r="A25" s="816">
        <f t="shared" si="1"/>
        <v>15</v>
      </c>
      <c r="B25" s="816" t="s">
        <v>1038</v>
      </c>
      <c r="C25" s="816" t="s">
        <v>1020</v>
      </c>
      <c r="D25" s="817">
        <v>2.5399999999999999E-2</v>
      </c>
      <c r="E25" s="817">
        <v>2.5399999999999999E-2</v>
      </c>
      <c r="F25" s="817">
        <f t="shared" si="5"/>
        <v>5.0799999999999998E-2</v>
      </c>
      <c r="G25" s="816">
        <f t="shared" si="2"/>
        <v>15</v>
      </c>
      <c r="H25" s="818"/>
    </row>
    <row r="26" spans="1:8" x14ac:dyDescent="0.2">
      <c r="A26" s="816">
        <f t="shared" si="1"/>
        <v>16</v>
      </c>
      <c r="B26" s="816" t="s">
        <v>1039</v>
      </c>
      <c r="C26" s="816" t="s">
        <v>1022</v>
      </c>
      <c r="D26" s="817">
        <v>2.2599999999999999E-2</v>
      </c>
      <c r="E26" s="817">
        <v>0</v>
      </c>
      <c r="F26" s="817">
        <f t="shared" si="5"/>
        <v>2.2599999999999999E-2</v>
      </c>
      <c r="G26" s="816">
        <f t="shared" si="2"/>
        <v>16</v>
      </c>
      <c r="H26" s="818"/>
    </row>
    <row r="27" spans="1:8" ht="15" x14ac:dyDescent="0.25">
      <c r="A27" s="816">
        <f t="shared" si="1"/>
        <v>17</v>
      </c>
      <c r="B27" s="819" t="s">
        <v>1040</v>
      </c>
      <c r="C27" s="819" t="s">
        <v>1041</v>
      </c>
      <c r="D27" s="900">
        <v>2.1399999999999999E-2</v>
      </c>
      <c r="E27" s="900">
        <v>2.12E-2</v>
      </c>
      <c r="F27" s="900">
        <f>D27+E27</f>
        <v>4.2599999999999999E-2</v>
      </c>
      <c r="G27" s="816">
        <f t="shared" si="2"/>
        <v>17</v>
      </c>
      <c r="H27" s="818"/>
    </row>
    <row r="28" spans="1:8" x14ac:dyDescent="0.2">
      <c r="A28" s="816">
        <f t="shared" si="1"/>
        <v>18</v>
      </c>
      <c r="B28" s="816" t="s">
        <v>1042</v>
      </c>
      <c r="C28" s="816" t="s">
        <v>1018</v>
      </c>
      <c r="D28" s="817">
        <v>1.6E-2</v>
      </c>
      <c r="E28" s="817">
        <v>1.6E-2</v>
      </c>
      <c r="F28" s="817">
        <f t="shared" ref="F28:F30" si="6">D28+E28</f>
        <v>3.2000000000000001E-2</v>
      </c>
      <c r="G28" s="816">
        <f t="shared" si="2"/>
        <v>18</v>
      </c>
      <c r="H28" s="818"/>
    </row>
    <row r="29" spans="1:8" x14ac:dyDescent="0.2">
      <c r="A29" s="816">
        <f t="shared" si="1"/>
        <v>19</v>
      </c>
      <c r="B29" s="816" t="s">
        <v>1043</v>
      </c>
      <c r="C29" s="816" t="s">
        <v>1020</v>
      </c>
      <c r="D29" s="817">
        <v>8.8999999999999999E-3</v>
      </c>
      <c r="E29" s="817">
        <v>8.8000000000000005E-3</v>
      </c>
      <c r="F29" s="817">
        <f t="shared" si="6"/>
        <v>1.77E-2</v>
      </c>
      <c r="G29" s="816">
        <f t="shared" si="2"/>
        <v>19</v>
      </c>
      <c r="H29" s="818"/>
    </row>
    <row r="30" spans="1:8" x14ac:dyDescent="0.2">
      <c r="A30" s="816">
        <f t="shared" si="1"/>
        <v>20</v>
      </c>
      <c r="B30" s="816" t="s">
        <v>1044</v>
      </c>
      <c r="C30" s="816" t="s">
        <v>1022</v>
      </c>
      <c r="D30" s="817">
        <v>1.7500000000000002E-2</v>
      </c>
      <c r="E30" s="817">
        <v>0</v>
      </c>
      <c r="F30" s="817">
        <f t="shared" si="6"/>
        <v>1.7500000000000002E-2</v>
      </c>
      <c r="G30" s="816">
        <f t="shared" si="2"/>
        <v>20</v>
      </c>
      <c r="H30" s="818"/>
    </row>
    <row r="31" spans="1:8" ht="15" x14ac:dyDescent="0.25">
      <c r="A31" s="816">
        <f t="shared" si="1"/>
        <v>21</v>
      </c>
      <c r="B31" s="819" t="s">
        <v>1045</v>
      </c>
      <c r="C31" s="819" t="s">
        <v>1046</v>
      </c>
      <c r="D31" s="900">
        <v>1.5800000000000002E-2</v>
      </c>
      <c r="E31" s="900">
        <v>0.01</v>
      </c>
      <c r="F31" s="900">
        <f>D31+E31</f>
        <v>2.5800000000000003E-2</v>
      </c>
      <c r="G31" s="816">
        <f t="shared" si="2"/>
        <v>21</v>
      </c>
      <c r="H31" s="818"/>
    </row>
    <row r="32" spans="1:8" x14ac:dyDescent="0.2">
      <c r="A32" s="816">
        <f t="shared" si="1"/>
        <v>22</v>
      </c>
      <c r="B32" s="816" t="s">
        <v>1047</v>
      </c>
      <c r="C32" s="816" t="s">
        <v>1048</v>
      </c>
      <c r="D32" s="817">
        <v>1.6799999999999999E-2</v>
      </c>
      <c r="E32" s="817">
        <v>7.4999999999999997E-3</v>
      </c>
      <c r="F32" s="817">
        <f t="shared" ref="F32:F33" si="7">D32+E32</f>
        <v>2.4299999999999999E-2</v>
      </c>
      <c r="G32" s="816">
        <f t="shared" si="2"/>
        <v>22</v>
      </c>
      <c r="H32" s="818"/>
    </row>
    <row r="33" spans="1:8" x14ac:dyDescent="0.2">
      <c r="A33" s="816">
        <f t="shared" si="1"/>
        <v>23</v>
      </c>
      <c r="B33" s="816" t="s">
        <v>1049</v>
      </c>
      <c r="C33" s="816" t="s">
        <v>1050</v>
      </c>
      <c r="D33" s="817">
        <v>1.6899999999999998E-2</v>
      </c>
      <c r="E33" s="817">
        <v>0</v>
      </c>
      <c r="F33" s="817">
        <f t="shared" si="7"/>
        <v>1.6899999999999998E-2</v>
      </c>
      <c r="G33" s="816">
        <f t="shared" si="2"/>
        <v>23</v>
      </c>
      <c r="H33" s="818"/>
    </row>
    <row r="34" spans="1:8" ht="15" x14ac:dyDescent="0.25">
      <c r="A34" s="816">
        <f t="shared" si="1"/>
        <v>24</v>
      </c>
      <c r="B34" s="819" t="s">
        <v>1051</v>
      </c>
      <c r="C34" s="819" t="s">
        <v>1052</v>
      </c>
      <c r="D34" s="900">
        <v>1.6799999999999999E-2</v>
      </c>
      <c r="E34" s="900">
        <v>4.7999999999999996E-3</v>
      </c>
      <c r="F34" s="900">
        <f>D34+E34</f>
        <v>2.1599999999999998E-2</v>
      </c>
      <c r="G34" s="816">
        <f t="shared" si="2"/>
        <v>24</v>
      </c>
      <c r="H34" s="818"/>
    </row>
    <row r="35" spans="1:8" x14ac:dyDescent="0.2">
      <c r="A35" s="816">
        <f t="shared" si="1"/>
        <v>25</v>
      </c>
      <c r="B35" s="816" t="s">
        <v>1053</v>
      </c>
      <c r="C35" s="816" t="s">
        <v>1048</v>
      </c>
      <c r="D35" s="817">
        <v>1.89E-2</v>
      </c>
      <c r="E35" s="817">
        <v>1.9E-3</v>
      </c>
      <c r="F35" s="817">
        <f t="shared" ref="F35:F36" si="8">D35+E35</f>
        <v>2.0799999999999999E-2</v>
      </c>
      <c r="G35" s="816">
        <f t="shared" si="2"/>
        <v>25</v>
      </c>
      <c r="H35" s="818"/>
    </row>
    <row r="36" spans="1:8" x14ac:dyDescent="0.2">
      <c r="A36" s="816">
        <f t="shared" si="1"/>
        <v>26</v>
      </c>
      <c r="B36" s="816" t="s">
        <v>1054</v>
      </c>
      <c r="C36" s="816" t="s">
        <v>1050</v>
      </c>
      <c r="D36" s="817">
        <v>2.0199999999999999E-2</v>
      </c>
      <c r="E36" s="817">
        <v>0</v>
      </c>
      <c r="F36" s="817">
        <f t="shared" si="8"/>
        <v>2.0199999999999999E-2</v>
      </c>
      <c r="G36" s="816">
        <f t="shared" si="2"/>
        <v>26</v>
      </c>
      <c r="H36" s="818"/>
    </row>
    <row r="37" spans="1:8" ht="15" x14ac:dyDescent="0.25">
      <c r="A37" s="816">
        <f t="shared" si="1"/>
        <v>27</v>
      </c>
      <c r="B37" s="819" t="s">
        <v>1055</v>
      </c>
      <c r="C37" s="819" t="s">
        <v>1056</v>
      </c>
      <c r="D37" s="900">
        <v>1.95E-2</v>
      </c>
      <c r="E37" s="900">
        <v>1E-3</v>
      </c>
      <c r="F37" s="900">
        <f>D37+E37</f>
        <v>2.0500000000000001E-2</v>
      </c>
      <c r="G37" s="816">
        <f t="shared" si="2"/>
        <v>27</v>
      </c>
      <c r="H37" s="818"/>
    </row>
    <row r="38" spans="1:8" x14ac:dyDescent="0.2">
      <c r="A38" s="816">
        <f t="shared" si="1"/>
        <v>28</v>
      </c>
      <c r="B38" s="816" t="s">
        <v>1057</v>
      </c>
      <c r="C38" s="816" t="s">
        <v>1018</v>
      </c>
      <c r="D38" s="817">
        <v>1.6500000000000001E-2</v>
      </c>
      <c r="E38" s="817">
        <v>0</v>
      </c>
      <c r="F38" s="817">
        <f t="shared" ref="F38:F40" si="9">D38+E38</f>
        <v>1.6500000000000001E-2</v>
      </c>
      <c r="G38" s="816">
        <f t="shared" si="2"/>
        <v>28</v>
      </c>
      <c r="H38" s="818"/>
    </row>
    <row r="39" spans="1:8" x14ac:dyDescent="0.2">
      <c r="A39" s="816">
        <f t="shared" si="1"/>
        <v>29</v>
      </c>
      <c r="B39" s="816" t="s">
        <v>1058</v>
      </c>
      <c r="C39" s="816" t="s">
        <v>1020</v>
      </c>
      <c r="D39" s="817">
        <v>1.44E-2</v>
      </c>
      <c r="E39" s="817">
        <v>0</v>
      </c>
      <c r="F39" s="817">
        <f t="shared" si="9"/>
        <v>1.44E-2</v>
      </c>
      <c r="G39" s="816">
        <f t="shared" si="2"/>
        <v>29</v>
      </c>
      <c r="H39" s="818"/>
    </row>
    <row r="40" spans="1:8" x14ac:dyDescent="0.2">
      <c r="A40" s="816">
        <f t="shared" si="1"/>
        <v>30</v>
      </c>
      <c r="B40" s="816" t="s">
        <v>1059</v>
      </c>
      <c r="C40" s="816" t="s">
        <v>1022</v>
      </c>
      <c r="D40" s="817">
        <v>1.6799999999999999E-2</v>
      </c>
      <c r="E40" s="817">
        <v>0</v>
      </c>
      <c r="F40" s="817">
        <f t="shared" si="9"/>
        <v>1.6799999999999999E-2</v>
      </c>
      <c r="G40" s="816">
        <f t="shared" si="2"/>
        <v>30</v>
      </c>
      <c r="H40" s="818"/>
    </row>
    <row r="41" spans="1:8" ht="15" x14ac:dyDescent="0.25">
      <c r="A41" s="816">
        <f t="shared" si="1"/>
        <v>31</v>
      </c>
      <c r="B41" s="819" t="s">
        <v>1060</v>
      </c>
      <c r="C41" s="819" t="s">
        <v>1061</v>
      </c>
      <c r="D41" s="900">
        <v>1.67E-2</v>
      </c>
      <c r="E41" s="900">
        <v>0</v>
      </c>
      <c r="F41" s="900">
        <f>D41+E41</f>
        <v>1.67E-2</v>
      </c>
      <c r="G41" s="816">
        <f t="shared" si="2"/>
        <v>31</v>
      </c>
      <c r="H41" s="818"/>
    </row>
    <row r="42" spans="1:8" x14ac:dyDescent="0.2">
      <c r="A42" s="816">
        <f t="shared" si="1"/>
        <v>32</v>
      </c>
      <c r="B42" s="820"/>
      <c r="C42" s="821"/>
      <c r="D42" s="822"/>
      <c r="E42" s="822"/>
      <c r="F42" s="823"/>
      <c r="G42" s="816">
        <f t="shared" si="2"/>
        <v>32</v>
      </c>
      <c r="H42" s="818"/>
    </row>
    <row r="43" spans="1:8" ht="15" x14ac:dyDescent="0.25">
      <c r="A43" s="816">
        <f t="shared" si="1"/>
        <v>33</v>
      </c>
      <c r="B43" s="1106" t="s">
        <v>1062</v>
      </c>
      <c r="C43" s="1107"/>
      <c r="D43" s="900">
        <v>1.7999999999999999E-2</v>
      </c>
      <c r="E43" s="900">
        <v>7.1999999999999998E-3</v>
      </c>
      <c r="F43" s="900">
        <f>D43+E43</f>
        <v>2.52E-2</v>
      </c>
      <c r="G43" s="816">
        <f t="shared" si="2"/>
        <v>33</v>
      </c>
      <c r="H43" s="818"/>
    </row>
    <row r="44" spans="1:8" x14ac:dyDescent="0.2">
      <c r="B44" s="824"/>
      <c r="G44" s="807"/>
      <c r="H44" s="807"/>
    </row>
    <row r="45" spans="1:8" x14ac:dyDescent="0.2">
      <c r="B45" s="807"/>
      <c r="C45" s="807"/>
      <c r="D45" s="808"/>
      <c r="E45" s="808"/>
      <c r="F45" s="808"/>
      <c r="G45" s="807"/>
      <c r="H45" s="807"/>
    </row>
    <row r="46" spans="1:8" ht="14.25" x14ac:dyDescent="0.2">
      <c r="A46" s="899">
        <v>1</v>
      </c>
      <c r="B46" s="807" t="s">
        <v>1260</v>
      </c>
    </row>
    <row r="47" spans="1:8" x14ac:dyDescent="0.2">
      <c r="B47" s="805" t="s">
        <v>1265</v>
      </c>
      <c r="D47" s="825"/>
      <c r="E47" s="825"/>
    </row>
    <row r="48" spans="1:8" x14ac:dyDescent="0.2">
      <c r="B48" s="805" t="s">
        <v>1266</v>
      </c>
      <c r="D48" s="826"/>
      <c r="E48" s="827"/>
    </row>
  </sheetData>
  <mergeCells count="6">
    <mergeCell ref="B43:C43"/>
    <mergeCell ref="A1:G1"/>
    <mergeCell ref="A2:G2"/>
    <mergeCell ref="A3:G3"/>
    <mergeCell ref="A5:G5"/>
    <mergeCell ref="A4:G4"/>
  </mergeCells>
  <printOptions horizontalCentered="1"/>
  <pageMargins left="0.25" right="0.25" top="0.75" bottom="0.5" header="0.5" footer="0.25"/>
  <pageSetup orientation="portrait" r:id="rId1"/>
  <headerFooter>
    <oddFooter xml:space="preserve">&amp;CTransmission Plant Depreciation Rates
AJ-1B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zoomScale="80" zoomScaleNormal="80" workbookViewId="0"/>
  </sheetViews>
  <sheetFormatPr defaultRowHeight="12.75" x14ac:dyDescent="0.2"/>
  <cols>
    <col min="1" max="1" width="4.7109375" bestFit="1" customWidth="1"/>
    <col min="2" max="2" width="8.7109375" style="801" customWidth="1"/>
    <col min="3" max="3" width="50.7109375" bestFit="1" customWidth="1"/>
    <col min="4" max="4" width="15" style="801" bestFit="1" customWidth="1"/>
    <col min="5" max="5" width="4.7109375" bestFit="1" customWidth="1"/>
  </cols>
  <sheetData>
    <row r="1" spans="1:8" x14ac:dyDescent="0.2">
      <c r="B1" s="803"/>
      <c r="C1" s="803"/>
      <c r="D1" s="803"/>
      <c r="E1" s="803"/>
      <c r="F1" s="803"/>
      <c r="G1" s="802"/>
      <c r="H1" s="802"/>
    </row>
    <row r="2" spans="1:8" x14ac:dyDescent="0.2">
      <c r="B2" s="1108" t="s">
        <v>42</v>
      </c>
      <c r="C2" s="1092"/>
      <c r="D2" s="1092"/>
      <c r="E2" s="803"/>
      <c r="F2" s="803"/>
      <c r="G2" s="803"/>
      <c r="H2" s="803"/>
    </row>
    <row r="3" spans="1:8" x14ac:dyDescent="0.2">
      <c r="B3" s="1108" t="s">
        <v>174</v>
      </c>
      <c r="C3" s="1092"/>
      <c r="D3" s="1092"/>
      <c r="E3" s="803"/>
      <c r="F3" s="803"/>
      <c r="G3" s="803"/>
      <c r="H3" s="803"/>
    </row>
    <row r="4" spans="1:8" x14ac:dyDescent="0.2">
      <c r="B4" s="1108" t="s">
        <v>1262</v>
      </c>
      <c r="C4" s="1092"/>
      <c r="D4" s="1092"/>
      <c r="E4" s="803"/>
      <c r="F4" s="803"/>
      <c r="G4" s="803"/>
      <c r="H4" s="803"/>
    </row>
    <row r="5" spans="1:8" x14ac:dyDescent="0.2">
      <c r="B5" s="1109" t="s">
        <v>1276</v>
      </c>
      <c r="C5" s="1111"/>
      <c r="D5" s="1111"/>
      <c r="E5" s="803"/>
      <c r="F5" s="803"/>
      <c r="G5" s="803"/>
      <c r="H5" s="803"/>
    </row>
    <row r="8" spans="1:8" ht="15" x14ac:dyDescent="0.25">
      <c r="A8" s="838" t="s">
        <v>62</v>
      </c>
      <c r="B8" s="840" t="s">
        <v>1012</v>
      </c>
      <c r="C8" s="833"/>
      <c r="D8" s="848" t="s">
        <v>1073</v>
      </c>
      <c r="E8" s="845" t="s">
        <v>62</v>
      </c>
    </row>
    <row r="9" spans="1:8" s="832" customFormat="1" ht="15" x14ac:dyDescent="0.25">
      <c r="A9" s="839" t="s">
        <v>73</v>
      </c>
      <c r="B9" s="841" t="s">
        <v>1074</v>
      </c>
      <c r="C9" s="837" t="s">
        <v>1064</v>
      </c>
      <c r="D9" s="849" t="s">
        <v>1226</v>
      </c>
      <c r="E9" s="846" t="s">
        <v>73</v>
      </c>
    </row>
    <row r="10" spans="1:8" x14ac:dyDescent="0.2">
      <c r="A10" s="834">
        <v>1</v>
      </c>
      <c r="B10" s="842"/>
      <c r="C10" s="163"/>
      <c r="D10" s="842"/>
      <c r="E10" s="847">
        <v>1</v>
      </c>
    </row>
    <row r="11" spans="1:8" x14ac:dyDescent="0.2">
      <c r="A11" s="852">
        <f>A10+1</f>
        <v>2</v>
      </c>
      <c r="B11" s="853"/>
      <c r="C11" s="854" t="s">
        <v>1065</v>
      </c>
      <c r="D11" s="855"/>
      <c r="E11" s="856">
        <f>E10+1</f>
        <v>2</v>
      </c>
    </row>
    <row r="12" spans="1:8" x14ac:dyDescent="0.2">
      <c r="A12" s="834">
        <f>A11+1</f>
        <v>3</v>
      </c>
      <c r="B12" s="843" t="s">
        <v>1066</v>
      </c>
      <c r="C12" s="835" t="s">
        <v>1067</v>
      </c>
      <c r="D12" s="897" t="s">
        <v>1227</v>
      </c>
      <c r="E12" s="847">
        <f>E11+1</f>
        <v>3</v>
      </c>
    </row>
    <row r="13" spans="1:8" x14ac:dyDescent="0.2">
      <c r="A13" s="852">
        <f t="shared" ref="A13:A16" si="0">A12+1</f>
        <v>4</v>
      </c>
      <c r="B13" s="857" t="s">
        <v>1068</v>
      </c>
      <c r="C13" s="858" t="s">
        <v>1069</v>
      </c>
      <c r="D13" s="898" t="s">
        <v>1228</v>
      </c>
      <c r="E13" s="859">
        <f t="shared" ref="E13:E17" si="1">E12+1</f>
        <v>4</v>
      </c>
    </row>
    <row r="14" spans="1:8" ht="15" x14ac:dyDescent="0.25">
      <c r="A14" s="834">
        <f t="shared" si="0"/>
        <v>5</v>
      </c>
      <c r="B14" s="842"/>
      <c r="C14" s="163"/>
      <c r="D14" s="850"/>
      <c r="E14" s="847">
        <f t="shared" si="1"/>
        <v>5</v>
      </c>
    </row>
    <row r="15" spans="1:8" ht="15" x14ac:dyDescent="0.25">
      <c r="A15" s="852">
        <f t="shared" si="0"/>
        <v>6</v>
      </c>
      <c r="B15" s="859"/>
      <c r="C15" s="860" t="s">
        <v>1070</v>
      </c>
      <c r="D15" s="861"/>
      <c r="E15" s="859">
        <f t="shared" si="1"/>
        <v>6</v>
      </c>
    </row>
    <row r="16" spans="1:8" x14ac:dyDescent="0.2">
      <c r="A16" s="852">
        <f t="shared" si="0"/>
        <v>7</v>
      </c>
      <c r="B16" s="857" t="s">
        <v>1071</v>
      </c>
      <c r="C16" s="858" t="s">
        <v>1072</v>
      </c>
      <c r="D16" s="898" t="s">
        <v>1229</v>
      </c>
      <c r="E16" s="847">
        <f t="shared" si="1"/>
        <v>7</v>
      </c>
    </row>
    <row r="17" spans="1:5" x14ac:dyDescent="0.2">
      <c r="A17" s="862">
        <f>A16+1</f>
        <v>8</v>
      </c>
      <c r="B17" s="844"/>
      <c r="C17" s="836"/>
      <c r="D17" s="851"/>
      <c r="E17" s="859">
        <f t="shared" si="1"/>
        <v>8</v>
      </c>
    </row>
    <row r="18" spans="1:5" x14ac:dyDescent="0.2">
      <c r="B18" s="829"/>
      <c r="C18" s="830"/>
      <c r="D18" s="831"/>
    </row>
    <row r="19" spans="1:5" x14ac:dyDescent="0.2">
      <c r="B19" s="829"/>
      <c r="C19" s="830"/>
      <c r="D19" s="831"/>
    </row>
    <row r="20" spans="1:5" ht="14.25" x14ac:dyDescent="0.2">
      <c r="A20" s="896">
        <v>1</v>
      </c>
      <c r="B20" s="830" t="s">
        <v>1261</v>
      </c>
      <c r="D20" s="828"/>
    </row>
    <row r="21" spans="1:5" x14ac:dyDescent="0.2">
      <c r="B21" s="397" t="s">
        <v>1267</v>
      </c>
    </row>
    <row r="22" spans="1:5" x14ac:dyDescent="0.2">
      <c r="B22" s="901" t="s">
        <v>1268</v>
      </c>
    </row>
    <row r="23" spans="1:5" x14ac:dyDescent="0.2">
      <c r="B23" s="864" t="s">
        <v>1269</v>
      </c>
    </row>
  </sheetData>
  <mergeCells count="4">
    <mergeCell ref="B2:D2"/>
    <mergeCell ref="B3:D3"/>
    <mergeCell ref="B4:D4"/>
    <mergeCell ref="B5:D5"/>
  </mergeCells>
  <printOptions horizontalCentered="1"/>
  <pageMargins left="0.25" right="0.25" top="0.5" bottom="0.5" header="0.25" footer="0.25"/>
  <pageSetup orientation="portrait" r:id="rId1"/>
  <headerFooter>
    <oddFooter xml:space="preserve">&amp;CIntangible Plant Amortization Period
AJ-2A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33"/>
  <sheetViews>
    <sheetView zoomScale="80" zoomScaleNormal="80" workbookViewId="0">
      <selection sqref="A1:G1"/>
    </sheetView>
  </sheetViews>
  <sheetFormatPr defaultColWidth="8.7109375" defaultRowHeight="12.75" x14ac:dyDescent="0.2"/>
  <cols>
    <col min="1" max="1" width="5.5703125" style="864" customWidth="1"/>
    <col min="2" max="2" width="15.5703125" style="864" customWidth="1"/>
    <col min="3" max="3" width="21.85546875" style="864" customWidth="1"/>
    <col min="4" max="4" width="10.5703125" style="865" customWidth="1"/>
    <col min="5" max="5" width="12.140625" style="865" customWidth="1"/>
    <col min="6" max="6" width="12.5703125" style="865" customWidth="1"/>
    <col min="7" max="7" width="5.5703125" style="864" customWidth="1"/>
    <col min="8" max="8" width="10.85546875" style="864" customWidth="1"/>
    <col min="9" max="9" width="8.140625" style="864" bestFit="1" customWidth="1"/>
    <col min="10" max="16384" width="8.7109375" style="864"/>
  </cols>
  <sheetData>
    <row r="1" spans="1:9" x14ac:dyDescent="0.2">
      <c r="A1" s="1116" t="s">
        <v>42</v>
      </c>
      <c r="B1" s="1117"/>
      <c r="C1" s="1117"/>
      <c r="D1" s="1117"/>
      <c r="E1" s="1117"/>
      <c r="F1" s="1117"/>
      <c r="G1" s="1096"/>
    </row>
    <row r="2" spans="1:9" x14ac:dyDescent="0.2">
      <c r="A2" s="1116" t="s">
        <v>174</v>
      </c>
      <c r="B2" s="1117"/>
      <c r="C2" s="1117"/>
      <c r="D2" s="1117"/>
      <c r="E2" s="1117"/>
      <c r="F2" s="1117"/>
      <c r="G2" s="1096"/>
    </row>
    <row r="3" spans="1:9" x14ac:dyDescent="0.2">
      <c r="A3" s="1116" t="s">
        <v>1263</v>
      </c>
      <c r="B3" s="1117"/>
      <c r="C3" s="1117"/>
      <c r="D3" s="1117"/>
      <c r="E3" s="1117"/>
      <c r="F3" s="1117"/>
      <c r="G3" s="1096"/>
    </row>
    <row r="4" spans="1:9" x14ac:dyDescent="0.2">
      <c r="A4" s="1109" t="s">
        <v>1276</v>
      </c>
      <c r="B4" s="1118"/>
      <c r="C4" s="1118"/>
      <c r="D4" s="1118"/>
      <c r="E4" s="1118"/>
      <c r="F4" s="1118"/>
      <c r="G4" s="1099"/>
    </row>
    <row r="5" spans="1:9" x14ac:dyDescent="0.2">
      <c r="A5" s="1109" t="s">
        <v>1295</v>
      </c>
      <c r="B5" s="1110"/>
      <c r="C5" s="1110"/>
      <c r="D5" s="1110"/>
      <c r="E5" s="1110"/>
      <c r="F5" s="1110"/>
      <c r="G5" s="1099"/>
    </row>
    <row r="6" spans="1:9" x14ac:dyDescent="0.2">
      <c r="A6" s="1116"/>
      <c r="B6" s="1117"/>
      <c r="C6" s="1117"/>
      <c r="D6" s="1117"/>
      <c r="E6" s="1117"/>
      <c r="F6" s="1117"/>
    </row>
    <row r="7" spans="1:9" x14ac:dyDescent="0.2">
      <c r="B7" s="865"/>
    </row>
    <row r="8" spans="1:9" ht="17.25" x14ac:dyDescent="0.25">
      <c r="B8" s="1112" t="s">
        <v>1296</v>
      </c>
      <c r="C8" s="1112"/>
      <c r="D8" s="1112"/>
      <c r="E8" s="1112"/>
      <c r="F8" s="1112"/>
    </row>
    <row r="9" spans="1:9" ht="15" x14ac:dyDescent="0.25">
      <c r="A9" s="889"/>
      <c r="B9" s="1113" t="s">
        <v>1297</v>
      </c>
      <c r="C9" s="1114"/>
      <c r="D9" s="1114"/>
      <c r="E9" s="1114"/>
      <c r="F9" s="1115"/>
      <c r="G9" s="890"/>
    </row>
    <row r="10" spans="1:9" ht="15" x14ac:dyDescent="0.25">
      <c r="A10" s="863"/>
      <c r="B10" s="886"/>
      <c r="C10" s="887"/>
      <c r="D10" s="886" t="s">
        <v>165</v>
      </c>
      <c r="E10" s="887" t="s">
        <v>166</v>
      </c>
      <c r="F10" s="811" t="s">
        <v>1063</v>
      </c>
      <c r="G10" s="888"/>
    </row>
    <row r="11" spans="1:9" s="866" customFormat="1" ht="15" x14ac:dyDescent="0.25">
      <c r="A11" s="813" t="s">
        <v>62</v>
      </c>
      <c r="B11" s="814" t="s">
        <v>1012</v>
      </c>
      <c r="C11" s="877"/>
      <c r="D11" s="814" t="s">
        <v>1013</v>
      </c>
      <c r="E11" s="814" t="s">
        <v>1014</v>
      </c>
      <c r="F11" s="814" t="s">
        <v>67</v>
      </c>
      <c r="G11" s="813" t="s">
        <v>62</v>
      </c>
    </row>
    <row r="12" spans="1:9" ht="15" x14ac:dyDescent="0.25">
      <c r="A12" s="872" t="s">
        <v>73</v>
      </c>
      <c r="B12" s="878" t="s">
        <v>1015</v>
      </c>
      <c r="C12" s="879" t="s">
        <v>607</v>
      </c>
      <c r="D12" s="878" t="s">
        <v>1016</v>
      </c>
      <c r="E12" s="880" t="s">
        <v>1016</v>
      </c>
      <c r="F12" s="878" t="s">
        <v>1016</v>
      </c>
      <c r="G12" s="872" t="s">
        <v>73</v>
      </c>
      <c r="I12" s="881"/>
    </row>
    <row r="13" spans="1:9" x14ac:dyDescent="0.2">
      <c r="A13" s="870">
        <v>1</v>
      </c>
      <c r="B13" s="882"/>
      <c r="C13" s="883"/>
      <c r="D13" s="881"/>
      <c r="E13" s="884"/>
      <c r="F13" s="881"/>
      <c r="G13" s="870">
        <v>1</v>
      </c>
    </row>
    <row r="14" spans="1:9" x14ac:dyDescent="0.2">
      <c r="A14" s="873">
        <f>A13+1</f>
        <v>2</v>
      </c>
      <c r="B14" s="874" t="s">
        <v>1075</v>
      </c>
      <c r="C14" s="875" t="s">
        <v>1076</v>
      </c>
      <c r="D14" s="892">
        <v>4.6899999999999997E-2</v>
      </c>
      <c r="E14" s="893">
        <v>1.17E-2</v>
      </c>
      <c r="F14" s="885">
        <f>D14+E14</f>
        <v>5.8599999999999999E-2</v>
      </c>
      <c r="G14" s="873">
        <f>G13+1</f>
        <v>2</v>
      </c>
      <c r="I14" s="868"/>
    </row>
    <row r="15" spans="1:9" x14ac:dyDescent="0.2">
      <c r="A15" s="870">
        <f t="shared" ref="A15:A24" si="0">A14+1</f>
        <v>3</v>
      </c>
      <c r="B15" s="869" t="s">
        <v>1077</v>
      </c>
      <c r="C15" s="871" t="s">
        <v>1078</v>
      </c>
      <c r="D15" s="894">
        <v>4.4600000000000001E-2</v>
      </c>
      <c r="E15" s="895">
        <v>0</v>
      </c>
      <c r="F15" s="885">
        <f t="shared" ref="F15:F23" si="1">D15+E15</f>
        <v>4.4600000000000001E-2</v>
      </c>
      <c r="G15" s="870">
        <f t="shared" ref="G15:G24" si="2">G14+1</f>
        <v>3</v>
      </c>
      <c r="I15" s="868"/>
    </row>
    <row r="16" spans="1:9" x14ac:dyDescent="0.2">
      <c r="A16" s="873">
        <f t="shared" si="0"/>
        <v>4</v>
      </c>
      <c r="B16" s="874" t="s">
        <v>1079</v>
      </c>
      <c r="C16" s="875" t="s">
        <v>1080</v>
      </c>
      <c r="D16" s="892">
        <v>2.6499999999999999E-2</v>
      </c>
      <c r="E16" s="893">
        <v>0</v>
      </c>
      <c r="F16" s="885">
        <f t="shared" si="1"/>
        <v>2.6499999999999999E-2</v>
      </c>
      <c r="G16" s="873">
        <f t="shared" si="2"/>
        <v>4</v>
      </c>
      <c r="I16" s="868"/>
    </row>
    <row r="17" spans="1:9" x14ac:dyDescent="0.2">
      <c r="A17" s="870">
        <f t="shared" si="0"/>
        <v>5</v>
      </c>
      <c r="B17" s="869" t="s">
        <v>1081</v>
      </c>
      <c r="C17" s="871" t="s">
        <v>1082</v>
      </c>
      <c r="D17" s="894">
        <v>3.7900000000000003E-2</v>
      </c>
      <c r="E17" s="895">
        <v>0</v>
      </c>
      <c r="F17" s="885">
        <f t="shared" si="1"/>
        <v>3.7900000000000003E-2</v>
      </c>
      <c r="G17" s="870">
        <f t="shared" si="2"/>
        <v>5</v>
      </c>
      <c r="I17" s="868"/>
    </row>
    <row r="18" spans="1:9" x14ac:dyDescent="0.2">
      <c r="A18" s="873">
        <f t="shared" si="0"/>
        <v>6</v>
      </c>
      <c r="B18" s="874" t="s">
        <v>1083</v>
      </c>
      <c r="C18" s="875" t="s">
        <v>1084</v>
      </c>
      <c r="D18" s="892">
        <v>4.7199999999999999E-2</v>
      </c>
      <c r="E18" s="893">
        <v>0</v>
      </c>
      <c r="F18" s="885">
        <f t="shared" si="1"/>
        <v>4.7199999999999999E-2</v>
      </c>
      <c r="G18" s="873">
        <f t="shared" si="2"/>
        <v>6</v>
      </c>
      <c r="I18" s="868"/>
    </row>
    <row r="19" spans="1:9" x14ac:dyDescent="0.2">
      <c r="A19" s="870">
        <f t="shared" si="0"/>
        <v>7</v>
      </c>
      <c r="B19" s="869" t="s">
        <v>1085</v>
      </c>
      <c r="C19" s="871" t="s">
        <v>1086</v>
      </c>
      <c r="D19" s="894">
        <v>7.3499999999999996E-2</v>
      </c>
      <c r="E19" s="895">
        <v>0</v>
      </c>
      <c r="F19" s="885">
        <f t="shared" si="1"/>
        <v>7.3499999999999996E-2</v>
      </c>
      <c r="G19" s="870">
        <f t="shared" si="2"/>
        <v>7</v>
      </c>
      <c r="I19" s="868"/>
    </row>
    <row r="20" spans="1:9" x14ac:dyDescent="0.2">
      <c r="A20" s="873">
        <f t="shared" si="0"/>
        <v>8</v>
      </c>
      <c r="B20" s="874" t="s">
        <v>1087</v>
      </c>
      <c r="C20" s="875" t="s">
        <v>1088</v>
      </c>
      <c r="D20" s="892">
        <v>3.0599999999999999E-2</v>
      </c>
      <c r="E20" s="893">
        <v>4.5999999999999999E-3</v>
      </c>
      <c r="F20" s="885">
        <f t="shared" si="1"/>
        <v>3.5199999999999995E-2</v>
      </c>
      <c r="G20" s="873">
        <f t="shared" si="2"/>
        <v>8</v>
      </c>
      <c r="I20" s="868"/>
    </row>
    <row r="21" spans="1:9" x14ac:dyDescent="0.2">
      <c r="A21" s="870">
        <f t="shared" si="0"/>
        <v>9</v>
      </c>
      <c r="B21" s="869" t="s">
        <v>1089</v>
      </c>
      <c r="C21" s="871" t="s">
        <v>1090</v>
      </c>
      <c r="D21" s="894">
        <v>2.1100000000000001E-2</v>
      </c>
      <c r="E21" s="895">
        <v>3.2000000000000002E-3</v>
      </c>
      <c r="F21" s="885">
        <f t="shared" si="1"/>
        <v>2.4300000000000002E-2</v>
      </c>
      <c r="G21" s="870">
        <f t="shared" si="2"/>
        <v>9</v>
      </c>
      <c r="I21" s="868"/>
    </row>
    <row r="22" spans="1:9" x14ac:dyDescent="0.2">
      <c r="A22" s="873">
        <f t="shared" si="0"/>
        <v>10</v>
      </c>
      <c r="B22" s="874" t="s">
        <v>1091</v>
      </c>
      <c r="C22" s="875" t="s">
        <v>1092</v>
      </c>
      <c r="D22" s="892">
        <v>3.5299999999999998E-2</v>
      </c>
      <c r="E22" s="893">
        <v>5.3E-3</v>
      </c>
      <c r="F22" s="885">
        <f t="shared" si="1"/>
        <v>4.0599999999999997E-2</v>
      </c>
      <c r="G22" s="873">
        <f t="shared" si="2"/>
        <v>10</v>
      </c>
      <c r="I22" s="868"/>
    </row>
    <row r="23" spans="1:9" x14ac:dyDescent="0.2">
      <c r="A23" s="870">
        <f t="shared" si="0"/>
        <v>11</v>
      </c>
      <c r="B23" s="869" t="s">
        <v>1093</v>
      </c>
      <c r="C23" s="871" t="s">
        <v>1094</v>
      </c>
      <c r="D23" s="894">
        <v>7.0000000000000007E-2</v>
      </c>
      <c r="E23" s="895">
        <v>0</v>
      </c>
      <c r="F23" s="885">
        <f t="shared" si="1"/>
        <v>7.0000000000000007E-2</v>
      </c>
      <c r="G23" s="870">
        <f t="shared" si="2"/>
        <v>11</v>
      </c>
      <c r="I23" s="868"/>
    </row>
    <row r="24" spans="1:9" x14ac:dyDescent="0.2">
      <c r="A24" s="873">
        <f t="shared" si="0"/>
        <v>12</v>
      </c>
      <c r="B24" s="876"/>
      <c r="C24" s="875"/>
      <c r="D24" s="874" t="s">
        <v>39</v>
      </c>
      <c r="E24" s="873" t="s">
        <v>39</v>
      </c>
      <c r="F24" s="874" t="s">
        <v>39</v>
      </c>
      <c r="G24" s="873">
        <f t="shared" si="2"/>
        <v>12</v>
      </c>
    </row>
    <row r="26" spans="1:9" x14ac:dyDescent="0.2">
      <c r="B26" s="867" t="s">
        <v>39</v>
      </c>
    </row>
    <row r="27" spans="1:9" ht="14.25" x14ac:dyDescent="0.2">
      <c r="A27" s="891">
        <v>1</v>
      </c>
      <c r="B27" s="867" t="s">
        <v>1298</v>
      </c>
    </row>
    <row r="28" spans="1:9" x14ac:dyDescent="0.2">
      <c r="B28" s="867" t="s">
        <v>1299</v>
      </c>
    </row>
    <row r="30" spans="1:9" ht="14.25" x14ac:dyDescent="0.2">
      <c r="A30" s="891">
        <v>2</v>
      </c>
      <c r="B30" s="830" t="s">
        <v>1225</v>
      </c>
    </row>
    <row r="31" spans="1:9" x14ac:dyDescent="0.2">
      <c r="B31" s="397" t="s">
        <v>1267</v>
      </c>
    </row>
    <row r="32" spans="1:9" x14ac:dyDescent="0.2">
      <c r="B32" s="901" t="s">
        <v>1268</v>
      </c>
    </row>
    <row r="33" spans="2:2" x14ac:dyDescent="0.2">
      <c r="B33" s="864" t="s">
        <v>1269</v>
      </c>
    </row>
  </sheetData>
  <mergeCells count="8">
    <mergeCell ref="B8:F8"/>
    <mergeCell ref="B9:F9"/>
    <mergeCell ref="A6:F6"/>
    <mergeCell ref="A1:G1"/>
    <mergeCell ref="A2:G2"/>
    <mergeCell ref="A3:G3"/>
    <mergeCell ref="A4:G4"/>
    <mergeCell ref="A5:G5"/>
  </mergeCells>
  <printOptions horizontalCentered="1"/>
  <pageMargins left="0.25" right="0.25" top="0.75" bottom="0.5" header="0.5" footer="0.25"/>
  <pageSetup orientation="portrait" r:id="rId1"/>
  <headerFooter>
    <oddFooter xml:space="preserve">&amp;CGeneral Plant Depreciation Rates - 2013
AJ-3A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4"/>
  <sheetViews>
    <sheetView zoomScale="80" zoomScaleNormal="80" workbookViewId="0">
      <selection sqref="A1:G1"/>
    </sheetView>
  </sheetViews>
  <sheetFormatPr defaultColWidth="8.7109375" defaultRowHeight="12.75" x14ac:dyDescent="0.2"/>
  <cols>
    <col min="1" max="1" width="5.5703125" style="864" customWidth="1"/>
    <col min="2" max="2" width="15.5703125" style="864" customWidth="1"/>
    <col min="3" max="3" width="21.85546875" style="864" customWidth="1"/>
    <col min="4" max="4" width="10.5703125" style="865" customWidth="1"/>
    <col min="5" max="5" width="12.140625" style="865" customWidth="1"/>
    <col min="6" max="6" width="12.5703125" style="865" customWidth="1"/>
    <col min="7" max="7" width="5.5703125" style="864" customWidth="1"/>
    <col min="8" max="8" width="10.85546875" style="864" customWidth="1"/>
    <col min="9" max="9" width="8.140625" style="864" bestFit="1" customWidth="1"/>
    <col min="10" max="16384" width="8.7109375" style="864"/>
  </cols>
  <sheetData>
    <row r="1" spans="1:9" x14ac:dyDescent="0.2">
      <c r="A1" s="1116" t="s">
        <v>42</v>
      </c>
      <c r="B1" s="1117"/>
      <c r="C1" s="1117"/>
      <c r="D1" s="1117"/>
      <c r="E1" s="1117"/>
      <c r="F1" s="1117"/>
      <c r="G1" s="1096"/>
    </row>
    <row r="2" spans="1:9" x14ac:dyDescent="0.2">
      <c r="A2" s="1116" t="s">
        <v>174</v>
      </c>
      <c r="B2" s="1117"/>
      <c r="C2" s="1117"/>
      <c r="D2" s="1117"/>
      <c r="E2" s="1117"/>
      <c r="F2" s="1117"/>
      <c r="G2" s="1096"/>
    </row>
    <row r="3" spans="1:9" x14ac:dyDescent="0.2">
      <c r="A3" s="1116" t="s">
        <v>1264</v>
      </c>
      <c r="B3" s="1117"/>
      <c r="C3" s="1117"/>
      <c r="D3" s="1117"/>
      <c r="E3" s="1117"/>
      <c r="F3" s="1117"/>
      <c r="G3" s="1096"/>
    </row>
    <row r="4" spans="1:9" x14ac:dyDescent="0.2">
      <c r="A4" s="1109" t="s">
        <v>1276</v>
      </c>
      <c r="B4" s="1118"/>
      <c r="C4" s="1118"/>
      <c r="D4" s="1118"/>
      <c r="E4" s="1118"/>
      <c r="F4" s="1118"/>
      <c r="G4" s="1099"/>
    </row>
    <row r="5" spans="1:9" x14ac:dyDescent="0.2">
      <c r="A5" s="1109" t="s">
        <v>1295</v>
      </c>
      <c r="B5" s="1110"/>
      <c r="C5" s="1110"/>
      <c r="D5" s="1110"/>
      <c r="E5" s="1110"/>
      <c r="F5" s="1110"/>
      <c r="G5" s="1099"/>
    </row>
    <row r="6" spans="1:9" x14ac:dyDescent="0.2">
      <c r="A6" s="1116"/>
      <c r="B6" s="1117"/>
      <c r="C6" s="1117"/>
      <c r="D6" s="1117"/>
      <c r="E6" s="1117"/>
      <c r="F6" s="1117"/>
    </row>
    <row r="7" spans="1:9" x14ac:dyDescent="0.2">
      <c r="B7" s="865"/>
    </row>
    <row r="8" spans="1:9" ht="17.25" x14ac:dyDescent="0.25">
      <c r="B8" s="1112" t="s">
        <v>1300</v>
      </c>
      <c r="C8" s="1112"/>
      <c r="D8" s="1112"/>
      <c r="E8" s="1112"/>
      <c r="F8" s="1112"/>
    </row>
    <row r="9" spans="1:9" ht="15" x14ac:dyDescent="0.25">
      <c r="A9" s="889"/>
      <c r="B9" s="1113" t="s">
        <v>1297</v>
      </c>
      <c r="C9" s="1114"/>
      <c r="D9" s="1114"/>
      <c r="E9" s="1114"/>
      <c r="F9" s="1115"/>
      <c r="G9" s="890"/>
    </row>
    <row r="10" spans="1:9" ht="15" x14ac:dyDescent="0.25">
      <c r="A10" s="863"/>
      <c r="B10" s="886"/>
      <c r="C10" s="887"/>
      <c r="D10" s="886" t="s">
        <v>165</v>
      </c>
      <c r="E10" s="887" t="s">
        <v>166</v>
      </c>
      <c r="F10" s="811" t="s">
        <v>1063</v>
      </c>
      <c r="G10" s="888"/>
    </row>
    <row r="11" spans="1:9" s="866" customFormat="1" ht="15" x14ac:dyDescent="0.25">
      <c r="A11" s="813" t="s">
        <v>62</v>
      </c>
      <c r="B11" s="814" t="s">
        <v>1012</v>
      </c>
      <c r="C11" s="877"/>
      <c r="D11" s="814" t="s">
        <v>1013</v>
      </c>
      <c r="E11" s="814" t="s">
        <v>1014</v>
      </c>
      <c r="F11" s="814" t="s">
        <v>67</v>
      </c>
      <c r="G11" s="813" t="s">
        <v>62</v>
      </c>
    </row>
    <row r="12" spans="1:9" ht="15" x14ac:dyDescent="0.25">
      <c r="A12" s="872" t="s">
        <v>73</v>
      </c>
      <c r="B12" s="878" t="s">
        <v>1015</v>
      </c>
      <c r="C12" s="879" t="s">
        <v>607</v>
      </c>
      <c r="D12" s="878" t="s">
        <v>1016</v>
      </c>
      <c r="E12" s="880" t="s">
        <v>1016</v>
      </c>
      <c r="F12" s="878" t="s">
        <v>1016</v>
      </c>
      <c r="G12" s="872" t="s">
        <v>73</v>
      </c>
      <c r="I12" s="881"/>
    </row>
    <row r="13" spans="1:9" x14ac:dyDescent="0.2">
      <c r="A13" s="870">
        <v>1</v>
      </c>
      <c r="B13" s="882"/>
      <c r="C13" s="883"/>
      <c r="D13" s="881"/>
      <c r="E13" s="884"/>
      <c r="F13" s="881"/>
      <c r="G13" s="870">
        <v>1</v>
      </c>
    </row>
    <row r="14" spans="1:9" x14ac:dyDescent="0.2">
      <c r="A14" s="873">
        <f>A13+1</f>
        <v>2</v>
      </c>
      <c r="B14" s="874" t="s">
        <v>1095</v>
      </c>
      <c r="C14" s="875" t="s">
        <v>1096</v>
      </c>
      <c r="D14" s="892">
        <v>4.6600000000000003E-2</v>
      </c>
      <c r="E14" s="893">
        <v>4.5999999999999999E-3</v>
      </c>
      <c r="F14" s="885">
        <f>D14+E14</f>
        <v>5.1200000000000002E-2</v>
      </c>
      <c r="G14" s="873">
        <f>G13+1</f>
        <v>2</v>
      </c>
      <c r="I14" s="868"/>
    </row>
    <row r="15" spans="1:9" x14ac:dyDescent="0.2">
      <c r="A15" s="870">
        <f t="shared" ref="A15:A25" si="0">A14+1</f>
        <v>3</v>
      </c>
      <c r="B15" s="869" t="s">
        <v>1097</v>
      </c>
      <c r="C15" s="871" t="s">
        <v>1098</v>
      </c>
      <c r="D15" s="894">
        <v>5.74E-2</v>
      </c>
      <c r="E15" s="895">
        <v>0</v>
      </c>
      <c r="F15" s="885">
        <f t="shared" ref="F15:F24" si="1">D15+E15</f>
        <v>5.74E-2</v>
      </c>
      <c r="G15" s="870">
        <f t="shared" ref="G15:G25" si="2">G14+1</f>
        <v>3</v>
      </c>
      <c r="I15" s="868"/>
    </row>
    <row r="16" spans="1:9" x14ac:dyDescent="0.2">
      <c r="A16" s="873">
        <f t="shared" si="0"/>
        <v>4</v>
      </c>
      <c r="B16" s="874" t="s">
        <v>1099</v>
      </c>
      <c r="C16" s="875" t="s">
        <v>1100</v>
      </c>
      <c r="D16" s="892">
        <v>0.19400000000000001</v>
      </c>
      <c r="E16" s="893">
        <v>0</v>
      </c>
      <c r="F16" s="885">
        <f t="shared" si="1"/>
        <v>0.19400000000000001</v>
      </c>
      <c r="G16" s="873">
        <f t="shared" si="2"/>
        <v>4</v>
      </c>
      <c r="I16" s="868"/>
    </row>
    <row r="17" spans="1:9" x14ac:dyDescent="0.2">
      <c r="A17" s="870">
        <f t="shared" si="0"/>
        <v>5</v>
      </c>
      <c r="B17" s="869" t="s">
        <v>1101</v>
      </c>
      <c r="C17" s="871" t="s">
        <v>1078</v>
      </c>
      <c r="D17" s="894">
        <v>0.3211</v>
      </c>
      <c r="E17" s="895">
        <v>0</v>
      </c>
      <c r="F17" s="885">
        <f t="shared" si="1"/>
        <v>0.3211</v>
      </c>
      <c r="G17" s="870">
        <f t="shared" si="2"/>
        <v>5</v>
      </c>
      <c r="I17" s="868"/>
    </row>
    <row r="18" spans="1:9" x14ac:dyDescent="0.2">
      <c r="A18" s="873">
        <f t="shared" si="0"/>
        <v>6</v>
      </c>
      <c r="B18" s="874" t="s">
        <v>1102</v>
      </c>
      <c r="C18" s="875" t="s">
        <v>1080</v>
      </c>
      <c r="D18" s="892">
        <v>0.14530000000000001</v>
      </c>
      <c r="E18" s="893">
        <v>0</v>
      </c>
      <c r="F18" s="885">
        <f t="shared" si="1"/>
        <v>0.14530000000000001</v>
      </c>
      <c r="G18" s="873">
        <f t="shared" si="2"/>
        <v>6</v>
      </c>
      <c r="I18" s="868"/>
    </row>
    <row r="19" spans="1:9" x14ac:dyDescent="0.2">
      <c r="A19" s="870">
        <f t="shared" si="0"/>
        <v>7</v>
      </c>
      <c r="B19" s="869" t="s">
        <v>1103</v>
      </c>
      <c r="C19" s="871" t="s">
        <v>1082</v>
      </c>
      <c r="D19" s="894">
        <v>4.5400000000000003E-2</v>
      </c>
      <c r="E19" s="895">
        <v>0</v>
      </c>
      <c r="F19" s="885">
        <f t="shared" si="1"/>
        <v>4.5400000000000003E-2</v>
      </c>
      <c r="G19" s="870">
        <f t="shared" si="2"/>
        <v>7</v>
      </c>
      <c r="I19" s="868"/>
    </row>
    <row r="20" spans="1:9" x14ac:dyDescent="0.2">
      <c r="A20" s="873">
        <f t="shared" si="0"/>
        <v>8</v>
      </c>
      <c r="B20" s="874" t="s">
        <v>1104</v>
      </c>
      <c r="C20" s="875" t="s">
        <v>1105</v>
      </c>
      <c r="D20" s="892">
        <v>4.8599999999999997E-2</v>
      </c>
      <c r="E20" s="893">
        <v>0</v>
      </c>
      <c r="F20" s="885">
        <f t="shared" si="1"/>
        <v>4.8599999999999997E-2</v>
      </c>
      <c r="G20" s="873">
        <f t="shared" si="2"/>
        <v>8</v>
      </c>
      <c r="I20" s="868"/>
    </row>
    <row r="21" spans="1:9" x14ac:dyDescent="0.2">
      <c r="A21" s="870">
        <f t="shared" si="0"/>
        <v>9</v>
      </c>
      <c r="B21" s="869" t="s">
        <v>1106</v>
      </c>
      <c r="C21" s="871" t="s">
        <v>1107</v>
      </c>
      <c r="D21" s="894">
        <v>9.4100000000000003E-2</v>
      </c>
      <c r="E21" s="895">
        <v>0</v>
      </c>
      <c r="F21" s="885">
        <f t="shared" si="1"/>
        <v>9.4100000000000003E-2</v>
      </c>
      <c r="G21" s="870">
        <f t="shared" si="2"/>
        <v>9</v>
      </c>
      <c r="I21" s="868"/>
    </row>
    <row r="22" spans="1:9" x14ac:dyDescent="0.2">
      <c r="A22" s="873">
        <f t="shared" si="0"/>
        <v>10</v>
      </c>
      <c r="B22" s="874" t="s">
        <v>1108</v>
      </c>
      <c r="C22" s="875" t="s">
        <v>1086</v>
      </c>
      <c r="D22" s="892">
        <v>4.2099999999999999E-2</v>
      </c>
      <c r="E22" s="893">
        <v>0</v>
      </c>
      <c r="F22" s="885">
        <f t="shared" si="1"/>
        <v>4.2099999999999999E-2</v>
      </c>
      <c r="G22" s="873">
        <f t="shared" si="2"/>
        <v>10</v>
      </c>
      <c r="I22" s="868"/>
    </row>
    <row r="23" spans="1:9" x14ac:dyDescent="0.2">
      <c r="A23" s="873">
        <f t="shared" si="0"/>
        <v>11</v>
      </c>
      <c r="B23" s="874" t="s">
        <v>1109</v>
      </c>
      <c r="C23" s="875" t="s">
        <v>1088</v>
      </c>
      <c r="D23" s="892">
        <v>7.1499999999999994E-2</v>
      </c>
      <c r="E23" s="893">
        <v>0</v>
      </c>
      <c r="F23" s="885">
        <f t="shared" si="1"/>
        <v>7.1499999999999994E-2</v>
      </c>
      <c r="G23" s="870">
        <f t="shared" si="2"/>
        <v>11</v>
      </c>
      <c r="I23" s="868"/>
    </row>
    <row r="24" spans="1:9" x14ac:dyDescent="0.2">
      <c r="A24" s="870">
        <f t="shared" si="0"/>
        <v>12</v>
      </c>
      <c r="B24" s="869" t="s">
        <v>1110</v>
      </c>
      <c r="C24" s="871" t="s">
        <v>1094</v>
      </c>
      <c r="D24" s="894">
        <v>9.9099999999999994E-2</v>
      </c>
      <c r="E24" s="895">
        <v>0</v>
      </c>
      <c r="F24" s="885">
        <f t="shared" si="1"/>
        <v>9.9099999999999994E-2</v>
      </c>
      <c r="G24" s="873">
        <f t="shared" si="2"/>
        <v>12</v>
      </c>
      <c r="I24" s="868"/>
    </row>
    <row r="25" spans="1:9" x14ac:dyDescent="0.2">
      <c r="A25" s="873">
        <f t="shared" si="0"/>
        <v>13</v>
      </c>
      <c r="B25" s="876"/>
      <c r="C25" s="875"/>
      <c r="D25" s="874" t="s">
        <v>39</v>
      </c>
      <c r="E25" s="873" t="s">
        <v>39</v>
      </c>
      <c r="F25" s="874" t="s">
        <v>39</v>
      </c>
      <c r="G25" s="873">
        <f t="shared" si="2"/>
        <v>13</v>
      </c>
    </row>
    <row r="27" spans="1:9" x14ac:dyDescent="0.2">
      <c r="B27" s="867" t="s">
        <v>39</v>
      </c>
    </row>
    <row r="28" spans="1:9" ht="14.25" x14ac:dyDescent="0.2">
      <c r="A28" s="891">
        <v>1</v>
      </c>
      <c r="B28" s="867" t="s">
        <v>1301</v>
      </c>
    </row>
    <row r="29" spans="1:9" x14ac:dyDescent="0.2">
      <c r="B29" s="867" t="s">
        <v>1302</v>
      </c>
    </row>
    <row r="31" spans="1:9" ht="14.25" x14ac:dyDescent="0.2">
      <c r="A31" s="891">
        <v>2</v>
      </c>
      <c r="B31" s="830" t="s">
        <v>1225</v>
      </c>
    </row>
    <row r="32" spans="1:9" x14ac:dyDescent="0.2">
      <c r="B32" s="397" t="s">
        <v>1267</v>
      </c>
    </row>
    <row r="33" spans="2:2" x14ac:dyDescent="0.2">
      <c r="B33" s="901" t="s">
        <v>1268</v>
      </c>
    </row>
    <row r="34" spans="2:2" x14ac:dyDescent="0.2">
      <c r="B34" s="864" t="s">
        <v>1269</v>
      </c>
    </row>
  </sheetData>
  <mergeCells count="8">
    <mergeCell ref="B8:F8"/>
    <mergeCell ref="B9:F9"/>
    <mergeCell ref="A1:G1"/>
    <mergeCell ref="A2:G2"/>
    <mergeCell ref="A3:G3"/>
    <mergeCell ref="A4:G4"/>
    <mergeCell ref="A5:G5"/>
    <mergeCell ref="A6:F6"/>
  </mergeCells>
  <printOptions horizontalCentered="1"/>
  <pageMargins left="0.25" right="0.25" top="0.75" bottom="0.5" header="0.25" footer="0.25"/>
  <pageSetup orientation="portrait" r:id="rId1"/>
  <headerFooter>
    <oddFooter xml:space="preserve">&amp;CCommon Plant Depreciation Rates - 2013
AJ-4B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34"/>
  <sheetViews>
    <sheetView zoomScale="80" zoomScaleNormal="80" workbookViewId="0"/>
  </sheetViews>
  <sheetFormatPr defaultRowHeight="15" x14ac:dyDescent="0.2"/>
  <cols>
    <col min="1" max="1" width="5.28515625" style="11" bestFit="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36.5703125" bestFit="1" customWidth="1"/>
    <col min="12" max="12" width="5.28515625" bestFit="1" customWidth="1"/>
    <col min="14" max="14" width="20.5703125" bestFit="1" customWidth="1"/>
  </cols>
  <sheetData>
    <row r="1" spans="1:12" ht="15.75" x14ac:dyDescent="0.25">
      <c r="A1" s="3" t="s">
        <v>39</v>
      </c>
      <c r="B1" s="4"/>
      <c r="C1" s="4"/>
      <c r="D1" s="4"/>
      <c r="E1" s="4"/>
      <c r="F1" s="4"/>
      <c r="G1" s="4"/>
      <c r="H1" s="4"/>
      <c r="I1" s="4"/>
      <c r="J1" s="10"/>
      <c r="K1" s="10"/>
      <c r="L1" s="3"/>
    </row>
    <row r="2" spans="1:12" ht="15.75" x14ac:dyDescent="0.25">
      <c r="A2" s="10"/>
      <c r="B2" s="1097" t="s">
        <v>42</v>
      </c>
      <c r="C2" s="1097"/>
      <c r="D2" s="1097"/>
      <c r="E2" s="1097"/>
      <c r="F2" s="1097"/>
      <c r="G2" s="1097"/>
      <c r="H2" s="1097"/>
      <c r="I2" s="1097"/>
      <c r="J2" s="1101"/>
      <c r="K2" s="1101"/>
      <c r="L2" s="10"/>
    </row>
    <row r="3" spans="1:12" ht="15.75" x14ac:dyDescent="0.25">
      <c r="A3" s="10"/>
      <c r="B3" s="1097" t="s">
        <v>175</v>
      </c>
      <c r="C3" s="1097"/>
      <c r="D3" s="1097"/>
      <c r="E3" s="1097"/>
      <c r="F3" s="1097"/>
      <c r="G3" s="1097"/>
      <c r="H3" s="1097"/>
      <c r="I3" s="1097"/>
      <c r="J3" s="1101"/>
      <c r="K3" s="1101"/>
      <c r="L3" s="10"/>
    </row>
    <row r="4" spans="1:12" ht="15.75" x14ac:dyDescent="0.25">
      <c r="A4" s="10"/>
      <c r="B4" s="1097" t="s">
        <v>54</v>
      </c>
      <c r="C4" s="1097"/>
      <c r="D4" s="1097"/>
      <c r="E4" s="1097"/>
      <c r="F4" s="1097"/>
      <c r="G4" s="1097"/>
      <c r="H4" s="1097"/>
      <c r="I4" s="1097"/>
      <c r="J4" s="1101"/>
      <c r="K4" s="1101"/>
      <c r="L4" s="10"/>
    </row>
    <row r="5" spans="1:12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3"/>
      <c r="K5" s="1103"/>
      <c r="L5" s="10"/>
    </row>
    <row r="6" spans="1:12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 x14ac:dyDescent="0.25">
      <c r="A9" s="33" t="s">
        <v>63</v>
      </c>
      <c r="B9" s="2"/>
      <c r="C9" s="2"/>
      <c r="D9" s="2"/>
      <c r="E9" s="2"/>
      <c r="F9" s="2"/>
      <c r="G9" s="2"/>
      <c r="H9" s="2"/>
      <c r="I9" s="148" t="s">
        <v>69</v>
      </c>
      <c r="J9" s="2"/>
      <c r="K9" s="33" t="s">
        <v>65</v>
      </c>
      <c r="L9" s="33" t="s">
        <v>63</v>
      </c>
    </row>
    <row r="10" spans="1:12" ht="15.75" x14ac:dyDescent="0.25">
      <c r="A10" s="10"/>
      <c r="B10" s="3"/>
      <c r="C10" s="3"/>
      <c r="D10" s="3"/>
      <c r="E10" s="3"/>
      <c r="F10" s="3"/>
      <c r="G10" s="3"/>
      <c r="H10" s="3"/>
      <c r="I10" s="3"/>
      <c r="J10" s="3"/>
      <c r="K10" s="10"/>
      <c r="L10" s="10"/>
    </row>
    <row r="11" spans="1:12" ht="15.75" x14ac:dyDescent="0.25">
      <c r="A11" s="3">
        <v>1</v>
      </c>
      <c r="B11" s="4" t="s">
        <v>250</v>
      </c>
      <c r="C11" s="4"/>
      <c r="D11" s="4"/>
      <c r="E11" s="4"/>
      <c r="F11" s="4"/>
      <c r="G11" s="4"/>
      <c r="H11" s="4"/>
      <c r="I11" s="455">
        <v>74122</v>
      </c>
      <c r="J11" s="1012"/>
      <c r="K11" s="239" t="s">
        <v>1288</v>
      </c>
      <c r="L11" s="3">
        <v>1</v>
      </c>
    </row>
    <row r="12" spans="1:12" ht="15.75" x14ac:dyDescent="0.25">
      <c r="A12" s="3">
        <f>+A11+1</f>
        <v>2</v>
      </c>
      <c r="B12" s="4"/>
      <c r="C12" s="4"/>
      <c r="D12" s="4"/>
      <c r="E12" s="4"/>
      <c r="F12" s="4"/>
      <c r="G12" s="4"/>
      <c r="H12" s="4"/>
      <c r="I12" s="170"/>
      <c r="J12" s="35"/>
      <c r="K12" s="19"/>
      <c r="L12" s="3">
        <f>+L11+1</f>
        <v>2</v>
      </c>
    </row>
    <row r="13" spans="1:12" ht="15.75" x14ac:dyDescent="0.25">
      <c r="A13" s="3">
        <f t="shared" ref="A13:A30" si="0">+A12+1</f>
        <v>3</v>
      </c>
      <c r="B13" s="4" t="s">
        <v>1287</v>
      </c>
      <c r="C13" s="4"/>
      <c r="D13" s="4"/>
      <c r="E13" s="4"/>
      <c r="F13" s="4"/>
      <c r="G13" s="4"/>
      <c r="H13" s="4"/>
      <c r="I13" s="450">
        <v>-38</v>
      </c>
      <c r="J13" s="37"/>
      <c r="K13" s="239" t="s">
        <v>1217</v>
      </c>
      <c r="L13" s="3">
        <f t="shared" ref="L13:L30" si="1">+L12+1</f>
        <v>3</v>
      </c>
    </row>
    <row r="14" spans="1:12" ht="15.75" x14ac:dyDescent="0.2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173"/>
      <c r="J14" s="37"/>
      <c r="L14" s="3">
        <f t="shared" si="1"/>
        <v>4</v>
      </c>
    </row>
    <row r="15" spans="1:12" ht="15.75" x14ac:dyDescent="0.25">
      <c r="A15" s="3">
        <f t="shared" si="0"/>
        <v>5</v>
      </c>
      <c r="B15" s="4" t="s">
        <v>251</v>
      </c>
      <c r="C15" s="4"/>
      <c r="D15" s="4"/>
      <c r="E15" s="4"/>
      <c r="F15" s="4"/>
      <c r="G15" s="4"/>
      <c r="H15" s="4"/>
      <c r="I15" s="170">
        <f>I11+I13</f>
        <v>74084</v>
      </c>
      <c r="J15" s="1012"/>
      <c r="K15" s="19" t="s">
        <v>205</v>
      </c>
      <c r="L15" s="3">
        <f t="shared" si="1"/>
        <v>5</v>
      </c>
    </row>
    <row r="16" spans="1:12" ht="21" customHeight="1" x14ac:dyDescent="0.2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170"/>
      <c r="J16" s="4"/>
      <c r="K16" s="908" t="s">
        <v>418</v>
      </c>
      <c r="L16" s="3">
        <f t="shared" si="1"/>
        <v>6</v>
      </c>
    </row>
    <row r="17" spans="1:12" ht="15.75" x14ac:dyDescent="0.25">
      <c r="A17" s="3">
        <f t="shared" si="0"/>
        <v>7</v>
      </c>
      <c r="B17" s="4" t="s">
        <v>839</v>
      </c>
      <c r="C17" s="4"/>
      <c r="D17" s="4"/>
      <c r="E17" s="4"/>
      <c r="F17" s="4"/>
      <c r="G17" s="4"/>
      <c r="H17" s="4"/>
      <c r="I17" s="450">
        <v>-5007</v>
      </c>
      <c r="J17" s="35"/>
      <c r="K17" s="470" t="s">
        <v>1275</v>
      </c>
      <c r="L17" s="3">
        <f t="shared" si="1"/>
        <v>7</v>
      </c>
    </row>
    <row r="18" spans="1:12" ht="15.75" x14ac:dyDescent="0.2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233"/>
      <c r="J18" s="35"/>
      <c r="K18" s="19"/>
      <c r="L18" s="3">
        <f t="shared" si="1"/>
        <v>8</v>
      </c>
    </row>
    <row r="19" spans="1:12" ht="15.75" x14ac:dyDescent="0.25">
      <c r="A19" s="3">
        <f>+A18+1</f>
        <v>9</v>
      </c>
      <c r="B19" s="4" t="s">
        <v>252</v>
      </c>
      <c r="C19" s="4"/>
      <c r="D19" s="4"/>
      <c r="E19" s="4"/>
      <c r="F19" s="4"/>
      <c r="G19" s="51"/>
      <c r="H19" s="4"/>
      <c r="I19" s="234">
        <f>I15+I17</f>
        <v>69077</v>
      </c>
      <c r="J19" s="1012"/>
      <c r="K19" s="19" t="s">
        <v>254</v>
      </c>
      <c r="L19" s="3">
        <f>+L18+1</f>
        <v>9</v>
      </c>
    </row>
    <row r="20" spans="1:12" ht="15.75" x14ac:dyDescent="0.25">
      <c r="A20" s="3">
        <f t="shared" si="0"/>
        <v>10</v>
      </c>
      <c r="B20" s="4"/>
      <c r="C20" s="4"/>
      <c r="D20" s="4"/>
      <c r="E20" s="4"/>
      <c r="F20" s="4"/>
      <c r="G20" s="51"/>
      <c r="H20" s="4"/>
      <c r="I20" s="4"/>
      <c r="J20" s="35"/>
      <c r="K20" s="10"/>
      <c r="L20" s="3">
        <f t="shared" si="1"/>
        <v>10</v>
      </c>
    </row>
    <row r="21" spans="1:12" ht="15.75" x14ac:dyDescent="0.25">
      <c r="A21" s="3">
        <f t="shared" si="0"/>
        <v>11</v>
      </c>
      <c r="B21" s="4" t="s">
        <v>114</v>
      </c>
      <c r="C21" s="4"/>
      <c r="D21" s="4"/>
      <c r="E21" s="4"/>
      <c r="F21" s="4"/>
      <c r="G21" s="51"/>
      <c r="H21" s="4"/>
      <c r="I21" s="417">
        <f>'Cost Statements'!H305</f>
        <v>0.36</v>
      </c>
      <c r="J21" s="35"/>
      <c r="K21" s="223" t="s">
        <v>513</v>
      </c>
      <c r="L21" s="3">
        <f t="shared" si="1"/>
        <v>11</v>
      </c>
    </row>
    <row r="22" spans="1:12" ht="15.75" x14ac:dyDescent="0.25">
      <c r="A22" s="229">
        <f t="shared" si="0"/>
        <v>12</v>
      </c>
      <c r="B22" s="4"/>
      <c r="C22" s="4"/>
      <c r="D22" s="4"/>
      <c r="E22" s="4"/>
      <c r="F22" s="4"/>
      <c r="G22" s="51"/>
      <c r="H22" s="4"/>
      <c r="I22" s="51"/>
      <c r="J22" s="36"/>
      <c r="K22" s="4"/>
      <c r="L22" s="231">
        <f t="shared" si="1"/>
        <v>12</v>
      </c>
    </row>
    <row r="23" spans="1:12" ht="16.5" thickBot="1" x14ac:dyDescent="0.3">
      <c r="A23" s="229">
        <f t="shared" si="0"/>
        <v>13</v>
      </c>
      <c r="B23" s="4" t="s">
        <v>115</v>
      </c>
      <c r="C23" s="4"/>
      <c r="D23" s="4"/>
      <c r="E23" s="4"/>
      <c r="F23" s="4"/>
      <c r="G23" s="51"/>
      <c r="H23" s="4"/>
      <c r="I23" s="1031">
        <f>ROUND(I19*I21,0)</f>
        <v>24868</v>
      </c>
      <c r="J23" s="1012"/>
      <c r="K23" s="10" t="s">
        <v>255</v>
      </c>
      <c r="L23" s="231">
        <f t="shared" si="1"/>
        <v>13</v>
      </c>
    </row>
    <row r="24" spans="1:12" ht="17.25" thickTop="1" thickBot="1" x14ac:dyDescent="0.3">
      <c r="A24" s="229">
        <f t="shared" si="0"/>
        <v>14</v>
      </c>
      <c r="B24" s="178"/>
      <c r="C24" s="178"/>
      <c r="D24" s="178"/>
      <c r="E24" s="178"/>
      <c r="F24" s="178"/>
      <c r="G24" s="235"/>
      <c r="H24" s="178"/>
      <c r="I24" s="178"/>
      <c r="J24" s="268"/>
      <c r="K24" s="178"/>
      <c r="L24" s="231">
        <f t="shared" si="1"/>
        <v>14</v>
      </c>
    </row>
    <row r="25" spans="1:12" ht="15.75" x14ac:dyDescent="0.25">
      <c r="A25" s="229">
        <f t="shared" si="0"/>
        <v>15</v>
      </c>
      <c r="B25" s="4"/>
      <c r="C25" s="4"/>
      <c r="D25" s="4"/>
      <c r="E25" s="4"/>
      <c r="F25" s="4"/>
      <c r="G25" s="51"/>
      <c r="H25" s="4"/>
      <c r="I25" s="4"/>
      <c r="K25" s="10"/>
      <c r="L25" s="231">
        <f t="shared" si="1"/>
        <v>15</v>
      </c>
    </row>
    <row r="26" spans="1:12" ht="15.75" x14ac:dyDescent="0.25">
      <c r="A26" s="229">
        <f t="shared" si="0"/>
        <v>16</v>
      </c>
      <c r="B26" s="236" t="s">
        <v>139</v>
      </c>
      <c r="C26" s="4"/>
      <c r="D26" s="50"/>
      <c r="E26" s="4"/>
      <c r="F26" s="4"/>
      <c r="G26" s="4"/>
      <c r="H26" s="4"/>
      <c r="I26" s="455">
        <v>14670</v>
      </c>
      <c r="J26" s="1012"/>
      <c r="K26" s="469" t="s">
        <v>1307</v>
      </c>
      <c r="L26" s="231">
        <f t="shared" si="1"/>
        <v>16</v>
      </c>
    </row>
    <row r="27" spans="1:12" ht="15.75" x14ac:dyDescent="0.25">
      <c r="A27" s="229">
        <f t="shared" si="0"/>
        <v>17</v>
      </c>
      <c r="B27" s="4"/>
      <c r="C27" s="4"/>
      <c r="D27" s="4"/>
      <c r="E27" s="4"/>
      <c r="F27" s="4"/>
      <c r="G27" s="4"/>
      <c r="H27" s="4"/>
      <c r="I27" s="23"/>
      <c r="K27" s="19"/>
      <c r="L27" s="231">
        <f t="shared" si="1"/>
        <v>17</v>
      </c>
    </row>
    <row r="28" spans="1:12" ht="15.75" x14ac:dyDescent="0.25">
      <c r="A28" s="229">
        <f t="shared" si="0"/>
        <v>18</v>
      </c>
      <c r="B28" s="4" t="s">
        <v>87</v>
      </c>
      <c r="C28" s="4"/>
      <c r="D28" s="4"/>
      <c r="E28" s="4"/>
      <c r="F28" s="4"/>
      <c r="G28" s="4"/>
      <c r="H28" s="4"/>
      <c r="I28" s="417">
        <f>'Statement AI-WP'!G29</f>
        <v>0.1648</v>
      </c>
      <c r="K28" s="10" t="s">
        <v>511</v>
      </c>
      <c r="L28" s="231">
        <f t="shared" si="1"/>
        <v>18</v>
      </c>
    </row>
    <row r="29" spans="1:12" ht="15.75" x14ac:dyDescent="0.25">
      <c r="A29" s="229">
        <f t="shared" si="0"/>
        <v>19</v>
      </c>
      <c r="B29" s="4"/>
      <c r="C29" s="4"/>
      <c r="D29" s="4"/>
      <c r="E29" s="4"/>
      <c r="F29" s="4"/>
      <c r="G29" s="4"/>
      <c r="H29" s="4"/>
      <c r="I29" s="418"/>
      <c r="K29" s="10"/>
      <c r="L29" s="231">
        <f t="shared" si="1"/>
        <v>19</v>
      </c>
    </row>
    <row r="30" spans="1:12" ht="16.5" thickBot="1" x14ac:dyDescent="0.3">
      <c r="A30" s="229">
        <f t="shared" si="0"/>
        <v>20</v>
      </c>
      <c r="B30" s="4" t="s">
        <v>157</v>
      </c>
      <c r="C30" s="4"/>
      <c r="D30" s="4"/>
      <c r="E30" s="4"/>
      <c r="F30" s="4"/>
      <c r="G30" s="4"/>
      <c r="H30" s="4"/>
      <c r="I30" s="1031">
        <f>ROUND(I26*I28,0)</f>
        <v>2418</v>
      </c>
      <c r="J30" s="1012"/>
      <c r="K30" s="20" t="s">
        <v>256</v>
      </c>
      <c r="L30" s="231">
        <f t="shared" si="1"/>
        <v>20</v>
      </c>
    </row>
    <row r="31" spans="1:12" ht="16.5" thickTop="1" x14ac:dyDescent="0.25">
      <c r="B31" s="4" t="s">
        <v>39</v>
      </c>
      <c r="C31" s="4"/>
      <c r="D31" s="4"/>
      <c r="E31" s="4"/>
      <c r="F31" s="4"/>
      <c r="G31" s="4"/>
      <c r="H31" s="4"/>
      <c r="I31" s="1"/>
    </row>
    <row r="32" spans="1:12" ht="15.75" x14ac:dyDescent="0.25">
      <c r="B32" s="4"/>
      <c r="C32" s="4"/>
      <c r="D32" s="4"/>
      <c r="E32" s="4"/>
      <c r="F32" s="4"/>
      <c r="G32" s="4"/>
      <c r="H32" s="4"/>
      <c r="I32" s="1"/>
    </row>
    <row r="33" spans="1:9" ht="15.75" x14ac:dyDescent="0.25">
      <c r="A33" s="359"/>
      <c r="B33" s="4"/>
      <c r="C33" s="4"/>
      <c r="D33" s="4"/>
      <c r="E33" s="4"/>
      <c r="F33" s="4"/>
      <c r="G33" s="4"/>
      <c r="H33" s="4"/>
      <c r="I33" s="1"/>
    </row>
    <row r="34" spans="1:9" ht="18.75" x14ac:dyDescent="0.25">
      <c r="A34" s="368"/>
      <c r="B34" s="4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72" orientation="portrait" r:id="rId1"/>
  <headerFooter alignWithMargins="0">
    <oddFooter>&amp;C&amp;12Page AK1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45"/>
  <sheetViews>
    <sheetView zoomScale="80" zoomScaleNormal="80" workbookViewId="0"/>
  </sheetViews>
  <sheetFormatPr defaultRowHeight="15" x14ac:dyDescent="0.2"/>
  <cols>
    <col min="1" max="1" width="5.28515625" style="11" bestFit="1" customWidth="1"/>
    <col min="2" max="2" width="15.7109375" customWidth="1"/>
    <col min="3" max="3" width="17.5703125" customWidth="1"/>
    <col min="4" max="5" width="15.7109375" customWidth="1"/>
    <col min="6" max="6" width="1.7109375" customWidth="1"/>
    <col min="7" max="7" width="15.7109375" customWidth="1"/>
    <col min="8" max="8" width="1.7109375" customWidth="1"/>
    <col min="9" max="9" width="17.7109375" bestFit="1" customWidth="1"/>
    <col min="10" max="10" width="1.7109375" customWidth="1"/>
    <col min="11" max="11" width="38" bestFit="1" customWidth="1"/>
    <col min="12" max="12" width="5.28515625" customWidth="1"/>
  </cols>
  <sheetData>
    <row r="1" spans="1:12" ht="15.75" x14ac:dyDescent="0.2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</row>
    <row r="2" spans="1:12" ht="15.75" x14ac:dyDescent="0.25">
      <c r="A2" s="10"/>
      <c r="B2" s="1097" t="s">
        <v>42</v>
      </c>
      <c r="C2" s="1092"/>
      <c r="D2" s="1092"/>
      <c r="E2" s="1092"/>
      <c r="F2" s="1092"/>
      <c r="G2" s="1092"/>
      <c r="H2" s="1092"/>
      <c r="I2" s="1092"/>
      <c r="J2" s="1092"/>
      <c r="K2" s="1092"/>
      <c r="L2" s="486"/>
    </row>
    <row r="3" spans="1:12" ht="15.75" x14ac:dyDescent="0.25">
      <c r="A3" s="10"/>
      <c r="B3" s="1097" t="s">
        <v>176</v>
      </c>
      <c r="C3" s="1092"/>
      <c r="D3" s="1092"/>
      <c r="E3" s="1092"/>
      <c r="F3" s="1092"/>
      <c r="G3" s="1092"/>
      <c r="H3" s="1092"/>
      <c r="I3" s="1092"/>
      <c r="J3" s="1092"/>
      <c r="K3" s="1092"/>
      <c r="L3" s="486"/>
    </row>
    <row r="4" spans="1:12" ht="15.75" x14ac:dyDescent="0.25">
      <c r="A4" s="10"/>
      <c r="B4" s="1097" t="s">
        <v>40</v>
      </c>
      <c r="C4" s="1092"/>
      <c r="D4" s="1092"/>
      <c r="E4" s="1092"/>
      <c r="F4" s="1092"/>
      <c r="G4" s="1092"/>
      <c r="H4" s="1092"/>
      <c r="I4" s="1092"/>
      <c r="J4" s="1092"/>
      <c r="K4" s="1092"/>
      <c r="L4" s="486"/>
    </row>
    <row r="5" spans="1:12" ht="15.75" x14ac:dyDescent="0.25">
      <c r="A5" s="10"/>
      <c r="B5" s="1093" t="str">
        <f>'Statement AD-WP'!B5:L5</f>
        <v>Base Period 12 - Months Ending December 31, 2013</v>
      </c>
      <c r="C5" s="1092"/>
      <c r="D5" s="1092"/>
      <c r="E5" s="1092"/>
      <c r="F5" s="1092"/>
      <c r="G5" s="1092"/>
      <c r="H5" s="1092"/>
      <c r="I5" s="1092"/>
      <c r="J5" s="1092"/>
      <c r="K5" s="1092"/>
      <c r="L5" s="507"/>
    </row>
    <row r="6" spans="1:12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</row>
    <row r="8" spans="1:12" ht="15.75" x14ac:dyDescent="0.25">
      <c r="A8" s="10" t="s">
        <v>62</v>
      </c>
      <c r="B8" s="232"/>
      <c r="C8" s="232"/>
      <c r="D8" s="232"/>
      <c r="E8" s="232"/>
      <c r="F8" s="231"/>
      <c r="G8" s="231" t="s">
        <v>280</v>
      </c>
      <c r="H8" s="231"/>
      <c r="I8" s="231" t="s">
        <v>281</v>
      </c>
      <c r="J8" s="232"/>
      <c r="K8" s="34"/>
      <c r="L8" s="10" t="s">
        <v>62</v>
      </c>
    </row>
    <row r="9" spans="1:12" ht="15.75" x14ac:dyDescent="0.25">
      <c r="A9" s="33" t="s">
        <v>63</v>
      </c>
      <c r="B9" s="232"/>
      <c r="C9" s="232"/>
      <c r="D9" s="232"/>
      <c r="E9" s="232"/>
      <c r="F9" s="232"/>
      <c r="G9" s="148" t="s">
        <v>282</v>
      </c>
      <c r="H9" s="232"/>
      <c r="I9" s="148" t="s">
        <v>168</v>
      </c>
      <c r="J9" s="232"/>
      <c r="K9" s="33" t="s">
        <v>65</v>
      </c>
      <c r="L9" s="33" t="s">
        <v>63</v>
      </c>
    </row>
    <row r="10" spans="1:12" ht="15.75" x14ac:dyDescent="0.25">
      <c r="A10" s="10"/>
      <c r="B10" s="231"/>
      <c r="C10" s="231"/>
      <c r="D10" s="231"/>
      <c r="E10" s="231"/>
      <c r="F10" s="231"/>
      <c r="G10" s="231"/>
      <c r="H10" s="231"/>
      <c r="I10" s="231"/>
      <c r="J10" s="231"/>
      <c r="K10" s="10"/>
      <c r="L10" s="10"/>
    </row>
    <row r="11" spans="1:12" ht="18.75" x14ac:dyDescent="0.25">
      <c r="A11" s="231">
        <v>1</v>
      </c>
      <c r="B11" s="4" t="s">
        <v>916</v>
      </c>
      <c r="C11" s="4"/>
      <c r="D11" s="4"/>
      <c r="E11" s="4"/>
      <c r="F11" s="134"/>
      <c r="G11" s="64"/>
      <c r="H11" s="44"/>
      <c r="I11" s="455">
        <v>64658</v>
      </c>
      <c r="J11" s="275"/>
      <c r="K11" s="19" t="s">
        <v>1002</v>
      </c>
      <c r="L11" s="231">
        <v>1</v>
      </c>
    </row>
    <row r="12" spans="1:12" ht="15.75" x14ac:dyDescent="0.25">
      <c r="A12" s="231">
        <f>+A11+1</f>
        <v>2</v>
      </c>
      <c r="B12" s="4"/>
      <c r="C12" s="4"/>
      <c r="D12" s="4"/>
      <c r="E12" s="4"/>
      <c r="F12" s="134"/>
      <c r="G12" s="24"/>
      <c r="H12" s="35"/>
      <c r="I12" s="35"/>
      <c r="J12" s="35"/>
      <c r="K12" s="19"/>
      <c r="L12" s="231">
        <f>+L11+1</f>
        <v>2</v>
      </c>
    </row>
    <row r="13" spans="1:12" ht="15.75" x14ac:dyDescent="0.25">
      <c r="A13" s="231">
        <f t="shared" ref="A13:A40" si="0">+A12+1</f>
        <v>3</v>
      </c>
      <c r="B13" s="4" t="s">
        <v>180</v>
      </c>
      <c r="C13" s="4"/>
      <c r="D13" s="4"/>
      <c r="E13" s="4"/>
      <c r="F13" s="134"/>
      <c r="G13" s="162"/>
      <c r="H13" s="46"/>
      <c r="I13" s="416">
        <f>'Statement AD-WP'!J49</f>
        <v>0.33629999999999999</v>
      </c>
      <c r="J13" s="275"/>
      <c r="K13" s="171" t="s">
        <v>1183</v>
      </c>
      <c r="L13" s="231">
        <f t="shared" ref="L13:L40" si="1">+L12+1</f>
        <v>3</v>
      </c>
    </row>
    <row r="14" spans="1:12" ht="15.75" x14ac:dyDescent="0.25">
      <c r="A14" s="231">
        <f t="shared" si="0"/>
        <v>4</v>
      </c>
      <c r="B14" s="4"/>
      <c r="C14" s="4"/>
      <c r="D14" s="4"/>
      <c r="E14" s="4"/>
      <c r="F14" s="134"/>
      <c r="G14" s="24"/>
      <c r="H14" s="35"/>
      <c r="I14" s="23"/>
      <c r="J14" s="35"/>
      <c r="K14" s="19"/>
      <c r="L14" s="231">
        <f t="shared" si="1"/>
        <v>4</v>
      </c>
    </row>
    <row r="15" spans="1:12" ht="16.5" thickBot="1" x14ac:dyDescent="0.3">
      <c r="A15" s="231">
        <f t="shared" si="0"/>
        <v>5</v>
      </c>
      <c r="B15" s="4" t="s">
        <v>183</v>
      </c>
      <c r="C15" s="4"/>
      <c r="D15" s="4"/>
      <c r="E15" s="4"/>
      <c r="F15" s="134"/>
      <c r="G15" s="159"/>
      <c r="H15" s="35"/>
      <c r="I15" s="394">
        <f>ROUND(I11*I13,0)</f>
        <v>21744</v>
      </c>
      <c r="J15" s="275"/>
      <c r="K15" s="19" t="s">
        <v>14</v>
      </c>
      <c r="L15" s="231">
        <f t="shared" si="1"/>
        <v>5</v>
      </c>
    </row>
    <row r="16" spans="1:12" ht="16.5" thickTop="1" x14ac:dyDescent="0.25">
      <c r="A16" s="231">
        <f t="shared" si="0"/>
        <v>6</v>
      </c>
      <c r="B16" s="4"/>
      <c r="C16" s="4"/>
      <c r="D16" s="4"/>
      <c r="E16" s="4"/>
      <c r="F16" s="134"/>
      <c r="G16" s="73"/>
      <c r="H16" s="10"/>
      <c r="I16" s="10"/>
      <c r="J16" s="10"/>
      <c r="K16" s="19"/>
      <c r="L16" s="231">
        <f t="shared" si="1"/>
        <v>6</v>
      </c>
    </row>
    <row r="17" spans="1:12" ht="18.75" x14ac:dyDescent="0.25">
      <c r="A17" s="231">
        <f t="shared" si="0"/>
        <v>7</v>
      </c>
      <c r="B17" s="4" t="s">
        <v>918</v>
      </c>
      <c r="C17" s="4"/>
      <c r="D17" s="4"/>
      <c r="E17" s="4"/>
      <c r="F17" s="79"/>
      <c r="G17" s="64"/>
      <c r="H17" s="35"/>
      <c r="I17" s="458">
        <v>39198</v>
      </c>
      <c r="J17" s="275"/>
      <c r="K17" s="19" t="s">
        <v>1003</v>
      </c>
      <c r="L17" s="231">
        <f t="shared" si="1"/>
        <v>7</v>
      </c>
    </row>
    <row r="18" spans="1:12" ht="15.75" x14ac:dyDescent="0.25">
      <c r="A18" s="231">
        <f t="shared" si="0"/>
        <v>8</v>
      </c>
      <c r="B18" s="4"/>
      <c r="C18" s="4"/>
      <c r="D18" s="4"/>
      <c r="E18" s="4"/>
      <c r="F18" s="134"/>
      <c r="G18" s="62"/>
      <c r="H18" s="35"/>
      <c r="I18" s="35"/>
      <c r="J18" s="35"/>
      <c r="K18" s="19"/>
      <c r="L18" s="231">
        <f t="shared" si="1"/>
        <v>8</v>
      </c>
    </row>
    <row r="19" spans="1:12" ht="16.5" thickBot="1" x14ac:dyDescent="0.3">
      <c r="A19" s="231">
        <f t="shared" si="0"/>
        <v>9</v>
      </c>
      <c r="B19" s="4" t="s">
        <v>184</v>
      </c>
      <c r="C19" s="4"/>
      <c r="D19" s="4"/>
      <c r="E19" s="4"/>
      <c r="F19" s="134"/>
      <c r="G19" s="64"/>
      <c r="H19" s="35"/>
      <c r="I19" s="394">
        <f>ROUND(I13*I17,0)</f>
        <v>13182</v>
      </c>
      <c r="J19" s="275"/>
      <c r="K19" s="19" t="s">
        <v>15</v>
      </c>
      <c r="L19" s="231">
        <f t="shared" si="1"/>
        <v>9</v>
      </c>
    </row>
    <row r="20" spans="1:12" ht="16.5" thickTop="1" x14ac:dyDescent="0.25">
      <c r="A20" s="231">
        <f t="shared" si="0"/>
        <v>10</v>
      </c>
      <c r="B20" s="4"/>
      <c r="C20" s="4"/>
      <c r="D20" s="4"/>
      <c r="E20" s="4"/>
      <c r="F20" s="4"/>
      <c r="G20" s="61"/>
      <c r="H20" s="35"/>
      <c r="I20" s="35"/>
      <c r="J20" s="35"/>
      <c r="K20" s="19"/>
      <c r="L20" s="231">
        <f t="shared" si="1"/>
        <v>10</v>
      </c>
    </row>
    <row r="21" spans="1:12" ht="15.75" x14ac:dyDescent="0.25">
      <c r="A21" s="231">
        <f t="shared" si="0"/>
        <v>11</v>
      </c>
      <c r="B21" s="157" t="s">
        <v>919</v>
      </c>
      <c r="C21" s="4"/>
      <c r="D21" s="4"/>
      <c r="E21" s="4"/>
      <c r="F21" s="4"/>
      <c r="G21" s="61"/>
      <c r="H21" s="35"/>
      <c r="I21" s="35"/>
      <c r="J21" s="35"/>
      <c r="K21" s="19"/>
      <c r="L21" s="231">
        <f t="shared" si="1"/>
        <v>11</v>
      </c>
    </row>
    <row r="22" spans="1:12" s="172" customFormat="1" ht="15.75" x14ac:dyDescent="0.25">
      <c r="A22" s="168">
        <f t="shared" si="0"/>
        <v>12</v>
      </c>
      <c r="B22" s="103" t="s">
        <v>950</v>
      </c>
      <c r="C22" s="103"/>
      <c r="D22" s="103"/>
      <c r="E22" s="103"/>
      <c r="F22" s="103"/>
      <c r="G22" s="391">
        <f>'Statement AH-WP'!H19</f>
        <v>76171</v>
      </c>
      <c r="H22" s="169"/>
      <c r="I22" s="234"/>
      <c r="J22" s="169"/>
      <c r="K22" s="171" t="s">
        <v>338</v>
      </c>
      <c r="L22" s="168">
        <f t="shared" si="1"/>
        <v>12</v>
      </c>
    </row>
    <row r="23" spans="1:12" s="172" customFormat="1" ht="15.75" x14ac:dyDescent="0.25">
      <c r="A23" s="168">
        <f t="shared" si="0"/>
        <v>13</v>
      </c>
      <c r="B23" s="103" t="s">
        <v>439</v>
      </c>
      <c r="C23" s="103"/>
      <c r="D23" s="103"/>
      <c r="E23" s="103"/>
      <c r="F23" s="103"/>
      <c r="G23" s="1032">
        <f>'Statement AH-WP'!H66</f>
        <v>87657</v>
      </c>
      <c r="H23" s="1012"/>
      <c r="I23" s="75"/>
      <c r="J23" s="169"/>
      <c r="K23" s="171" t="s">
        <v>908</v>
      </c>
      <c r="L23" s="168">
        <f t="shared" si="1"/>
        <v>13</v>
      </c>
    </row>
    <row r="24" spans="1:12" s="172" customFormat="1" ht="15.75" x14ac:dyDescent="0.25">
      <c r="A24" s="168">
        <f t="shared" si="0"/>
        <v>14</v>
      </c>
      <c r="B24" s="4" t="s">
        <v>968</v>
      </c>
      <c r="C24" s="103"/>
      <c r="D24" s="103"/>
      <c r="E24" s="103"/>
      <c r="F24" s="103"/>
      <c r="G24" s="786">
        <f>-'Statement AH-WP'!H27</f>
        <v>0</v>
      </c>
      <c r="H24" s="174"/>
      <c r="I24" s="75"/>
      <c r="J24" s="174"/>
      <c r="K24" s="171" t="s">
        <v>893</v>
      </c>
      <c r="L24" s="168">
        <f t="shared" si="1"/>
        <v>14</v>
      </c>
    </row>
    <row r="25" spans="1:12" ht="15.75" x14ac:dyDescent="0.25">
      <c r="A25" s="231">
        <f t="shared" si="0"/>
        <v>15</v>
      </c>
      <c r="B25" s="4" t="s">
        <v>4</v>
      </c>
      <c r="C25" s="4"/>
      <c r="D25" s="4"/>
      <c r="E25" s="4"/>
      <c r="F25" s="4"/>
      <c r="G25" s="1030">
        <f>SUM(G22:G24)</f>
        <v>163828</v>
      </c>
      <c r="H25" s="1012"/>
      <c r="I25" s="79"/>
      <c r="J25" s="19"/>
      <c r="K25" s="19" t="s">
        <v>318</v>
      </c>
      <c r="L25" s="231">
        <f t="shared" si="1"/>
        <v>15</v>
      </c>
    </row>
    <row r="26" spans="1:12" ht="15.75" x14ac:dyDescent="0.25">
      <c r="A26" s="231">
        <f t="shared" si="0"/>
        <v>16</v>
      </c>
      <c r="B26" s="4"/>
      <c r="C26" s="4"/>
      <c r="D26" s="4"/>
      <c r="E26" s="4"/>
      <c r="F26" s="4"/>
      <c r="G26" s="4"/>
      <c r="H26" s="10"/>
      <c r="I26" s="134"/>
      <c r="J26" s="10"/>
      <c r="K26" s="19"/>
      <c r="L26" s="231">
        <f t="shared" si="1"/>
        <v>16</v>
      </c>
    </row>
    <row r="27" spans="1:12" ht="15.75" x14ac:dyDescent="0.25">
      <c r="A27" s="231">
        <f t="shared" si="0"/>
        <v>17</v>
      </c>
      <c r="B27" s="4" t="s">
        <v>951</v>
      </c>
      <c r="C27" s="4"/>
      <c r="D27" s="4"/>
      <c r="E27" s="4"/>
      <c r="F27" s="4"/>
      <c r="G27" s="70">
        <f>1/8</f>
        <v>0.125</v>
      </c>
      <c r="H27" s="10"/>
      <c r="I27" s="144"/>
      <c r="J27" s="10"/>
      <c r="K27" s="19" t="s">
        <v>283</v>
      </c>
      <c r="L27" s="231">
        <f t="shared" si="1"/>
        <v>17</v>
      </c>
    </row>
    <row r="28" spans="1:12" ht="15.75" x14ac:dyDescent="0.25">
      <c r="A28" s="231">
        <f t="shared" si="0"/>
        <v>18</v>
      </c>
      <c r="B28" s="4"/>
      <c r="C28" s="4"/>
      <c r="D28" s="4"/>
      <c r="E28" s="4"/>
      <c r="F28" s="4"/>
      <c r="G28" s="23" t="s">
        <v>39</v>
      </c>
      <c r="H28" s="35"/>
      <c r="I28" s="24"/>
      <c r="J28" s="35"/>
      <c r="K28" s="19"/>
      <c r="L28" s="231">
        <f t="shared" si="1"/>
        <v>18</v>
      </c>
    </row>
    <row r="29" spans="1:12" ht="16.5" thickBot="1" x14ac:dyDescent="0.3">
      <c r="A29" s="231">
        <f t="shared" si="0"/>
        <v>19</v>
      </c>
      <c r="B29" s="4" t="s">
        <v>224</v>
      </c>
      <c r="C29" s="4"/>
      <c r="D29" s="4"/>
      <c r="E29" s="4"/>
      <c r="F29" s="4"/>
      <c r="G29" s="394">
        <f>ROUND(G25*G27,0)</f>
        <v>20479</v>
      </c>
      <c r="H29" s="1012"/>
      <c r="I29" s="159"/>
      <c r="J29" s="35"/>
      <c r="K29" s="10" t="s">
        <v>149</v>
      </c>
      <c r="L29" s="231">
        <f t="shared" si="1"/>
        <v>19</v>
      </c>
    </row>
    <row r="30" spans="1:12" ht="16.5" thickTop="1" x14ac:dyDescent="0.25">
      <c r="A30" s="345">
        <f t="shared" si="0"/>
        <v>20</v>
      </c>
      <c r="B30" s="4"/>
      <c r="C30" s="4"/>
      <c r="D30" s="4"/>
      <c r="E30" s="4"/>
      <c r="F30" s="4"/>
      <c r="G30" s="159"/>
      <c r="H30" s="275"/>
      <c r="I30" s="159"/>
      <c r="J30" s="35"/>
      <c r="K30" s="10"/>
      <c r="L30" s="345">
        <f t="shared" si="1"/>
        <v>20</v>
      </c>
    </row>
    <row r="31" spans="1:12" ht="15.75" x14ac:dyDescent="0.25">
      <c r="A31" s="345">
        <f t="shared" si="0"/>
        <v>21</v>
      </c>
      <c r="B31" s="157" t="s">
        <v>920</v>
      </c>
      <c r="C31" s="4"/>
      <c r="D31" s="4"/>
      <c r="E31" s="4"/>
      <c r="F31" s="4"/>
      <c r="G31" s="61"/>
      <c r="H31" s="35"/>
      <c r="I31" s="35"/>
      <c r="J31" s="35"/>
      <c r="K31" s="19"/>
      <c r="L31" s="345">
        <f t="shared" si="1"/>
        <v>21</v>
      </c>
    </row>
    <row r="32" spans="1:12" s="172" customFormat="1" ht="15.75" x14ac:dyDescent="0.25">
      <c r="A32" s="345">
        <f t="shared" si="0"/>
        <v>22</v>
      </c>
      <c r="B32" s="4" t="s">
        <v>968</v>
      </c>
      <c r="C32" s="103"/>
      <c r="D32" s="103"/>
      <c r="E32" s="103"/>
      <c r="F32" s="103"/>
      <c r="G32" s="391">
        <f>G24</f>
        <v>0</v>
      </c>
      <c r="H32" s="169"/>
      <c r="I32" s="234"/>
      <c r="J32" s="169"/>
      <c r="K32" s="171" t="s">
        <v>894</v>
      </c>
      <c r="L32" s="345">
        <f t="shared" si="1"/>
        <v>22</v>
      </c>
    </row>
    <row r="33" spans="1:12" s="172" customFormat="1" ht="15.75" x14ac:dyDescent="0.25">
      <c r="A33" s="345">
        <f t="shared" si="0"/>
        <v>23</v>
      </c>
      <c r="B33" s="103"/>
      <c r="C33" s="103"/>
      <c r="D33" s="103"/>
      <c r="E33" s="103"/>
      <c r="F33" s="103"/>
      <c r="G33" s="756"/>
      <c r="H33" s="169"/>
      <c r="I33" s="234"/>
      <c r="J33" s="169"/>
      <c r="K33" s="171"/>
      <c r="L33" s="345">
        <f t="shared" si="1"/>
        <v>23</v>
      </c>
    </row>
    <row r="34" spans="1:12" ht="15.75" x14ac:dyDescent="0.25">
      <c r="A34" s="345">
        <f t="shared" si="0"/>
        <v>24</v>
      </c>
      <c r="B34" s="4" t="s">
        <v>951</v>
      </c>
      <c r="C34" s="4"/>
      <c r="D34" s="4"/>
      <c r="E34" s="4"/>
      <c r="F34" s="4"/>
      <c r="G34" s="759">
        <f>G27</f>
        <v>0.125</v>
      </c>
      <c r="H34" s="10"/>
      <c r="I34" s="144"/>
      <c r="J34" s="10"/>
      <c r="K34" s="19" t="s">
        <v>283</v>
      </c>
      <c r="L34" s="345">
        <f t="shared" si="1"/>
        <v>24</v>
      </c>
    </row>
    <row r="35" spans="1:12" ht="15.75" x14ac:dyDescent="0.25">
      <c r="A35" s="345">
        <f t="shared" si="0"/>
        <v>25</v>
      </c>
      <c r="B35" s="4"/>
      <c r="C35" s="4"/>
      <c r="D35" s="4"/>
      <c r="E35" s="4"/>
      <c r="F35" s="4"/>
      <c r="G35" s="144"/>
      <c r="H35" s="10"/>
      <c r="I35" s="144"/>
      <c r="J35" s="10"/>
      <c r="K35" s="19"/>
      <c r="L35" s="345">
        <f t="shared" si="1"/>
        <v>25</v>
      </c>
    </row>
    <row r="36" spans="1:12" ht="15.75" x14ac:dyDescent="0.25">
      <c r="A36" s="345">
        <f t="shared" si="0"/>
        <v>26</v>
      </c>
      <c r="B36" s="4" t="s">
        <v>933</v>
      </c>
      <c r="C36" s="4"/>
      <c r="D36" s="4"/>
      <c r="E36" s="4"/>
      <c r="F36" s="4"/>
      <c r="G36" s="79">
        <f>ROUND(G32*G34,0)</f>
        <v>0</v>
      </c>
      <c r="H36" s="10"/>
      <c r="I36" s="144"/>
      <c r="J36" s="10"/>
      <c r="K36" s="10" t="s">
        <v>896</v>
      </c>
      <c r="L36" s="345">
        <f t="shared" si="1"/>
        <v>26</v>
      </c>
    </row>
    <row r="37" spans="1:12" ht="15.75" x14ac:dyDescent="0.25">
      <c r="A37" s="345">
        <f t="shared" si="0"/>
        <v>27</v>
      </c>
      <c r="I37" s="163"/>
      <c r="L37" s="345">
        <f t="shared" si="1"/>
        <v>27</v>
      </c>
    </row>
    <row r="38" spans="1:12" ht="18.75" x14ac:dyDescent="0.35">
      <c r="A38" s="345">
        <f t="shared" si="0"/>
        <v>28</v>
      </c>
      <c r="B38" s="118" t="s">
        <v>341</v>
      </c>
      <c r="G38" s="686">
        <f>'Statement AV-WP'!I110</f>
        <v>0.11333494386466308</v>
      </c>
      <c r="H38" s="1012"/>
      <c r="I38" s="163"/>
      <c r="K38" s="345" t="s">
        <v>895</v>
      </c>
      <c r="L38" s="345">
        <f t="shared" si="1"/>
        <v>28</v>
      </c>
    </row>
    <row r="39" spans="1:12" ht="15.75" x14ac:dyDescent="0.25">
      <c r="A39" s="345">
        <f t="shared" si="0"/>
        <v>29</v>
      </c>
      <c r="I39" s="163"/>
      <c r="L39" s="345">
        <f t="shared" si="1"/>
        <v>29</v>
      </c>
    </row>
    <row r="40" spans="1:12" ht="19.5" thickBot="1" x14ac:dyDescent="0.3">
      <c r="A40" s="345">
        <f t="shared" si="0"/>
        <v>30</v>
      </c>
      <c r="B40" s="4" t="s">
        <v>921</v>
      </c>
      <c r="G40" s="394">
        <f>ROUND(G36*G38,0)</f>
        <v>0</v>
      </c>
      <c r="I40" s="163"/>
      <c r="K40" s="10" t="s">
        <v>934</v>
      </c>
      <c r="L40" s="345">
        <f t="shared" si="1"/>
        <v>30</v>
      </c>
    </row>
    <row r="41" spans="1:12" ht="15.75" thickTop="1" x14ac:dyDescent="0.2">
      <c r="A41" s="266"/>
      <c r="I41" s="163"/>
    </row>
    <row r="42" spans="1:12" x14ac:dyDescent="0.2">
      <c r="A42" s="266"/>
      <c r="I42" s="163"/>
    </row>
    <row r="43" spans="1:12" ht="18.75" x14ac:dyDescent="0.25">
      <c r="A43" s="240" t="s">
        <v>274</v>
      </c>
      <c r="B43" s="4" t="s">
        <v>642</v>
      </c>
    </row>
    <row r="44" spans="1:12" ht="18.75" x14ac:dyDescent="0.25">
      <c r="A44" s="240" t="s">
        <v>275</v>
      </c>
      <c r="B44" s="4" t="s">
        <v>922</v>
      </c>
    </row>
    <row r="45" spans="1:12" ht="15.75" x14ac:dyDescent="0.25">
      <c r="A45" s="1013"/>
      <c r="B45" s="50"/>
    </row>
  </sheetData>
  <mergeCells count="5">
    <mergeCell ref="B6:L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AL1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18"/>
  <sheetViews>
    <sheetView zoomScale="80" zoomScaleNormal="80" workbookViewId="0"/>
  </sheetViews>
  <sheetFormatPr defaultRowHeight="15" x14ac:dyDescent="0.2"/>
  <cols>
    <col min="1" max="1" width="4.8554687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0.5703125" bestFit="1" customWidth="1"/>
    <col min="7" max="7" width="1.7109375" customWidth="1"/>
    <col min="8" max="8" width="10.5703125" bestFit="1" customWidth="1"/>
    <col min="9" max="9" width="1.5703125" customWidth="1"/>
    <col min="10" max="10" width="15.85546875" bestFit="1" customWidth="1"/>
    <col min="11" max="11" width="1.5703125" customWidth="1"/>
    <col min="12" max="12" width="32.42578125" bestFit="1" customWidth="1"/>
    <col min="13" max="13" width="4.85546875" bestFit="1" customWidth="1"/>
  </cols>
  <sheetData>
    <row r="1" spans="1:14" ht="15.75" x14ac:dyDescent="0.25">
      <c r="A1" s="345"/>
      <c r="B1" s="4"/>
      <c r="C1" s="4"/>
      <c r="D1" s="4"/>
      <c r="E1" s="4"/>
      <c r="F1" s="23"/>
      <c r="G1" s="35"/>
      <c r="H1" s="10"/>
      <c r="I1" s="345"/>
    </row>
    <row r="2" spans="1:14" ht="15.75" x14ac:dyDescent="0.25">
      <c r="B2" s="1097" t="s">
        <v>42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485"/>
    </row>
    <row r="3" spans="1:14" ht="15.75" x14ac:dyDescent="0.25">
      <c r="B3" s="1097" t="s">
        <v>546</v>
      </c>
      <c r="C3" s="1096"/>
      <c r="D3" s="1096"/>
      <c r="E3" s="1096"/>
      <c r="F3" s="1096"/>
      <c r="G3" s="1096"/>
      <c r="H3" s="1096"/>
      <c r="I3" s="1096"/>
      <c r="J3" s="1096"/>
      <c r="K3" s="1096"/>
      <c r="L3" s="1096"/>
      <c r="M3" s="485"/>
    </row>
    <row r="4" spans="1:14" ht="15.75" x14ac:dyDescent="0.25">
      <c r="B4" s="1097" t="s">
        <v>547</v>
      </c>
      <c r="C4" s="1096"/>
      <c r="D4" s="1096"/>
      <c r="E4" s="1096"/>
      <c r="F4" s="1096"/>
      <c r="G4" s="1096"/>
      <c r="H4" s="1096"/>
      <c r="I4" s="1096"/>
      <c r="J4" s="1096"/>
      <c r="K4" s="1096"/>
      <c r="L4" s="1096"/>
      <c r="M4" s="485"/>
    </row>
    <row r="5" spans="1:14" ht="15.75" x14ac:dyDescent="0.25">
      <c r="B5" s="1093" t="str">
        <f>'Statement AD-WP'!B5</f>
        <v>Base Period 12 - Months Ending December 31, 2013</v>
      </c>
      <c r="C5" s="1096"/>
      <c r="D5" s="1096"/>
      <c r="E5" s="1096"/>
      <c r="F5" s="1096"/>
      <c r="G5" s="1096"/>
      <c r="H5" s="1096"/>
      <c r="I5" s="1096"/>
      <c r="J5" s="1096"/>
      <c r="K5" s="1096"/>
      <c r="L5" s="1096"/>
      <c r="M5" s="485"/>
      <c r="N5" s="485"/>
    </row>
    <row r="6" spans="1:14" ht="18" customHeight="1" x14ac:dyDescent="0.2">
      <c r="B6" s="1095" t="s">
        <v>72</v>
      </c>
      <c r="C6" s="1096"/>
      <c r="D6" s="1096"/>
      <c r="E6" s="1096"/>
      <c r="F6" s="1096"/>
      <c r="G6" s="1096"/>
      <c r="H6" s="1096"/>
      <c r="I6" s="1096"/>
      <c r="J6" s="1096"/>
      <c r="K6" s="1096"/>
      <c r="L6" s="1096"/>
      <c r="M6" s="485"/>
    </row>
    <row r="7" spans="1:14" ht="15.75" x14ac:dyDescent="0.25">
      <c r="A7" s="10"/>
      <c r="B7" s="345"/>
      <c r="C7" s="345"/>
      <c r="D7" s="345"/>
      <c r="E7" s="345"/>
      <c r="F7" s="345"/>
      <c r="G7" s="345"/>
      <c r="H7" s="10"/>
      <c r="I7" s="10"/>
    </row>
    <row r="8" spans="1:14" ht="15.75" x14ac:dyDescent="0.25">
      <c r="A8" s="345" t="s">
        <v>62</v>
      </c>
      <c r="B8" s="484"/>
      <c r="C8" s="484"/>
      <c r="D8" s="484"/>
      <c r="E8" s="484"/>
      <c r="F8" s="147"/>
      <c r="G8" s="345"/>
      <c r="H8" s="147"/>
      <c r="I8" s="345"/>
      <c r="J8" s="345" t="s">
        <v>281</v>
      </c>
      <c r="K8" s="484"/>
      <c r="L8" s="4"/>
      <c r="M8" s="345" t="s">
        <v>62</v>
      </c>
    </row>
    <row r="9" spans="1:14" ht="15.75" x14ac:dyDescent="0.25">
      <c r="A9" s="77" t="s">
        <v>73</v>
      </c>
      <c r="B9" s="484"/>
      <c r="C9" s="484"/>
      <c r="D9" s="484"/>
      <c r="E9" s="484"/>
      <c r="F9" s="511"/>
      <c r="G9" s="512"/>
      <c r="H9" s="511"/>
      <c r="I9" s="484"/>
      <c r="J9" s="148" t="s">
        <v>168</v>
      </c>
      <c r="K9" s="484"/>
      <c r="L9" s="33" t="s">
        <v>65</v>
      </c>
      <c r="M9" s="77" t="s">
        <v>73</v>
      </c>
    </row>
    <row r="10" spans="1:14" ht="15.75" x14ac:dyDescent="0.25">
      <c r="A10" s="345"/>
      <c r="B10" s="5"/>
      <c r="C10" s="4"/>
      <c r="D10" s="4"/>
      <c r="E10" s="4"/>
      <c r="F10" s="513"/>
      <c r="G10" s="106"/>
      <c r="H10" s="513"/>
      <c r="I10" s="18"/>
      <c r="J10" s="18"/>
      <c r="K10" s="18"/>
      <c r="L10" s="18"/>
      <c r="M10" s="345"/>
    </row>
    <row r="11" spans="1:14" ht="20.100000000000001" customHeight="1" thickBot="1" x14ac:dyDescent="0.3">
      <c r="A11" s="339">
        <v>1</v>
      </c>
      <c r="B11" s="4" t="s">
        <v>687</v>
      </c>
      <c r="C11" s="338"/>
      <c r="D11" s="338"/>
      <c r="E11" s="338"/>
      <c r="F11" s="514"/>
      <c r="G11" s="515"/>
      <c r="H11" s="514"/>
      <c r="I11" s="346"/>
      <c r="J11" s="457">
        <v>0</v>
      </c>
      <c r="K11" s="346"/>
      <c r="L11" s="19" t="s">
        <v>1004</v>
      </c>
      <c r="M11" s="339">
        <v>1</v>
      </c>
    </row>
    <row r="12" spans="1:14" ht="16.5" thickTop="1" x14ac:dyDescent="0.25">
      <c r="A12" s="345"/>
      <c r="B12" s="4"/>
      <c r="C12" s="4"/>
      <c r="D12" s="4"/>
      <c r="E12" s="4"/>
      <c r="F12" s="23"/>
      <c r="G12" s="35"/>
      <c r="H12" s="10"/>
      <c r="I12" s="345"/>
    </row>
    <row r="13" spans="1:14" ht="15.75" x14ac:dyDescent="0.25">
      <c r="A13" s="345"/>
      <c r="B13" s="4"/>
      <c r="C13" s="4"/>
      <c r="D13" s="4"/>
      <c r="E13" s="4"/>
      <c r="F13" s="23"/>
      <c r="G13" s="35"/>
      <c r="H13" s="10"/>
      <c r="I13" s="345"/>
    </row>
    <row r="14" spans="1:14" ht="18.75" x14ac:dyDescent="0.25">
      <c r="A14" s="243" t="s">
        <v>274</v>
      </c>
      <c r="B14" s="4" t="s">
        <v>843</v>
      </c>
      <c r="C14" s="4"/>
      <c r="D14" s="4"/>
      <c r="E14" s="4"/>
      <c r="F14" s="23"/>
      <c r="G14" s="35"/>
      <c r="H14" s="10"/>
      <c r="I14" s="345"/>
    </row>
    <row r="15" spans="1:14" ht="18.75" x14ac:dyDescent="0.25">
      <c r="A15" s="243"/>
      <c r="B15" s="4" t="s">
        <v>840</v>
      </c>
      <c r="C15" s="4"/>
      <c r="D15" s="4"/>
      <c r="E15" s="4"/>
      <c r="F15" s="23"/>
      <c r="G15" s="35"/>
      <c r="H15" s="10"/>
      <c r="I15" s="345"/>
    </row>
    <row r="16" spans="1:14" ht="15.75" x14ac:dyDescent="0.25">
      <c r="A16" s="345"/>
      <c r="B16" s="4"/>
      <c r="C16" s="4"/>
      <c r="D16" s="4"/>
      <c r="E16" s="4"/>
      <c r="F16" s="23"/>
      <c r="G16" s="35"/>
      <c r="H16" s="10"/>
      <c r="I16" s="345"/>
    </row>
    <row r="17" spans="1:9" ht="15.75" x14ac:dyDescent="0.25">
      <c r="A17" s="345"/>
      <c r="B17" s="4"/>
      <c r="C17" s="4"/>
      <c r="D17" s="4"/>
      <c r="E17" s="4"/>
      <c r="F17" s="23"/>
      <c r="G17" s="35"/>
      <c r="H17" s="10"/>
      <c r="I17" s="345"/>
    </row>
    <row r="18" spans="1:9" ht="15.75" x14ac:dyDescent="0.25">
      <c r="A18" s="345"/>
      <c r="B18" s="4"/>
      <c r="C18" s="4"/>
      <c r="D18" s="4"/>
      <c r="E18" s="4"/>
      <c r="F18" s="23"/>
      <c r="G18" s="35"/>
      <c r="H18" s="10"/>
      <c r="I18" s="345"/>
    </row>
  </sheetData>
  <mergeCells count="5">
    <mergeCell ref="B2:L2"/>
    <mergeCell ref="B3:L3"/>
    <mergeCell ref="B4:L4"/>
    <mergeCell ref="B5:L5"/>
    <mergeCell ref="B6:L6"/>
  </mergeCells>
  <printOptions horizontalCentered="1"/>
  <pageMargins left="0.25" right="0.25" top="0.25" bottom="0.5" header="0.25" footer="0.25"/>
  <pageSetup scale="75" orientation="portrait" r:id="rId1"/>
  <headerFooter>
    <oddFooter>&amp;C&amp;12Page AM1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20"/>
  <sheetViews>
    <sheetView zoomScale="80" zoomScaleNormal="80" workbookViewId="0"/>
  </sheetViews>
  <sheetFormatPr defaultRowHeight="15" x14ac:dyDescent="0.2"/>
  <cols>
    <col min="1" max="1" width="5.2851562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8.7109375" customWidth="1"/>
    <col min="7" max="7" width="1.7109375" customWidth="1"/>
    <col min="8" max="8" width="30.5703125" bestFit="1" customWidth="1"/>
    <col min="9" max="9" width="5.7109375" customWidth="1"/>
    <col min="11" max="11" width="20.5703125" bestFit="1" customWidth="1"/>
  </cols>
  <sheetData>
    <row r="1" spans="1:9" ht="15.75" x14ac:dyDescent="0.25">
      <c r="A1" s="3"/>
      <c r="B1" s="4"/>
      <c r="C1" s="4"/>
      <c r="D1" s="4"/>
      <c r="E1" s="4"/>
      <c r="F1" s="23"/>
      <c r="G1" s="35"/>
      <c r="H1" s="10"/>
      <c r="I1" s="3"/>
    </row>
    <row r="2" spans="1:9" ht="15.75" x14ac:dyDescent="0.25">
      <c r="A2" s="3"/>
      <c r="B2" s="1097" t="s">
        <v>42</v>
      </c>
      <c r="C2" s="1097"/>
      <c r="D2" s="1097"/>
      <c r="E2" s="1097"/>
      <c r="F2" s="1097"/>
      <c r="G2" s="1101"/>
      <c r="H2" s="1101"/>
      <c r="I2" s="3"/>
    </row>
    <row r="3" spans="1:9" ht="15.75" x14ac:dyDescent="0.25">
      <c r="A3" s="3"/>
      <c r="B3" s="1097" t="s">
        <v>548</v>
      </c>
      <c r="C3" s="1097"/>
      <c r="D3" s="1097"/>
      <c r="E3" s="1097"/>
      <c r="F3" s="1097"/>
      <c r="G3" s="1101"/>
      <c r="H3" s="1101"/>
      <c r="I3" s="3"/>
    </row>
    <row r="4" spans="1:9" ht="15.75" x14ac:dyDescent="0.25">
      <c r="A4" s="3"/>
      <c r="B4" s="1097" t="s">
        <v>156</v>
      </c>
      <c r="C4" s="1097"/>
      <c r="D4" s="1097"/>
      <c r="E4" s="1097"/>
      <c r="F4" s="1097"/>
      <c r="G4" s="1101"/>
      <c r="H4" s="1101"/>
      <c r="I4" s="3"/>
    </row>
    <row r="5" spans="1:9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103"/>
      <c r="H5" s="1103"/>
      <c r="I5" s="10"/>
    </row>
    <row r="6" spans="1:9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0"/>
    </row>
    <row r="7" spans="1:9" ht="15.75" x14ac:dyDescent="0.25">
      <c r="A7" s="10"/>
      <c r="B7" s="3"/>
      <c r="C7" s="3"/>
      <c r="D7" s="3"/>
      <c r="E7" s="3"/>
      <c r="F7" s="3"/>
      <c r="G7" s="3"/>
      <c r="H7" s="10"/>
      <c r="I7" s="10"/>
    </row>
    <row r="8" spans="1:9" ht="15.75" x14ac:dyDescent="0.25">
      <c r="A8" s="10" t="s">
        <v>62</v>
      </c>
      <c r="B8" s="3"/>
      <c r="C8" s="3"/>
      <c r="D8" s="3"/>
      <c r="E8" s="3"/>
      <c r="F8" s="3"/>
      <c r="G8" s="3"/>
      <c r="H8" s="10"/>
      <c r="I8" s="10" t="s">
        <v>62</v>
      </c>
    </row>
    <row r="9" spans="1:9" ht="15.75" x14ac:dyDescent="0.25">
      <c r="A9" s="33" t="s">
        <v>63</v>
      </c>
      <c r="B9" s="4"/>
      <c r="C9" s="4"/>
      <c r="D9" s="4"/>
      <c r="E9" s="4"/>
      <c r="F9" s="33" t="s">
        <v>69</v>
      </c>
      <c r="G9" s="2"/>
      <c r="H9" s="33" t="s">
        <v>65</v>
      </c>
      <c r="I9" s="33" t="s">
        <v>63</v>
      </c>
    </row>
    <row r="10" spans="1:9" ht="15.75" x14ac:dyDescent="0.25">
      <c r="A10" s="10"/>
      <c r="B10" s="4"/>
      <c r="C10" s="4"/>
      <c r="D10" s="4"/>
      <c r="E10" s="4"/>
      <c r="F10" s="23"/>
      <c r="G10" s="35"/>
      <c r="H10" s="10"/>
      <c r="I10" s="10"/>
    </row>
    <row r="11" spans="1:9" ht="16.5" thickBot="1" x14ac:dyDescent="0.3">
      <c r="A11" s="3">
        <v>1</v>
      </c>
      <c r="B11" s="5" t="s">
        <v>270</v>
      </c>
      <c r="C11" s="4"/>
      <c r="D11" s="4"/>
      <c r="E11" s="4"/>
      <c r="F11" s="459">
        <v>2333</v>
      </c>
      <c r="G11" s="35"/>
      <c r="H11" s="19" t="s">
        <v>1005</v>
      </c>
      <c r="I11" s="3">
        <v>1</v>
      </c>
    </row>
    <row r="12" spans="1:9" ht="16.5" thickTop="1" x14ac:dyDescent="0.25">
      <c r="A12" s="3"/>
      <c r="B12" s="4"/>
      <c r="C12" s="4"/>
      <c r="D12" s="4"/>
      <c r="E12" s="4"/>
      <c r="F12" s="23"/>
      <c r="G12" s="35"/>
      <c r="H12" s="10"/>
      <c r="I12" s="3"/>
    </row>
    <row r="13" spans="1:9" ht="15.75" x14ac:dyDescent="0.25">
      <c r="A13" s="3"/>
      <c r="B13" s="4"/>
      <c r="C13" s="4"/>
      <c r="D13" s="4"/>
      <c r="E13" s="4"/>
      <c r="F13" s="23"/>
      <c r="G13" s="35"/>
      <c r="H13" s="10"/>
      <c r="I13" s="3"/>
    </row>
    <row r="14" spans="1:9" ht="15.75" x14ac:dyDescent="0.25">
      <c r="A14" s="3"/>
      <c r="B14" s="4"/>
      <c r="C14" s="4"/>
      <c r="D14" s="4"/>
      <c r="E14" s="4"/>
      <c r="F14" s="23"/>
      <c r="G14" s="35"/>
      <c r="H14" s="10"/>
      <c r="I14" s="3"/>
    </row>
    <row r="15" spans="1:9" ht="15.75" x14ac:dyDescent="0.25">
      <c r="A15" s="3"/>
      <c r="B15" s="4"/>
      <c r="C15" s="4"/>
      <c r="D15" s="4"/>
      <c r="E15" s="4"/>
      <c r="F15" s="23"/>
      <c r="G15" s="35"/>
      <c r="H15" s="10"/>
      <c r="I15" s="3"/>
    </row>
    <row r="16" spans="1:9" ht="15.75" x14ac:dyDescent="0.25">
      <c r="A16" s="3"/>
      <c r="B16" s="4"/>
      <c r="C16" s="4"/>
      <c r="D16" s="4"/>
      <c r="E16" s="4"/>
      <c r="F16" s="23"/>
      <c r="G16" s="35"/>
      <c r="H16" s="10"/>
      <c r="I16" s="3"/>
    </row>
    <row r="17" spans="1:9" ht="15.75" x14ac:dyDescent="0.25">
      <c r="A17" s="3"/>
      <c r="B17" s="4"/>
      <c r="C17" s="4"/>
      <c r="D17" s="4"/>
      <c r="E17" s="4"/>
      <c r="F17" s="23"/>
      <c r="G17" s="35"/>
      <c r="H17" s="10"/>
      <c r="I17" s="3"/>
    </row>
    <row r="18" spans="1:9" ht="15.75" x14ac:dyDescent="0.25">
      <c r="A18" s="3"/>
      <c r="B18" s="4"/>
      <c r="C18" s="4"/>
      <c r="D18" s="4"/>
      <c r="E18" s="4"/>
      <c r="F18" s="23"/>
      <c r="G18" s="35"/>
      <c r="H18" s="10"/>
      <c r="I18" s="3"/>
    </row>
    <row r="19" spans="1:9" ht="15.75" x14ac:dyDescent="0.25">
      <c r="A19" s="3"/>
      <c r="B19" s="4"/>
      <c r="C19" s="4"/>
      <c r="D19" s="4"/>
      <c r="E19" s="4"/>
      <c r="F19" s="23"/>
      <c r="G19" s="35"/>
      <c r="H19" s="10"/>
      <c r="I19" s="3"/>
    </row>
    <row r="20" spans="1:9" ht="15.75" x14ac:dyDescent="0.25">
      <c r="A20" s="3"/>
      <c r="B20" s="4"/>
      <c r="C20" s="4"/>
      <c r="D20" s="4"/>
      <c r="E20" s="4"/>
      <c r="F20" s="23"/>
      <c r="G20" s="35"/>
      <c r="H20" s="10"/>
      <c r="I20" s="3"/>
    </row>
  </sheetData>
  <mergeCells count="5">
    <mergeCell ref="B6:H6"/>
    <mergeCell ref="B2:H2"/>
    <mergeCell ref="B3:H3"/>
    <mergeCell ref="B4:H4"/>
    <mergeCell ref="B5:H5"/>
  </mergeCells>
  <phoneticPr fontId="0" type="noConversion"/>
  <printOptions horizontalCentered="1"/>
  <pageMargins left="0.25" right="0.25" top="0.25" bottom="0.5" header="0.25" footer="0.25"/>
  <pageSetup scale="89" orientation="portrait" r:id="rId1"/>
  <headerFooter alignWithMargins="0">
    <oddFooter>&amp;C&amp;11Page AQ1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19"/>
  <sheetViews>
    <sheetView zoomScale="80" zoomScaleNormal="80" workbookViewId="0"/>
  </sheetViews>
  <sheetFormatPr defaultRowHeight="15" x14ac:dyDescent="0.2"/>
  <cols>
    <col min="1" max="1" width="5.28515625" style="11" bestFit="1" customWidth="1"/>
    <col min="2" max="2" width="20.7109375" customWidth="1"/>
    <col min="3" max="3" width="15.140625" customWidth="1"/>
    <col min="4" max="4" width="11.7109375" customWidth="1"/>
    <col min="5" max="5" width="17.7109375" customWidth="1"/>
    <col min="6" max="6" width="1.7109375" customWidth="1"/>
    <col min="7" max="7" width="15.7109375" customWidth="1"/>
    <col min="8" max="8" width="1.7109375" customWidth="1"/>
    <col min="9" max="9" width="43.5703125" bestFit="1" customWidth="1"/>
    <col min="10" max="10" width="5.7109375" customWidth="1"/>
    <col min="12" max="12" width="20.5703125" bestFit="1" customWidth="1"/>
  </cols>
  <sheetData>
    <row r="1" spans="1:10" ht="15.75" x14ac:dyDescent="0.25">
      <c r="A1" s="3"/>
      <c r="B1" s="4"/>
      <c r="C1" s="4"/>
      <c r="D1" s="4"/>
      <c r="E1" s="4"/>
      <c r="F1" s="4"/>
      <c r="G1" s="23"/>
      <c r="H1" s="35"/>
      <c r="I1" s="10"/>
      <c r="J1" s="3"/>
    </row>
    <row r="2" spans="1:10" ht="15.75" x14ac:dyDescent="0.25">
      <c r="A2" s="3"/>
      <c r="B2" s="1097" t="s">
        <v>42</v>
      </c>
      <c r="C2" s="1097"/>
      <c r="D2" s="1097"/>
      <c r="E2" s="1097"/>
      <c r="F2" s="1097"/>
      <c r="G2" s="1097"/>
      <c r="H2" s="1101"/>
      <c r="I2" s="1101"/>
      <c r="J2" s="3"/>
    </row>
    <row r="3" spans="1:10" ht="15.75" x14ac:dyDescent="0.25">
      <c r="A3" s="3"/>
      <c r="B3" s="1097" t="s">
        <v>549</v>
      </c>
      <c r="C3" s="1097"/>
      <c r="D3" s="1097"/>
      <c r="E3" s="1097"/>
      <c r="F3" s="1097"/>
      <c r="G3" s="1097"/>
      <c r="H3" s="1101"/>
      <c r="I3" s="1101"/>
      <c r="J3" s="3"/>
    </row>
    <row r="4" spans="1:10" ht="15.75" x14ac:dyDescent="0.25">
      <c r="A4" s="3"/>
      <c r="B4" s="1097" t="s">
        <v>155</v>
      </c>
      <c r="C4" s="1097"/>
      <c r="D4" s="1097"/>
      <c r="E4" s="1097"/>
      <c r="F4" s="1097"/>
      <c r="G4" s="1097"/>
      <c r="H4" s="1101"/>
      <c r="I4" s="1101"/>
      <c r="J4" s="3"/>
    </row>
    <row r="5" spans="1:10" ht="15.75" x14ac:dyDescent="0.25">
      <c r="A5" s="3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103"/>
      <c r="I5" s="1103"/>
      <c r="J5" s="3"/>
    </row>
    <row r="6" spans="1:10" ht="15.75" x14ac:dyDescent="0.25">
      <c r="A6" s="3"/>
      <c r="B6" s="1095" t="s">
        <v>72</v>
      </c>
      <c r="C6" s="1100"/>
      <c r="D6" s="1100"/>
      <c r="E6" s="1100"/>
      <c r="F6" s="1100"/>
      <c r="G6" s="1100"/>
      <c r="H6" s="1100"/>
      <c r="I6" s="1100"/>
      <c r="J6" s="3"/>
    </row>
    <row r="7" spans="1:10" ht="15.75" x14ac:dyDescent="0.25">
      <c r="A7" s="3"/>
      <c r="B7" s="3"/>
      <c r="C7" s="3"/>
      <c r="D7" s="3"/>
      <c r="E7" s="3"/>
      <c r="F7" s="3"/>
      <c r="G7" s="3"/>
      <c r="H7" s="35"/>
      <c r="I7" s="10"/>
      <c r="J7" s="3"/>
    </row>
    <row r="8" spans="1:10" ht="15.75" x14ac:dyDescent="0.25">
      <c r="A8" s="3" t="s">
        <v>62</v>
      </c>
      <c r="B8" s="4"/>
      <c r="C8" s="4"/>
      <c r="D8" s="4"/>
      <c r="E8" s="4"/>
      <c r="F8" s="4"/>
      <c r="G8" s="48"/>
      <c r="H8" s="86"/>
      <c r="I8" s="48"/>
      <c r="J8" s="3" t="s">
        <v>62</v>
      </c>
    </row>
    <row r="9" spans="1:10" ht="15.75" x14ac:dyDescent="0.25">
      <c r="A9" s="77" t="s">
        <v>63</v>
      </c>
      <c r="B9" s="4" t="s">
        <v>39</v>
      </c>
      <c r="C9" s="4"/>
      <c r="D9" s="4"/>
      <c r="E9" s="4"/>
      <c r="F9" s="4"/>
      <c r="G9" s="33" t="s">
        <v>69</v>
      </c>
      <c r="H9" s="2"/>
      <c r="I9" s="33" t="s">
        <v>65</v>
      </c>
      <c r="J9" s="77" t="s">
        <v>63</v>
      </c>
    </row>
    <row r="10" spans="1:10" ht="15.75" x14ac:dyDescent="0.25">
      <c r="A10" s="3"/>
      <c r="B10" s="4"/>
      <c r="C10" s="4"/>
      <c r="D10" s="4"/>
      <c r="E10" s="4"/>
      <c r="F10" s="4"/>
      <c r="G10" s="23"/>
      <c r="H10" s="35"/>
      <c r="I10" s="10"/>
      <c r="J10" s="3"/>
    </row>
    <row r="11" spans="1:10" ht="15.75" x14ac:dyDescent="0.25">
      <c r="A11" s="3">
        <f>+A10+1</f>
        <v>1</v>
      </c>
      <c r="B11" s="4" t="s">
        <v>88</v>
      </c>
      <c r="C11" s="4"/>
      <c r="D11" s="4"/>
      <c r="E11" s="4"/>
      <c r="F11" s="4"/>
      <c r="G11" s="460">
        <v>-265</v>
      </c>
      <c r="H11" s="35"/>
      <c r="I11" s="10" t="s">
        <v>1273</v>
      </c>
      <c r="J11" s="3">
        <f>+J10+1</f>
        <v>1</v>
      </c>
    </row>
    <row r="12" spans="1:10" ht="15.75" x14ac:dyDescent="0.25">
      <c r="A12" s="3">
        <f>+A11+1</f>
        <v>2</v>
      </c>
      <c r="B12" s="4"/>
      <c r="C12" s="4"/>
      <c r="D12" s="4"/>
      <c r="E12" s="4"/>
      <c r="F12" s="4"/>
      <c r="G12" s="23"/>
      <c r="H12" s="35"/>
      <c r="I12" s="10"/>
      <c r="J12" s="3">
        <f>+J11+1</f>
        <v>2</v>
      </c>
    </row>
    <row r="13" spans="1:10" ht="15.75" x14ac:dyDescent="0.25">
      <c r="A13" s="3">
        <f>+A12+1</f>
        <v>3</v>
      </c>
      <c r="B13" s="4" t="s">
        <v>89</v>
      </c>
      <c r="C13" s="4"/>
      <c r="D13" s="4"/>
      <c r="E13" s="4"/>
      <c r="F13" s="4"/>
      <c r="G13" s="450">
        <v>-305</v>
      </c>
      <c r="H13" s="35"/>
      <c r="I13" s="10" t="s">
        <v>1274</v>
      </c>
      <c r="J13" s="3">
        <f>+J12+1</f>
        <v>3</v>
      </c>
    </row>
    <row r="14" spans="1:10" ht="15.75" x14ac:dyDescent="0.25">
      <c r="A14" s="3">
        <f>+A13+1</f>
        <v>4</v>
      </c>
      <c r="B14" s="4"/>
      <c r="C14" s="4"/>
      <c r="D14" s="4"/>
      <c r="E14" s="4"/>
      <c r="F14" s="4"/>
      <c r="G14" s="68"/>
      <c r="H14" s="4"/>
      <c r="I14" s="21"/>
      <c r="J14" s="3">
        <f>+J13+1</f>
        <v>4</v>
      </c>
    </row>
    <row r="15" spans="1:10" ht="16.5" thickBot="1" x14ac:dyDescent="0.3">
      <c r="A15" s="3">
        <f>+A14+1</f>
        <v>5</v>
      </c>
      <c r="B15" s="4" t="s">
        <v>66</v>
      </c>
      <c r="C15" s="4"/>
      <c r="D15" s="4"/>
      <c r="E15" s="4"/>
      <c r="F15" s="4"/>
      <c r="G15" s="71">
        <f>+G13+G11</f>
        <v>-570</v>
      </c>
      <c r="H15" s="4"/>
      <c r="I15" s="10" t="s">
        <v>150</v>
      </c>
      <c r="J15" s="3">
        <f>+J14+1</f>
        <v>5</v>
      </c>
    </row>
    <row r="16" spans="1:10" ht="16.5" thickTop="1" x14ac:dyDescent="0.25">
      <c r="A16" s="3"/>
      <c r="B16" s="4"/>
      <c r="C16" s="4"/>
      <c r="D16" s="4"/>
      <c r="E16" s="4"/>
      <c r="F16" s="4"/>
      <c r="G16" s="4"/>
      <c r="H16" s="4"/>
      <c r="I16" s="4"/>
      <c r="J16" s="3"/>
    </row>
    <row r="17" spans="1:10" ht="15.75" x14ac:dyDescent="0.25">
      <c r="A17" s="3"/>
      <c r="B17" s="4"/>
      <c r="C17" s="4"/>
      <c r="D17" s="4"/>
      <c r="E17" s="4"/>
      <c r="F17" s="4"/>
      <c r="G17" s="4"/>
      <c r="H17" s="4"/>
      <c r="I17" s="4"/>
      <c r="J17" s="3"/>
    </row>
    <row r="18" spans="1:10" ht="15.75" x14ac:dyDescent="0.25">
      <c r="A18" s="3"/>
      <c r="B18" s="4"/>
      <c r="C18" s="4"/>
      <c r="D18" s="4"/>
      <c r="E18" s="4"/>
      <c r="F18" s="4"/>
      <c r="G18" s="4"/>
      <c r="H18" s="4"/>
      <c r="I18" s="4"/>
      <c r="J18" s="3"/>
    </row>
    <row r="19" spans="1:10" ht="15.75" x14ac:dyDescent="0.25">
      <c r="A19" s="3"/>
      <c r="B19" s="4"/>
      <c r="C19" s="4"/>
      <c r="D19" s="4"/>
      <c r="E19" s="4"/>
      <c r="F19" s="4"/>
      <c r="G19" s="4"/>
      <c r="H19" s="4"/>
      <c r="I19" s="4"/>
      <c r="J19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25" right="0.25" top="0.25" bottom="0.5" header="0.25" footer="0.25"/>
  <pageSetup scale="74" orientation="portrait" r:id="rId1"/>
  <headerFooter alignWithMargins="0">
    <oddFooter>&amp;C&amp;12Page AR1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6"/>
  <sheetViews>
    <sheetView zoomScale="80" zoomScaleNormal="80" workbookViewId="0"/>
  </sheetViews>
  <sheetFormatPr defaultColWidth="15.42578125" defaultRowHeight="15" x14ac:dyDescent="0.2"/>
  <cols>
    <col min="1" max="1" width="5.28515625" style="282" customWidth="1"/>
    <col min="2" max="2" width="1.7109375" style="282" customWidth="1"/>
    <col min="3" max="3" width="73.7109375" style="282" customWidth="1"/>
    <col min="4" max="4" width="3.28515625" style="282" bestFit="1" customWidth="1"/>
    <col min="5" max="5" width="17.140625" style="282" bestFit="1" customWidth="1"/>
    <col min="6" max="6" width="1.7109375" style="282" customWidth="1"/>
    <col min="7" max="7" width="15.85546875" style="282" customWidth="1"/>
    <col min="8" max="8" width="16" style="282" bestFit="1" customWidth="1"/>
    <col min="9" max="9" width="33.5703125" style="282" customWidth="1"/>
    <col min="10" max="10" width="5.28515625" style="282" bestFit="1" customWidth="1"/>
    <col min="11" max="16384" width="15.42578125" style="282"/>
  </cols>
  <sheetData>
    <row r="1" spans="1:10" ht="15.75" x14ac:dyDescent="0.25">
      <c r="A1" s="280"/>
      <c r="B1" s="280"/>
      <c r="C1" s="280"/>
      <c r="D1" s="280"/>
      <c r="E1" s="280"/>
      <c r="F1" s="280"/>
      <c r="G1" s="280"/>
      <c r="H1" s="280"/>
      <c r="I1" s="281"/>
      <c r="J1" s="280"/>
    </row>
    <row r="2" spans="1:10" ht="15.75" x14ac:dyDescent="0.25">
      <c r="A2" s="283"/>
      <c r="B2" s="283"/>
      <c r="C2" s="1082" t="s">
        <v>61</v>
      </c>
      <c r="D2" s="1083"/>
      <c r="E2" s="1083"/>
      <c r="F2" s="1083"/>
      <c r="G2" s="1083"/>
      <c r="H2" s="1083"/>
      <c r="I2" s="1083"/>
      <c r="J2" s="280"/>
    </row>
    <row r="3" spans="1:10" ht="15.75" x14ac:dyDescent="0.25">
      <c r="A3" s="283" t="s">
        <v>39</v>
      </c>
      <c r="B3" s="283"/>
      <c r="C3" s="1082" t="s">
        <v>74</v>
      </c>
      <c r="D3" s="1083"/>
      <c r="E3" s="1083"/>
      <c r="F3" s="1083"/>
      <c r="G3" s="1083"/>
      <c r="H3" s="1083"/>
      <c r="I3" s="1083"/>
      <c r="J3" s="284"/>
    </row>
    <row r="4" spans="1:10" ht="15.75" x14ac:dyDescent="0.25">
      <c r="A4" s="283"/>
      <c r="B4" s="283"/>
      <c r="C4" s="1082" t="s">
        <v>322</v>
      </c>
      <c r="D4" s="1083"/>
      <c r="E4" s="1083"/>
      <c r="F4" s="1083"/>
      <c r="G4" s="1083"/>
      <c r="H4" s="1083"/>
      <c r="I4" s="1083"/>
      <c r="J4" s="280"/>
    </row>
    <row r="5" spans="1:10" ht="15.75" x14ac:dyDescent="0.25">
      <c r="A5" s="283"/>
      <c r="B5" s="283"/>
      <c r="C5" s="1084" t="str">
        <f>'BK-1-Retail TRR'!C5</f>
        <v>For the Base Period Ending December 31, 2013</v>
      </c>
      <c r="D5" s="1085"/>
      <c r="E5" s="1085"/>
      <c r="F5" s="1085"/>
      <c r="G5" s="1085"/>
      <c r="H5" s="1085"/>
      <c r="I5" s="1085"/>
      <c r="J5" s="280"/>
    </row>
    <row r="6" spans="1:10" ht="15.75" x14ac:dyDescent="0.25">
      <c r="A6" s="283"/>
      <c r="B6" s="283"/>
      <c r="C6" s="1086" t="s">
        <v>72</v>
      </c>
      <c r="D6" s="1083"/>
      <c r="E6" s="1083"/>
      <c r="F6" s="1083"/>
      <c r="G6" s="1083"/>
      <c r="H6" s="1083"/>
      <c r="I6" s="1083"/>
      <c r="J6" s="280"/>
    </row>
    <row r="7" spans="1:10" ht="15.75" x14ac:dyDescent="0.25">
      <c r="A7" s="283"/>
      <c r="B7" s="283"/>
      <c r="C7" s="285"/>
      <c r="D7" s="286"/>
      <c r="E7" s="286"/>
      <c r="F7" s="286"/>
      <c r="G7" s="286"/>
      <c r="H7" s="286"/>
      <c r="I7" s="286"/>
      <c r="J7" s="280"/>
    </row>
    <row r="8" spans="1:10" ht="15.75" x14ac:dyDescent="0.25">
      <c r="A8" s="287" t="s">
        <v>62</v>
      </c>
      <c r="B8" s="287"/>
      <c r="C8" s="288"/>
      <c r="D8" s="288"/>
      <c r="E8" s="289"/>
      <c r="F8" s="280"/>
      <c r="G8" s="290"/>
      <c r="H8" s="281"/>
      <c r="I8" s="281"/>
      <c r="J8" s="287" t="s">
        <v>62</v>
      </c>
    </row>
    <row r="9" spans="1:10" ht="15.75" x14ac:dyDescent="0.25">
      <c r="A9" s="291" t="s">
        <v>63</v>
      </c>
      <c r="B9" s="287"/>
      <c r="C9" s="292" t="s">
        <v>39</v>
      </c>
      <c r="D9" s="293"/>
      <c r="E9" s="294" t="s">
        <v>69</v>
      </c>
      <c r="F9" s="295"/>
      <c r="G9" s="1089" t="s">
        <v>65</v>
      </c>
      <c r="H9" s="1090"/>
      <c r="I9" s="1090"/>
      <c r="J9" s="291" t="s">
        <v>63</v>
      </c>
    </row>
    <row r="10" spans="1:10" ht="15.75" x14ac:dyDescent="0.25">
      <c r="A10" s="287"/>
      <c r="B10" s="287"/>
      <c r="C10" s="292"/>
      <c r="D10" s="293"/>
      <c r="E10" s="324"/>
      <c r="F10" s="295"/>
      <c r="G10" s="322"/>
      <c r="H10" s="323"/>
      <c r="J10" s="287"/>
    </row>
    <row r="11" spans="1:10" ht="18" x14ac:dyDescent="0.3">
      <c r="A11" s="283">
        <v>1</v>
      </c>
      <c r="B11" s="283"/>
      <c r="C11" s="196" t="s">
        <v>857</v>
      </c>
      <c r="D11" s="297" t="s">
        <v>39</v>
      </c>
      <c r="E11" s="1045">
        <f>'BK-1-Retail TRR'!G70</f>
        <v>613041</v>
      </c>
      <c r="F11" s="1013"/>
      <c r="G11" s="299" t="s">
        <v>604</v>
      </c>
      <c r="H11" s="281"/>
      <c r="J11" s="283">
        <v>1</v>
      </c>
    </row>
    <row r="12" spans="1:10" ht="15.75" x14ac:dyDescent="0.25">
      <c r="A12" s="283">
        <f>A11+1</f>
        <v>2</v>
      </c>
      <c r="B12" s="283"/>
      <c r="C12" s="296"/>
      <c r="D12" s="297" t="s">
        <v>39</v>
      </c>
      <c r="E12" s="298"/>
      <c r="F12" s="280"/>
      <c r="H12" s="281"/>
      <c r="J12" s="283">
        <f>J11+1</f>
        <v>2</v>
      </c>
    </row>
    <row r="13" spans="1:10" ht="15.75" x14ac:dyDescent="0.25">
      <c r="A13" s="283">
        <f>A12+1</f>
        <v>3</v>
      </c>
      <c r="B13" s="283"/>
      <c r="C13" s="300" t="s">
        <v>323</v>
      </c>
      <c r="D13" s="297"/>
      <c r="E13" s="301" t="s">
        <v>39</v>
      </c>
      <c r="F13" s="280"/>
      <c r="H13" s="281"/>
      <c r="J13" s="283">
        <f>J12+1</f>
        <v>3</v>
      </c>
    </row>
    <row r="14" spans="1:10" ht="15.75" x14ac:dyDescent="0.25">
      <c r="A14" s="283">
        <f t="shared" ref="A14:A38" si="0">A13+1</f>
        <v>4</v>
      </c>
      <c r="B14" s="283"/>
      <c r="C14" s="302" t="s">
        <v>967</v>
      </c>
      <c r="D14" s="297"/>
      <c r="E14" s="1009">
        <f>-'BK-1-Retail TRR'!G16</f>
        <v>0</v>
      </c>
      <c r="F14" s="280"/>
      <c r="G14" s="299" t="s">
        <v>288</v>
      </c>
      <c r="H14" s="281"/>
      <c r="J14" s="283">
        <f t="shared" ref="J14:J38" si="1">J13+1</f>
        <v>4</v>
      </c>
    </row>
    <row r="15" spans="1:10" ht="15.75" x14ac:dyDescent="0.25">
      <c r="A15" s="283">
        <f t="shared" si="0"/>
        <v>5</v>
      </c>
      <c r="B15" s="283"/>
      <c r="C15" s="302"/>
      <c r="D15" s="297"/>
      <c r="E15" s="301"/>
      <c r="F15" s="280"/>
      <c r="G15" s="299"/>
      <c r="H15" s="699"/>
      <c r="J15" s="283">
        <f t="shared" si="1"/>
        <v>5</v>
      </c>
    </row>
    <row r="16" spans="1:10" ht="15.75" x14ac:dyDescent="0.25">
      <c r="A16" s="283">
        <f t="shared" si="0"/>
        <v>6</v>
      </c>
      <c r="B16" s="283"/>
      <c r="C16" s="4" t="s">
        <v>925</v>
      </c>
      <c r="D16" s="297"/>
      <c r="E16" s="1009">
        <f>-'Cost Statements'!H354</f>
        <v>0</v>
      </c>
      <c r="F16" s="280"/>
      <c r="G16" s="94" t="s">
        <v>935</v>
      </c>
      <c r="H16" s="699"/>
      <c r="J16" s="283">
        <f t="shared" si="1"/>
        <v>6</v>
      </c>
    </row>
    <row r="17" spans="1:10" ht="15.75" x14ac:dyDescent="0.25">
      <c r="A17" s="283">
        <f t="shared" si="0"/>
        <v>7</v>
      </c>
      <c r="B17" s="283"/>
      <c r="C17" s="300"/>
      <c r="D17" s="297"/>
      <c r="E17" s="301"/>
      <c r="F17" s="280"/>
      <c r="H17" s="281"/>
      <c r="J17" s="283">
        <f t="shared" si="1"/>
        <v>7</v>
      </c>
    </row>
    <row r="18" spans="1:10" ht="15.75" x14ac:dyDescent="0.25">
      <c r="A18" s="283">
        <f t="shared" si="0"/>
        <v>8</v>
      </c>
      <c r="B18" s="283"/>
      <c r="C18" s="303" t="s">
        <v>95</v>
      </c>
      <c r="D18" s="297"/>
      <c r="E18" s="1009">
        <f>-'BK-1-Retail TRR'!G36</f>
        <v>-2333</v>
      </c>
      <c r="F18" s="280"/>
      <c r="G18" s="299" t="s">
        <v>578</v>
      </c>
      <c r="H18" s="281"/>
      <c r="J18" s="283">
        <f t="shared" si="1"/>
        <v>8</v>
      </c>
    </row>
    <row r="19" spans="1:10" ht="15.75" x14ac:dyDescent="0.25">
      <c r="A19" s="283">
        <f t="shared" si="0"/>
        <v>9</v>
      </c>
      <c r="B19" s="283"/>
      <c r="C19" s="302"/>
      <c r="D19" s="297"/>
      <c r="E19" s="301"/>
      <c r="F19" s="280"/>
      <c r="H19" s="281"/>
      <c r="J19" s="283">
        <f t="shared" si="1"/>
        <v>9</v>
      </c>
    </row>
    <row r="20" spans="1:10" ht="15.75" x14ac:dyDescent="0.25">
      <c r="A20" s="283">
        <f t="shared" si="0"/>
        <v>10</v>
      </c>
      <c r="B20" s="283"/>
      <c r="C20" s="303" t="s">
        <v>89</v>
      </c>
      <c r="D20" s="297"/>
      <c r="E20" s="1010">
        <f>-'BK-1-Retail TRR'!G38</f>
        <v>305</v>
      </c>
      <c r="F20" s="280"/>
      <c r="G20" s="299" t="s">
        <v>296</v>
      </c>
      <c r="H20" s="281"/>
      <c r="J20" s="283">
        <f t="shared" si="1"/>
        <v>10</v>
      </c>
    </row>
    <row r="21" spans="1:10" ht="15.75" x14ac:dyDescent="0.25">
      <c r="A21" s="283">
        <f t="shared" si="0"/>
        <v>11</v>
      </c>
      <c r="B21" s="283"/>
      <c r="C21" s="303"/>
      <c r="D21" s="304"/>
      <c r="E21" s="305"/>
      <c r="F21" s="306"/>
      <c r="H21" s="281"/>
      <c r="J21" s="283">
        <f t="shared" si="1"/>
        <v>11</v>
      </c>
    </row>
    <row r="22" spans="1:10" ht="15.75" x14ac:dyDescent="0.25">
      <c r="A22" s="283">
        <f t="shared" si="0"/>
        <v>12</v>
      </c>
      <c r="B22" s="283"/>
      <c r="C22" s="302" t="s">
        <v>324</v>
      </c>
      <c r="D22" s="297" t="s">
        <v>39</v>
      </c>
      <c r="E22" s="778">
        <f>SUM(E14:E20)</f>
        <v>-2028</v>
      </c>
      <c r="F22" s="280"/>
      <c r="G22" s="1091" t="s">
        <v>897</v>
      </c>
      <c r="H22" s="1092"/>
      <c r="J22" s="283">
        <f t="shared" si="1"/>
        <v>12</v>
      </c>
    </row>
    <row r="23" spans="1:10" ht="15.75" x14ac:dyDescent="0.25">
      <c r="A23" s="283">
        <f t="shared" si="0"/>
        <v>13</v>
      </c>
      <c r="B23" s="283"/>
      <c r="C23" s="293"/>
      <c r="D23" s="293"/>
      <c r="E23" s="307"/>
      <c r="F23" s="280"/>
      <c r="H23" s="281"/>
      <c r="J23" s="283">
        <f t="shared" si="1"/>
        <v>13</v>
      </c>
    </row>
    <row r="24" spans="1:10" ht="18.75" x14ac:dyDescent="0.35">
      <c r="A24" s="283">
        <f t="shared" si="0"/>
        <v>14</v>
      </c>
      <c r="B24" s="283"/>
      <c r="C24" s="280" t="s">
        <v>440</v>
      </c>
      <c r="D24" s="308" t="s">
        <v>39</v>
      </c>
      <c r="E24" s="1046">
        <f>E11+E22</f>
        <v>611013</v>
      </c>
      <c r="F24" s="1013"/>
      <c r="G24" s="1091" t="s">
        <v>898</v>
      </c>
      <c r="H24" s="1092"/>
      <c r="J24" s="283">
        <f t="shared" si="1"/>
        <v>14</v>
      </c>
    </row>
    <row r="25" spans="1:10" ht="15.75" x14ac:dyDescent="0.25">
      <c r="A25" s="283">
        <f t="shared" si="0"/>
        <v>15</v>
      </c>
      <c r="B25" s="283"/>
      <c r="C25" s="293"/>
      <c r="D25" s="292"/>
      <c r="E25" s="309" t="s">
        <v>39</v>
      </c>
      <c r="F25" s="280"/>
      <c r="H25" s="281"/>
      <c r="J25" s="283">
        <f t="shared" si="1"/>
        <v>15</v>
      </c>
    </row>
    <row r="26" spans="1:10" ht="15.75" x14ac:dyDescent="0.25">
      <c r="A26" s="283">
        <f t="shared" si="0"/>
        <v>16</v>
      </c>
      <c r="B26" s="283"/>
      <c r="C26" s="280" t="s">
        <v>457</v>
      </c>
      <c r="D26" s="292"/>
      <c r="E26" s="1047">
        <f>('Wholesale TU Adj'!O34)/1000</f>
        <v>4711.3645804109765</v>
      </c>
      <c r="F26" s="1013"/>
      <c r="G26" s="510" t="s">
        <v>866</v>
      </c>
      <c r="H26" s="281"/>
      <c r="J26" s="283">
        <f t="shared" si="1"/>
        <v>16</v>
      </c>
    </row>
    <row r="27" spans="1:10" ht="15.75" x14ac:dyDescent="0.25">
      <c r="A27" s="283">
        <f t="shared" si="0"/>
        <v>17</v>
      </c>
      <c r="B27" s="283"/>
      <c r="C27" s="293"/>
      <c r="D27" s="293"/>
      <c r="E27" s="331"/>
      <c r="F27" s="280"/>
      <c r="G27" s="510"/>
      <c r="H27" s="281"/>
      <c r="J27" s="283">
        <f t="shared" si="1"/>
        <v>17</v>
      </c>
    </row>
    <row r="28" spans="1:10" ht="15.75" x14ac:dyDescent="0.25">
      <c r="A28" s="283">
        <f t="shared" si="0"/>
        <v>18</v>
      </c>
      <c r="B28" s="283"/>
      <c r="C28" s="280" t="s">
        <v>458</v>
      </c>
      <c r="D28" s="297"/>
      <c r="E28" s="1008">
        <f>('Wholesale Int TU-1'!O25+'Wholesale Int TU-2'!O25)/1000</f>
        <v>0</v>
      </c>
      <c r="F28" s="280"/>
      <c r="G28" s="510" t="s">
        <v>867</v>
      </c>
      <c r="H28" s="281"/>
      <c r="J28" s="283">
        <f t="shared" si="1"/>
        <v>18</v>
      </c>
    </row>
    <row r="29" spans="1:10" ht="15.75" x14ac:dyDescent="0.25">
      <c r="A29" s="283">
        <f t="shared" si="0"/>
        <v>19</v>
      </c>
      <c r="B29" s="283"/>
      <c r="C29" s="303"/>
      <c r="D29" s="297"/>
      <c r="E29" s="305"/>
      <c r="F29" s="280"/>
      <c r="H29" s="281"/>
      <c r="J29" s="283">
        <f t="shared" si="1"/>
        <v>19</v>
      </c>
    </row>
    <row r="30" spans="1:10" ht="18.75" x14ac:dyDescent="0.35">
      <c r="A30" s="283">
        <f t="shared" si="0"/>
        <v>20</v>
      </c>
      <c r="B30" s="283"/>
      <c r="C30" s="280" t="s">
        <v>441</v>
      </c>
      <c r="D30" s="308"/>
      <c r="E30" s="140">
        <f>SUM(E24:E28)</f>
        <v>615724.364580411</v>
      </c>
      <c r="F30" s="1013"/>
      <c r="G30" s="1091" t="s">
        <v>899</v>
      </c>
      <c r="H30" s="1092"/>
      <c r="J30" s="283">
        <f t="shared" si="1"/>
        <v>20</v>
      </c>
    </row>
    <row r="31" spans="1:10" ht="15.75" x14ac:dyDescent="0.25">
      <c r="A31" s="283">
        <f t="shared" si="0"/>
        <v>21</v>
      </c>
      <c r="B31" s="283"/>
      <c r="C31" s="303"/>
      <c r="D31" s="280"/>
      <c r="E31" s="295"/>
      <c r="F31" s="280"/>
      <c r="H31" s="281"/>
      <c r="J31" s="283">
        <f t="shared" si="1"/>
        <v>21</v>
      </c>
    </row>
    <row r="32" spans="1:10" ht="15.75" x14ac:dyDescent="0.25">
      <c r="A32" s="283">
        <f t="shared" si="0"/>
        <v>22</v>
      </c>
      <c r="B32" s="283"/>
      <c r="C32" s="280" t="s">
        <v>312</v>
      </c>
      <c r="D32" s="308"/>
      <c r="E32" s="377">
        <f>'BK-1-Retail TRR'!G202</f>
        <v>109398</v>
      </c>
      <c r="F32" s="1013"/>
      <c r="G32" s="299" t="s">
        <v>454</v>
      </c>
      <c r="H32" s="281"/>
      <c r="J32" s="283">
        <f t="shared" si="1"/>
        <v>22</v>
      </c>
    </row>
    <row r="33" spans="1:10" ht="15.75" x14ac:dyDescent="0.25">
      <c r="A33" s="283">
        <f t="shared" si="0"/>
        <v>23</v>
      </c>
      <c r="B33" s="283"/>
      <c r="C33" s="280"/>
      <c r="D33" s="308"/>
      <c r="E33" s="119"/>
      <c r="F33" s="310"/>
      <c r="G33" s="299"/>
      <c r="H33" s="281"/>
      <c r="J33" s="283">
        <f t="shared" si="1"/>
        <v>23</v>
      </c>
    </row>
    <row r="34" spans="1:10" ht="18.75" x14ac:dyDescent="0.35">
      <c r="A34" s="283">
        <f t="shared" si="0"/>
        <v>24</v>
      </c>
      <c r="B34" s="283"/>
      <c r="C34" s="4" t="s">
        <v>508</v>
      </c>
      <c r="D34" s="308"/>
      <c r="E34" s="377">
        <f>'BK-1-Retail TRR'!G234</f>
        <v>0</v>
      </c>
      <c r="F34" s="310"/>
      <c r="G34" s="299" t="s">
        <v>527</v>
      </c>
      <c r="H34" s="281"/>
      <c r="J34" s="283">
        <f t="shared" si="1"/>
        <v>24</v>
      </c>
    </row>
    <row r="35" spans="1:10" ht="15.75" x14ac:dyDescent="0.25">
      <c r="A35" s="283">
        <f t="shared" si="0"/>
        <v>25</v>
      </c>
      <c r="B35" s="283"/>
      <c r="C35" s="280"/>
      <c r="D35" s="308"/>
      <c r="E35" s="119"/>
      <c r="F35" s="310"/>
      <c r="G35" s="299"/>
      <c r="H35" s="281"/>
      <c r="J35" s="283">
        <f t="shared" si="1"/>
        <v>25</v>
      </c>
    </row>
    <row r="36" spans="1:10" ht="15.75" x14ac:dyDescent="0.25">
      <c r="A36" s="283">
        <f t="shared" si="0"/>
        <v>26</v>
      </c>
      <c r="B36" s="283"/>
      <c r="C36" s="4" t="s">
        <v>509</v>
      </c>
      <c r="D36" s="308"/>
      <c r="E36" s="378">
        <f>'BK-1-Retail TRR'!G251</f>
        <v>0</v>
      </c>
      <c r="F36" s="310"/>
      <c r="G36" s="299" t="s">
        <v>507</v>
      </c>
      <c r="H36" s="281"/>
      <c r="J36" s="283">
        <f t="shared" si="1"/>
        <v>26</v>
      </c>
    </row>
    <row r="37" spans="1:10" ht="15.75" x14ac:dyDescent="0.25">
      <c r="A37" s="283">
        <f t="shared" si="0"/>
        <v>27</v>
      </c>
      <c r="B37" s="283"/>
      <c r="C37" s="288"/>
      <c r="D37" s="304"/>
      <c r="E37" s="311"/>
      <c r="F37" s="295"/>
      <c r="H37" s="312"/>
      <c r="J37" s="283">
        <f t="shared" si="1"/>
        <v>27</v>
      </c>
    </row>
    <row r="38" spans="1:10" ht="16.5" thickBot="1" x14ac:dyDescent="0.3">
      <c r="A38" s="283">
        <f t="shared" si="0"/>
        <v>28</v>
      </c>
      <c r="B38" s="283"/>
      <c r="C38" s="313" t="s">
        <v>355</v>
      </c>
      <c r="D38" s="304"/>
      <c r="E38" s="1048">
        <f>SUM(E30:E36)</f>
        <v>725122.364580411</v>
      </c>
      <c r="F38" s="1013"/>
      <c r="G38" s="1091" t="s">
        <v>900</v>
      </c>
      <c r="H38" s="1092"/>
      <c r="J38" s="283">
        <f t="shared" si="1"/>
        <v>28</v>
      </c>
    </row>
    <row r="39" spans="1:10" ht="16.5" thickTop="1" x14ac:dyDescent="0.25">
      <c r="A39" s="283"/>
      <c r="B39" s="283"/>
      <c r="C39" s="313"/>
      <c r="D39" s="304"/>
      <c r="E39" s="344"/>
      <c r="F39" s="275"/>
      <c r="G39" s="355"/>
      <c r="H39" s="356"/>
      <c r="J39" s="283"/>
    </row>
    <row r="40" spans="1:10" ht="15.75" x14ac:dyDescent="0.25">
      <c r="A40" s="283"/>
      <c r="B40" s="283"/>
      <c r="C40" s="313"/>
      <c r="D40" s="304"/>
      <c r="E40" s="311"/>
      <c r="F40" s="280"/>
      <c r="G40" s="299"/>
      <c r="H40" s="281"/>
      <c r="J40" s="283"/>
    </row>
    <row r="41" spans="1:10" ht="18.75" x14ac:dyDescent="0.25">
      <c r="B41" s="269" t="s">
        <v>194</v>
      </c>
      <c r="C41" s="133" t="s">
        <v>562</v>
      </c>
      <c r="D41" s="304"/>
      <c r="E41" s="311"/>
      <c r="F41" s="280"/>
      <c r="G41" s="299"/>
      <c r="H41" s="281"/>
      <c r="J41" s="283"/>
    </row>
    <row r="42" spans="1:10" ht="15.75" x14ac:dyDescent="0.25">
      <c r="C42" s="313"/>
      <c r="D42" s="304"/>
      <c r="E42" s="311"/>
      <c r="F42" s="280"/>
      <c r="G42" s="280"/>
      <c r="H42" s="299"/>
      <c r="I42" s="281"/>
    </row>
    <row r="43" spans="1:10" ht="15.75" x14ac:dyDescent="0.25">
      <c r="C43" s="313"/>
      <c r="D43" s="304"/>
      <c r="E43" s="311"/>
      <c r="F43" s="280"/>
      <c r="G43" s="280"/>
      <c r="H43" s="299"/>
      <c r="I43" s="1011"/>
    </row>
    <row r="44" spans="1:10" ht="15.75" x14ac:dyDescent="0.25">
      <c r="C44" s="1082" t="s">
        <v>61</v>
      </c>
      <c r="D44" s="1083"/>
      <c r="E44" s="1083"/>
      <c r="F44" s="1083"/>
      <c r="G44" s="1083"/>
      <c r="H44" s="1083"/>
      <c r="I44" s="1083"/>
    </row>
    <row r="45" spans="1:10" ht="15.75" x14ac:dyDescent="0.25">
      <c r="C45" s="1082" t="s">
        <v>74</v>
      </c>
      <c r="D45" s="1083"/>
      <c r="E45" s="1083"/>
      <c r="F45" s="1083"/>
      <c r="G45" s="1083"/>
      <c r="H45" s="1083"/>
      <c r="I45" s="1083"/>
    </row>
    <row r="46" spans="1:10" ht="17.25" x14ac:dyDescent="0.3">
      <c r="C46" s="1082" t="s">
        <v>326</v>
      </c>
      <c r="D46" s="1083"/>
      <c r="E46" s="1083"/>
      <c r="F46" s="1083"/>
      <c r="G46" s="1083"/>
      <c r="H46" s="1083"/>
      <c r="I46" s="1083"/>
    </row>
    <row r="47" spans="1:10" ht="15.75" x14ac:dyDescent="0.25">
      <c r="C47" s="1084" t="str">
        <f>'BK-1-Retail TRR'!C260:I260</f>
        <v>For the Rate Effective Period January 1, 2015 - December 31, 2015</v>
      </c>
      <c r="D47" s="1085"/>
      <c r="E47" s="1085"/>
      <c r="F47" s="1085"/>
      <c r="G47" s="1085"/>
      <c r="H47" s="1085"/>
      <c r="I47" s="1085"/>
    </row>
    <row r="48" spans="1:10" ht="15.75" x14ac:dyDescent="0.25">
      <c r="C48" s="1086" t="s">
        <v>72</v>
      </c>
      <c r="D48" s="1083"/>
      <c r="E48" s="1083"/>
      <c r="F48" s="1083"/>
      <c r="G48" s="1083"/>
      <c r="H48" s="1083"/>
      <c r="I48" s="1083"/>
    </row>
    <row r="49" spans="1:10" ht="15.75" x14ac:dyDescent="0.25">
      <c r="C49" s="313"/>
      <c r="D49" s="304"/>
      <c r="E49" s="311"/>
      <c r="F49" s="280"/>
      <c r="G49" s="280"/>
      <c r="H49" s="299"/>
      <c r="I49" s="281"/>
    </row>
    <row r="50" spans="1:10" ht="15.75" x14ac:dyDescent="0.25">
      <c r="A50" s="287" t="s">
        <v>62</v>
      </c>
      <c r="B50" s="287"/>
      <c r="C50" s="313"/>
      <c r="D50" s="304"/>
      <c r="E50" s="311"/>
      <c r="F50" s="280"/>
      <c r="G50" s="280"/>
      <c r="H50" s="299"/>
      <c r="I50" s="281"/>
      <c r="J50" s="287" t="s">
        <v>62</v>
      </c>
    </row>
    <row r="51" spans="1:10" ht="15.75" x14ac:dyDescent="0.25">
      <c r="A51" s="291" t="s">
        <v>63</v>
      </c>
      <c r="B51" s="287"/>
      <c r="C51" s="313"/>
      <c r="D51" s="304"/>
      <c r="E51" s="314" t="s">
        <v>67</v>
      </c>
      <c r="F51" s="280"/>
      <c r="G51" s="1089" t="s">
        <v>65</v>
      </c>
      <c r="H51" s="1090"/>
      <c r="I51" s="1090"/>
      <c r="J51" s="291" t="s">
        <v>63</v>
      </c>
    </row>
    <row r="52" spans="1:10" ht="15.75" x14ac:dyDescent="0.25">
      <c r="A52" s="287"/>
      <c r="B52" s="287"/>
      <c r="C52" s="237" t="s">
        <v>328</v>
      </c>
      <c r="D52" s="304"/>
      <c r="E52" s="325"/>
      <c r="F52" s="280"/>
      <c r="G52" s="312"/>
      <c r="H52" s="299"/>
      <c r="J52" s="287"/>
    </row>
    <row r="53" spans="1:10" ht="18.75" x14ac:dyDescent="0.35">
      <c r="A53" s="283">
        <v>1</v>
      </c>
      <c r="B53" s="283"/>
      <c r="C53" s="280" t="s">
        <v>441</v>
      </c>
      <c r="D53" s="308"/>
      <c r="E53" s="1049">
        <f>E30</f>
        <v>615724.364580411</v>
      </c>
      <c r="F53" s="1013"/>
      <c r="G53" s="299" t="s">
        <v>327</v>
      </c>
      <c r="H53" s="299"/>
      <c r="J53" s="283">
        <v>1</v>
      </c>
    </row>
    <row r="54" spans="1:10" ht="15.75" x14ac:dyDescent="0.25">
      <c r="A54" s="283">
        <f>A53+1</f>
        <v>2</v>
      </c>
      <c r="B54" s="283"/>
      <c r="C54" s="303"/>
      <c r="D54" s="280"/>
      <c r="E54" s="295"/>
      <c r="F54" s="280"/>
      <c r="G54" s="281"/>
      <c r="H54" s="299"/>
      <c r="J54" s="283">
        <f>J53+1</f>
        <v>2</v>
      </c>
    </row>
    <row r="55" spans="1:10" ht="15.75" x14ac:dyDescent="0.25">
      <c r="A55" s="283">
        <f t="shared" ref="A55:A85" si="2">A54+1</f>
        <v>3</v>
      </c>
      <c r="B55" s="283"/>
      <c r="C55" s="280" t="s">
        <v>312</v>
      </c>
      <c r="D55" s="308"/>
      <c r="E55" s="377">
        <f>E32</f>
        <v>109398</v>
      </c>
      <c r="F55" s="1013"/>
      <c r="G55" s="299" t="s">
        <v>357</v>
      </c>
      <c r="H55" s="299"/>
      <c r="J55" s="283">
        <f t="shared" ref="J55:J66" si="3">J54+1</f>
        <v>3</v>
      </c>
    </row>
    <row r="56" spans="1:10" ht="15.75" x14ac:dyDescent="0.25">
      <c r="A56" s="283">
        <f t="shared" si="2"/>
        <v>4</v>
      </c>
      <c r="B56" s="283"/>
      <c r="C56" s="280"/>
      <c r="D56" s="308"/>
      <c r="E56" s="119"/>
      <c r="F56" s="280"/>
      <c r="G56" s="299"/>
      <c r="H56" s="299"/>
      <c r="J56" s="283">
        <f t="shared" si="3"/>
        <v>4</v>
      </c>
    </row>
    <row r="57" spans="1:10" ht="18.75" x14ac:dyDescent="0.35">
      <c r="A57" s="283">
        <f t="shared" si="2"/>
        <v>5</v>
      </c>
      <c r="B57" s="283"/>
      <c r="C57" s="4" t="s">
        <v>526</v>
      </c>
      <c r="D57" s="308"/>
      <c r="E57" s="377">
        <f>E34</f>
        <v>0</v>
      </c>
      <c r="F57" s="280"/>
      <c r="G57" s="299" t="s">
        <v>358</v>
      </c>
      <c r="H57" s="299"/>
      <c r="J57" s="283">
        <f t="shared" si="3"/>
        <v>5</v>
      </c>
    </row>
    <row r="58" spans="1:10" ht="15.75" x14ac:dyDescent="0.25">
      <c r="A58" s="283">
        <f t="shared" si="2"/>
        <v>6</v>
      </c>
      <c r="B58" s="283"/>
      <c r="C58" s="280"/>
      <c r="D58" s="308"/>
      <c r="E58" s="119"/>
      <c r="F58" s="280"/>
      <c r="G58" s="299"/>
      <c r="H58" s="299"/>
      <c r="J58" s="283">
        <f t="shared" si="3"/>
        <v>6</v>
      </c>
    </row>
    <row r="59" spans="1:10" ht="15.75" x14ac:dyDescent="0.25">
      <c r="A59" s="283">
        <f t="shared" si="2"/>
        <v>7</v>
      </c>
      <c r="B59" s="283"/>
      <c r="C59" s="4" t="s">
        <v>509</v>
      </c>
      <c r="D59" s="308"/>
      <c r="E59" s="378">
        <f>E36</f>
        <v>0</v>
      </c>
      <c r="F59" s="280"/>
      <c r="G59" s="299" t="s">
        <v>901</v>
      </c>
      <c r="H59" s="299"/>
      <c r="J59" s="283">
        <f t="shared" si="3"/>
        <v>7</v>
      </c>
    </row>
    <row r="60" spans="1:10" ht="15.75" x14ac:dyDescent="0.25">
      <c r="A60" s="283">
        <f t="shared" si="2"/>
        <v>8</v>
      </c>
      <c r="B60" s="283"/>
      <c r="C60" s="288"/>
      <c r="D60" s="304"/>
      <c r="E60" s="311"/>
      <c r="F60" s="280"/>
      <c r="G60" s="281"/>
      <c r="H60" s="299"/>
      <c r="J60" s="283">
        <f t="shared" si="3"/>
        <v>8</v>
      </c>
    </row>
    <row r="61" spans="1:10" ht="16.5" thickBot="1" x14ac:dyDescent="0.3">
      <c r="A61" s="283">
        <f t="shared" si="2"/>
        <v>9</v>
      </c>
      <c r="B61" s="283"/>
      <c r="C61" s="326" t="s">
        <v>329</v>
      </c>
      <c r="D61" s="304"/>
      <c r="E61" s="1048">
        <f>SUM(E53:E59)</f>
        <v>725122.364580411</v>
      </c>
      <c r="F61" s="1013"/>
      <c r="G61" s="1091" t="s">
        <v>459</v>
      </c>
      <c r="H61" s="1092"/>
      <c r="J61" s="283">
        <f t="shared" si="3"/>
        <v>9</v>
      </c>
    </row>
    <row r="62" spans="1:10" ht="16.5" thickTop="1" x14ac:dyDescent="0.25">
      <c r="A62" s="283">
        <f t="shared" si="2"/>
        <v>10</v>
      </c>
      <c r="B62" s="283"/>
      <c r="C62" s="313"/>
      <c r="D62" s="304"/>
      <c r="E62" s="311"/>
      <c r="F62" s="280"/>
      <c r="G62" s="280"/>
      <c r="H62" s="299"/>
      <c r="I62" s="281"/>
      <c r="J62" s="283">
        <f t="shared" si="3"/>
        <v>10</v>
      </c>
    </row>
    <row r="63" spans="1:10" ht="18.75" x14ac:dyDescent="0.25">
      <c r="A63" s="283">
        <f t="shared" si="2"/>
        <v>11</v>
      </c>
      <c r="B63" s="283"/>
      <c r="C63" s="316" t="s">
        <v>858</v>
      </c>
      <c r="D63" s="293"/>
      <c r="E63" s="317" t="s">
        <v>165</v>
      </c>
      <c r="F63" s="281"/>
      <c r="G63" s="281" t="s">
        <v>166</v>
      </c>
      <c r="H63" s="281" t="s">
        <v>218</v>
      </c>
      <c r="I63" s="281"/>
      <c r="J63" s="283">
        <f t="shared" si="3"/>
        <v>11</v>
      </c>
    </row>
    <row r="64" spans="1:10" ht="15.75" x14ac:dyDescent="0.25">
      <c r="A64" s="283">
        <f t="shared" si="2"/>
        <v>12</v>
      </c>
      <c r="B64" s="283"/>
      <c r="C64" s="310" t="s">
        <v>648</v>
      </c>
      <c r="D64" s="280"/>
      <c r="E64" s="315" t="s">
        <v>67</v>
      </c>
      <c r="F64" s="281"/>
      <c r="G64" s="315" t="s">
        <v>75</v>
      </c>
      <c r="H64" s="315" t="s">
        <v>76</v>
      </c>
      <c r="I64" s="315" t="s">
        <v>65</v>
      </c>
      <c r="J64" s="283">
        <f t="shared" si="3"/>
        <v>12</v>
      </c>
    </row>
    <row r="65" spans="1:10" ht="15.75" x14ac:dyDescent="0.25">
      <c r="A65" s="283">
        <f t="shared" si="2"/>
        <v>13</v>
      </c>
      <c r="B65" s="283"/>
      <c r="C65" s="292" t="s">
        <v>649</v>
      </c>
      <c r="D65" s="280"/>
      <c r="E65" s="280"/>
      <c r="F65" s="280"/>
      <c r="G65" s="280"/>
      <c r="H65" s="280"/>
      <c r="I65" s="283"/>
      <c r="J65" s="283">
        <f t="shared" si="3"/>
        <v>13</v>
      </c>
    </row>
    <row r="66" spans="1:10" ht="18.75" x14ac:dyDescent="0.25">
      <c r="A66" s="283">
        <f t="shared" si="2"/>
        <v>14</v>
      </c>
      <c r="B66" s="283"/>
      <c r="C66" s="293" t="s">
        <v>553</v>
      </c>
      <c r="D66" s="280"/>
      <c r="E66" s="327">
        <f>+G66+H66</f>
        <v>3783949</v>
      </c>
      <c r="F66" s="307"/>
      <c r="G66" s="791">
        <f>G100</f>
        <v>2562714</v>
      </c>
      <c r="H66" s="791">
        <f>H100</f>
        <v>1221235</v>
      </c>
      <c r="I66" s="283" t="s">
        <v>944</v>
      </c>
      <c r="J66" s="283">
        <f t="shared" si="3"/>
        <v>14</v>
      </c>
    </row>
    <row r="67" spans="1:10" ht="18.75" x14ac:dyDescent="0.25">
      <c r="A67" s="283">
        <f t="shared" si="2"/>
        <v>15</v>
      </c>
      <c r="B67" s="283"/>
      <c r="C67" s="293" t="s">
        <v>554</v>
      </c>
      <c r="D67" s="280"/>
      <c r="E67" s="328">
        <f>G67+H67</f>
        <v>1</v>
      </c>
      <c r="F67" s="446"/>
      <c r="G67" s="328">
        <f>G66/E66</f>
        <v>0.67725912796393395</v>
      </c>
      <c r="H67" s="328">
        <f>H66/E66</f>
        <v>0.32274087203606605</v>
      </c>
      <c r="I67" s="281" t="s">
        <v>460</v>
      </c>
      <c r="J67" s="283">
        <f t="shared" ref="J67:J85" si="4">+J66+1</f>
        <v>15</v>
      </c>
    </row>
    <row r="68" spans="1:10" ht="15.75" x14ac:dyDescent="0.25">
      <c r="A68" s="283">
        <f t="shared" si="2"/>
        <v>16</v>
      </c>
      <c r="B68" s="283"/>
      <c r="C68" s="293" t="s">
        <v>556</v>
      </c>
      <c r="D68" s="280"/>
      <c r="E68" s="1050">
        <f>E53</f>
        <v>615724.364580411</v>
      </c>
      <c r="F68" s="1013"/>
      <c r="G68" s="1051">
        <f>ROUND(G67*E68,0)</f>
        <v>417005</v>
      </c>
      <c r="H68" s="1051">
        <f>ROUND(H67*E68,0)</f>
        <v>198719</v>
      </c>
      <c r="I68" s="281" t="s">
        <v>461</v>
      </c>
      <c r="J68" s="283">
        <f t="shared" si="4"/>
        <v>16</v>
      </c>
    </row>
    <row r="69" spans="1:10" ht="15.75" x14ac:dyDescent="0.25">
      <c r="A69" s="283">
        <f t="shared" si="2"/>
        <v>17</v>
      </c>
      <c r="B69" s="283"/>
      <c r="C69" s="293"/>
      <c r="D69" s="280"/>
      <c r="E69" s="329"/>
      <c r="F69" s="288"/>
      <c r="G69" s="327"/>
      <c r="H69" s="298"/>
      <c r="I69" s="281"/>
      <c r="J69" s="283">
        <f t="shared" si="4"/>
        <v>17</v>
      </c>
    </row>
    <row r="70" spans="1:10" ht="15.75" x14ac:dyDescent="0.25">
      <c r="A70" s="283">
        <f t="shared" si="2"/>
        <v>18</v>
      </c>
      <c r="B70" s="283"/>
      <c r="C70" s="310" t="s">
        <v>297</v>
      </c>
      <c r="D70" s="280"/>
      <c r="E70" s="293"/>
      <c r="F70" s="288"/>
      <c r="G70" s="293"/>
      <c r="H70" s="330"/>
      <c r="I70" s="1087" t="s">
        <v>654</v>
      </c>
      <c r="J70" s="283">
        <f t="shared" si="4"/>
        <v>18</v>
      </c>
    </row>
    <row r="71" spans="1:10" ht="15.75" x14ac:dyDescent="0.25">
      <c r="A71" s="283">
        <f t="shared" si="2"/>
        <v>19</v>
      </c>
      <c r="B71" s="283"/>
      <c r="C71" s="292" t="s">
        <v>557</v>
      </c>
      <c r="D71" s="280"/>
      <c r="E71" s="327">
        <f>+G71+H71</f>
        <v>785670</v>
      </c>
      <c r="F71" s="1033"/>
      <c r="G71" s="389">
        <f>'Forecast Plant Adds HV-LV Split'!G26</f>
        <v>276314</v>
      </c>
      <c r="H71" s="371">
        <f>'Forecast Plant Adds HV-LV Split'!H26</f>
        <v>509356</v>
      </c>
      <c r="I71" s="1088"/>
      <c r="J71" s="283">
        <f t="shared" si="4"/>
        <v>19</v>
      </c>
    </row>
    <row r="72" spans="1:10" ht="15.75" x14ac:dyDescent="0.25">
      <c r="A72" s="283">
        <f t="shared" si="2"/>
        <v>20</v>
      </c>
      <c r="B72" s="283"/>
      <c r="C72" s="293" t="s">
        <v>298</v>
      </c>
      <c r="D72" s="280"/>
      <c r="E72" s="328">
        <f>+G72+H72</f>
        <v>1</v>
      </c>
      <c r="F72" s="1033"/>
      <c r="G72" s="328">
        <f>G71/E71</f>
        <v>0.35169218628686344</v>
      </c>
      <c r="H72" s="328">
        <f>H71/E71</f>
        <v>0.6483078137131365</v>
      </c>
      <c r="I72" s="544" t="s">
        <v>640</v>
      </c>
      <c r="J72" s="283">
        <f t="shared" si="4"/>
        <v>20</v>
      </c>
    </row>
    <row r="73" spans="1:10" ht="15.75" x14ac:dyDescent="0.25">
      <c r="A73" s="283">
        <f t="shared" si="2"/>
        <v>21</v>
      </c>
      <c r="B73" s="283"/>
      <c r="C73" s="293" t="s">
        <v>299</v>
      </c>
      <c r="D73" s="280"/>
      <c r="E73" s="1050">
        <f>E55+E57+E59</f>
        <v>109398</v>
      </c>
      <c r="F73" s="1033"/>
      <c r="G73" s="1051">
        <f>ROUND(G72*E73,0)</f>
        <v>38474</v>
      </c>
      <c r="H73" s="1051">
        <f>ROUND(H72*E73,0)</f>
        <v>70924</v>
      </c>
      <c r="I73" s="281" t="s">
        <v>462</v>
      </c>
      <c r="J73" s="283">
        <f t="shared" si="4"/>
        <v>21</v>
      </c>
    </row>
    <row r="74" spans="1:10" ht="15.75" x14ac:dyDescent="0.25">
      <c r="A74" s="283">
        <f t="shared" si="2"/>
        <v>22</v>
      </c>
      <c r="B74" s="283"/>
      <c r="C74" s="293"/>
      <c r="D74" s="280"/>
      <c r="E74" s="329"/>
      <c r="F74" s="288"/>
      <c r="G74" s="293"/>
      <c r="H74" s="293"/>
      <c r="I74" s="281"/>
      <c r="J74" s="283">
        <f t="shared" si="4"/>
        <v>22</v>
      </c>
    </row>
    <row r="75" spans="1:10" ht="15.75" x14ac:dyDescent="0.25">
      <c r="A75" s="283">
        <f t="shared" si="2"/>
        <v>23</v>
      </c>
      <c r="B75" s="283"/>
      <c r="C75" s="319" t="s">
        <v>902</v>
      </c>
      <c r="D75" s="280"/>
      <c r="E75" s="293"/>
      <c r="F75" s="293"/>
      <c r="G75" s="293"/>
      <c r="H75" s="293"/>
      <c r="I75" s="281"/>
      <c r="J75" s="283">
        <f t="shared" si="4"/>
        <v>23</v>
      </c>
    </row>
    <row r="76" spans="1:10" ht="15.75" x14ac:dyDescent="0.25">
      <c r="A76" s="283">
        <f t="shared" si="2"/>
        <v>24</v>
      </c>
      <c r="B76" s="283"/>
      <c r="C76" s="319" t="s">
        <v>332</v>
      </c>
      <c r="D76" s="280"/>
      <c r="E76" s="293"/>
      <c r="F76" s="293"/>
      <c r="G76" s="293"/>
      <c r="H76" s="293"/>
      <c r="I76" s="281"/>
      <c r="J76" s="283">
        <f t="shared" si="4"/>
        <v>24</v>
      </c>
    </row>
    <row r="77" spans="1:10" ht="18.75" x14ac:dyDescent="0.35">
      <c r="A77" s="283">
        <f t="shared" si="2"/>
        <v>25</v>
      </c>
      <c r="B77" s="283"/>
      <c r="C77" s="280" t="s">
        <v>446</v>
      </c>
      <c r="D77" s="280"/>
      <c r="E77" s="1052">
        <f>+E68</f>
        <v>615724.364580411</v>
      </c>
      <c r="F77" s="1033"/>
      <c r="G77" s="1052">
        <f>+G68</f>
        <v>417005</v>
      </c>
      <c r="H77" s="1052">
        <f>+H68</f>
        <v>198719</v>
      </c>
      <c r="I77" s="281" t="s">
        <v>463</v>
      </c>
      <c r="J77" s="283">
        <f t="shared" si="4"/>
        <v>25</v>
      </c>
    </row>
    <row r="78" spans="1:10" ht="18.75" x14ac:dyDescent="0.25">
      <c r="A78" s="283">
        <f t="shared" si="2"/>
        <v>26</v>
      </c>
      <c r="B78" s="283"/>
      <c r="C78" s="293" t="s">
        <v>954</v>
      </c>
      <c r="D78" s="293"/>
      <c r="E78" s="114">
        <f>ROUND(G78+H78,2)</f>
        <v>6348</v>
      </c>
      <c r="F78" s="1033"/>
      <c r="G78" s="1053">
        <f>ROUND(G77*0.01031,0)</f>
        <v>4299</v>
      </c>
      <c r="H78" s="1053">
        <f>ROUND(H77*0.01031,0)</f>
        <v>2049</v>
      </c>
      <c r="I78" s="102" t="s">
        <v>955</v>
      </c>
      <c r="J78" s="283">
        <f t="shared" si="4"/>
        <v>26</v>
      </c>
    </row>
    <row r="79" spans="1:10" ht="18.75" x14ac:dyDescent="0.35">
      <c r="A79" s="283">
        <f t="shared" si="2"/>
        <v>27</v>
      </c>
      <c r="B79" s="283"/>
      <c r="C79" s="293" t="s">
        <v>442</v>
      </c>
      <c r="D79" s="280"/>
      <c r="E79" s="1051">
        <f>E77+E78</f>
        <v>622072.364580411</v>
      </c>
      <c r="F79" s="1033"/>
      <c r="G79" s="1051">
        <f>G77+G78</f>
        <v>421304</v>
      </c>
      <c r="H79" s="1051">
        <f>H77+H78</f>
        <v>200768</v>
      </c>
      <c r="I79" s="281" t="s">
        <v>464</v>
      </c>
      <c r="J79" s="283">
        <f t="shared" si="4"/>
        <v>27</v>
      </c>
    </row>
    <row r="80" spans="1:10" ht="15.75" x14ac:dyDescent="0.25">
      <c r="A80" s="283">
        <f t="shared" si="2"/>
        <v>28</v>
      </c>
      <c r="B80" s="283"/>
      <c r="C80" s="293"/>
      <c r="D80" s="280"/>
      <c r="E80" s="327"/>
      <c r="F80" s="327"/>
      <c r="G80" s="327"/>
      <c r="H80" s="327"/>
      <c r="I80" s="281"/>
      <c r="J80" s="283">
        <f t="shared" si="4"/>
        <v>28</v>
      </c>
    </row>
    <row r="81" spans="1:10" ht="18.75" x14ac:dyDescent="0.35">
      <c r="A81" s="283">
        <f t="shared" si="2"/>
        <v>29</v>
      </c>
      <c r="B81" s="283"/>
      <c r="C81" s="280" t="s">
        <v>447</v>
      </c>
      <c r="D81" s="280"/>
      <c r="E81" s="1054">
        <f>+E73</f>
        <v>109398</v>
      </c>
      <c r="F81" s="1033"/>
      <c r="G81" s="1054">
        <f>+G73</f>
        <v>38474</v>
      </c>
      <c r="H81" s="1054">
        <f>+H73</f>
        <v>70924</v>
      </c>
      <c r="I81" s="281" t="s">
        <v>465</v>
      </c>
      <c r="J81" s="283">
        <f t="shared" si="4"/>
        <v>29</v>
      </c>
    </row>
    <row r="82" spans="1:10" ht="18.75" x14ac:dyDescent="0.25">
      <c r="A82" s="283">
        <f t="shared" si="2"/>
        <v>30</v>
      </c>
      <c r="B82" s="283"/>
      <c r="C82" s="293" t="s">
        <v>954</v>
      </c>
      <c r="D82" s="293"/>
      <c r="E82" s="114">
        <f>ROUND(G82+H82,2)</f>
        <v>1128</v>
      </c>
      <c r="F82" s="1033"/>
      <c r="G82" s="1053">
        <f>ROUND(G81*0.01031,0)</f>
        <v>397</v>
      </c>
      <c r="H82" s="1053">
        <f>ROUND(H81*0.01031,0)</f>
        <v>731</v>
      </c>
      <c r="I82" s="102" t="s">
        <v>956</v>
      </c>
      <c r="J82" s="283">
        <f t="shared" si="4"/>
        <v>30</v>
      </c>
    </row>
    <row r="83" spans="1:10" ht="18.75" x14ac:dyDescent="0.35">
      <c r="A83" s="283">
        <f t="shared" si="2"/>
        <v>31</v>
      </c>
      <c r="B83" s="283"/>
      <c r="C83" s="293" t="s">
        <v>442</v>
      </c>
      <c r="D83" s="280"/>
      <c r="E83" s="1051">
        <f>E81+E82</f>
        <v>110526</v>
      </c>
      <c r="F83" s="1033"/>
      <c r="G83" s="1051">
        <f>G81+G82</f>
        <v>38871</v>
      </c>
      <c r="H83" s="1051">
        <f>H81+H82</f>
        <v>71655</v>
      </c>
      <c r="I83" s="281" t="s">
        <v>466</v>
      </c>
      <c r="J83" s="283">
        <f t="shared" si="4"/>
        <v>31</v>
      </c>
    </row>
    <row r="84" spans="1:10" ht="15.75" x14ac:dyDescent="0.25">
      <c r="A84" s="283">
        <f t="shared" si="2"/>
        <v>32</v>
      </c>
      <c r="B84" s="283"/>
      <c r="C84" s="280"/>
      <c r="D84" s="280"/>
      <c r="E84" s="298"/>
      <c r="F84" s="298"/>
      <c r="G84" s="298"/>
      <c r="H84" s="298"/>
      <c r="I84" s="281"/>
      <c r="J84" s="283">
        <f t="shared" si="4"/>
        <v>32</v>
      </c>
    </row>
    <row r="85" spans="1:10" ht="20.25" thickBot="1" x14ac:dyDescent="0.35">
      <c r="A85" s="283">
        <f t="shared" si="2"/>
        <v>33</v>
      </c>
      <c r="B85" s="283"/>
      <c r="C85" s="319" t="s">
        <v>903</v>
      </c>
      <c r="D85" s="280"/>
      <c r="E85" s="1055">
        <f>E79+E83</f>
        <v>732598.364580411</v>
      </c>
      <c r="F85" s="1033"/>
      <c r="G85" s="1055">
        <f t="shared" ref="G85:H85" si="5">G79+G83</f>
        <v>460175</v>
      </c>
      <c r="H85" s="1055">
        <f t="shared" si="5"/>
        <v>272423</v>
      </c>
      <c r="I85" s="320" t="s">
        <v>467</v>
      </c>
      <c r="J85" s="283">
        <f t="shared" si="4"/>
        <v>33</v>
      </c>
    </row>
    <row r="86" spans="1:10" ht="16.5" thickTop="1" x14ac:dyDescent="0.25">
      <c r="A86" s="283"/>
      <c r="B86" s="283"/>
      <c r="C86" s="319"/>
      <c r="D86" s="280"/>
      <c r="E86" s="366"/>
      <c r="F86" s="275"/>
      <c r="G86" s="366"/>
      <c r="H86" s="366"/>
      <c r="I86" s="320"/>
      <c r="J86" s="283"/>
    </row>
    <row r="87" spans="1:10" ht="15.75" x14ac:dyDescent="0.25">
      <c r="A87" s="283"/>
      <c r="B87" s="283"/>
      <c r="C87" s="280"/>
      <c r="D87" s="280"/>
      <c r="E87" s="321"/>
      <c r="F87" s="318"/>
      <c r="G87" s="321"/>
      <c r="H87" s="321"/>
      <c r="I87" s="320"/>
      <c r="J87" s="283"/>
    </row>
    <row r="88" spans="1:10" ht="18.75" x14ac:dyDescent="0.25">
      <c r="B88" s="269" t="s">
        <v>194</v>
      </c>
      <c r="C88" s="280" t="s">
        <v>445</v>
      </c>
      <c r="D88" s="280"/>
      <c r="E88" s="280"/>
      <c r="F88" s="280"/>
      <c r="G88" s="280"/>
      <c r="H88" s="280"/>
      <c r="I88" s="281"/>
      <c r="J88" s="283"/>
    </row>
    <row r="89" spans="1:10" ht="15.75" x14ac:dyDescent="0.25">
      <c r="B89" s="280"/>
      <c r="C89" s="280" t="s">
        <v>443</v>
      </c>
      <c r="D89" s="280"/>
      <c r="E89" s="280"/>
      <c r="F89" s="280"/>
      <c r="G89" s="280"/>
      <c r="H89" s="280"/>
      <c r="I89" s="281"/>
      <c r="J89" s="283"/>
    </row>
    <row r="90" spans="1:10" ht="15.75" x14ac:dyDescent="0.25">
      <c r="B90" s="280"/>
      <c r="C90" s="280" t="s">
        <v>325</v>
      </c>
      <c r="D90" s="280"/>
      <c r="E90" s="280"/>
      <c r="F90" s="280"/>
      <c r="G90" s="280"/>
      <c r="H90" s="280"/>
      <c r="I90" s="281"/>
      <c r="J90" s="280"/>
    </row>
    <row r="91" spans="1:10" ht="15.75" x14ac:dyDescent="0.25">
      <c r="B91" s="280"/>
      <c r="C91" s="280" t="s">
        <v>444</v>
      </c>
      <c r="D91" s="280"/>
      <c r="E91" s="280"/>
      <c r="F91" s="280"/>
      <c r="G91" s="280"/>
      <c r="H91" s="280"/>
      <c r="I91" s="281"/>
      <c r="J91" s="280"/>
    </row>
    <row r="92" spans="1:10" ht="18.75" x14ac:dyDescent="0.25">
      <c r="B92" s="269">
        <v>2</v>
      </c>
      <c r="C92" s="280" t="s">
        <v>552</v>
      </c>
      <c r="D92" s="280"/>
      <c r="E92" s="280"/>
      <c r="F92" s="280"/>
      <c r="G92" s="280"/>
      <c r="H92" s="280"/>
      <c r="I92" s="483"/>
      <c r="J92" s="280"/>
    </row>
    <row r="93" spans="1:10" ht="18.75" x14ac:dyDescent="0.25">
      <c r="B93" s="269">
        <v>3</v>
      </c>
      <c r="C93" s="280" t="s">
        <v>555</v>
      </c>
      <c r="D93" s="280"/>
      <c r="E93" s="280"/>
      <c r="F93" s="280"/>
      <c r="G93" s="280"/>
      <c r="H93" s="280"/>
      <c r="I93" s="483"/>
      <c r="J93" s="280"/>
    </row>
    <row r="94" spans="1:10" ht="18.75" x14ac:dyDescent="0.25">
      <c r="B94" s="269">
        <v>4</v>
      </c>
      <c r="C94" s="293" t="s">
        <v>292</v>
      </c>
      <c r="D94" s="280"/>
      <c r="E94" s="280"/>
      <c r="F94" s="280"/>
      <c r="G94" s="280"/>
      <c r="H94" s="280"/>
      <c r="I94" s="280"/>
      <c r="J94" s="280"/>
    </row>
    <row r="95" spans="1:10" ht="18.75" x14ac:dyDescent="0.25">
      <c r="B95" s="269">
        <v>5</v>
      </c>
      <c r="C95" s="293" t="s">
        <v>568</v>
      </c>
      <c r="D95" s="280"/>
      <c r="E95" s="280"/>
      <c r="F95" s="280"/>
      <c r="G95" s="280"/>
      <c r="H95" s="280"/>
      <c r="I95" s="280"/>
      <c r="J95" s="280"/>
    </row>
    <row r="96" spans="1:10" ht="18.75" x14ac:dyDescent="0.25">
      <c r="B96" s="269"/>
      <c r="C96" s="293"/>
      <c r="D96" s="280"/>
      <c r="E96" s="280"/>
      <c r="F96" s="280"/>
      <c r="G96" s="280"/>
      <c r="H96" s="280"/>
      <c r="I96" s="280"/>
      <c r="J96" s="280"/>
    </row>
    <row r="97" spans="1:10" ht="18.75" x14ac:dyDescent="0.25">
      <c r="A97" s="280"/>
      <c r="B97" s="269">
        <v>6</v>
      </c>
      <c r="C97" s="702" t="s">
        <v>949</v>
      </c>
      <c r="D97" s="789" t="s">
        <v>947</v>
      </c>
      <c r="E97" s="701" t="s">
        <v>67</v>
      </c>
      <c r="G97" s="701" t="s">
        <v>246</v>
      </c>
      <c r="H97" s="701" t="s">
        <v>247</v>
      </c>
      <c r="I97" s="789" t="s">
        <v>948</v>
      </c>
      <c r="J97" s="280"/>
    </row>
    <row r="98" spans="1:10" ht="15.75" x14ac:dyDescent="0.25">
      <c r="A98" s="280"/>
      <c r="C98" s="280" t="s">
        <v>945</v>
      </c>
      <c r="D98" s="789">
        <v>1</v>
      </c>
      <c r="E98" s="703">
        <f>G98+H98</f>
        <v>3783949</v>
      </c>
      <c r="G98" s="705">
        <v>2562714</v>
      </c>
      <c r="H98" s="705">
        <v>1221235</v>
      </c>
      <c r="I98" s="280"/>
      <c r="J98" s="280"/>
    </row>
    <row r="99" spans="1:10" ht="15.75" x14ac:dyDescent="0.25">
      <c r="A99" s="280"/>
      <c r="C99" s="280" t="s">
        <v>946</v>
      </c>
      <c r="D99" s="789">
        <v>2</v>
      </c>
      <c r="E99" s="704">
        <f>G99+H99</f>
        <v>0</v>
      </c>
      <c r="G99" s="706">
        <v>0</v>
      </c>
      <c r="H99" s="706">
        <v>0</v>
      </c>
      <c r="I99" s="280"/>
      <c r="J99" s="280"/>
    </row>
    <row r="100" spans="1:10" ht="16.5" thickBot="1" x14ac:dyDescent="0.3">
      <c r="A100" s="280"/>
      <c r="B100" s="280"/>
      <c r="C100" s="4" t="s">
        <v>67</v>
      </c>
      <c r="D100" s="789">
        <v>3</v>
      </c>
      <c r="E100" s="707">
        <f>G100+H100</f>
        <v>3783949</v>
      </c>
      <c r="G100" s="707">
        <f>SUM(G98:G99)</f>
        <v>2562714</v>
      </c>
      <c r="H100" s="707">
        <f>SUM(H98:H99)</f>
        <v>1221235</v>
      </c>
      <c r="I100" s="280"/>
      <c r="J100" s="280"/>
    </row>
    <row r="101" spans="1:10" ht="16.5" thickTop="1" x14ac:dyDescent="0.25">
      <c r="A101" s="280"/>
      <c r="B101" s="280"/>
      <c r="D101" s="280"/>
      <c r="E101" s="280"/>
      <c r="F101" s="280"/>
      <c r="G101" s="280"/>
      <c r="H101" s="280"/>
      <c r="I101" s="280"/>
      <c r="J101" s="280"/>
    </row>
    <row r="102" spans="1:10" ht="15.75" x14ac:dyDescent="0.25">
      <c r="A102" s="280"/>
      <c r="B102" s="1013"/>
      <c r="C102" s="50"/>
      <c r="D102" s="280"/>
      <c r="E102" s="280"/>
      <c r="F102" s="280"/>
      <c r="G102" s="280"/>
      <c r="H102" s="280"/>
      <c r="I102" s="280"/>
      <c r="J102" s="280"/>
    </row>
    <row r="103" spans="1:10" ht="15.75" x14ac:dyDescent="0.25">
      <c r="A103" s="280"/>
      <c r="B103" s="280"/>
      <c r="C103" s="280"/>
      <c r="D103" s="280"/>
      <c r="F103" s="280"/>
      <c r="I103" s="280"/>
      <c r="J103" s="280"/>
    </row>
    <row r="104" spans="1:10" ht="15.75" x14ac:dyDescent="0.25">
      <c r="A104" s="280"/>
      <c r="B104" s="280"/>
      <c r="C104" s="280"/>
      <c r="D104" s="280"/>
      <c r="F104" s="293"/>
      <c r="I104" s="280"/>
      <c r="J104" s="280"/>
    </row>
    <row r="105" spans="1:10" ht="15.75" x14ac:dyDescent="0.25">
      <c r="A105" s="280"/>
      <c r="B105" s="280"/>
      <c r="C105" s="280"/>
      <c r="D105" s="280"/>
      <c r="F105" s="293"/>
      <c r="I105" s="280"/>
      <c r="J105" s="280"/>
    </row>
    <row r="106" spans="1:10" ht="15.75" x14ac:dyDescent="0.25">
      <c r="A106" s="280"/>
      <c r="B106" s="280"/>
      <c r="C106" s="280"/>
      <c r="D106" s="280"/>
      <c r="F106" s="280"/>
      <c r="I106" s="280"/>
      <c r="J106" s="280"/>
    </row>
    <row r="107" spans="1:10" ht="15.75" x14ac:dyDescent="0.25">
      <c r="A107" s="280"/>
      <c r="B107" s="280"/>
      <c r="C107" s="280"/>
      <c r="D107" s="280"/>
      <c r="E107" s="280"/>
      <c r="F107" s="280"/>
      <c r="G107" s="280"/>
      <c r="H107" s="280"/>
      <c r="I107" s="280"/>
      <c r="J107" s="280"/>
    </row>
    <row r="108" spans="1:10" ht="15.75" x14ac:dyDescent="0.25">
      <c r="A108" s="280"/>
      <c r="B108" s="280"/>
      <c r="C108" s="280"/>
      <c r="D108" s="280"/>
      <c r="E108" s="280"/>
      <c r="F108" s="280"/>
      <c r="G108" s="280"/>
      <c r="H108" s="280"/>
      <c r="I108" s="280"/>
      <c r="J108" s="280"/>
    </row>
    <row r="109" spans="1:10" ht="15.75" x14ac:dyDescent="0.25">
      <c r="A109" s="280"/>
      <c r="B109" s="280"/>
      <c r="C109" s="280"/>
      <c r="D109" s="280"/>
      <c r="E109" s="280"/>
      <c r="F109" s="280"/>
      <c r="G109" s="280"/>
      <c r="H109" s="280"/>
      <c r="I109" s="280"/>
      <c r="J109" s="280"/>
    </row>
    <row r="110" spans="1:10" ht="15.75" x14ac:dyDescent="0.25">
      <c r="A110" s="280"/>
      <c r="B110" s="280"/>
      <c r="C110" s="280"/>
      <c r="D110" s="280"/>
      <c r="E110" s="280"/>
      <c r="F110" s="280"/>
      <c r="G110" s="280"/>
      <c r="H110" s="280"/>
      <c r="I110" s="280"/>
      <c r="J110" s="280"/>
    </row>
    <row r="111" spans="1:10" ht="15.75" x14ac:dyDescent="0.25">
      <c r="A111" s="280"/>
      <c r="B111" s="280"/>
      <c r="C111" s="280"/>
      <c r="D111" s="280"/>
      <c r="E111" s="280"/>
      <c r="F111" s="280"/>
      <c r="G111" s="280"/>
      <c r="H111" s="280"/>
      <c r="I111" s="280"/>
      <c r="J111" s="280"/>
    </row>
    <row r="112" spans="1:10" ht="15.75" x14ac:dyDescent="0.25">
      <c r="A112" s="280"/>
      <c r="B112" s="280"/>
      <c r="C112" s="280"/>
      <c r="D112" s="280"/>
      <c r="E112" s="280"/>
      <c r="F112" s="280"/>
      <c r="G112" s="280"/>
      <c r="H112" s="280"/>
      <c r="I112" s="280"/>
      <c r="J112" s="280"/>
    </row>
    <row r="113" spans="1:10" ht="15.75" x14ac:dyDescent="0.25">
      <c r="A113" s="280"/>
      <c r="B113" s="280"/>
      <c r="C113" s="280"/>
      <c r="D113" s="280"/>
      <c r="E113" s="280"/>
      <c r="F113" s="280"/>
      <c r="G113" s="280"/>
      <c r="H113" s="280"/>
      <c r="I113" s="280"/>
      <c r="J113" s="280"/>
    </row>
    <row r="114" spans="1:10" ht="15.75" x14ac:dyDescent="0.25">
      <c r="A114" s="280"/>
      <c r="B114" s="280"/>
      <c r="C114" s="280"/>
      <c r="D114" s="280"/>
      <c r="E114" s="280"/>
      <c r="F114" s="280"/>
      <c r="G114" s="280"/>
      <c r="H114" s="280"/>
      <c r="I114" s="280"/>
      <c r="J114" s="280"/>
    </row>
    <row r="115" spans="1:10" ht="15.75" x14ac:dyDescent="0.25">
      <c r="A115" s="280"/>
      <c r="B115" s="280"/>
      <c r="C115" s="280"/>
      <c r="D115" s="280"/>
      <c r="E115" s="280"/>
      <c r="F115" s="280"/>
      <c r="G115" s="280"/>
      <c r="H115" s="280"/>
      <c r="I115" s="280"/>
      <c r="J115" s="280"/>
    </row>
    <row r="116" spans="1:10" ht="15.75" x14ac:dyDescent="0.25">
      <c r="A116" s="280"/>
      <c r="B116" s="280"/>
      <c r="C116" s="280"/>
      <c r="D116" s="280"/>
      <c r="E116" s="280"/>
      <c r="F116" s="280"/>
      <c r="G116" s="280"/>
      <c r="H116" s="280"/>
      <c r="I116" s="280"/>
      <c r="J116" s="280"/>
    </row>
    <row r="117" spans="1:10" ht="15.75" x14ac:dyDescent="0.25">
      <c r="A117" s="280"/>
      <c r="B117" s="280"/>
      <c r="C117" s="280"/>
      <c r="D117" s="280"/>
      <c r="E117" s="280"/>
      <c r="F117" s="280"/>
      <c r="G117" s="280"/>
      <c r="H117" s="280"/>
      <c r="I117" s="280"/>
      <c r="J117" s="280"/>
    </row>
    <row r="118" spans="1:10" ht="15.75" x14ac:dyDescent="0.25">
      <c r="A118" s="280"/>
      <c r="B118" s="280"/>
      <c r="C118" s="280"/>
      <c r="D118" s="280"/>
      <c r="E118" s="280"/>
      <c r="F118" s="280"/>
      <c r="G118" s="280"/>
      <c r="H118" s="280"/>
      <c r="I118" s="280"/>
      <c r="J118" s="280"/>
    </row>
    <row r="119" spans="1:10" ht="15.75" x14ac:dyDescent="0.25">
      <c r="A119" s="280"/>
      <c r="B119" s="280"/>
      <c r="C119" s="280"/>
      <c r="D119" s="280"/>
      <c r="E119" s="280"/>
      <c r="F119" s="280"/>
      <c r="G119" s="280"/>
      <c r="H119" s="280"/>
      <c r="I119" s="280"/>
      <c r="J119" s="280"/>
    </row>
    <row r="120" spans="1:10" ht="15.75" x14ac:dyDescent="0.25">
      <c r="A120" s="280"/>
      <c r="B120" s="280"/>
      <c r="C120" s="280"/>
      <c r="D120" s="280"/>
      <c r="E120" s="280"/>
      <c r="F120" s="280"/>
      <c r="G120" s="280"/>
      <c r="H120" s="280"/>
      <c r="I120" s="280"/>
      <c r="J120" s="280"/>
    </row>
    <row r="121" spans="1:10" ht="15.75" x14ac:dyDescent="0.25">
      <c r="A121" s="280"/>
      <c r="B121" s="280"/>
      <c r="C121" s="280"/>
      <c r="D121" s="280"/>
      <c r="E121" s="280"/>
      <c r="F121" s="280"/>
      <c r="G121" s="280"/>
      <c r="H121" s="280"/>
      <c r="I121" s="280"/>
      <c r="J121" s="280"/>
    </row>
    <row r="122" spans="1:10" ht="15.75" x14ac:dyDescent="0.25">
      <c r="A122" s="280"/>
      <c r="B122" s="280"/>
      <c r="C122" s="280"/>
      <c r="D122" s="280"/>
      <c r="E122" s="280"/>
      <c r="F122" s="280"/>
      <c r="G122" s="280"/>
      <c r="H122" s="280"/>
      <c r="I122" s="280"/>
      <c r="J122" s="280"/>
    </row>
    <row r="123" spans="1:10" ht="15.75" x14ac:dyDescent="0.25">
      <c r="A123" s="280"/>
      <c r="B123" s="280"/>
      <c r="C123" s="280"/>
      <c r="D123" s="280"/>
      <c r="E123" s="280"/>
      <c r="F123" s="280"/>
      <c r="G123" s="280"/>
      <c r="H123" s="280"/>
      <c r="I123" s="280"/>
      <c r="J123" s="280"/>
    </row>
    <row r="124" spans="1:10" ht="15.75" x14ac:dyDescent="0.25">
      <c r="A124" s="280"/>
      <c r="B124" s="280"/>
      <c r="C124" s="280"/>
      <c r="D124" s="280"/>
      <c r="E124" s="280"/>
      <c r="F124" s="280"/>
      <c r="G124" s="280"/>
      <c r="H124" s="280"/>
      <c r="I124" s="280"/>
      <c r="J124" s="280"/>
    </row>
    <row r="125" spans="1:10" ht="15.75" x14ac:dyDescent="0.25">
      <c r="A125" s="280"/>
      <c r="B125" s="280"/>
      <c r="C125" s="280"/>
      <c r="D125" s="280"/>
      <c r="E125" s="280"/>
      <c r="F125" s="280"/>
      <c r="G125" s="280"/>
      <c r="H125" s="280"/>
      <c r="I125" s="280"/>
      <c r="J125" s="280"/>
    </row>
    <row r="126" spans="1:10" ht="15.75" x14ac:dyDescent="0.25">
      <c r="A126" s="280"/>
      <c r="B126" s="280"/>
      <c r="C126" s="280"/>
      <c r="D126" s="280"/>
      <c r="E126" s="280"/>
      <c r="F126" s="280"/>
      <c r="G126" s="280"/>
      <c r="H126" s="280"/>
      <c r="I126" s="280"/>
      <c r="J126" s="280"/>
    </row>
    <row r="127" spans="1:10" ht="15.75" x14ac:dyDescent="0.25">
      <c r="A127" s="280"/>
      <c r="B127" s="280"/>
      <c r="C127" s="280"/>
      <c r="D127" s="280"/>
      <c r="E127" s="280"/>
      <c r="F127" s="280"/>
      <c r="G127" s="280"/>
      <c r="H127" s="280"/>
      <c r="I127" s="280"/>
      <c r="J127" s="280"/>
    </row>
    <row r="128" spans="1:10" ht="15.75" x14ac:dyDescent="0.25">
      <c r="A128" s="280"/>
      <c r="B128" s="280"/>
      <c r="C128" s="280"/>
      <c r="D128" s="280"/>
      <c r="E128" s="280"/>
      <c r="F128" s="280"/>
      <c r="G128" s="280"/>
      <c r="H128" s="280"/>
      <c r="I128" s="280"/>
      <c r="J128" s="280"/>
    </row>
    <row r="129" spans="1:10" ht="15.75" x14ac:dyDescent="0.25">
      <c r="A129" s="280"/>
      <c r="B129" s="280"/>
      <c r="C129" s="280"/>
      <c r="D129" s="280"/>
      <c r="E129" s="280"/>
      <c r="F129" s="280"/>
      <c r="G129" s="280"/>
      <c r="H129" s="280"/>
      <c r="I129" s="280"/>
      <c r="J129" s="280"/>
    </row>
    <row r="130" spans="1:10" ht="15.75" x14ac:dyDescent="0.25">
      <c r="A130" s="280"/>
      <c r="B130" s="280"/>
      <c r="C130" s="280"/>
      <c r="D130" s="280"/>
      <c r="E130" s="280"/>
      <c r="F130" s="280"/>
      <c r="G130" s="280"/>
      <c r="H130" s="280"/>
      <c r="I130" s="280"/>
      <c r="J130" s="280"/>
    </row>
    <row r="131" spans="1:10" ht="15.75" x14ac:dyDescent="0.25">
      <c r="A131" s="280"/>
      <c r="B131" s="280"/>
      <c r="C131" s="280"/>
      <c r="D131" s="280"/>
      <c r="E131" s="280"/>
      <c r="F131" s="280"/>
      <c r="G131" s="280"/>
      <c r="H131" s="280"/>
      <c r="I131" s="280"/>
      <c r="J131" s="280"/>
    </row>
    <row r="132" spans="1:10" ht="15.75" x14ac:dyDescent="0.25">
      <c r="A132" s="280"/>
      <c r="B132" s="280"/>
      <c r="C132" s="280"/>
      <c r="D132" s="280"/>
      <c r="E132" s="280"/>
      <c r="F132" s="280"/>
      <c r="G132" s="280"/>
      <c r="H132" s="280"/>
      <c r="I132" s="280"/>
      <c r="J132" s="280"/>
    </row>
    <row r="133" spans="1:10" ht="15.75" x14ac:dyDescent="0.25">
      <c r="A133" s="280"/>
      <c r="B133" s="280"/>
      <c r="C133" s="280"/>
      <c r="D133" s="280"/>
      <c r="E133" s="280"/>
      <c r="F133" s="280"/>
      <c r="G133" s="280"/>
      <c r="H133" s="280"/>
      <c r="I133" s="280"/>
      <c r="J133" s="280"/>
    </row>
    <row r="134" spans="1:10" ht="15.75" x14ac:dyDescent="0.25">
      <c r="A134" s="280"/>
      <c r="B134" s="280"/>
      <c r="C134" s="280"/>
      <c r="D134" s="280"/>
      <c r="E134" s="280"/>
      <c r="F134" s="280"/>
      <c r="G134" s="280"/>
      <c r="H134" s="280"/>
      <c r="I134" s="280"/>
      <c r="J134" s="280"/>
    </row>
    <row r="135" spans="1:10" ht="15.75" x14ac:dyDescent="0.25">
      <c r="A135" s="280"/>
      <c r="B135" s="280"/>
      <c r="C135" s="280"/>
      <c r="D135" s="280"/>
      <c r="E135" s="280"/>
      <c r="F135" s="280"/>
      <c r="G135" s="280"/>
      <c r="H135" s="280"/>
      <c r="I135" s="280"/>
      <c r="J135" s="280"/>
    </row>
    <row r="136" spans="1:10" ht="15.75" x14ac:dyDescent="0.25">
      <c r="A136" s="280"/>
      <c r="B136" s="280"/>
      <c r="C136" s="280"/>
      <c r="D136" s="280"/>
      <c r="E136" s="280"/>
      <c r="F136" s="280"/>
      <c r="G136" s="280"/>
      <c r="H136" s="280"/>
      <c r="I136" s="280"/>
      <c r="J136" s="280"/>
    </row>
  </sheetData>
  <mergeCells count="18">
    <mergeCell ref="C47:I47"/>
    <mergeCell ref="C48:I48"/>
    <mergeCell ref="I70:I71"/>
    <mergeCell ref="G9:I9"/>
    <mergeCell ref="G22:H22"/>
    <mergeCell ref="G24:H24"/>
    <mergeCell ref="G30:H30"/>
    <mergeCell ref="G38:H38"/>
    <mergeCell ref="G61:H61"/>
    <mergeCell ref="G51:I51"/>
    <mergeCell ref="C44:I44"/>
    <mergeCell ref="C45:I45"/>
    <mergeCell ref="C46:I46"/>
    <mergeCell ref="C2:I2"/>
    <mergeCell ref="C3:I3"/>
    <mergeCell ref="C4:I4"/>
    <mergeCell ref="C5:I5"/>
    <mergeCell ref="C6:I6"/>
  </mergeCells>
  <printOptions horizontalCentered="1"/>
  <pageMargins left="0.25" right="0.25" top="0.25" bottom="0.5" header="0.25" footer="0.25"/>
  <pageSetup scale="59" orientation="portrait" r:id="rId1"/>
  <headerFooter>
    <oddFooter>&amp;L&amp;F&amp;CPage &amp;P of &amp;N&amp;R&amp;D</oddFooter>
  </headerFooter>
  <rowBreaks count="1" manualBreakCount="1">
    <brk id="42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24"/>
  <sheetViews>
    <sheetView zoomScale="80" zoomScaleNormal="80" workbookViewId="0"/>
  </sheetViews>
  <sheetFormatPr defaultRowHeight="15" x14ac:dyDescent="0.2"/>
  <cols>
    <col min="1" max="1" width="5.7109375" style="1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0.7109375" customWidth="1"/>
    <col min="8" max="8" width="1.7109375" customWidth="1"/>
    <col min="9" max="9" width="15.7109375" customWidth="1"/>
    <col min="10" max="10" width="1.7109375" customWidth="1"/>
    <col min="11" max="11" width="40" bestFit="1" customWidth="1"/>
    <col min="12" max="12" width="5.7109375" customWidth="1"/>
    <col min="14" max="14" width="20.5703125" bestFit="1" customWidth="1"/>
  </cols>
  <sheetData>
    <row r="1" spans="1:12" ht="15.75" x14ac:dyDescent="0.25">
      <c r="A1" s="3"/>
      <c r="B1" s="4"/>
      <c r="C1" s="4"/>
      <c r="D1" s="4"/>
      <c r="E1" s="4"/>
      <c r="F1" s="4"/>
      <c r="G1" s="4"/>
      <c r="H1" s="4"/>
      <c r="I1" s="1"/>
      <c r="J1" s="36"/>
      <c r="K1" s="10"/>
      <c r="L1" s="3"/>
    </row>
    <row r="2" spans="1:12" ht="15.75" x14ac:dyDescent="0.25">
      <c r="A2" s="10"/>
      <c r="B2" s="1097" t="s">
        <v>42</v>
      </c>
      <c r="C2" s="1097"/>
      <c r="D2" s="1097"/>
      <c r="E2" s="1097"/>
      <c r="F2" s="1097"/>
      <c r="G2" s="1097"/>
      <c r="H2" s="1097"/>
      <c r="I2" s="1097"/>
      <c r="J2" s="1101"/>
      <c r="K2" s="1101"/>
      <c r="L2" s="10"/>
    </row>
    <row r="3" spans="1:12" ht="15.75" x14ac:dyDescent="0.25">
      <c r="A3" s="10"/>
      <c r="B3" s="1097" t="s">
        <v>550</v>
      </c>
      <c r="C3" s="1097"/>
      <c r="D3" s="1097"/>
      <c r="E3" s="1097"/>
      <c r="F3" s="1097"/>
      <c r="G3" s="1097"/>
      <c r="H3" s="1097"/>
      <c r="I3" s="1097"/>
      <c r="J3" s="1101"/>
      <c r="K3" s="1101"/>
      <c r="L3" s="10"/>
    </row>
    <row r="4" spans="1:12" ht="15.75" x14ac:dyDescent="0.25">
      <c r="A4" s="10"/>
      <c r="B4" s="1097" t="s">
        <v>41</v>
      </c>
      <c r="C4" s="1097"/>
      <c r="D4" s="1097"/>
      <c r="E4" s="1097"/>
      <c r="F4" s="1097"/>
      <c r="G4" s="1097"/>
      <c r="H4" s="1097"/>
      <c r="I4" s="1097"/>
      <c r="J4" s="1101"/>
      <c r="K4" s="1101"/>
      <c r="L4" s="10"/>
    </row>
    <row r="5" spans="1:12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3"/>
      <c r="K5" s="1103"/>
      <c r="L5" s="10"/>
    </row>
    <row r="6" spans="1:12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 x14ac:dyDescent="0.25">
      <c r="A9" s="33" t="s">
        <v>63</v>
      </c>
      <c r="B9" s="2"/>
      <c r="C9" s="2"/>
      <c r="D9" s="2"/>
      <c r="E9" s="2"/>
      <c r="F9" s="2"/>
      <c r="G9" s="2"/>
      <c r="H9" s="2"/>
      <c r="I9" s="148" t="s">
        <v>69</v>
      </c>
      <c r="J9" s="2"/>
      <c r="K9" s="33" t="s">
        <v>65</v>
      </c>
      <c r="L9" s="33" t="s">
        <v>63</v>
      </c>
    </row>
    <row r="10" spans="1:12" ht="15.75" x14ac:dyDescent="0.25">
      <c r="A10" s="10"/>
      <c r="B10" s="3"/>
      <c r="C10" s="3"/>
      <c r="D10" s="3"/>
      <c r="E10" s="3"/>
      <c r="F10" s="3"/>
      <c r="G10" s="3"/>
      <c r="H10" s="3"/>
      <c r="I10" s="3"/>
      <c r="J10" s="3"/>
      <c r="K10" s="49"/>
      <c r="L10" s="10"/>
    </row>
    <row r="11" spans="1:12" ht="15.75" x14ac:dyDescent="0.25">
      <c r="A11" s="3">
        <v>1</v>
      </c>
      <c r="B11" s="4" t="s">
        <v>128</v>
      </c>
      <c r="C11" s="4"/>
      <c r="D11" s="4"/>
      <c r="E11" s="4"/>
      <c r="F11" s="4"/>
      <c r="G11" s="4"/>
      <c r="H11" s="4"/>
      <c r="I11" s="455">
        <v>0</v>
      </c>
      <c r="J11" s="35"/>
      <c r="K11" s="21" t="s">
        <v>1218</v>
      </c>
      <c r="L11" s="3">
        <v>1</v>
      </c>
    </row>
    <row r="12" spans="1:12" ht="15.75" x14ac:dyDescent="0.25">
      <c r="A12" s="3">
        <f>+A11+1</f>
        <v>2</v>
      </c>
      <c r="B12" s="4"/>
      <c r="C12" s="4"/>
      <c r="D12" s="4"/>
      <c r="E12" s="4"/>
      <c r="F12" s="4"/>
      <c r="G12" s="4"/>
      <c r="H12" s="4"/>
      <c r="I12" s="61"/>
      <c r="J12" s="35"/>
      <c r="K12" s="19"/>
      <c r="L12" s="3">
        <f>+L11+1</f>
        <v>2</v>
      </c>
    </row>
    <row r="13" spans="1:12" ht="15.75" x14ac:dyDescent="0.25">
      <c r="A13" s="3">
        <f t="shared" ref="A13:A23" si="0">+A12+1</f>
        <v>3</v>
      </c>
      <c r="B13" s="4" t="s">
        <v>129</v>
      </c>
      <c r="C13" s="4"/>
      <c r="D13" s="4"/>
      <c r="E13" s="4"/>
      <c r="F13" s="4"/>
      <c r="G13" s="4"/>
      <c r="H13" s="4"/>
      <c r="I13" s="451">
        <v>0</v>
      </c>
      <c r="J13" s="35"/>
      <c r="K13" s="21" t="s">
        <v>1219</v>
      </c>
      <c r="L13" s="3">
        <f t="shared" ref="L13:L23" si="1">+L12+1</f>
        <v>3</v>
      </c>
    </row>
    <row r="14" spans="1:12" ht="15.75" x14ac:dyDescent="0.2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61"/>
      <c r="J14" s="35"/>
      <c r="K14" s="19"/>
      <c r="L14" s="3">
        <f t="shared" si="1"/>
        <v>4</v>
      </c>
    </row>
    <row r="15" spans="1:12" ht="15.75" x14ac:dyDescent="0.25">
      <c r="A15" s="3">
        <f t="shared" si="0"/>
        <v>5</v>
      </c>
      <c r="B15" s="4" t="s">
        <v>130</v>
      </c>
      <c r="C15" s="4"/>
      <c r="D15" s="4"/>
      <c r="E15" s="4"/>
      <c r="F15" s="4"/>
      <c r="G15" s="4"/>
      <c r="H15" s="4"/>
      <c r="I15" s="451">
        <v>568</v>
      </c>
      <c r="J15" s="35"/>
      <c r="K15" s="21" t="s">
        <v>1220</v>
      </c>
      <c r="L15" s="3">
        <f t="shared" si="1"/>
        <v>5</v>
      </c>
    </row>
    <row r="16" spans="1:12" ht="15.75" x14ac:dyDescent="0.2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35"/>
      <c r="K16" s="19"/>
      <c r="L16" s="3">
        <f t="shared" si="1"/>
        <v>6</v>
      </c>
    </row>
    <row r="17" spans="1:12" ht="15.75" x14ac:dyDescent="0.25">
      <c r="A17" s="3">
        <f t="shared" si="0"/>
        <v>7</v>
      </c>
      <c r="B17" s="4" t="s">
        <v>131</v>
      </c>
      <c r="C17" s="4"/>
      <c r="D17" s="4"/>
      <c r="E17" s="4"/>
      <c r="F17" s="4"/>
      <c r="G17" s="4"/>
      <c r="H17" s="4"/>
      <c r="I17" s="451">
        <v>0</v>
      </c>
      <c r="J17" s="35"/>
      <c r="K17" s="21" t="s">
        <v>1221</v>
      </c>
      <c r="L17" s="3">
        <f t="shared" si="1"/>
        <v>7</v>
      </c>
    </row>
    <row r="18" spans="1:12" ht="15.75" x14ac:dyDescent="0.2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61"/>
      <c r="J18" s="35"/>
      <c r="K18" s="19"/>
      <c r="L18" s="3">
        <f t="shared" si="1"/>
        <v>8</v>
      </c>
    </row>
    <row r="19" spans="1:12" ht="15.75" x14ac:dyDescent="0.25">
      <c r="A19" s="3">
        <f t="shared" si="0"/>
        <v>9</v>
      </c>
      <c r="B19" s="4" t="s">
        <v>132</v>
      </c>
      <c r="C19" s="4"/>
      <c r="D19" s="4"/>
      <c r="E19" s="4"/>
      <c r="F19" s="4"/>
      <c r="G19" s="4"/>
      <c r="H19" s="4"/>
      <c r="I19" s="450">
        <v>3273</v>
      </c>
      <c r="J19" s="1012"/>
      <c r="K19" s="21" t="s">
        <v>1314</v>
      </c>
      <c r="L19" s="3">
        <f t="shared" si="1"/>
        <v>9</v>
      </c>
    </row>
    <row r="20" spans="1:12" ht="15.75" x14ac:dyDescent="0.25">
      <c r="A20" s="3">
        <f t="shared" si="0"/>
        <v>10</v>
      </c>
      <c r="B20" s="4"/>
      <c r="C20" s="4"/>
      <c r="D20" s="4"/>
      <c r="E20" s="4"/>
      <c r="F20" s="4"/>
      <c r="G20" s="4"/>
      <c r="H20" s="4"/>
      <c r="I20" s="61"/>
      <c r="J20" s="35"/>
      <c r="K20" s="19"/>
      <c r="L20" s="3">
        <f t="shared" si="1"/>
        <v>10</v>
      </c>
    </row>
    <row r="21" spans="1:12" ht="16.5" thickBot="1" x14ac:dyDescent="0.3">
      <c r="A21" s="3">
        <f t="shared" si="0"/>
        <v>11</v>
      </c>
      <c r="B21" s="4" t="s">
        <v>133</v>
      </c>
      <c r="C21" s="4"/>
      <c r="D21" s="4"/>
      <c r="E21" s="4"/>
      <c r="F21" s="4"/>
      <c r="G21" s="4"/>
      <c r="H21" s="4"/>
      <c r="I21" s="66">
        <f>SUM(I11:I19)</f>
        <v>3841</v>
      </c>
      <c r="J21" s="1012"/>
      <c r="K21" s="21" t="s">
        <v>169</v>
      </c>
      <c r="L21" s="3">
        <f t="shared" si="1"/>
        <v>11</v>
      </c>
    </row>
    <row r="22" spans="1:12" ht="16.5" thickTop="1" x14ac:dyDescent="0.25">
      <c r="A22" s="229">
        <f t="shared" si="0"/>
        <v>12</v>
      </c>
      <c r="B22" s="4"/>
      <c r="C22" s="4"/>
      <c r="D22" s="4"/>
      <c r="E22" s="4"/>
      <c r="F22" s="4"/>
      <c r="G22" s="4"/>
      <c r="H22" s="4"/>
      <c r="I22" s="23" t="s">
        <v>39</v>
      </c>
      <c r="J22" s="35"/>
      <c r="K22" s="10"/>
      <c r="L22" s="229">
        <f t="shared" si="1"/>
        <v>12</v>
      </c>
    </row>
    <row r="23" spans="1:12" ht="16.5" thickBot="1" x14ac:dyDescent="0.3">
      <c r="A23" s="229">
        <f t="shared" si="0"/>
        <v>13</v>
      </c>
      <c r="B23" s="4" t="s">
        <v>271</v>
      </c>
      <c r="I23" s="457">
        <v>0</v>
      </c>
      <c r="K23" s="10" t="s">
        <v>272</v>
      </c>
      <c r="L23" s="229">
        <f t="shared" si="1"/>
        <v>13</v>
      </c>
    </row>
    <row r="24" spans="1:12" ht="15.75" thickTop="1" x14ac:dyDescent="0.2"/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73" orientation="portrait" r:id="rId1"/>
  <headerFooter alignWithMargins="0">
    <oddFooter>&amp;C&amp;12Page AU1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156"/>
  <sheetViews>
    <sheetView zoomScale="80" zoomScaleNormal="80" workbookViewId="0"/>
  </sheetViews>
  <sheetFormatPr defaultRowHeight="15" x14ac:dyDescent="0.2"/>
  <cols>
    <col min="1" max="1" width="5.7109375" style="11" customWidth="1"/>
    <col min="2" max="2" width="20.7109375" customWidth="1"/>
    <col min="3" max="3" width="14.28515625" bestFit="1" customWidth="1"/>
    <col min="4" max="4" width="15.570312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2.42578125" bestFit="1" customWidth="1"/>
    <col min="11" max="11" width="38.5703125" customWidth="1"/>
    <col min="12" max="12" width="5.7109375" customWidth="1"/>
    <col min="14" max="14" width="15" bestFit="1" customWidth="1"/>
    <col min="15" max="15" width="10.5703125" bestFit="1" customWidth="1"/>
  </cols>
  <sheetData>
    <row r="1" spans="1:12" ht="15.75" x14ac:dyDescent="0.25">
      <c r="A1" s="3"/>
      <c r="B1" s="4"/>
      <c r="C1" s="4"/>
      <c r="D1" s="4"/>
      <c r="E1" s="4"/>
      <c r="F1" s="4"/>
      <c r="G1" s="4"/>
      <c r="H1" s="4"/>
      <c r="I1" s="1"/>
      <c r="J1" s="36"/>
      <c r="K1" s="19"/>
      <c r="L1" s="3"/>
    </row>
    <row r="2" spans="1:12" ht="15.75" x14ac:dyDescent="0.25">
      <c r="A2" s="10"/>
      <c r="B2" s="1097" t="s">
        <v>42</v>
      </c>
      <c r="C2" s="1097"/>
      <c r="D2" s="1097"/>
      <c r="E2" s="1097"/>
      <c r="F2" s="1097"/>
      <c r="G2" s="1097"/>
      <c r="H2" s="1097"/>
      <c r="I2" s="1097"/>
      <c r="J2" s="1101"/>
      <c r="K2" s="1101"/>
      <c r="L2" s="10"/>
    </row>
    <row r="3" spans="1:12" ht="15.75" x14ac:dyDescent="0.25">
      <c r="A3" s="10"/>
      <c r="B3" s="1097" t="s">
        <v>551</v>
      </c>
      <c r="C3" s="1097"/>
      <c r="D3" s="1097"/>
      <c r="E3" s="1097"/>
      <c r="F3" s="1097"/>
      <c r="G3" s="1097"/>
      <c r="H3" s="1097"/>
      <c r="I3" s="1097"/>
      <c r="J3" s="1101"/>
      <c r="K3" s="1101"/>
      <c r="L3" s="10"/>
    </row>
    <row r="4" spans="1:12" ht="15.75" x14ac:dyDescent="0.25">
      <c r="A4" s="10"/>
      <c r="B4" s="1097" t="s">
        <v>58</v>
      </c>
      <c r="C4" s="1097"/>
      <c r="D4" s="1097"/>
      <c r="E4" s="1097"/>
      <c r="F4" s="1097"/>
      <c r="G4" s="1097"/>
      <c r="H4" s="1097"/>
      <c r="I4" s="1097"/>
      <c r="J4" s="1101"/>
      <c r="K4" s="1101"/>
      <c r="L4" s="10"/>
    </row>
    <row r="5" spans="1:12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3"/>
      <c r="K5" s="1103"/>
      <c r="L5" s="10"/>
    </row>
    <row r="6" spans="1:12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 x14ac:dyDescent="0.25">
      <c r="A9" s="33" t="s">
        <v>63</v>
      </c>
      <c r="B9" s="3"/>
      <c r="C9" s="3"/>
      <c r="D9" s="3"/>
      <c r="E9" s="3"/>
      <c r="F9" s="3"/>
      <c r="G9" s="3"/>
      <c r="H9" s="3"/>
      <c r="I9" s="148" t="s">
        <v>69</v>
      </c>
      <c r="J9" s="3"/>
      <c r="K9" s="33" t="s">
        <v>65</v>
      </c>
      <c r="L9" s="33" t="s">
        <v>63</v>
      </c>
    </row>
    <row r="10" spans="1:12" ht="15.75" x14ac:dyDescent="0.25">
      <c r="A10" s="10"/>
      <c r="B10" s="3"/>
      <c r="C10" s="3"/>
      <c r="D10" s="3"/>
      <c r="E10" s="3"/>
      <c r="F10" s="3"/>
      <c r="G10" s="3"/>
      <c r="H10" s="3"/>
      <c r="I10" s="3"/>
      <c r="J10" s="3"/>
      <c r="K10" s="48"/>
      <c r="L10" s="10"/>
    </row>
    <row r="11" spans="1:12" ht="15.75" x14ac:dyDescent="0.25">
      <c r="A11" s="10">
        <v>1</v>
      </c>
      <c r="B11" s="91" t="s">
        <v>116</v>
      </c>
      <c r="C11" s="4"/>
      <c r="D11" s="4"/>
      <c r="E11" s="4"/>
      <c r="F11" s="4"/>
      <c r="G11" s="4"/>
      <c r="H11" s="4"/>
      <c r="I11" s="4"/>
      <c r="J11" s="10"/>
      <c r="K11" s="10"/>
      <c r="L11" s="10">
        <v>1</v>
      </c>
    </row>
    <row r="12" spans="1:12" ht="15.75" x14ac:dyDescent="0.25">
      <c r="A12" s="10">
        <f>A11+1</f>
        <v>2</v>
      </c>
      <c r="B12" s="5" t="s">
        <v>185</v>
      </c>
      <c r="C12" s="4"/>
      <c r="D12" s="4"/>
      <c r="E12" s="4"/>
      <c r="F12" s="4"/>
      <c r="G12" s="4"/>
      <c r="H12" s="4"/>
      <c r="I12" s="455">
        <v>3926855</v>
      </c>
      <c r="J12" s="10"/>
      <c r="K12" s="10" t="s">
        <v>419</v>
      </c>
      <c r="L12" s="10">
        <f>L11+1</f>
        <v>2</v>
      </c>
    </row>
    <row r="13" spans="1:12" ht="15.75" x14ac:dyDescent="0.25">
      <c r="A13" s="10">
        <f t="shared" ref="A13:A51" si="0">A12+1</f>
        <v>3</v>
      </c>
      <c r="B13" s="5" t="s">
        <v>186</v>
      </c>
      <c r="C13" s="4"/>
      <c r="D13" s="4"/>
      <c r="E13" s="4"/>
      <c r="F13" s="4"/>
      <c r="G13" s="4"/>
      <c r="H13" s="4"/>
      <c r="I13" s="451">
        <v>0</v>
      </c>
      <c r="J13" s="10"/>
      <c r="K13" s="10" t="s">
        <v>420</v>
      </c>
      <c r="L13" s="10">
        <f t="shared" ref="L13:L51" si="1">L12+1</f>
        <v>3</v>
      </c>
    </row>
    <row r="14" spans="1:12" ht="15.75" x14ac:dyDescent="0.25">
      <c r="A14" s="10">
        <f t="shared" si="0"/>
        <v>4</v>
      </c>
      <c r="B14" s="5" t="s">
        <v>187</v>
      </c>
      <c r="C14" s="4"/>
      <c r="D14" s="4"/>
      <c r="E14" s="4"/>
      <c r="F14" s="4"/>
      <c r="G14" s="4"/>
      <c r="H14" s="4"/>
      <c r="I14" s="449">
        <v>123900</v>
      </c>
      <c r="J14" s="10"/>
      <c r="K14" s="10" t="s">
        <v>421</v>
      </c>
      <c r="L14" s="10">
        <f t="shared" si="1"/>
        <v>4</v>
      </c>
    </row>
    <row r="15" spans="1:12" ht="15.75" x14ac:dyDescent="0.25">
      <c r="A15" s="10">
        <f t="shared" si="0"/>
        <v>5</v>
      </c>
      <c r="B15" s="5" t="s">
        <v>189</v>
      </c>
      <c r="C15" s="4"/>
      <c r="D15" s="4"/>
      <c r="E15" s="4"/>
      <c r="F15" s="4"/>
      <c r="G15" s="4"/>
      <c r="H15" s="4"/>
      <c r="I15" s="449">
        <v>0</v>
      </c>
      <c r="J15" s="10"/>
      <c r="K15" s="10" t="s">
        <v>422</v>
      </c>
      <c r="L15" s="10">
        <f t="shared" si="1"/>
        <v>5</v>
      </c>
    </row>
    <row r="16" spans="1:12" ht="15.75" x14ac:dyDescent="0.25">
      <c r="A16" s="10">
        <f t="shared" si="0"/>
        <v>6</v>
      </c>
      <c r="B16" s="5" t="s">
        <v>190</v>
      </c>
      <c r="C16" s="4"/>
      <c r="D16" s="4"/>
      <c r="E16" s="4"/>
      <c r="F16" s="4"/>
      <c r="G16" s="4"/>
      <c r="H16" s="4"/>
      <c r="I16" s="450">
        <v>10953</v>
      </c>
      <c r="J16" s="10"/>
      <c r="K16" s="10" t="s">
        <v>423</v>
      </c>
      <c r="L16" s="10">
        <f t="shared" si="1"/>
        <v>6</v>
      </c>
    </row>
    <row r="17" spans="1:12" ht="31.5" x14ac:dyDescent="0.25">
      <c r="A17" s="10">
        <f t="shared" si="0"/>
        <v>7</v>
      </c>
      <c r="B17" s="5" t="s">
        <v>117</v>
      </c>
      <c r="C17" s="4"/>
      <c r="D17" s="5"/>
      <c r="E17" s="5"/>
      <c r="F17" s="5"/>
      <c r="G17" s="5"/>
      <c r="H17" s="5"/>
      <c r="I17" s="74">
        <f>+I12-I13+I14+I15-I16</f>
        <v>4039802</v>
      </c>
      <c r="J17" s="10"/>
      <c r="K17" s="337" t="s">
        <v>109</v>
      </c>
      <c r="L17" s="10">
        <f t="shared" si="1"/>
        <v>7</v>
      </c>
    </row>
    <row r="18" spans="1:12" ht="15.75" x14ac:dyDescent="0.25">
      <c r="A18" s="10">
        <f t="shared" si="0"/>
        <v>8</v>
      </c>
      <c r="B18" s="5"/>
      <c r="C18" s="4"/>
      <c r="D18" s="4"/>
      <c r="E18" s="4"/>
      <c r="F18" s="4"/>
      <c r="G18" s="4"/>
      <c r="H18" s="4"/>
      <c r="I18" s="4"/>
      <c r="J18" s="10"/>
      <c r="K18" s="10"/>
      <c r="L18" s="10">
        <f t="shared" si="1"/>
        <v>8</v>
      </c>
    </row>
    <row r="19" spans="1:12" ht="15.75" x14ac:dyDescent="0.25">
      <c r="A19" s="10">
        <f t="shared" si="0"/>
        <v>9</v>
      </c>
      <c r="B19" s="89" t="s">
        <v>118</v>
      </c>
      <c r="C19" s="4"/>
      <c r="D19" s="4"/>
      <c r="E19" s="4"/>
      <c r="F19" s="4"/>
      <c r="G19" s="4"/>
      <c r="H19" s="4"/>
      <c r="I19" s="68"/>
      <c r="J19" s="10"/>
      <c r="K19" s="10"/>
      <c r="L19" s="10">
        <f t="shared" si="1"/>
        <v>9</v>
      </c>
    </row>
    <row r="20" spans="1:12" ht="15.75" x14ac:dyDescent="0.25">
      <c r="A20" s="10">
        <f t="shared" si="0"/>
        <v>10</v>
      </c>
      <c r="B20" s="4" t="s">
        <v>191</v>
      </c>
      <c r="C20" s="4"/>
      <c r="D20" s="4"/>
      <c r="E20" s="4"/>
      <c r="F20" s="4"/>
      <c r="G20" s="4"/>
      <c r="H20" s="4"/>
      <c r="I20" s="455">
        <v>186465</v>
      </c>
      <c r="J20" s="10"/>
      <c r="K20" s="10" t="s">
        <v>424</v>
      </c>
      <c r="L20" s="10">
        <f t="shared" si="1"/>
        <v>10</v>
      </c>
    </row>
    <row r="21" spans="1:12" ht="15.75" x14ac:dyDescent="0.25">
      <c r="A21" s="10">
        <f t="shared" si="0"/>
        <v>11</v>
      </c>
      <c r="B21" s="4" t="s">
        <v>192</v>
      </c>
      <c r="C21" s="4"/>
      <c r="D21" s="4"/>
      <c r="E21" s="4"/>
      <c r="F21" s="4"/>
      <c r="G21" s="4"/>
      <c r="H21" s="4"/>
      <c r="I21" s="451">
        <v>3084</v>
      </c>
      <c r="J21" s="10"/>
      <c r="K21" s="10" t="s">
        <v>425</v>
      </c>
      <c r="L21" s="10">
        <f t="shared" si="1"/>
        <v>11</v>
      </c>
    </row>
    <row r="22" spans="1:12" ht="15.75" x14ac:dyDescent="0.25">
      <c r="A22" s="10">
        <f t="shared" si="0"/>
        <v>12</v>
      </c>
      <c r="B22" s="4" t="s">
        <v>193</v>
      </c>
      <c r="C22" s="4"/>
      <c r="D22" s="4"/>
      <c r="E22" s="4"/>
      <c r="F22" s="4"/>
      <c r="G22" s="4"/>
      <c r="H22" s="4"/>
      <c r="I22" s="451">
        <v>2537</v>
      </c>
      <c r="J22" s="10"/>
      <c r="K22" s="10" t="s">
        <v>426</v>
      </c>
      <c r="L22" s="10">
        <f t="shared" si="1"/>
        <v>12</v>
      </c>
    </row>
    <row r="23" spans="1:12" ht="15.75" x14ac:dyDescent="0.25">
      <c r="A23" s="10">
        <f t="shared" si="0"/>
        <v>13</v>
      </c>
      <c r="B23" s="4" t="s">
        <v>195</v>
      </c>
      <c r="C23" s="4"/>
      <c r="D23" s="4"/>
      <c r="E23" s="4"/>
      <c r="F23" s="4"/>
      <c r="G23" s="4"/>
      <c r="H23" s="4"/>
      <c r="I23" s="451">
        <v>0</v>
      </c>
      <c r="J23" s="10"/>
      <c r="K23" s="10" t="s">
        <v>427</v>
      </c>
      <c r="L23" s="10">
        <f t="shared" si="1"/>
        <v>13</v>
      </c>
    </row>
    <row r="24" spans="1:12" ht="15.75" x14ac:dyDescent="0.25">
      <c r="A24" s="10">
        <f t="shared" si="0"/>
        <v>14</v>
      </c>
      <c r="B24" s="4" t="s">
        <v>196</v>
      </c>
      <c r="C24" s="4"/>
      <c r="D24" s="4"/>
      <c r="E24" s="4"/>
      <c r="F24" s="4"/>
      <c r="G24" s="4"/>
      <c r="H24" s="4"/>
      <c r="I24" s="450">
        <v>0</v>
      </c>
      <c r="J24" s="10"/>
      <c r="K24" s="10" t="s">
        <v>428</v>
      </c>
      <c r="L24" s="10">
        <f t="shared" si="1"/>
        <v>14</v>
      </c>
    </row>
    <row r="25" spans="1:12" ht="16.5" thickBot="1" x14ac:dyDescent="0.3">
      <c r="A25" s="10">
        <f t="shared" si="0"/>
        <v>15</v>
      </c>
      <c r="B25" s="5" t="s">
        <v>119</v>
      </c>
      <c r="C25" s="4"/>
      <c r="D25" s="5"/>
      <c r="E25" s="5"/>
      <c r="F25" s="5"/>
      <c r="G25" s="5"/>
      <c r="H25" s="5"/>
      <c r="I25" s="95">
        <f>+I20+I21+I22-I23-I24</f>
        <v>192086</v>
      </c>
      <c r="J25" s="10"/>
      <c r="K25" s="10" t="s">
        <v>110</v>
      </c>
      <c r="L25" s="10">
        <f t="shared" si="1"/>
        <v>15</v>
      </c>
    </row>
    <row r="26" spans="1:12" ht="16.5" thickTop="1" x14ac:dyDescent="0.25">
      <c r="A26" s="10">
        <f t="shared" si="0"/>
        <v>16</v>
      </c>
      <c r="B26" s="5"/>
      <c r="C26" s="4"/>
      <c r="D26" s="4"/>
      <c r="E26" s="4"/>
      <c r="F26" s="4"/>
      <c r="G26" s="4"/>
      <c r="H26" s="4"/>
      <c r="I26" s="4"/>
      <c r="J26" s="10"/>
      <c r="K26" s="10"/>
      <c r="L26" s="10">
        <f t="shared" si="1"/>
        <v>16</v>
      </c>
    </row>
    <row r="27" spans="1:12" ht="16.5" thickBot="1" x14ac:dyDescent="0.3">
      <c r="A27" s="10">
        <f t="shared" si="0"/>
        <v>17</v>
      </c>
      <c r="B27" s="91" t="s">
        <v>120</v>
      </c>
      <c r="C27" s="4"/>
      <c r="D27" s="4"/>
      <c r="E27" s="4"/>
      <c r="F27" s="4"/>
      <c r="G27" s="4"/>
      <c r="H27" s="4"/>
      <c r="I27" s="440">
        <f>ROUND(I25/I17,4)</f>
        <v>4.7500000000000001E-2</v>
      </c>
      <c r="J27" s="10"/>
      <c r="K27" s="10" t="s">
        <v>148</v>
      </c>
      <c r="L27" s="10">
        <f t="shared" si="1"/>
        <v>17</v>
      </c>
    </row>
    <row r="28" spans="1:12" ht="16.5" thickTop="1" x14ac:dyDescent="0.25">
      <c r="A28" s="10">
        <f t="shared" si="0"/>
        <v>18</v>
      </c>
      <c r="B28" s="5"/>
      <c r="C28" s="4"/>
      <c r="D28" s="4"/>
      <c r="E28" s="4"/>
      <c r="F28" s="4"/>
      <c r="G28" s="4"/>
      <c r="H28" s="4"/>
      <c r="I28" s="4"/>
      <c r="J28" s="10"/>
      <c r="K28" s="10"/>
      <c r="L28" s="10">
        <f t="shared" si="1"/>
        <v>18</v>
      </c>
    </row>
    <row r="29" spans="1:12" ht="15.75" x14ac:dyDescent="0.25">
      <c r="A29" s="10">
        <f t="shared" si="0"/>
        <v>19</v>
      </c>
      <c r="B29" s="91" t="s">
        <v>121</v>
      </c>
      <c r="C29" s="4"/>
      <c r="D29" s="4"/>
      <c r="E29" s="4"/>
      <c r="F29" s="4"/>
      <c r="G29" s="4"/>
      <c r="H29" s="4"/>
      <c r="I29" s="4"/>
      <c r="J29" s="10"/>
      <c r="K29" s="10"/>
      <c r="L29" s="10">
        <f t="shared" si="1"/>
        <v>19</v>
      </c>
    </row>
    <row r="30" spans="1:12" ht="15.75" x14ac:dyDescent="0.25">
      <c r="A30" s="10">
        <f t="shared" si="0"/>
        <v>20</v>
      </c>
      <c r="B30" s="5" t="s">
        <v>197</v>
      </c>
      <c r="C30" s="4"/>
      <c r="D30" s="4"/>
      <c r="E30" s="4"/>
      <c r="F30" s="4"/>
      <c r="G30" s="4"/>
      <c r="H30" s="4"/>
      <c r="I30" s="461">
        <v>0</v>
      </c>
      <c r="J30" s="10"/>
      <c r="K30" s="10" t="s">
        <v>429</v>
      </c>
      <c r="L30" s="10">
        <f t="shared" si="1"/>
        <v>20</v>
      </c>
    </row>
    <row r="31" spans="1:12" ht="15.75" x14ac:dyDescent="0.25">
      <c r="A31" s="10">
        <f t="shared" si="0"/>
        <v>21</v>
      </c>
      <c r="B31" s="5" t="s">
        <v>60</v>
      </c>
      <c r="C31" s="4"/>
      <c r="D31" s="5"/>
      <c r="E31" s="5"/>
      <c r="F31" s="5"/>
      <c r="G31" s="5"/>
      <c r="H31" s="5"/>
      <c r="I31" s="452">
        <v>3615</v>
      </c>
      <c r="J31" s="10"/>
      <c r="K31" s="10" t="s">
        <v>430</v>
      </c>
      <c r="L31" s="10">
        <f t="shared" si="1"/>
        <v>21</v>
      </c>
    </row>
    <row r="32" spans="1:12" ht="16.5" thickBot="1" x14ac:dyDescent="0.3">
      <c r="A32" s="10">
        <f t="shared" si="0"/>
        <v>22</v>
      </c>
      <c r="B32" s="5" t="s">
        <v>122</v>
      </c>
      <c r="C32" s="4"/>
      <c r="D32" s="4"/>
      <c r="E32" s="4"/>
      <c r="F32" s="4"/>
      <c r="G32" s="4"/>
      <c r="H32" s="4"/>
      <c r="I32" s="440">
        <v>0</v>
      </c>
      <c r="J32" s="10"/>
      <c r="K32" s="10" t="s">
        <v>392</v>
      </c>
      <c r="L32" s="10">
        <f t="shared" si="1"/>
        <v>22</v>
      </c>
    </row>
    <row r="33" spans="1:12" ht="16.5" thickTop="1" x14ac:dyDescent="0.25">
      <c r="A33" s="10">
        <f t="shared" si="0"/>
        <v>23</v>
      </c>
      <c r="B33" s="5"/>
      <c r="C33" s="4"/>
      <c r="D33" s="4"/>
      <c r="E33" s="4"/>
      <c r="F33" s="4"/>
      <c r="G33" s="4"/>
      <c r="H33" s="4"/>
      <c r="I33" s="4"/>
      <c r="J33" s="10"/>
      <c r="K33" s="10"/>
      <c r="L33" s="10">
        <f t="shared" si="1"/>
        <v>23</v>
      </c>
    </row>
    <row r="34" spans="1:12" ht="15.75" x14ac:dyDescent="0.25">
      <c r="A34" s="10">
        <f t="shared" si="0"/>
        <v>24</v>
      </c>
      <c r="B34" s="91" t="s">
        <v>123</v>
      </c>
      <c r="C34" s="4"/>
      <c r="D34" s="4"/>
      <c r="E34" s="4"/>
      <c r="F34" s="4"/>
      <c r="G34" s="4"/>
      <c r="H34" s="4"/>
      <c r="I34" s="4"/>
      <c r="J34" s="10"/>
      <c r="K34" s="10"/>
      <c r="L34" s="10">
        <f t="shared" si="1"/>
        <v>24</v>
      </c>
    </row>
    <row r="35" spans="1:12" ht="15.75" x14ac:dyDescent="0.25">
      <c r="A35" s="10">
        <f t="shared" si="0"/>
        <v>25</v>
      </c>
      <c r="B35" s="5" t="s">
        <v>198</v>
      </c>
      <c r="C35" s="4"/>
      <c r="D35" s="4"/>
      <c r="E35" s="4"/>
      <c r="F35" s="4"/>
      <c r="G35" s="4"/>
      <c r="H35" s="4"/>
      <c r="I35" s="455">
        <v>4629716</v>
      </c>
      <c r="J35" s="10"/>
      <c r="K35" s="10" t="s">
        <v>431</v>
      </c>
      <c r="L35" s="10">
        <f t="shared" si="1"/>
        <v>25</v>
      </c>
    </row>
    <row r="36" spans="1:12" ht="15.75" x14ac:dyDescent="0.25">
      <c r="A36" s="10">
        <f t="shared" si="0"/>
        <v>26</v>
      </c>
      <c r="B36" s="5" t="s">
        <v>199</v>
      </c>
      <c r="C36" s="4"/>
      <c r="D36" s="4"/>
      <c r="E36" s="4"/>
      <c r="F36" s="4"/>
      <c r="G36" s="4"/>
      <c r="H36" s="4"/>
      <c r="I36" s="393">
        <f>I30</f>
        <v>0</v>
      </c>
      <c r="J36" s="10"/>
      <c r="K36" s="10" t="s">
        <v>429</v>
      </c>
      <c r="L36" s="10">
        <f t="shared" si="1"/>
        <v>26</v>
      </c>
    </row>
    <row r="37" spans="1:12" ht="15.75" x14ac:dyDescent="0.25">
      <c r="A37" s="10">
        <f t="shared" si="0"/>
        <v>27</v>
      </c>
      <c r="B37" s="5" t="s">
        <v>200</v>
      </c>
      <c r="C37" s="4"/>
      <c r="D37" s="4"/>
      <c r="E37" s="4"/>
      <c r="F37" s="4"/>
      <c r="G37" s="4"/>
      <c r="H37" s="4"/>
      <c r="I37" s="449">
        <v>0</v>
      </c>
      <c r="J37" s="10"/>
      <c r="K37" s="10" t="s">
        <v>432</v>
      </c>
      <c r="L37" s="10">
        <f t="shared" si="1"/>
        <v>27</v>
      </c>
    </row>
    <row r="38" spans="1:12" ht="15.75" x14ac:dyDescent="0.25">
      <c r="A38" s="10">
        <f t="shared" si="0"/>
        <v>28</v>
      </c>
      <c r="B38" s="5" t="s">
        <v>1230</v>
      </c>
      <c r="C38" s="4"/>
      <c r="D38" s="4"/>
      <c r="E38" s="4"/>
      <c r="F38" s="4"/>
      <c r="G38" s="4"/>
      <c r="H38" s="4"/>
      <c r="I38" s="449">
        <v>9010</v>
      </c>
      <c r="J38" s="10"/>
      <c r="K38" s="10" t="s">
        <v>1231</v>
      </c>
      <c r="L38" s="10">
        <f t="shared" si="1"/>
        <v>28</v>
      </c>
    </row>
    <row r="39" spans="1:12" ht="16.5" thickBot="1" x14ac:dyDescent="0.3">
      <c r="A39" s="10">
        <f t="shared" si="0"/>
        <v>29</v>
      </c>
      <c r="B39" s="5" t="s">
        <v>59</v>
      </c>
      <c r="C39" s="4"/>
      <c r="D39" s="5"/>
      <c r="E39" s="5"/>
      <c r="F39" s="5"/>
      <c r="G39" s="5"/>
      <c r="H39" s="5"/>
      <c r="I39" s="96">
        <f>+I35-I36-I37-I38</f>
        <v>4620706</v>
      </c>
      <c r="J39" s="10"/>
      <c r="K39" s="10" t="s">
        <v>1233</v>
      </c>
      <c r="L39" s="10">
        <f t="shared" si="1"/>
        <v>29</v>
      </c>
    </row>
    <row r="40" spans="1:12" ht="17.25" thickTop="1" thickBot="1" x14ac:dyDescent="0.3">
      <c r="A40" s="183">
        <f t="shared" si="0"/>
        <v>30</v>
      </c>
      <c r="B40" s="184"/>
      <c r="C40" s="178"/>
      <c r="D40" s="178"/>
      <c r="E40" s="178"/>
      <c r="F40" s="178"/>
      <c r="G40" s="178"/>
      <c r="H40" s="178"/>
      <c r="I40" s="178"/>
      <c r="J40" s="183"/>
      <c r="K40" s="183"/>
      <c r="L40" s="183">
        <f t="shared" si="1"/>
        <v>30</v>
      </c>
    </row>
    <row r="41" spans="1:12" ht="30.75" thickBot="1" x14ac:dyDescent="0.3">
      <c r="A41" s="10">
        <f t="shared" si="0"/>
        <v>31</v>
      </c>
      <c r="B41" s="91" t="s">
        <v>368</v>
      </c>
      <c r="C41" s="4"/>
      <c r="D41" s="4"/>
      <c r="E41" s="4"/>
      <c r="F41" s="4"/>
      <c r="G41" s="4"/>
      <c r="H41" s="4"/>
      <c r="I41" s="711">
        <v>0.10050000000000001</v>
      </c>
      <c r="J41" s="275"/>
      <c r="K41" s="411" t="s">
        <v>936</v>
      </c>
      <c r="L41" s="10">
        <f t="shared" si="1"/>
        <v>31</v>
      </c>
    </row>
    <row r="42" spans="1:12" ht="16.5" thickTop="1" x14ac:dyDescent="0.25">
      <c r="A42" s="10">
        <f t="shared" si="0"/>
        <v>32</v>
      </c>
      <c r="B42" s="5"/>
      <c r="C42" s="4"/>
      <c r="D42" s="145" t="s">
        <v>165</v>
      </c>
      <c r="E42" s="145" t="s">
        <v>166</v>
      </c>
      <c r="F42" s="10"/>
      <c r="G42" s="145" t="s">
        <v>218</v>
      </c>
      <c r="H42" s="4"/>
      <c r="I42" s="145" t="s">
        <v>219</v>
      </c>
      <c r="J42" s="10"/>
      <c r="K42" s="10"/>
      <c r="L42" s="10">
        <f t="shared" si="1"/>
        <v>32</v>
      </c>
    </row>
    <row r="43" spans="1:12" ht="15.75" x14ac:dyDescent="0.25">
      <c r="A43" s="10">
        <f t="shared" si="0"/>
        <v>33</v>
      </c>
      <c r="B43" s="5"/>
      <c r="C43" s="4"/>
      <c r="D43" s="4"/>
      <c r="E43" s="10" t="s">
        <v>217</v>
      </c>
      <c r="F43" s="10"/>
      <c r="G43" s="10" t="s">
        <v>374</v>
      </c>
      <c r="H43" s="4"/>
      <c r="I43" s="10" t="s">
        <v>68</v>
      </c>
      <c r="J43" s="10"/>
      <c r="K43" s="10"/>
      <c r="L43" s="10">
        <f t="shared" si="1"/>
        <v>33</v>
      </c>
    </row>
    <row r="44" spans="1:12" ht="18.75" x14ac:dyDescent="0.25">
      <c r="A44" s="10">
        <f t="shared" si="0"/>
        <v>34</v>
      </c>
      <c r="B44" s="91" t="s">
        <v>124</v>
      </c>
      <c r="C44" s="4"/>
      <c r="D44" s="33" t="s">
        <v>647</v>
      </c>
      <c r="E44" s="33" t="s">
        <v>125</v>
      </c>
      <c r="F44" s="33"/>
      <c r="G44" s="33" t="s">
        <v>373</v>
      </c>
      <c r="H44" s="33"/>
      <c r="I44" s="33" t="s">
        <v>126</v>
      </c>
      <c r="J44" s="10"/>
      <c r="K44" s="10"/>
      <c r="L44" s="10">
        <f t="shared" si="1"/>
        <v>34</v>
      </c>
    </row>
    <row r="45" spans="1:12" ht="15.75" x14ac:dyDescent="0.25">
      <c r="A45" s="10">
        <f t="shared" si="0"/>
        <v>35</v>
      </c>
      <c r="B45" s="5"/>
      <c r="C45" s="4"/>
      <c r="D45" s="4"/>
      <c r="E45" s="4"/>
      <c r="F45" s="4"/>
      <c r="G45" s="4"/>
      <c r="H45" s="4"/>
      <c r="I45" s="4"/>
      <c r="J45" s="10"/>
      <c r="K45" s="10"/>
      <c r="L45" s="10">
        <f t="shared" si="1"/>
        <v>35</v>
      </c>
    </row>
    <row r="46" spans="1:12" ht="15.75" x14ac:dyDescent="0.25">
      <c r="A46" s="10">
        <f t="shared" si="0"/>
        <v>36</v>
      </c>
      <c r="B46" s="5" t="s">
        <v>141</v>
      </c>
      <c r="C46" s="4"/>
      <c r="D46" s="389">
        <f>I17</f>
        <v>4039802</v>
      </c>
      <c r="E46" s="17">
        <f>ROUND(D46/D$49,5)</f>
        <v>0.46645999999999999</v>
      </c>
      <c r="F46" s="97"/>
      <c r="G46" s="415">
        <f>I27</f>
        <v>4.7500000000000001E-2</v>
      </c>
      <c r="H46" s="4"/>
      <c r="I46" s="17">
        <f>ROUND(E46*G46,4)</f>
        <v>2.2200000000000001E-2</v>
      </c>
      <c r="J46" s="10"/>
      <c r="K46" s="10" t="s">
        <v>221</v>
      </c>
      <c r="L46" s="10">
        <f t="shared" si="1"/>
        <v>36</v>
      </c>
    </row>
    <row r="47" spans="1:12" ht="15.75" x14ac:dyDescent="0.25">
      <c r="A47" s="10">
        <f t="shared" si="0"/>
        <v>37</v>
      </c>
      <c r="B47" s="5" t="s">
        <v>142</v>
      </c>
      <c r="C47" s="4"/>
      <c r="D47" s="380">
        <f>I30</f>
        <v>0</v>
      </c>
      <c r="E47" s="17">
        <f>ROUND(D47/D$49,5)</f>
        <v>0</v>
      </c>
      <c r="F47" s="97"/>
      <c r="G47" s="415">
        <f>I32</f>
        <v>0</v>
      </c>
      <c r="H47" s="4"/>
      <c r="I47" s="17">
        <f>ROUND(E47*G47,4)</f>
        <v>0</v>
      </c>
      <c r="J47" s="10"/>
      <c r="K47" s="10" t="s">
        <v>393</v>
      </c>
      <c r="L47" s="10">
        <f t="shared" si="1"/>
        <v>37</v>
      </c>
    </row>
    <row r="48" spans="1:12" ht="15.75" x14ac:dyDescent="0.25">
      <c r="A48" s="10">
        <f t="shared" si="0"/>
        <v>38</v>
      </c>
      <c r="B48" s="5" t="s">
        <v>143</v>
      </c>
      <c r="C48" s="4"/>
      <c r="D48" s="380">
        <f>I39</f>
        <v>4620706</v>
      </c>
      <c r="E48" s="788">
        <f>ROUND(D48/D$49,5)</f>
        <v>0.53354000000000001</v>
      </c>
      <c r="F48" s="97"/>
      <c r="G48" s="407">
        <f>I41</f>
        <v>0.10050000000000001</v>
      </c>
      <c r="H48" s="349"/>
      <c r="I48" s="788">
        <f>ROUND(E48*G48,4)</f>
        <v>5.3600000000000002E-2</v>
      </c>
      <c r="J48" s="275"/>
      <c r="K48" s="10" t="s">
        <v>1242</v>
      </c>
      <c r="L48" s="10">
        <f t="shared" si="1"/>
        <v>38</v>
      </c>
    </row>
    <row r="49" spans="1:12" ht="16.5" thickBot="1" x14ac:dyDescent="0.3">
      <c r="A49" s="10">
        <f t="shared" si="0"/>
        <v>39</v>
      </c>
      <c r="B49" s="5" t="s">
        <v>144</v>
      </c>
      <c r="C49" s="4"/>
      <c r="D49" s="80">
        <f>SUM(D46:D48)</f>
        <v>8660508</v>
      </c>
      <c r="E49" s="440">
        <f>SUM(E46:E48)</f>
        <v>1</v>
      </c>
      <c r="F49" s="144"/>
      <c r="G49" s="4"/>
      <c r="H49" s="4"/>
      <c r="I49" s="440">
        <f>SUM(I46:I48)</f>
        <v>7.5800000000000006E-2</v>
      </c>
      <c r="J49" s="275"/>
      <c r="K49" s="10" t="s">
        <v>1234</v>
      </c>
      <c r="L49" s="10">
        <f t="shared" si="1"/>
        <v>39</v>
      </c>
    </row>
    <row r="50" spans="1:12" ht="16.5" thickTop="1" x14ac:dyDescent="0.25">
      <c r="A50" s="10">
        <f t="shared" si="0"/>
        <v>40</v>
      </c>
      <c r="B50" s="5"/>
      <c r="C50" s="4"/>
      <c r="D50" s="4"/>
      <c r="E50" s="4"/>
      <c r="F50" s="4"/>
      <c r="G50" s="4"/>
      <c r="H50" s="4"/>
      <c r="I50" s="4"/>
      <c r="J50" s="10"/>
      <c r="K50" s="10"/>
      <c r="L50" s="10">
        <f t="shared" si="1"/>
        <v>40</v>
      </c>
    </row>
    <row r="51" spans="1:12" ht="16.5" thickBot="1" x14ac:dyDescent="0.3">
      <c r="A51" s="10">
        <f t="shared" si="0"/>
        <v>41</v>
      </c>
      <c r="B51" s="91" t="s">
        <v>163</v>
      </c>
      <c r="C51" s="4"/>
      <c r="D51" s="4"/>
      <c r="E51" s="4"/>
      <c r="F51" s="4"/>
      <c r="G51" s="4"/>
      <c r="H51" s="4"/>
      <c r="I51" s="440">
        <f>I47+I48</f>
        <v>5.3600000000000002E-2</v>
      </c>
      <c r="J51" s="275"/>
      <c r="K51" s="10" t="s">
        <v>1235</v>
      </c>
      <c r="L51" s="10">
        <f t="shared" si="1"/>
        <v>41</v>
      </c>
    </row>
    <row r="52" spans="1:12" ht="17.25" thickTop="1" thickBot="1" x14ac:dyDescent="0.3">
      <c r="A52" s="183">
        <f>A51+1</f>
        <v>42</v>
      </c>
      <c r="B52" s="184"/>
      <c r="C52" s="178"/>
      <c r="D52" s="178"/>
      <c r="E52" s="178"/>
      <c r="F52" s="178"/>
      <c r="G52" s="178"/>
      <c r="H52" s="178"/>
      <c r="I52" s="178"/>
      <c r="J52" s="183"/>
      <c r="K52" s="183"/>
      <c r="L52" s="183">
        <f>L51+1</f>
        <v>42</v>
      </c>
    </row>
    <row r="53" spans="1:12" ht="15.75" x14ac:dyDescent="0.25">
      <c r="A53" s="48">
        <f>A52+1</f>
        <v>43</v>
      </c>
      <c r="B53" s="369"/>
      <c r="C53" s="134"/>
      <c r="D53" s="134"/>
      <c r="E53" s="134"/>
      <c r="F53" s="134"/>
      <c r="G53" s="134"/>
      <c r="H53" s="134"/>
      <c r="I53" s="134"/>
      <c r="J53" s="48"/>
      <c r="K53" s="48"/>
      <c r="L53" s="48">
        <f>L52+1</f>
        <v>43</v>
      </c>
    </row>
    <row r="54" spans="1:12" ht="19.5" thickBot="1" x14ac:dyDescent="0.3">
      <c r="A54" s="48">
        <f t="shared" ref="A54:A55" si="2">A53+1</f>
        <v>44</v>
      </c>
      <c r="B54" s="91" t="s">
        <v>844</v>
      </c>
      <c r="C54" s="4"/>
      <c r="D54" s="4"/>
      <c r="E54" s="4"/>
      <c r="F54" s="4"/>
      <c r="G54" s="4"/>
      <c r="H54" s="4"/>
      <c r="I54" s="787">
        <v>0</v>
      </c>
      <c r="J54" s="10"/>
      <c r="K54" s="19" t="s">
        <v>1006</v>
      </c>
      <c r="L54" s="48">
        <f t="shared" ref="L54:L55" si="3">L53+1</f>
        <v>44</v>
      </c>
    </row>
    <row r="55" spans="1:12" ht="16.5" thickTop="1" x14ac:dyDescent="0.25">
      <c r="A55" s="48">
        <f t="shared" si="2"/>
        <v>45</v>
      </c>
      <c r="B55" s="5"/>
      <c r="C55" s="4"/>
      <c r="D55" s="145" t="s">
        <v>165</v>
      </c>
      <c r="E55" s="145" t="s">
        <v>166</v>
      </c>
      <c r="F55" s="10"/>
      <c r="G55" s="145" t="s">
        <v>218</v>
      </c>
      <c r="H55" s="4"/>
      <c r="I55" s="145" t="s">
        <v>219</v>
      </c>
      <c r="J55" s="10"/>
      <c r="K55" s="10"/>
      <c r="L55" s="48">
        <f t="shared" si="3"/>
        <v>45</v>
      </c>
    </row>
    <row r="56" spans="1:12" ht="15.75" x14ac:dyDescent="0.25">
      <c r="A56" s="10">
        <f t="shared" ref="A56:A64" si="4">A55+1</f>
        <v>46</v>
      </c>
      <c r="B56" s="5"/>
      <c r="C56" s="4"/>
      <c r="D56" s="4"/>
      <c r="E56" s="10" t="s">
        <v>217</v>
      </c>
      <c r="F56" s="10"/>
      <c r="G56" s="10" t="s">
        <v>374</v>
      </c>
      <c r="H56" s="4"/>
      <c r="I56" s="10" t="s">
        <v>68</v>
      </c>
      <c r="J56" s="10"/>
      <c r="K56" s="10"/>
      <c r="L56" s="10">
        <f t="shared" ref="L56:L64" si="5">L55+1</f>
        <v>46</v>
      </c>
    </row>
    <row r="57" spans="1:12" ht="18.75" x14ac:dyDescent="0.25">
      <c r="A57" s="10">
        <f t="shared" si="4"/>
        <v>47</v>
      </c>
      <c r="B57" s="91" t="s">
        <v>124</v>
      </c>
      <c r="C57" s="4"/>
      <c r="D57" s="33" t="s">
        <v>647</v>
      </c>
      <c r="E57" s="33" t="s">
        <v>125</v>
      </c>
      <c r="F57" s="33"/>
      <c r="G57" s="33" t="s">
        <v>373</v>
      </c>
      <c r="H57" s="33"/>
      <c r="I57" s="33" t="s">
        <v>126</v>
      </c>
      <c r="J57" s="10"/>
      <c r="K57" s="10"/>
      <c r="L57" s="10">
        <f t="shared" si="5"/>
        <v>47</v>
      </c>
    </row>
    <row r="58" spans="1:12" ht="15.75" x14ac:dyDescent="0.25">
      <c r="A58" s="10">
        <f t="shared" si="4"/>
        <v>48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>
        <f t="shared" si="5"/>
        <v>48</v>
      </c>
    </row>
    <row r="59" spans="1:12" ht="15.75" x14ac:dyDescent="0.25">
      <c r="A59" s="10">
        <f t="shared" si="4"/>
        <v>49</v>
      </c>
      <c r="B59" s="5" t="s">
        <v>141</v>
      </c>
      <c r="C59" s="4"/>
      <c r="D59" s="389">
        <f>I17</f>
        <v>4039802</v>
      </c>
      <c r="E59" s="17">
        <f>ROUND(D59/D$49,5)</f>
        <v>0.46645999999999999</v>
      </c>
      <c r="F59" s="97"/>
      <c r="G59" s="415">
        <f>I27</f>
        <v>4.7500000000000001E-2</v>
      </c>
      <c r="H59" s="4"/>
      <c r="I59" s="17">
        <f>ROUND(E59*G59,4)</f>
        <v>2.2200000000000001E-2</v>
      </c>
      <c r="J59" s="10"/>
      <c r="K59" s="10" t="s">
        <v>221</v>
      </c>
      <c r="L59" s="10">
        <f t="shared" si="5"/>
        <v>49</v>
      </c>
    </row>
    <row r="60" spans="1:12" ht="15.75" x14ac:dyDescent="0.25">
      <c r="A60" s="10">
        <f t="shared" si="4"/>
        <v>50</v>
      </c>
      <c r="B60" s="5" t="s">
        <v>142</v>
      </c>
      <c r="C60" s="4"/>
      <c r="D60" s="380">
        <f>I30</f>
        <v>0</v>
      </c>
      <c r="E60" s="17">
        <f>ROUND(D60/D$49,5)</f>
        <v>0</v>
      </c>
      <c r="F60" s="97"/>
      <c r="G60" s="415">
        <f>I32</f>
        <v>0</v>
      </c>
      <c r="H60" s="4"/>
      <c r="I60" s="17">
        <f>ROUND(E60*G60,4)</f>
        <v>0</v>
      </c>
      <c r="J60" s="10"/>
      <c r="K60" s="10" t="s">
        <v>393</v>
      </c>
      <c r="L60" s="10">
        <f t="shared" si="5"/>
        <v>50</v>
      </c>
    </row>
    <row r="61" spans="1:12" ht="15.75" x14ac:dyDescent="0.25">
      <c r="A61" s="10">
        <f t="shared" si="4"/>
        <v>51</v>
      </c>
      <c r="B61" s="5" t="s">
        <v>143</v>
      </c>
      <c r="C61" s="4"/>
      <c r="D61" s="380">
        <f>I39</f>
        <v>4620706</v>
      </c>
      <c r="E61" s="788">
        <f>ROUND(D61/D$49,5)</f>
        <v>0.53354000000000001</v>
      </c>
      <c r="F61" s="97"/>
      <c r="G61" s="407">
        <f>I54</f>
        <v>0</v>
      </c>
      <c r="H61" s="98"/>
      <c r="I61" s="788">
        <f>ROUND(E61*G61,4)</f>
        <v>0</v>
      </c>
      <c r="J61" s="10"/>
      <c r="K61" s="10" t="s">
        <v>1243</v>
      </c>
      <c r="L61" s="10">
        <f t="shared" si="5"/>
        <v>51</v>
      </c>
    </row>
    <row r="62" spans="1:12" ht="16.5" thickBot="1" x14ac:dyDescent="0.3">
      <c r="A62" s="10">
        <f t="shared" si="4"/>
        <v>52</v>
      </c>
      <c r="B62" s="5" t="s">
        <v>144</v>
      </c>
      <c r="C62" s="4"/>
      <c r="D62" s="80">
        <f>SUM(D59:D61)</f>
        <v>8660508</v>
      </c>
      <c r="E62" s="440">
        <f>SUM(E59:E61)</f>
        <v>1</v>
      </c>
      <c r="F62" s="144"/>
      <c r="G62" s="4"/>
      <c r="H62" s="4"/>
      <c r="I62" s="440">
        <f>SUM(I59:I61)</f>
        <v>2.2200000000000001E-2</v>
      </c>
      <c r="J62" s="10"/>
      <c r="K62" s="10" t="s">
        <v>1236</v>
      </c>
      <c r="L62" s="10">
        <f t="shared" si="5"/>
        <v>52</v>
      </c>
    </row>
    <row r="63" spans="1:12" ht="16.5" thickTop="1" x14ac:dyDescent="0.25">
      <c r="A63" s="10">
        <f t="shared" si="4"/>
        <v>53</v>
      </c>
      <c r="B63" s="5"/>
      <c r="C63" s="4"/>
      <c r="D63" s="4"/>
      <c r="E63" s="4"/>
      <c r="F63" s="4"/>
      <c r="G63" s="4"/>
      <c r="H63" s="4"/>
      <c r="I63" s="4"/>
      <c r="J63" s="10"/>
      <c r="K63" s="10"/>
      <c r="L63" s="10">
        <f t="shared" si="5"/>
        <v>53</v>
      </c>
    </row>
    <row r="64" spans="1:12" ht="16.5" thickBot="1" x14ac:dyDescent="0.3">
      <c r="A64" s="10">
        <f t="shared" si="4"/>
        <v>54</v>
      </c>
      <c r="B64" s="91" t="s">
        <v>530</v>
      </c>
      <c r="C64" s="4"/>
      <c r="D64" s="4"/>
      <c r="E64" s="4"/>
      <c r="F64" s="4"/>
      <c r="G64" s="4"/>
      <c r="H64" s="4"/>
      <c r="I64" s="440">
        <f>I60+I61</f>
        <v>0</v>
      </c>
      <c r="J64" s="10"/>
      <c r="K64" s="10" t="s">
        <v>1237</v>
      </c>
      <c r="L64" s="10">
        <f t="shared" si="5"/>
        <v>54</v>
      </c>
    </row>
    <row r="65" spans="1:12" ht="16.5" thickTop="1" x14ac:dyDescent="0.25">
      <c r="A65" s="10"/>
      <c r="B65" s="91"/>
      <c r="C65" s="4"/>
      <c r="D65" s="4"/>
      <c r="E65" s="4"/>
      <c r="F65" s="4"/>
      <c r="G65" s="4"/>
      <c r="H65" s="4"/>
      <c r="I65" s="683"/>
      <c r="J65" s="10"/>
      <c r="K65" s="10"/>
      <c r="L65" s="10"/>
    </row>
    <row r="66" spans="1:12" ht="15.75" x14ac:dyDescent="0.25">
      <c r="A66" s="10"/>
      <c r="B66" s="91"/>
      <c r="C66" s="4"/>
      <c r="D66" s="4"/>
      <c r="E66" s="4"/>
      <c r="F66" s="4"/>
      <c r="G66" s="4"/>
      <c r="H66" s="4"/>
      <c r="I66" s="81"/>
      <c r="J66" s="10"/>
      <c r="K66" s="10"/>
      <c r="L66" s="10"/>
    </row>
    <row r="67" spans="1:12" ht="18.75" x14ac:dyDescent="0.25">
      <c r="A67" s="238">
        <v>1</v>
      </c>
      <c r="B67" s="5" t="s">
        <v>646</v>
      </c>
      <c r="C67" s="4"/>
      <c r="D67" s="5"/>
      <c r="E67" s="5"/>
      <c r="F67" s="5"/>
      <c r="G67" s="5"/>
      <c r="H67" s="5"/>
      <c r="I67" s="1"/>
      <c r="J67" s="36"/>
      <c r="K67" s="4"/>
      <c r="L67" s="3" t="s">
        <v>39</v>
      </c>
    </row>
    <row r="68" spans="1:12" ht="18.75" x14ac:dyDescent="0.25">
      <c r="A68" s="238">
        <v>2</v>
      </c>
      <c r="B68" s="5" t="s">
        <v>1238</v>
      </c>
      <c r="C68" s="4"/>
      <c r="D68" s="5"/>
      <c r="E68" s="5"/>
      <c r="F68" s="5"/>
      <c r="G68" s="5"/>
      <c r="H68" s="5"/>
      <c r="I68" s="1"/>
      <c r="J68" s="36"/>
      <c r="K68" s="4"/>
      <c r="L68" s="345"/>
    </row>
    <row r="69" spans="1:12" ht="18.75" x14ac:dyDescent="0.25">
      <c r="A69" s="238"/>
      <c r="B69" s="5"/>
      <c r="C69" s="4"/>
      <c r="D69" s="5"/>
      <c r="E69" s="5"/>
      <c r="F69" s="5"/>
      <c r="G69" s="5"/>
      <c r="H69" s="5"/>
      <c r="I69" s="1"/>
      <c r="J69" s="36"/>
      <c r="K69" s="4"/>
      <c r="L69" s="345"/>
    </row>
    <row r="70" spans="1:12" ht="18.75" x14ac:dyDescent="0.25">
      <c r="A70" s="238"/>
      <c r="B70" s="5"/>
      <c r="C70" s="4"/>
      <c r="D70" s="5"/>
      <c r="E70" s="5"/>
      <c r="F70" s="5"/>
      <c r="G70" s="5"/>
      <c r="H70" s="5"/>
      <c r="I70" s="1"/>
      <c r="J70" s="36"/>
      <c r="K70" s="4"/>
      <c r="L70" s="345"/>
    </row>
    <row r="71" spans="1:12" ht="15.75" x14ac:dyDescent="0.25">
      <c r="A71" s="10"/>
      <c r="B71" s="1097" t="s">
        <v>42</v>
      </c>
      <c r="C71" s="1097"/>
      <c r="D71" s="1097"/>
      <c r="E71" s="1097"/>
      <c r="F71" s="1097"/>
      <c r="G71" s="1097"/>
      <c r="H71" s="1097"/>
      <c r="I71" s="1097"/>
      <c r="J71" s="1101"/>
      <c r="K71" s="1101"/>
      <c r="L71" s="10"/>
    </row>
    <row r="72" spans="1:12" ht="15.75" x14ac:dyDescent="0.25">
      <c r="A72" s="10"/>
      <c r="B72" s="1097" t="s">
        <v>57</v>
      </c>
      <c r="C72" s="1097"/>
      <c r="D72" s="1097"/>
      <c r="E72" s="1097"/>
      <c r="F72" s="1097"/>
      <c r="G72" s="1097"/>
      <c r="H72" s="1097"/>
      <c r="I72" s="1097"/>
      <c r="J72" s="1101"/>
      <c r="K72" s="1101"/>
      <c r="L72" s="10"/>
    </row>
    <row r="73" spans="1:12" ht="15.75" x14ac:dyDescent="0.25">
      <c r="A73" s="10"/>
      <c r="B73" s="1097" t="s">
        <v>58</v>
      </c>
      <c r="C73" s="1097"/>
      <c r="D73" s="1097"/>
      <c r="E73" s="1097"/>
      <c r="F73" s="1097"/>
      <c r="G73" s="1097"/>
      <c r="H73" s="1097"/>
      <c r="I73" s="1097"/>
      <c r="J73" s="1101"/>
      <c r="K73" s="1101"/>
      <c r="L73" s="10"/>
    </row>
    <row r="74" spans="1:12" ht="15.75" x14ac:dyDescent="0.25">
      <c r="A74" s="10"/>
      <c r="B74" s="1093" t="str">
        <f>B5</f>
        <v>Base Period 12 - Months Ending December 31, 2013</v>
      </c>
      <c r="C74" s="1093"/>
      <c r="D74" s="1093"/>
      <c r="E74" s="1093"/>
      <c r="F74" s="1093"/>
      <c r="G74" s="1093"/>
      <c r="H74" s="1093"/>
      <c r="I74" s="1093"/>
      <c r="J74" s="1103"/>
      <c r="K74" s="1103"/>
      <c r="L74" s="10"/>
    </row>
    <row r="75" spans="1:12" s="444" customFormat="1" ht="15.75" x14ac:dyDescent="0.25">
      <c r="A75" s="102"/>
      <c r="B75" s="1095" t="s">
        <v>72</v>
      </c>
      <c r="C75" s="1100"/>
      <c r="D75" s="1100"/>
      <c r="E75" s="1100"/>
      <c r="F75" s="1100"/>
      <c r="G75" s="1100"/>
      <c r="H75" s="1100"/>
      <c r="I75" s="1100"/>
      <c r="J75" s="1100"/>
      <c r="K75" s="1100"/>
      <c r="L75" s="102"/>
    </row>
    <row r="76" spans="1:12" ht="15.75" x14ac:dyDescent="0.25">
      <c r="A76" s="10"/>
      <c r="B76" s="3"/>
      <c r="C76" s="3"/>
      <c r="D76" s="3"/>
      <c r="E76" s="3"/>
      <c r="F76" s="3"/>
      <c r="G76" s="3"/>
      <c r="H76" s="3"/>
      <c r="I76" s="3"/>
      <c r="J76" s="2"/>
      <c r="K76" s="10"/>
      <c r="L76" s="10"/>
    </row>
    <row r="77" spans="1:12" ht="15.75" x14ac:dyDescent="0.25">
      <c r="A77" s="10" t="s">
        <v>62</v>
      </c>
      <c r="B77" s="2"/>
      <c r="C77" s="2"/>
      <c r="D77" s="2"/>
      <c r="E77" s="2"/>
      <c r="F77" s="2"/>
      <c r="G77" s="2"/>
      <c r="H77" s="2"/>
      <c r="I77" s="2"/>
      <c r="J77" s="2"/>
      <c r="K77" s="10"/>
      <c r="L77" s="10" t="s">
        <v>62</v>
      </c>
    </row>
    <row r="78" spans="1:12" ht="15.75" x14ac:dyDescent="0.25">
      <c r="A78" s="33" t="s">
        <v>63</v>
      </c>
      <c r="B78" s="229"/>
      <c r="C78" s="229"/>
      <c r="D78" s="229"/>
      <c r="E78" s="229"/>
      <c r="F78" s="229"/>
      <c r="G78" s="229"/>
      <c r="H78" s="229"/>
      <c r="I78" s="33" t="s">
        <v>69</v>
      </c>
      <c r="J78" s="2"/>
      <c r="K78" s="33" t="s">
        <v>65</v>
      </c>
      <c r="L78" s="33" t="s">
        <v>63</v>
      </c>
    </row>
    <row r="79" spans="1:12" ht="15.75" x14ac:dyDescent="0.25">
      <c r="A79" s="10"/>
      <c r="B79" s="5"/>
      <c r="C79" s="4"/>
      <c r="D79" s="4"/>
      <c r="E79" s="4"/>
      <c r="F79" s="4"/>
      <c r="G79" s="4"/>
      <c r="H79" s="4"/>
      <c r="I79" s="10"/>
      <c r="J79" s="10"/>
      <c r="K79" s="10"/>
      <c r="L79" s="10"/>
    </row>
    <row r="80" spans="1:12" ht="18.75" x14ac:dyDescent="0.35">
      <c r="A80" s="10">
        <v>1</v>
      </c>
      <c r="B80" s="89" t="s">
        <v>320</v>
      </c>
      <c r="C80" s="4"/>
      <c r="D80" s="4"/>
      <c r="E80" s="4"/>
      <c r="F80" s="4"/>
      <c r="G80" s="230"/>
      <c r="H80" s="230"/>
      <c r="I80" s="36"/>
      <c r="J80" s="36"/>
      <c r="K80" s="10"/>
      <c r="L80" s="10">
        <v>1</v>
      </c>
    </row>
    <row r="81" spans="1:15" ht="15.75" x14ac:dyDescent="0.25">
      <c r="A81" s="10">
        <f>A80+1</f>
        <v>2</v>
      </c>
      <c r="B81" s="76"/>
      <c r="C81" s="4"/>
      <c r="D81" s="4"/>
      <c r="E81" s="4"/>
      <c r="F81" s="4"/>
      <c r="G81" s="230"/>
      <c r="H81" s="230"/>
      <c r="I81" s="36"/>
      <c r="J81" s="36"/>
      <c r="K81" s="10"/>
      <c r="L81" s="10">
        <f>L80+1</f>
        <v>2</v>
      </c>
    </row>
    <row r="82" spans="1:15" ht="15.75" x14ac:dyDescent="0.25">
      <c r="A82" s="10">
        <f>A81+1</f>
        <v>3</v>
      </c>
      <c r="B82" s="89" t="s">
        <v>0</v>
      </c>
      <c r="C82" s="4"/>
      <c r="D82" s="4"/>
      <c r="E82" s="4"/>
      <c r="F82" s="4"/>
      <c r="G82" s="230"/>
      <c r="H82" s="230"/>
      <c r="I82" s="36"/>
      <c r="J82" s="36"/>
      <c r="K82" s="10"/>
      <c r="L82" s="10">
        <f>L81+1</f>
        <v>3</v>
      </c>
    </row>
    <row r="83" spans="1:15" ht="15.75" x14ac:dyDescent="0.25">
      <c r="A83" s="10">
        <f>A82+1</f>
        <v>4</v>
      </c>
      <c r="B83" s="230"/>
      <c r="C83" s="230"/>
      <c r="D83" s="230"/>
      <c r="E83" s="230"/>
      <c r="F83" s="230"/>
      <c r="G83" s="230"/>
      <c r="H83" s="230"/>
      <c r="I83" s="36"/>
      <c r="J83" s="36"/>
      <c r="K83" s="10"/>
      <c r="L83" s="10">
        <f>L82+1</f>
        <v>4</v>
      </c>
    </row>
    <row r="84" spans="1:15" ht="15.75" x14ac:dyDescent="0.25">
      <c r="A84" s="10">
        <f t="shared" ref="A84:A110" si="6">A83+1</f>
        <v>5</v>
      </c>
      <c r="B84" s="7" t="s">
        <v>85</v>
      </c>
      <c r="C84" s="230"/>
      <c r="D84" s="230"/>
      <c r="E84" s="230"/>
      <c r="F84" s="230"/>
      <c r="G84" s="230"/>
      <c r="H84" s="230"/>
      <c r="I84" s="36"/>
      <c r="J84" s="36"/>
      <c r="K84" s="54"/>
      <c r="L84" s="10">
        <f t="shared" ref="L84:L110" si="7">L83+1</f>
        <v>5</v>
      </c>
    </row>
    <row r="85" spans="1:15" ht="15.75" x14ac:dyDescent="0.25">
      <c r="A85" s="10">
        <f t="shared" si="6"/>
        <v>6</v>
      </c>
      <c r="B85" s="4" t="s">
        <v>91</v>
      </c>
      <c r="C85" s="4"/>
      <c r="D85" s="4"/>
      <c r="E85" s="230"/>
      <c r="F85" s="230"/>
      <c r="G85" s="230"/>
      <c r="H85" s="230"/>
      <c r="I85" s="408">
        <f>I51</f>
        <v>5.3600000000000002E-2</v>
      </c>
      <c r="J85" s="275"/>
      <c r="K85" s="3" t="s">
        <v>1244</v>
      </c>
      <c r="L85" s="10">
        <f t="shared" si="7"/>
        <v>6</v>
      </c>
      <c r="N85" s="3"/>
    </row>
    <row r="86" spans="1:15" ht="15.75" x14ac:dyDescent="0.25">
      <c r="A86" s="10">
        <f t="shared" si="6"/>
        <v>7</v>
      </c>
      <c r="B86" s="4" t="s">
        <v>222</v>
      </c>
      <c r="C86" s="4"/>
      <c r="D86" s="4"/>
      <c r="E86" s="230"/>
      <c r="F86" s="230"/>
      <c r="G86" s="230"/>
      <c r="H86" s="230"/>
      <c r="I86" s="140">
        <f>-'Cost Statements'!H401</f>
        <v>570</v>
      </c>
      <c r="J86" s="36"/>
      <c r="K86" s="277" t="s">
        <v>512</v>
      </c>
      <c r="L86" s="10">
        <f t="shared" si="7"/>
        <v>7</v>
      </c>
      <c r="N86" s="3"/>
    </row>
    <row r="87" spans="1:15" ht="15.75" x14ac:dyDescent="0.25">
      <c r="A87" s="10">
        <f t="shared" si="6"/>
        <v>8</v>
      </c>
      <c r="B87" s="4" t="s">
        <v>92</v>
      </c>
      <c r="C87" s="4"/>
      <c r="D87" s="4"/>
      <c r="E87" s="230"/>
      <c r="F87" s="230"/>
      <c r="G87" s="230"/>
      <c r="H87" s="230"/>
      <c r="I87" s="462">
        <v>4175</v>
      </c>
      <c r="J87" s="1012"/>
      <c r="K87" s="19" t="s">
        <v>1007</v>
      </c>
      <c r="L87" s="10">
        <f t="shared" si="7"/>
        <v>8</v>
      </c>
      <c r="N87" s="2"/>
    </row>
    <row r="88" spans="1:15" ht="15.75" x14ac:dyDescent="0.25">
      <c r="A88" s="10">
        <f t="shared" si="6"/>
        <v>9</v>
      </c>
      <c r="B88" s="4" t="s">
        <v>86</v>
      </c>
      <c r="C88" s="4"/>
      <c r="D88" s="4"/>
      <c r="E88" s="230"/>
      <c r="F88" s="230"/>
      <c r="G88" s="230"/>
      <c r="H88" s="230"/>
      <c r="I88" s="371">
        <f>'BK-1-Retail TRR'!G116</f>
        <v>2820111</v>
      </c>
      <c r="J88" s="1012"/>
      <c r="K88" s="341" t="s">
        <v>375</v>
      </c>
      <c r="L88" s="10">
        <f t="shared" si="7"/>
        <v>9</v>
      </c>
      <c r="N88" s="3"/>
    </row>
    <row r="89" spans="1:15" ht="15.75" x14ac:dyDescent="0.25">
      <c r="A89" s="10">
        <f t="shared" si="6"/>
        <v>10</v>
      </c>
      <c r="B89" s="4" t="s">
        <v>957</v>
      </c>
      <c r="C89" s="4"/>
      <c r="D89" s="4"/>
      <c r="E89" s="97"/>
      <c r="F89" s="230"/>
      <c r="G89" s="230"/>
      <c r="H89" s="230"/>
      <c r="I89" s="464">
        <v>0.35</v>
      </c>
      <c r="J89" s="36"/>
      <c r="K89" s="3" t="s">
        <v>6</v>
      </c>
      <c r="L89" s="10">
        <f t="shared" si="7"/>
        <v>10</v>
      </c>
      <c r="N89" s="350"/>
      <c r="O89" s="351"/>
    </row>
    <row r="90" spans="1:15" ht="15.75" x14ac:dyDescent="0.25">
      <c r="A90" s="10">
        <f t="shared" si="6"/>
        <v>11</v>
      </c>
      <c r="B90" s="5"/>
      <c r="C90" s="4"/>
      <c r="D90" s="4"/>
      <c r="E90" s="4"/>
      <c r="F90" s="4"/>
      <c r="G90" s="4"/>
      <c r="H90" s="4"/>
      <c r="I90" s="10"/>
      <c r="J90" s="10"/>
      <c r="K90" s="4"/>
      <c r="L90" s="10">
        <f t="shared" si="7"/>
        <v>11</v>
      </c>
      <c r="N90" s="4"/>
    </row>
    <row r="91" spans="1:15" ht="15.75" x14ac:dyDescent="0.25">
      <c r="A91" s="10">
        <f t="shared" si="6"/>
        <v>12</v>
      </c>
      <c r="B91" s="4" t="s">
        <v>471</v>
      </c>
      <c r="C91" s="4"/>
      <c r="D91" s="4"/>
      <c r="E91" s="230"/>
      <c r="F91" s="230"/>
      <c r="G91" s="230"/>
      <c r="H91" s="230"/>
      <c r="I91" s="100">
        <f>(((I85)+(I87/I88))*I89-(I86/I88))/(1-I89)</f>
        <v>2.9347744091796933E-2</v>
      </c>
      <c r="J91" s="1012"/>
      <c r="K91" s="277" t="s">
        <v>336</v>
      </c>
      <c r="L91" s="10">
        <f t="shared" si="7"/>
        <v>12</v>
      </c>
      <c r="N91" s="352"/>
      <c r="O91" s="353"/>
    </row>
    <row r="92" spans="1:15" ht="15.75" x14ac:dyDescent="0.25">
      <c r="A92" s="10">
        <f t="shared" si="6"/>
        <v>13</v>
      </c>
      <c r="B92" s="5"/>
      <c r="C92" s="99" t="s">
        <v>387</v>
      </c>
      <c r="D92" s="4"/>
      <c r="E92" s="4"/>
      <c r="F92" s="4"/>
      <c r="G92" s="4"/>
      <c r="H92" s="4"/>
      <c r="I92" s="10"/>
      <c r="J92" s="10"/>
      <c r="K92" s="4"/>
      <c r="L92" s="10">
        <f t="shared" si="7"/>
        <v>13</v>
      </c>
      <c r="N92" s="4"/>
    </row>
    <row r="93" spans="1:15" ht="15.75" x14ac:dyDescent="0.25">
      <c r="A93" s="10">
        <f t="shared" si="6"/>
        <v>14</v>
      </c>
      <c r="B93" s="5"/>
      <c r="C93" s="4"/>
      <c r="D93" s="4"/>
      <c r="E93" s="4"/>
      <c r="F93" s="4"/>
      <c r="G93" s="4"/>
      <c r="H93" s="4"/>
      <c r="I93" s="10"/>
      <c r="J93" s="10"/>
      <c r="K93" s="4"/>
      <c r="L93" s="10">
        <f t="shared" si="7"/>
        <v>14</v>
      </c>
      <c r="N93" s="4"/>
    </row>
    <row r="94" spans="1:15" ht="15.75" x14ac:dyDescent="0.25">
      <c r="A94" s="10">
        <f t="shared" si="6"/>
        <v>15</v>
      </c>
      <c r="B94" s="89" t="s">
        <v>177</v>
      </c>
      <c r="C94" s="230"/>
      <c r="D94" s="230"/>
      <c r="E94" s="230"/>
      <c r="F94" s="230"/>
      <c r="G94" s="230"/>
      <c r="H94" s="230"/>
      <c r="I94" s="54"/>
      <c r="J94" s="36"/>
      <c r="K94" s="153"/>
      <c r="L94" s="10">
        <f t="shared" si="7"/>
        <v>15</v>
      </c>
      <c r="N94" s="153"/>
    </row>
    <row r="95" spans="1:15" ht="15.75" x14ac:dyDescent="0.25">
      <c r="A95" s="10">
        <f t="shared" si="6"/>
        <v>16</v>
      </c>
      <c r="B95" s="6"/>
      <c r="C95" s="230"/>
      <c r="D95" s="230"/>
      <c r="E95" s="230"/>
      <c r="F95" s="230"/>
      <c r="G95" s="230"/>
      <c r="H95" s="230"/>
      <c r="I95" s="54"/>
      <c r="J95" s="36"/>
      <c r="K95" s="2"/>
      <c r="L95" s="10">
        <f t="shared" si="7"/>
        <v>16</v>
      </c>
      <c r="N95" s="2"/>
    </row>
    <row r="96" spans="1:15" ht="15.75" x14ac:dyDescent="0.25">
      <c r="A96" s="10">
        <f t="shared" si="6"/>
        <v>17</v>
      </c>
      <c r="B96" s="7" t="s">
        <v>85</v>
      </c>
      <c r="C96" s="230"/>
      <c r="D96" s="230"/>
      <c r="E96" s="230"/>
      <c r="F96" s="230"/>
      <c r="G96" s="230"/>
      <c r="H96" s="230"/>
      <c r="I96" s="54"/>
      <c r="J96" s="36"/>
      <c r="K96" s="2"/>
      <c r="L96" s="10">
        <f t="shared" si="7"/>
        <v>17</v>
      </c>
      <c r="N96" s="2"/>
    </row>
    <row r="97" spans="1:15" ht="15.75" x14ac:dyDescent="0.25">
      <c r="A97" s="10">
        <f t="shared" si="6"/>
        <v>18</v>
      </c>
      <c r="B97" s="4" t="s">
        <v>91</v>
      </c>
      <c r="C97" s="4"/>
      <c r="D97" s="4"/>
      <c r="E97" s="230"/>
      <c r="F97" s="230"/>
      <c r="G97" s="230"/>
      <c r="H97" s="230"/>
      <c r="I97" s="408">
        <f>I51</f>
        <v>5.3600000000000002E-2</v>
      </c>
      <c r="J97" s="275"/>
      <c r="K97" s="3" t="s">
        <v>1244</v>
      </c>
      <c r="L97" s="10">
        <f t="shared" si="7"/>
        <v>18</v>
      </c>
      <c r="N97" s="3"/>
    </row>
    <row r="98" spans="1:15" ht="15.75" x14ac:dyDescent="0.25">
      <c r="A98" s="10">
        <f t="shared" si="6"/>
        <v>19</v>
      </c>
      <c r="B98" s="4" t="s">
        <v>468</v>
      </c>
      <c r="C98" s="4"/>
      <c r="D98" s="4"/>
      <c r="E98" s="230"/>
      <c r="F98" s="230"/>
      <c r="G98" s="230"/>
      <c r="H98" s="230"/>
      <c r="I98" s="409">
        <f>I87</f>
        <v>4175</v>
      </c>
      <c r="J98" s="1012"/>
      <c r="K98" s="3" t="s">
        <v>385</v>
      </c>
      <c r="L98" s="10">
        <f t="shared" si="7"/>
        <v>19</v>
      </c>
      <c r="N98" s="3"/>
    </row>
    <row r="99" spans="1:15" ht="15.75" x14ac:dyDescent="0.25">
      <c r="A99" s="10">
        <f t="shared" si="6"/>
        <v>20</v>
      </c>
      <c r="B99" s="4" t="s">
        <v>469</v>
      </c>
      <c r="C99" s="4"/>
      <c r="D99" s="4"/>
      <c r="E99" s="230"/>
      <c r="F99" s="230"/>
      <c r="G99" s="230"/>
      <c r="H99" s="230"/>
      <c r="I99" s="371">
        <f>'BK-1-Retail TRR'!G116</f>
        <v>2820111</v>
      </c>
      <c r="K99" s="341" t="s">
        <v>375</v>
      </c>
      <c r="L99" s="10">
        <f t="shared" si="7"/>
        <v>20</v>
      </c>
      <c r="N99" s="3"/>
    </row>
    <row r="100" spans="1:15" ht="15.75" x14ac:dyDescent="0.25">
      <c r="A100" s="10">
        <f t="shared" si="6"/>
        <v>21</v>
      </c>
      <c r="B100" s="4" t="s">
        <v>399</v>
      </c>
      <c r="C100" s="4"/>
      <c r="D100" s="4"/>
      <c r="E100" s="230"/>
      <c r="F100" s="230"/>
      <c r="G100" s="230"/>
      <c r="H100" s="230"/>
      <c r="I100" s="410">
        <f>I91</f>
        <v>2.9347744091796933E-2</v>
      </c>
      <c r="J100" s="1012"/>
      <c r="K100" s="3" t="s">
        <v>335</v>
      </c>
      <c r="L100" s="10">
        <f t="shared" si="7"/>
        <v>21</v>
      </c>
      <c r="N100" s="3"/>
    </row>
    <row r="101" spans="1:15" ht="15.75" x14ac:dyDescent="0.25">
      <c r="A101" s="10">
        <f t="shared" si="6"/>
        <v>22</v>
      </c>
      <c r="B101" s="4" t="s">
        <v>959</v>
      </c>
      <c r="C101" s="4"/>
      <c r="D101" s="4"/>
      <c r="E101" s="230"/>
      <c r="F101" s="230"/>
      <c r="G101" s="230"/>
      <c r="H101" s="230"/>
      <c r="I101" s="463">
        <v>8.8400000000000006E-2</v>
      </c>
      <c r="J101" s="36"/>
      <c r="K101" s="3" t="s">
        <v>5</v>
      </c>
      <c r="L101" s="10">
        <f t="shared" si="7"/>
        <v>22</v>
      </c>
      <c r="N101" s="2"/>
    </row>
    <row r="102" spans="1:15" ht="15.75" x14ac:dyDescent="0.25">
      <c r="A102" s="10">
        <f t="shared" si="6"/>
        <v>23</v>
      </c>
      <c r="B102" s="50"/>
      <c r="C102" s="4"/>
      <c r="D102" s="4"/>
      <c r="E102" s="230"/>
      <c r="F102" s="230"/>
      <c r="G102" s="230"/>
      <c r="H102" s="230"/>
      <c r="I102" s="57"/>
      <c r="J102" s="36"/>
      <c r="K102" s="2"/>
      <c r="L102" s="10">
        <f t="shared" si="7"/>
        <v>23</v>
      </c>
      <c r="N102" s="2"/>
    </row>
    <row r="103" spans="1:15" ht="15.75" x14ac:dyDescent="0.25">
      <c r="A103" s="10">
        <f t="shared" si="6"/>
        <v>24</v>
      </c>
      <c r="B103" s="4" t="s">
        <v>470</v>
      </c>
      <c r="C103" s="4"/>
      <c r="D103" s="4"/>
      <c r="E103" s="345"/>
      <c r="F103" s="230"/>
      <c r="G103" s="230"/>
      <c r="H103" s="230"/>
      <c r="I103" s="100">
        <f>((I97)+(I98/I99)+I91)*I101/(1-I101)</f>
        <v>8.1871997728661418E-3</v>
      </c>
      <c r="J103" s="1012"/>
      <c r="K103" s="277" t="s">
        <v>337</v>
      </c>
      <c r="L103" s="10">
        <f t="shared" si="7"/>
        <v>24</v>
      </c>
      <c r="N103" s="352"/>
      <c r="O103" s="353"/>
    </row>
    <row r="104" spans="1:15" ht="15.75" x14ac:dyDescent="0.25">
      <c r="A104" s="10">
        <f t="shared" si="6"/>
        <v>25</v>
      </c>
      <c r="B104" s="5"/>
      <c r="C104" s="99" t="s">
        <v>388</v>
      </c>
      <c r="D104" s="4"/>
      <c r="E104" s="4"/>
      <c r="F104" s="4"/>
      <c r="G104" s="4"/>
      <c r="H104" s="4"/>
      <c r="I104" s="10"/>
      <c r="J104" s="10"/>
      <c r="K104" s="10"/>
      <c r="L104" s="10">
        <f t="shared" si="7"/>
        <v>25</v>
      </c>
      <c r="N104" s="10"/>
    </row>
    <row r="105" spans="1:15" ht="15.75" x14ac:dyDescent="0.25">
      <c r="A105" s="10">
        <f t="shared" si="6"/>
        <v>26</v>
      </c>
      <c r="B105" s="5"/>
      <c r="C105" s="4"/>
      <c r="D105" s="4"/>
      <c r="E105" s="4"/>
      <c r="F105" s="4"/>
      <c r="G105" s="4"/>
      <c r="H105" s="4"/>
      <c r="I105" s="10"/>
      <c r="J105" s="10"/>
      <c r="K105" s="10"/>
      <c r="L105" s="10">
        <f t="shared" si="7"/>
        <v>26</v>
      </c>
      <c r="N105" s="10"/>
    </row>
    <row r="106" spans="1:15" ht="15.75" x14ac:dyDescent="0.25">
      <c r="A106" s="10">
        <f t="shared" si="6"/>
        <v>27</v>
      </c>
      <c r="B106" s="89" t="s">
        <v>178</v>
      </c>
      <c r="C106" s="4"/>
      <c r="D106" s="4"/>
      <c r="E106" s="4"/>
      <c r="F106" s="4"/>
      <c r="G106" s="4"/>
      <c r="H106" s="4"/>
      <c r="I106" s="100">
        <f>I103+I91</f>
        <v>3.7534943864663078E-2</v>
      </c>
      <c r="J106" s="1012"/>
      <c r="K106" s="10" t="s">
        <v>472</v>
      </c>
      <c r="L106" s="10">
        <f t="shared" si="7"/>
        <v>27</v>
      </c>
      <c r="N106" s="10"/>
    </row>
    <row r="107" spans="1:15" ht="15.75" x14ac:dyDescent="0.25">
      <c r="A107" s="10">
        <f t="shared" si="6"/>
        <v>28</v>
      </c>
      <c r="B107" s="5"/>
      <c r="C107" s="4"/>
      <c r="D107" s="4"/>
      <c r="E107" s="4"/>
      <c r="F107" s="4"/>
      <c r="G107" s="4"/>
      <c r="H107" s="4"/>
      <c r="I107" s="10"/>
      <c r="J107" s="10"/>
      <c r="K107" s="10"/>
      <c r="L107" s="10">
        <f t="shared" si="7"/>
        <v>28</v>
      </c>
      <c r="N107" s="10"/>
    </row>
    <row r="108" spans="1:15" ht="15.75" x14ac:dyDescent="0.25">
      <c r="A108" s="10">
        <f t="shared" si="6"/>
        <v>29</v>
      </c>
      <c r="B108" s="89" t="s">
        <v>536</v>
      </c>
      <c r="C108" s="4"/>
      <c r="D108" s="4"/>
      <c r="E108" s="4"/>
      <c r="F108" s="4"/>
      <c r="G108" s="4"/>
      <c r="H108" s="4"/>
      <c r="I108" s="686">
        <f>I49</f>
        <v>7.5800000000000006E-2</v>
      </c>
      <c r="J108" s="275"/>
      <c r="K108" s="3" t="s">
        <v>1245</v>
      </c>
      <c r="L108" s="10">
        <f t="shared" si="7"/>
        <v>29</v>
      </c>
      <c r="N108" s="3"/>
    </row>
    <row r="109" spans="1:15" ht="15.75" x14ac:dyDescent="0.25">
      <c r="A109" s="10">
        <f t="shared" si="6"/>
        <v>30</v>
      </c>
      <c r="B109" s="5"/>
      <c r="C109" s="4"/>
      <c r="D109" s="4"/>
      <c r="E109" s="4"/>
      <c r="F109" s="4"/>
      <c r="G109" s="4"/>
      <c r="H109" s="4"/>
      <c r="I109" s="443"/>
      <c r="J109" s="10"/>
      <c r="K109" s="10"/>
      <c r="L109" s="10">
        <f t="shared" si="7"/>
        <v>30</v>
      </c>
      <c r="N109" s="10"/>
    </row>
    <row r="110" spans="1:15" ht="19.5" thickBot="1" x14ac:dyDescent="0.4">
      <c r="A110" s="10">
        <f t="shared" si="6"/>
        <v>31</v>
      </c>
      <c r="B110" s="89" t="s">
        <v>369</v>
      </c>
      <c r="C110" s="4"/>
      <c r="D110" s="4"/>
      <c r="E110" s="4"/>
      <c r="F110" s="4"/>
      <c r="G110" s="4"/>
      <c r="H110" s="4"/>
      <c r="I110" s="1057">
        <f>I106+I108</f>
        <v>0.11333494386466308</v>
      </c>
      <c r="J110" s="1012"/>
      <c r="K110" s="10" t="s">
        <v>473</v>
      </c>
      <c r="L110" s="10">
        <f t="shared" si="7"/>
        <v>31</v>
      </c>
      <c r="N110" s="354"/>
      <c r="O110" s="353"/>
    </row>
    <row r="111" spans="1:15" ht="16.5" thickTop="1" x14ac:dyDescent="0.25">
      <c r="A111" s="10"/>
      <c r="B111" s="89"/>
      <c r="C111" s="4"/>
      <c r="D111" s="4"/>
      <c r="E111" s="4"/>
      <c r="F111" s="4"/>
      <c r="G111" s="4"/>
      <c r="H111" s="4"/>
      <c r="I111" s="364"/>
      <c r="J111" s="275"/>
      <c r="K111" s="10"/>
      <c r="L111" s="10"/>
      <c r="N111" s="354"/>
      <c r="O111" s="353"/>
    </row>
    <row r="112" spans="1:15" ht="15.75" x14ac:dyDescent="0.25">
      <c r="A112" s="275"/>
      <c r="B112" s="50"/>
      <c r="C112" s="52"/>
      <c r="D112" s="52"/>
      <c r="E112" s="52"/>
      <c r="F112" s="52"/>
      <c r="G112" s="52"/>
      <c r="H112" s="52"/>
      <c r="I112" s="53"/>
      <c r="J112" s="53"/>
      <c r="K112" s="51"/>
      <c r="L112" s="10"/>
    </row>
    <row r="113" spans="1:12" ht="15.75" x14ac:dyDescent="0.25">
      <c r="A113" s="10"/>
      <c r="B113" s="1097" t="s">
        <v>42</v>
      </c>
      <c r="C113" s="1097"/>
      <c r="D113" s="1097"/>
      <c r="E113" s="1097"/>
      <c r="F113" s="1097"/>
      <c r="G113" s="1097"/>
      <c r="H113" s="1097"/>
      <c r="I113" s="1097"/>
      <c r="J113" s="1101"/>
      <c r="K113" s="1101"/>
      <c r="L113" s="10"/>
    </row>
    <row r="114" spans="1:12" ht="15.75" x14ac:dyDescent="0.25">
      <c r="A114" s="10"/>
      <c r="B114" s="1097" t="s">
        <v>57</v>
      </c>
      <c r="C114" s="1097"/>
      <c r="D114" s="1097"/>
      <c r="E114" s="1097"/>
      <c r="F114" s="1097"/>
      <c r="G114" s="1097"/>
      <c r="H114" s="1097"/>
      <c r="I114" s="1097"/>
      <c r="J114" s="1101"/>
      <c r="K114" s="1101"/>
      <c r="L114" s="10"/>
    </row>
    <row r="115" spans="1:12" ht="15.75" x14ac:dyDescent="0.25">
      <c r="A115" s="10"/>
      <c r="B115" s="1097" t="s">
        <v>58</v>
      </c>
      <c r="C115" s="1097"/>
      <c r="D115" s="1097"/>
      <c r="E115" s="1097"/>
      <c r="F115" s="1097"/>
      <c r="G115" s="1097"/>
      <c r="H115" s="1097"/>
      <c r="I115" s="1097"/>
      <c r="J115" s="1101"/>
      <c r="K115" s="1101"/>
      <c r="L115" s="10"/>
    </row>
    <row r="116" spans="1:12" ht="15.75" x14ac:dyDescent="0.25">
      <c r="A116" s="10"/>
      <c r="B116" s="1093" t="str">
        <f>B74</f>
        <v>Base Period 12 - Months Ending December 31, 2013</v>
      </c>
      <c r="C116" s="1093"/>
      <c r="D116" s="1093"/>
      <c r="E116" s="1093"/>
      <c r="F116" s="1093"/>
      <c r="G116" s="1093"/>
      <c r="H116" s="1093"/>
      <c r="I116" s="1093"/>
      <c r="J116" s="1103"/>
      <c r="K116" s="1103"/>
      <c r="L116" s="10"/>
    </row>
    <row r="117" spans="1:12" ht="15.75" x14ac:dyDescent="0.25">
      <c r="A117" s="10"/>
      <c r="B117" s="1095" t="s">
        <v>72</v>
      </c>
      <c r="C117" s="1100"/>
      <c r="D117" s="1100"/>
      <c r="E117" s="1100"/>
      <c r="F117" s="1100"/>
      <c r="G117" s="1100"/>
      <c r="H117" s="1100"/>
      <c r="I117" s="1100"/>
      <c r="J117" s="1100"/>
      <c r="K117" s="1100"/>
      <c r="L117" s="10"/>
    </row>
    <row r="118" spans="1:12" ht="15.75" x14ac:dyDescent="0.25">
      <c r="A118" s="10"/>
      <c r="B118" s="229"/>
      <c r="C118" s="229"/>
      <c r="D118" s="229"/>
      <c r="E118" s="229"/>
      <c r="F118" s="229"/>
      <c r="G118" s="229"/>
      <c r="H118" s="229"/>
      <c r="I118" s="2"/>
      <c r="J118" s="2"/>
      <c r="K118" s="10"/>
      <c r="L118" s="10"/>
    </row>
    <row r="119" spans="1:12" ht="15.75" x14ac:dyDescent="0.25">
      <c r="A119" s="10" t="s">
        <v>62</v>
      </c>
      <c r="B119" s="230"/>
      <c r="C119" s="230"/>
      <c r="D119" s="230"/>
      <c r="E119" s="230"/>
      <c r="F119" s="230"/>
      <c r="G119" s="230"/>
      <c r="H119" s="230"/>
      <c r="I119" s="2"/>
      <c r="J119" s="2"/>
      <c r="K119" s="10"/>
      <c r="L119" s="10" t="s">
        <v>62</v>
      </c>
    </row>
    <row r="120" spans="1:12" ht="15.75" x14ac:dyDescent="0.25">
      <c r="A120" s="33" t="s">
        <v>63</v>
      </c>
      <c r="B120" s="229"/>
      <c r="C120" s="229"/>
      <c r="D120" s="229"/>
      <c r="E120" s="229"/>
      <c r="F120" s="229"/>
      <c r="G120" s="229"/>
      <c r="H120" s="229"/>
      <c r="I120" s="33" t="s">
        <v>69</v>
      </c>
      <c r="J120" s="2"/>
      <c r="K120" s="33" t="s">
        <v>65</v>
      </c>
      <c r="L120" s="33" t="s">
        <v>63</v>
      </c>
    </row>
    <row r="121" spans="1:12" ht="15.75" x14ac:dyDescent="0.25">
      <c r="A121" s="10"/>
      <c r="B121" s="5"/>
      <c r="C121" s="4"/>
      <c r="D121" s="4"/>
      <c r="E121" s="4"/>
      <c r="F121" s="4"/>
      <c r="G121" s="4"/>
      <c r="H121" s="4"/>
      <c r="I121" s="10"/>
      <c r="J121" s="10"/>
      <c r="K121" s="10"/>
      <c r="L121" s="10"/>
    </row>
    <row r="122" spans="1:12" ht="20.25" x14ac:dyDescent="0.35">
      <c r="A122" s="10">
        <v>1</v>
      </c>
      <c r="B122" s="89" t="s">
        <v>845</v>
      </c>
      <c r="C122" s="4"/>
      <c r="D122" s="4"/>
      <c r="E122" s="4"/>
      <c r="F122" s="4"/>
      <c r="G122" s="230"/>
      <c r="H122" s="230"/>
      <c r="I122" s="36"/>
      <c r="J122" s="36"/>
      <c r="K122" s="10"/>
      <c r="L122" s="10">
        <v>1</v>
      </c>
    </row>
    <row r="123" spans="1:12" ht="15.75" x14ac:dyDescent="0.25">
      <c r="A123" s="10">
        <f>A122+1</f>
        <v>2</v>
      </c>
      <c r="B123" s="76"/>
      <c r="C123" s="4"/>
      <c r="D123" s="4"/>
      <c r="E123" s="4"/>
      <c r="F123" s="4"/>
      <c r="G123" s="230"/>
      <c r="H123" s="230"/>
      <c r="I123" s="36"/>
      <c r="J123" s="36"/>
      <c r="K123" s="10"/>
      <c r="L123" s="10">
        <f>L122+1</f>
        <v>2</v>
      </c>
    </row>
    <row r="124" spans="1:12" ht="15.75" x14ac:dyDescent="0.25">
      <c r="A124" s="10">
        <f>A123+1</f>
        <v>3</v>
      </c>
      <c r="B124" s="89" t="s">
        <v>0</v>
      </c>
      <c r="C124" s="4"/>
      <c r="D124" s="4"/>
      <c r="E124" s="4"/>
      <c r="F124" s="4"/>
      <c r="G124" s="230"/>
      <c r="H124" s="230"/>
      <c r="I124" s="36"/>
      <c r="J124" s="36"/>
      <c r="K124" s="10"/>
      <c r="L124" s="10">
        <f>L123+1</f>
        <v>3</v>
      </c>
    </row>
    <row r="125" spans="1:12" ht="15.75" x14ac:dyDescent="0.25">
      <c r="A125" s="10">
        <f>A124+1</f>
        <v>4</v>
      </c>
      <c r="B125" s="230"/>
      <c r="C125" s="230"/>
      <c r="D125" s="230"/>
      <c r="E125" s="230"/>
      <c r="F125" s="230"/>
      <c r="G125" s="230"/>
      <c r="H125" s="230"/>
      <c r="I125" s="36"/>
      <c r="J125" s="36"/>
      <c r="K125" s="10"/>
      <c r="L125" s="10">
        <f>L124+1</f>
        <v>4</v>
      </c>
    </row>
    <row r="126" spans="1:12" ht="15.75" x14ac:dyDescent="0.25">
      <c r="A126" s="10">
        <f t="shared" ref="A126:A152" si="8">A125+1</f>
        <v>5</v>
      </c>
      <c r="B126" s="7" t="s">
        <v>85</v>
      </c>
      <c r="C126" s="230"/>
      <c r="D126" s="230"/>
      <c r="E126" s="230"/>
      <c r="F126" s="230"/>
      <c r="G126" s="230"/>
      <c r="H126" s="230"/>
      <c r="I126" s="36"/>
      <c r="J126" s="36"/>
      <c r="K126" s="54"/>
      <c r="L126" s="10">
        <f t="shared" ref="L126:L152" si="9">L125+1</f>
        <v>5</v>
      </c>
    </row>
    <row r="127" spans="1:12" ht="15.75" x14ac:dyDescent="0.25">
      <c r="A127" s="10">
        <f t="shared" si="8"/>
        <v>6</v>
      </c>
      <c r="B127" s="4" t="s">
        <v>91</v>
      </c>
      <c r="C127" s="4"/>
      <c r="D127" s="4"/>
      <c r="E127" s="230"/>
      <c r="F127" s="230"/>
      <c r="G127" s="230"/>
      <c r="H127" s="230"/>
      <c r="I127" s="408">
        <f>I64</f>
        <v>0</v>
      </c>
      <c r="J127" s="36"/>
      <c r="K127" s="3" t="s">
        <v>1246</v>
      </c>
      <c r="L127" s="10">
        <f t="shared" si="9"/>
        <v>6</v>
      </c>
    </row>
    <row r="128" spans="1:12" ht="15.75" x14ac:dyDescent="0.25">
      <c r="A128" s="10">
        <f t="shared" si="8"/>
        <v>7</v>
      </c>
      <c r="B128" s="4" t="s">
        <v>222</v>
      </c>
      <c r="C128" s="4"/>
      <c r="D128" s="4"/>
      <c r="E128" s="230"/>
      <c r="F128" s="230"/>
      <c r="G128" s="230"/>
      <c r="H128" s="230"/>
      <c r="I128" s="688">
        <v>0</v>
      </c>
      <c r="J128" s="36"/>
      <c r="K128" s="277" t="s">
        <v>862</v>
      </c>
      <c r="L128" s="10">
        <f t="shared" si="9"/>
        <v>7</v>
      </c>
    </row>
    <row r="129" spans="1:12" ht="15.75" x14ac:dyDescent="0.25">
      <c r="A129" s="10">
        <f t="shared" si="8"/>
        <v>8</v>
      </c>
      <c r="B129" s="4" t="s">
        <v>92</v>
      </c>
      <c r="C129" s="4"/>
      <c r="D129" s="4"/>
      <c r="E129" s="230"/>
      <c r="F129" s="230"/>
      <c r="G129" s="230"/>
      <c r="H129" s="230"/>
      <c r="I129" s="462">
        <v>0</v>
      </c>
      <c r="J129" s="36"/>
      <c r="K129" s="19" t="s">
        <v>1008</v>
      </c>
      <c r="L129" s="10">
        <f t="shared" si="9"/>
        <v>8</v>
      </c>
    </row>
    <row r="130" spans="1:12" ht="15.75" x14ac:dyDescent="0.25">
      <c r="A130" s="10">
        <f t="shared" si="8"/>
        <v>9</v>
      </c>
      <c r="B130" s="4" t="s">
        <v>583</v>
      </c>
      <c r="C130" s="4"/>
      <c r="D130" s="4"/>
      <c r="E130" s="230"/>
      <c r="F130" s="230"/>
      <c r="G130" s="230"/>
      <c r="H130" s="230"/>
      <c r="I130" s="409">
        <f>'BK-1-Retail TRR'!G121</f>
        <v>0</v>
      </c>
      <c r="J130" s="36"/>
      <c r="K130" s="341" t="s">
        <v>570</v>
      </c>
      <c r="L130" s="10">
        <f t="shared" si="9"/>
        <v>9</v>
      </c>
    </row>
    <row r="131" spans="1:12" ht="15.75" x14ac:dyDescent="0.25">
      <c r="A131" s="10">
        <f t="shared" si="8"/>
        <v>10</v>
      </c>
      <c r="B131" s="712" t="s">
        <v>910</v>
      </c>
      <c r="C131" s="712"/>
      <c r="D131" s="712"/>
      <c r="E131" s="230"/>
      <c r="F131" s="230"/>
      <c r="G131" s="230"/>
      <c r="H131" s="230"/>
      <c r="I131" s="490">
        <f>I89</f>
        <v>0.35</v>
      </c>
      <c r="J131" s="36"/>
      <c r="K131" s="345" t="s">
        <v>927</v>
      </c>
      <c r="L131" s="10">
        <f t="shared" si="9"/>
        <v>10</v>
      </c>
    </row>
    <row r="132" spans="1:12" ht="15.75" x14ac:dyDescent="0.25">
      <c r="A132" s="10">
        <f t="shared" si="8"/>
        <v>11</v>
      </c>
      <c r="B132" s="5"/>
      <c r="C132" s="4"/>
      <c r="D132" s="4"/>
      <c r="E132" s="4"/>
      <c r="F132" s="4"/>
      <c r="G132" s="4"/>
      <c r="H132" s="4"/>
      <c r="I132" s="10"/>
      <c r="J132" s="10"/>
      <c r="K132" s="4"/>
      <c r="L132" s="10">
        <f t="shared" si="9"/>
        <v>11</v>
      </c>
    </row>
    <row r="133" spans="1:12" s="357" customFormat="1" ht="15.75" x14ac:dyDescent="0.25">
      <c r="A133" s="10">
        <f t="shared" si="8"/>
        <v>12</v>
      </c>
      <c r="B133" s="361" t="s">
        <v>474</v>
      </c>
      <c r="C133" s="361"/>
      <c r="D133" s="361"/>
      <c r="E133" s="358"/>
      <c r="F133" s="358"/>
      <c r="G133" s="358"/>
      <c r="H133" s="358"/>
      <c r="I133" s="100" t="e">
        <f>(((I127)+(I129/I130))*I131-(I128/I130))/(1-I131)</f>
        <v>#DIV/0!</v>
      </c>
      <c r="J133" s="36"/>
      <c r="K133" s="362" t="s">
        <v>688</v>
      </c>
      <c r="L133" s="10">
        <f t="shared" si="9"/>
        <v>12</v>
      </c>
    </row>
    <row r="134" spans="1:12" ht="15.75" x14ac:dyDescent="0.25">
      <c r="A134" s="10">
        <f t="shared" si="8"/>
        <v>13</v>
      </c>
      <c r="B134" s="370"/>
      <c r="C134" s="412" t="s">
        <v>387</v>
      </c>
      <c r="D134" s="361"/>
      <c r="E134" s="4"/>
      <c r="F134" s="4"/>
      <c r="G134" s="4"/>
      <c r="H134" s="4"/>
      <c r="I134" s="447"/>
      <c r="J134" s="10"/>
      <c r="K134" s="4"/>
      <c r="L134" s="10">
        <f t="shared" si="9"/>
        <v>13</v>
      </c>
    </row>
    <row r="135" spans="1:12" ht="15.75" x14ac:dyDescent="0.25">
      <c r="A135" s="10">
        <f t="shared" si="8"/>
        <v>14</v>
      </c>
      <c r="B135" s="5"/>
      <c r="C135" s="4"/>
      <c r="D135" s="4"/>
      <c r="E135" s="4"/>
      <c r="F135" s="4"/>
      <c r="G135" s="4"/>
      <c r="H135" s="4"/>
      <c r="I135" s="10"/>
      <c r="J135" s="10"/>
      <c r="K135" s="4"/>
      <c r="L135" s="10">
        <f t="shared" si="9"/>
        <v>14</v>
      </c>
    </row>
    <row r="136" spans="1:12" ht="15.75" x14ac:dyDescent="0.25">
      <c r="A136" s="10">
        <f t="shared" si="8"/>
        <v>15</v>
      </c>
      <c r="B136" s="89" t="s">
        <v>177</v>
      </c>
      <c r="C136" s="230"/>
      <c r="D136" s="230"/>
      <c r="E136" s="230"/>
      <c r="F136" s="230"/>
      <c r="G136" s="230"/>
      <c r="H136" s="230"/>
      <c r="I136" s="54"/>
      <c r="J136" s="36"/>
      <c r="K136" s="153"/>
      <c r="L136" s="10">
        <f t="shared" si="9"/>
        <v>15</v>
      </c>
    </row>
    <row r="137" spans="1:12" ht="15.75" x14ac:dyDescent="0.25">
      <c r="A137" s="10">
        <f t="shared" si="8"/>
        <v>16</v>
      </c>
      <c r="B137" s="6"/>
      <c r="C137" s="230"/>
      <c r="D137" s="230"/>
      <c r="E137" s="230"/>
      <c r="F137" s="230"/>
      <c r="G137" s="230"/>
      <c r="H137" s="230"/>
      <c r="I137" s="54"/>
      <c r="J137" s="36"/>
      <c r="K137" s="54"/>
      <c r="L137" s="10">
        <f t="shared" si="9"/>
        <v>16</v>
      </c>
    </row>
    <row r="138" spans="1:12" ht="15.75" x14ac:dyDescent="0.25">
      <c r="A138" s="10">
        <f t="shared" si="8"/>
        <v>17</v>
      </c>
      <c r="B138" s="7" t="s">
        <v>85</v>
      </c>
      <c r="C138" s="230"/>
      <c r="D138" s="230"/>
      <c r="E138" s="230"/>
      <c r="F138" s="230"/>
      <c r="G138" s="230"/>
      <c r="H138" s="230"/>
      <c r="I138" s="54"/>
      <c r="J138" s="36"/>
      <c r="K138" s="54"/>
      <c r="L138" s="10">
        <f t="shared" si="9"/>
        <v>17</v>
      </c>
    </row>
    <row r="139" spans="1:12" ht="15.75" x14ac:dyDescent="0.25">
      <c r="A139" s="10">
        <f t="shared" si="8"/>
        <v>18</v>
      </c>
      <c r="B139" s="4" t="s">
        <v>91</v>
      </c>
      <c r="C139" s="4"/>
      <c r="D139" s="4"/>
      <c r="E139" s="230"/>
      <c r="F139" s="230"/>
      <c r="G139" s="230"/>
      <c r="H139" s="230"/>
      <c r="I139" s="408">
        <f>I64</f>
        <v>0</v>
      </c>
      <c r="J139" s="36"/>
      <c r="K139" s="277" t="s">
        <v>1246</v>
      </c>
      <c r="L139" s="10">
        <f t="shared" si="9"/>
        <v>18</v>
      </c>
    </row>
    <row r="140" spans="1:12" ht="15.75" x14ac:dyDescent="0.25">
      <c r="A140" s="10">
        <f t="shared" si="8"/>
        <v>19</v>
      </c>
      <c r="B140" s="4" t="s">
        <v>468</v>
      </c>
      <c r="C140" s="4"/>
      <c r="D140" s="4"/>
      <c r="E140" s="230"/>
      <c r="F140" s="230"/>
      <c r="G140" s="230"/>
      <c r="H140" s="230"/>
      <c r="I140" s="409">
        <f>I129</f>
        <v>0</v>
      </c>
      <c r="J140" s="36"/>
      <c r="K140" s="3" t="s">
        <v>385</v>
      </c>
      <c r="L140" s="10">
        <f t="shared" si="9"/>
        <v>19</v>
      </c>
    </row>
    <row r="141" spans="1:12" ht="15.75" x14ac:dyDescent="0.25">
      <c r="A141" s="10">
        <f t="shared" si="8"/>
        <v>20</v>
      </c>
      <c r="B141" s="4" t="s">
        <v>584</v>
      </c>
      <c r="C141" s="4"/>
      <c r="D141" s="4"/>
      <c r="E141" s="230"/>
      <c r="F141" s="230"/>
      <c r="G141" s="230"/>
      <c r="H141" s="230"/>
      <c r="I141" s="409">
        <f>I130</f>
        <v>0</v>
      </c>
      <c r="J141" s="36"/>
      <c r="K141" s="345" t="s">
        <v>706</v>
      </c>
      <c r="L141" s="10">
        <f t="shared" si="9"/>
        <v>20</v>
      </c>
    </row>
    <row r="142" spans="1:12" ht="15.75" x14ac:dyDescent="0.25">
      <c r="A142" s="10">
        <f t="shared" si="8"/>
        <v>21</v>
      </c>
      <c r="B142" s="4" t="s">
        <v>399</v>
      </c>
      <c r="C142" s="4"/>
      <c r="D142" s="4"/>
      <c r="E142" s="230"/>
      <c r="F142" s="230"/>
      <c r="G142" s="230"/>
      <c r="H142" s="230"/>
      <c r="I142" s="410" t="e">
        <f>I133</f>
        <v>#DIV/0!</v>
      </c>
      <c r="J142" s="36"/>
      <c r="K142" s="341" t="s">
        <v>335</v>
      </c>
      <c r="L142" s="10">
        <f t="shared" si="9"/>
        <v>21</v>
      </c>
    </row>
    <row r="143" spans="1:12" ht="15.75" x14ac:dyDescent="0.25">
      <c r="A143" s="10">
        <f t="shared" si="8"/>
        <v>22</v>
      </c>
      <c r="B143" s="712" t="s">
        <v>911</v>
      </c>
      <c r="C143" s="712"/>
      <c r="D143" s="712"/>
      <c r="E143" s="230"/>
      <c r="F143" s="230"/>
      <c r="G143" s="230"/>
      <c r="H143" s="230"/>
      <c r="I143" s="408">
        <f>I101</f>
        <v>8.8400000000000006E-2</v>
      </c>
      <c r="J143" s="36"/>
      <c r="K143" s="345" t="s">
        <v>928</v>
      </c>
      <c r="L143" s="10">
        <f t="shared" si="9"/>
        <v>22</v>
      </c>
    </row>
    <row r="144" spans="1:12" ht="15.75" x14ac:dyDescent="0.25">
      <c r="A144" s="10">
        <f t="shared" si="8"/>
        <v>23</v>
      </c>
      <c r="B144" s="50"/>
      <c r="C144" s="4"/>
      <c r="D144" s="4"/>
      <c r="E144" s="230"/>
      <c r="F144" s="230"/>
      <c r="G144" s="230"/>
      <c r="H144" s="230"/>
      <c r="I144" s="57"/>
      <c r="J144" s="36"/>
      <c r="K144" s="2"/>
      <c r="L144" s="10">
        <f t="shared" si="9"/>
        <v>23</v>
      </c>
    </row>
    <row r="145" spans="1:12" s="357" customFormat="1" ht="15.75" x14ac:dyDescent="0.25">
      <c r="A145" s="10">
        <f t="shared" si="8"/>
        <v>24</v>
      </c>
      <c r="B145" s="361" t="s">
        <v>470</v>
      </c>
      <c r="C145" s="361"/>
      <c r="D145" s="361"/>
      <c r="E145" s="345"/>
      <c r="F145" s="358"/>
      <c r="G145" s="358"/>
      <c r="H145" s="358"/>
      <c r="I145" s="100" t="e">
        <f>((I139)+(I140/I141)+I133)*I143/(1-I143)</f>
        <v>#DIV/0!</v>
      </c>
      <c r="J145" s="36"/>
      <c r="K145" s="362" t="s">
        <v>337</v>
      </c>
      <c r="L145" s="10">
        <f t="shared" si="9"/>
        <v>24</v>
      </c>
    </row>
    <row r="146" spans="1:12" ht="15.75" x14ac:dyDescent="0.25">
      <c r="A146" s="10">
        <f t="shared" si="8"/>
        <v>25</v>
      </c>
      <c r="B146" s="5"/>
      <c r="C146" s="99" t="s">
        <v>388</v>
      </c>
      <c r="D146" s="4"/>
      <c r="E146" s="4"/>
      <c r="F146" s="4"/>
      <c r="G146" s="4"/>
      <c r="H146" s="4"/>
      <c r="I146" s="10"/>
      <c r="J146" s="10"/>
      <c r="K146" s="10"/>
      <c r="L146" s="10">
        <f t="shared" si="9"/>
        <v>25</v>
      </c>
    </row>
    <row r="147" spans="1:12" ht="15.75" x14ac:dyDescent="0.25">
      <c r="A147" s="10">
        <f t="shared" si="8"/>
        <v>26</v>
      </c>
      <c r="B147" s="5"/>
      <c r="C147" s="4"/>
      <c r="D147" s="4"/>
      <c r="E147" s="4"/>
      <c r="F147" s="4"/>
      <c r="G147" s="4"/>
      <c r="H147" s="4"/>
      <c r="I147" s="10"/>
      <c r="J147" s="10"/>
      <c r="K147" s="10"/>
      <c r="L147" s="10">
        <f t="shared" si="9"/>
        <v>26</v>
      </c>
    </row>
    <row r="148" spans="1:12" ht="15.75" x14ac:dyDescent="0.25">
      <c r="A148" s="10">
        <f t="shared" si="8"/>
        <v>27</v>
      </c>
      <c r="B148" s="89" t="s">
        <v>178</v>
      </c>
      <c r="C148" s="4"/>
      <c r="D148" s="4"/>
      <c r="E148" s="4"/>
      <c r="F148" s="4"/>
      <c r="G148" s="4"/>
      <c r="H148" s="4"/>
      <c r="I148" s="100" t="e">
        <f>I145+I133</f>
        <v>#DIV/0!</v>
      </c>
      <c r="J148" s="10"/>
      <c r="K148" s="10" t="s">
        <v>472</v>
      </c>
      <c r="L148" s="10">
        <f t="shared" si="9"/>
        <v>27</v>
      </c>
    </row>
    <row r="149" spans="1:12" ht="15.75" x14ac:dyDescent="0.25">
      <c r="A149" s="10">
        <f t="shared" si="8"/>
        <v>28</v>
      </c>
      <c r="B149" s="5"/>
      <c r="C149" s="4"/>
      <c r="D149" s="4"/>
      <c r="E149" s="4"/>
      <c r="F149" s="4"/>
      <c r="G149" s="4"/>
      <c r="H149" s="4"/>
      <c r="I149" s="10"/>
      <c r="J149" s="10"/>
      <c r="K149" s="10"/>
      <c r="L149" s="10">
        <f t="shared" si="9"/>
        <v>28</v>
      </c>
    </row>
    <row r="150" spans="1:12" ht="15.75" x14ac:dyDescent="0.25">
      <c r="A150" s="10">
        <f t="shared" si="8"/>
        <v>29</v>
      </c>
      <c r="B150" s="89" t="s">
        <v>535</v>
      </c>
      <c r="C150" s="4"/>
      <c r="D150" s="4"/>
      <c r="E150" s="4"/>
      <c r="F150" s="4"/>
      <c r="G150" s="4"/>
      <c r="H150" s="4"/>
      <c r="I150" s="784">
        <f>I62</f>
        <v>2.2200000000000001E-2</v>
      </c>
      <c r="J150" s="4"/>
      <c r="K150" s="3" t="s">
        <v>1247</v>
      </c>
      <c r="L150" s="10">
        <f t="shared" si="9"/>
        <v>29</v>
      </c>
    </row>
    <row r="151" spans="1:12" ht="15.75" x14ac:dyDescent="0.25">
      <c r="A151" s="10">
        <f t="shared" si="8"/>
        <v>30</v>
      </c>
      <c r="B151" s="5"/>
      <c r="C151" s="4"/>
      <c r="D151" s="4"/>
      <c r="E151" s="4"/>
      <c r="F151" s="4"/>
      <c r="G151" s="4"/>
      <c r="H151" s="4"/>
      <c r="I151" s="10"/>
      <c r="J151" s="10"/>
      <c r="K151" s="10"/>
      <c r="L151" s="10">
        <f t="shared" si="9"/>
        <v>30</v>
      </c>
    </row>
    <row r="152" spans="1:12" ht="21" thickBot="1" x14ac:dyDescent="0.4">
      <c r="A152" s="10">
        <f t="shared" si="8"/>
        <v>31</v>
      </c>
      <c r="B152" s="89" t="s">
        <v>108</v>
      </c>
      <c r="C152" s="4"/>
      <c r="D152" s="4"/>
      <c r="E152" s="4"/>
      <c r="F152" s="4"/>
      <c r="G152" s="4"/>
      <c r="H152" s="4"/>
      <c r="I152" s="276" t="e">
        <f>I148+I150</f>
        <v>#DIV/0!</v>
      </c>
      <c r="J152" s="238">
        <v>1</v>
      </c>
      <c r="K152" s="10" t="s">
        <v>473</v>
      </c>
      <c r="L152" s="10">
        <f t="shared" si="9"/>
        <v>31</v>
      </c>
    </row>
    <row r="153" spans="1:12" ht="15.75" thickTop="1" x14ac:dyDescent="0.2"/>
    <row r="155" spans="1:12" ht="18.75" x14ac:dyDescent="0.25">
      <c r="A155" s="238">
        <v>1</v>
      </c>
      <c r="B155" s="5" t="s">
        <v>1223</v>
      </c>
    </row>
    <row r="156" spans="1:12" ht="15.75" x14ac:dyDescent="0.25">
      <c r="B156" s="4" t="s">
        <v>1224</v>
      </c>
    </row>
  </sheetData>
  <mergeCells count="15">
    <mergeCell ref="B71:K71"/>
    <mergeCell ref="B72:K72"/>
    <mergeCell ref="B73:K73"/>
    <mergeCell ref="B74:K74"/>
    <mergeCell ref="B117:K117"/>
    <mergeCell ref="B75:K75"/>
    <mergeCell ref="B113:K113"/>
    <mergeCell ref="B114:K114"/>
    <mergeCell ref="B115:K115"/>
    <mergeCell ref="B116:K116"/>
    <mergeCell ref="B2:K2"/>
    <mergeCell ref="B3:K3"/>
    <mergeCell ref="B4:K4"/>
    <mergeCell ref="B5:K5"/>
    <mergeCell ref="B6:K6"/>
  </mergeCells>
  <phoneticPr fontId="0" type="noConversion"/>
  <printOptions horizontalCentered="1"/>
  <pageMargins left="0.25" right="0.25" top="0.25" bottom="0.5" header="0.25" footer="0.25"/>
  <pageSetup scale="64" orientation="portrait" r:id="rId1"/>
  <headerFooter alignWithMargins="0">
    <oddFooter>&amp;C&amp;12Page AV&amp;P</oddFooter>
  </headerFooter>
  <rowBreaks count="2" manualBreakCount="2">
    <brk id="69" max="11" man="1"/>
    <brk id="111" max="11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K38"/>
  <sheetViews>
    <sheetView zoomScale="80" zoomScaleNormal="80" workbookViewId="0"/>
  </sheetViews>
  <sheetFormatPr defaultRowHeight="12.75" x14ac:dyDescent="0.2"/>
  <cols>
    <col min="1" max="1" width="5.28515625" bestFit="1" customWidth="1"/>
    <col min="2" max="2" width="83.5703125" customWidth="1"/>
    <col min="3" max="5" width="15.7109375" customWidth="1"/>
    <col min="6" max="6" width="2.7109375" style="444" customWidth="1"/>
    <col min="7" max="9" width="15.7109375" customWidth="1"/>
    <col min="10" max="10" width="36.28515625" bestFit="1" customWidth="1"/>
    <col min="11" max="11" width="5.28515625" bestFit="1" customWidth="1"/>
    <col min="13" max="13" width="9.5703125" bestFit="1" customWidth="1"/>
  </cols>
  <sheetData>
    <row r="2" spans="1:11" ht="15.75" x14ac:dyDescent="0.2">
      <c r="A2" s="244" t="s">
        <v>61</v>
      </c>
      <c r="B2" s="221"/>
      <c r="C2" s="221"/>
      <c r="D2" s="221"/>
      <c r="E2" s="221"/>
      <c r="F2" s="495"/>
      <c r="G2" s="221"/>
      <c r="H2" s="221"/>
      <c r="I2" s="221"/>
      <c r="J2" s="221"/>
      <c r="K2" s="221"/>
    </row>
    <row r="3" spans="1:11" ht="15.75" x14ac:dyDescent="0.2">
      <c r="A3" s="244" t="s">
        <v>362</v>
      </c>
      <c r="B3" s="221"/>
      <c r="C3" s="221"/>
      <c r="D3" s="221"/>
      <c r="E3" s="221"/>
      <c r="F3" s="495"/>
      <c r="G3" s="221"/>
      <c r="H3" s="221"/>
      <c r="I3" s="221"/>
      <c r="J3" s="221"/>
      <c r="K3" s="221"/>
    </row>
    <row r="4" spans="1:11" ht="15.75" x14ac:dyDescent="0.2">
      <c r="A4" s="504" t="s">
        <v>1313</v>
      </c>
      <c r="B4" s="505"/>
      <c r="C4" s="505"/>
      <c r="D4" s="505"/>
      <c r="E4" s="506"/>
      <c r="F4" s="505"/>
      <c r="G4" s="505"/>
      <c r="H4" s="505"/>
      <c r="I4" s="506"/>
      <c r="J4" s="506"/>
      <c r="K4" s="505"/>
    </row>
    <row r="5" spans="1:11" ht="15.75" x14ac:dyDescent="0.2">
      <c r="A5" s="247" t="s">
        <v>72</v>
      </c>
      <c r="B5" s="146"/>
      <c r="C5" s="146"/>
      <c r="D5" s="146"/>
      <c r="E5" s="220"/>
      <c r="F5" s="496"/>
      <c r="G5" s="146"/>
      <c r="H5" s="146"/>
      <c r="I5" s="220"/>
      <c r="J5" s="220"/>
      <c r="K5" s="146"/>
    </row>
    <row r="6" spans="1:11" ht="15.75" x14ac:dyDescent="0.25">
      <c r="A6" s="10"/>
      <c r="B6" s="4"/>
      <c r="C6" s="4"/>
      <c r="D6" s="4"/>
      <c r="E6" s="4"/>
      <c r="F6" s="103"/>
      <c r="G6" s="4"/>
      <c r="H6" s="4"/>
      <c r="I6" s="4"/>
      <c r="J6" s="4"/>
      <c r="K6" s="10"/>
    </row>
    <row r="7" spans="1:11" ht="15.75" x14ac:dyDescent="0.25">
      <c r="A7" s="198"/>
      <c r="B7" s="199"/>
      <c r="C7" s="332" t="s">
        <v>165</v>
      </c>
      <c r="D7" s="333" t="s">
        <v>166</v>
      </c>
      <c r="E7" s="198" t="s">
        <v>218</v>
      </c>
      <c r="F7" s="497"/>
      <c r="G7" s="332" t="s">
        <v>359</v>
      </c>
      <c r="H7" s="334" t="s">
        <v>360</v>
      </c>
      <c r="I7" s="335" t="s">
        <v>361</v>
      </c>
      <c r="J7" s="200"/>
      <c r="K7" s="198"/>
    </row>
    <row r="8" spans="1:11" ht="15.75" x14ac:dyDescent="0.25">
      <c r="A8" s="206" t="s">
        <v>62</v>
      </c>
      <c r="B8" s="207"/>
      <c r="C8" s="208" t="s">
        <v>366</v>
      </c>
      <c r="D8" s="206" t="s">
        <v>366</v>
      </c>
      <c r="E8" s="198" t="s">
        <v>245</v>
      </c>
      <c r="F8" s="498"/>
      <c r="G8" s="208" t="s">
        <v>367</v>
      </c>
      <c r="H8" s="208" t="s">
        <v>367</v>
      </c>
      <c r="I8" s="200" t="s">
        <v>68</v>
      </c>
      <c r="J8" s="209"/>
      <c r="K8" s="206" t="s">
        <v>62</v>
      </c>
    </row>
    <row r="9" spans="1:11" ht="15.75" x14ac:dyDescent="0.25">
      <c r="A9" s="201" t="s">
        <v>63</v>
      </c>
      <c r="B9" s="202"/>
      <c r="C9" s="203" t="s">
        <v>246</v>
      </c>
      <c r="D9" s="201" t="s">
        <v>247</v>
      </c>
      <c r="E9" s="201" t="s">
        <v>67</v>
      </c>
      <c r="F9" s="499"/>
      <c r="G9" s="203" t="s">
        <v>248</v>
      </c>
      <c r="H9" s="203" t="s">
        <v>249</v>
      </c>
      <c r="I9" s="205" t="s">
        <v>67</v>
      </c>
      <c r="J9" s="205" t="s">
        <v>65</v>
      </c>
      <c r="K9" s="201" t="s">
        <v>63</v>
      </c>
    </row>
    <row r="10" spans="1:11" ht="15.75" x14ac:dyDescent="0.25">
      <c r="A10" s="206"/>
      <c r="B10" s="502" t="s">
        <v>539</v>
      </c>
      <c r="C10" s="208"/>
      <c r="D10" s="206"/>
      <c r="E10" s="206"/>
      <c r="F10" s="498"/>
      <c r="G10" s="208"/>
      <c r="H10" s="208"/>
      <c r="I10" s="209"/>
      <c r="J10" s="209"/>
      <c r="K10" s="206"/>
    </row>
    <row r="11" spans="1:11" ht="15.75" x14ac:dyDescent="0.25">
      <c r="A11" s="206">
        <v>1</v>
      </c>
      <c r="B11" s="210" t="s">
        <v>692</v>
      </c>
      <c r="C11" s="465">
        <v>341814</v>
      </c>
      <c r="D11" s="465">
        <v>580655</v>
      </c>
      <c r="E11" s="501">
        <f>C11+D11</f>
        <v>922469</v>
      </c>
      <c r="F11" s="1033"/>
      <c r="G11" s="465">
        <v>263837</v>
      </c>
      <c r="H11" s="465">
        <v>501751</v>
      </c>
      <c r="I11" s="754">
        <f>G11+H11</f>
        <v>765588</v>
      </c>
      <c r="J11" s="248" t="s">
        <v>364</v>
      </c>
      <c r="K11" s="206">
        <v>1</v>
      </c>
    </row>
    <row r="12" spans="1:11" ht="15.75" x14ac:dyDescent="0.25">
      <c r="A12" s="206">
        <f>A11+1</f>
        <v>2</v>
      </c>
      <c r="B12" s="210"/>
      <c r="C12" s="211"/>
      <c r="D12" s="211"/>
      <c r="E12" s="211"/>
      <c r="F12" s="501"/>
      <c r="G12" s="211"/>
      <c r="H12" s="211"/>
      <c r="I12" s="754"/>
      <c r="J12" s="248"/>
      <c r="K12" s="206">
        <f>K11+1</f>
        <v>2</v>
      </c>
    </row>
    <row r="13" spans="1:11" ht="15.75" x14ac:dyDescent="0.25">
      <c r="A13" s="206">
        <f t="shared" ref="A13:A29" si="0">A12+1</f>
        <v>3</v>
      </c>
      <c r="B13" s="210" t="s">
        <v>693</v>
      </c>
      <c r="C13" s="467">
        <v>19009</v>
      </c>
      <c r="D13" s="467">
        <v>11586</v>
      </c>
      <c r="E13" s="494">
        <f>C13+D13</f>
        <v>30595</v>
      </c>
      <c r="F13" s="1033"/>
      <c r="G13" s="467">
        <v>12477</v>
      </c>
      <c r="H13" s="467">
        <v>7605</v>
      </c>
      <c r="I13" s="755">
        <f>G13+H13</f>
        <v>20082</v>
      </c>
      <c r="J13" s="248" t="s">
        <v>365</v>
      </c>
      <c r="K13" s="206">
        <f t="shared" ref="K13:K29" si="1">K12+1</f>
        <v>3</v>
      </c>
    </row>
    <row r="14" spans="1:11" ht="15.75" x14ac:dyDescent="0.25">
      <c r="A14" s="206">
        <f t="shared" si="0"/>
        <v>4</v>
      </c>
      <c r="B14" s="210"/>
      <c r="C14" s="492"/>
      <c r="D14" s="492"/>
      <c r="E14" s="492"/>
      <c r="F14" s="492"/>
      <c r="G14" s="492"/>
      <c r="H14" s="492"/>
      <c r="I14" s="493"/>
      <c r="J14" s="248"/>
      <c r="K14" s="206">
        <f t="shared" si="1"/>
        <v>4</v>
      </c>
    </row>
    <row r="15" spans="1:11" ht="15.75" x14ac:dyDescent="0.25">
      <c r="A15" s="206">
        <f t="shared" si="0"/>
        <v>5</v>
      </c>
      <c r="B15" s="210" t="s">
        <v>545</v>
      </c>
      <c r="C15" s="494">
        <f>SUM(C11:C13)</f>
        <v>360823</v>
      </c>
      <c r="D15" s="494">
        <f t="shared" ref="D15:I15" si="2">SUM(D11:D13)</f>
        <v>592241</v>
      </c>
      <c r="E15" s="494">
        <f t="shared" si="2"/>
        <v>953064</v>
      </c>
      <c r="F15" s="1033"/>
      <c r="G15" s="494">
        <f t="shared" si="2"/>
        <v>276314</v>
      </c>
      <c r="H15" s="494">
        <f t="shared" si="2"/>
        <v>509356</v>
      </c>
      <c r="I15" s="494">
        <f t="shared" si="2"/>
        <v>785670</v>
      </c>
      <c r="J15" s="248" t="s">
        <v>317</v>
      </c>
      <c r="K15" s="206">
        <f t="shared" si="1"/>
        <v>5</v>
      </c>
    </row>
    <row r="16" spans="1:11" ht="15.75" x14ac:dyDescent="0.25">
      <c r="A16" s="206">
        <f t="shared" si="0"/>
        <v>6</v>
      </c>
      <c r="B16" s="210"/>
      <c r="C16" s="492"/>
      <c r="D16" s="492"/>
      <c r="E16" s="492"/>
      <c r="F16" s="492"/>
      <c r="G16" s="492"/>
      <c r="H16" s="492"/>
      <c r="I16" s="493"/>
      <c r="J16" s="248"/>
      <c r="K16" s="206">
        <f t="shared" si="1"/>
        <v>6</v>
      </c>
    </row>
    <row r="17" spans="1:11" ht="15.75" x14ac:dyDescent="0.25">
      <c r="A17" s="206">
        <f t="shared" si="0"/>
        <v>7</v>
      </c>
      <c r="B17" s="502" t="s">
        <v>540</v>
      </c>
      <c r="C17" s="219"/>
      <c r="D17" s="219"/>
      <c r="E17" s="219"/>
      <c r="F17" s="492"/>
      <c r="G17" s="219"/>
      <c r="H17" s="219"/>
      <c r="I17" s="493"/>
      <c r="J17" s="248"/>
      <c r="K17" s="206">
        <f t="shared" si="1"/>
        <v>7</v>
      </c>
    </row>
    <row r="18" spans="1:11" ht="15.75" x14ac:dyDescent="0.25">
      <c r="A18" s="206">
        <f t="shared" si="0"/>
        <v>8</v>
      </c>
      <c r="B18" s="210" t="s">
        <v>694</v>
      </c>
      <c r="C18" s="466">
        <v>0</v>
      </c>
      <c r="D18" s="466">
        <v>0</v>
      </c>
      <c r="E18" s="492">
        <f>C18+D18</f>
        <v>0</v>
      </c>
      <c r="F18" s="492"/>
      <c r="G18" s="466">
        <v>0</v>
      </c>
      <c r="H18" s="466">
        <v>0</v>
      </c>
      <c r="I18" s="493">
        <f>G18+H18</f>
        <v>0</v>
      </c>
      <c r="J18" s="248" t="s">
        <v>689</v>
      </c>
      <c r="K18" s="206">
        <f t="shared" si="1"/>
        <v>8</v>
      </c>
    </row>
    <row r="19" spans="1:11" ht="15.75" x14ac:dyDescent="0.25">
      <c r="A19" s="206">
        <f t="shared" si="0"/>
        <v>9</v>
      </c>
      <c r="B19" s="210"/>
      <c r="C19" s="492"/>
      <c r="D19" s="492"/>
      <c r="E19" s="492"/>
      <c r="F19" s="492"/>
      <c r="G19" s="492"/>
      <c r="H19" s="492"/>
      <c r="I19" s="493"/>
      <c r="J19" s="248"/>
      <c r="K19" s="206">
        <f t="shared" si="1"/>
        <v>9</v>
      </c>
    </row>
    <row r="20" spans="1:11" ht="31.5" x14ac:dyDescent="0.25">
      <c r="A20" s="206">
        <f t="shared" si="0"/>
        <v>10</v>
      </c>
      <c r="B20" s="503" t="s">
        <v>700</v>
      </c>
      <c r="C20" s="466">
        <v>0</v>
      </c>
      <c r="D20" s="466">
        <v>0</v>
      </c>
      <c r="E20" s="492">
        <f>C20+D20</f>
        <v>0</v>
      </c>
      <c r="F20" s="492"/>
      <c r="G20" s="466">
        <v>0</v>
      </c>
      <c r="H20" s="466">
        <v>0</v>
      </c>
      <c r="I20" s="493">
        <f>G20+H20</f>
        <v>0</v>
      </c>
      <c r="J20" s="248" t="s">
        <v>690</v>
      </c>
      <c r="K20" s="206">
        <f t="shared" si="1"/>
        <v>10</v>
      </c>
    </row>
    <row r="21" spans="1:11" ht="15.75" x14ac:dyDescent="0.25">
      <c r="A21" s="206">
        <f t="shared" si="0"/>
        <v>11</v>
      </c>
      <c r="B21" s="210"/>
      <c r="C21" s="219"/>
      <c r="D21" s="219"/>
      <c r="E21" s="219"/>
      <c r="F21" s="492"/>
      <c r="G21" s="211"/>
      <c r="H21" s="211"/>
      <c r="I21" s="493"/>
      <c r="J21" s="248"/>
      <c r="K21" s="206">
        <f t="shared" si="1"/>
        <v>11</v>
      </c>
    </row>
    <row r="22" spans="1:11" ht="31.5" x14ac:dyDescent="0.25">
      <c r="A22" s="206">
        <f t="shared" si="0"/>
        <v>12</v>
      </c>
      <c r="B22" s="503" t="s">
        <v>701</v>
      </c>
      <c r="C22" s="467">
        <v>0</v>
      </c>
      <c r="D22" s="467">
        <v>0</v>
      </c>
      <c r="E22" s="494">
        <f>C22+D22</f>
        <v>0</v>
      </c>
      <c r="F22" s="494"/>
      <c r="G22" s="467">
        <v>0</v>
      </c>
      <c r="H22" s="467">
        <v>0</v>
      </c>
      <c r="I22" s="755">
        <f>G22+H22</f>
        <v>0</v>
      </c>
      <c r="J22" s="248" t="s">
        <v>691</v>
      </c>
      <c r="K22" s="206">
        <f t="shared" si="1"/>
        <v>12</v>
      </c>
    </row>
    <row r="23" spans="1:11" ht="15.75" x14ac:dyDescent="0.25">
      <c r="A23" s="206">
        <f t="shared" si="0"/>
        <v>13</v>
      </c>
      <c r="B23" s="210"/>
      <c r="C23" s="492"/>
      <c r="D23" s="492"/>
      <c r="E23" s="492"/>
      <c r="F23" s="492"/>
      <c r="G23" s="492"/>
      <c r="H23" s="492"/>
      <c r="I23" s="493"/>
      <c r="J23" s="248"/>
      <c r="K23" s="206">
        <f t="shared" si="1"/>
        <v>13</v>
      </c>
    </row>
    <row r="24" spans="1:11" ht="15.75" x14ac:dyDescent="0.25">
      <c r="A24" s="206">
        <f t="shared" si="0"/>
        <v>14</v>
      </c>
      <c r="B24" s="210" t="s">
        <v>544</v>
      </c>
      <c r="C24" s="494">
        <f>SUM(C18:C22)</f>
        <v>0</v>
      </c>
      <c r="D24" s="494">
        <f>SUM(D18:D22)</f>
        <v>0</v>
      </c>
      <c r="E24" s="494">
        <f>SUM(E18:E22)</f>
        <v>0</v>
      </c>
      <c r="F24" s="492"/>
      <c r="G24" s="494">
        <f>SUM(G18:G22)</f>
        <v>0</v>
      </c>
      <c r="H24" s="494">
        <f>SUM(H18:H22)</f>
        <v>0</v>
      </c>
      <c r="I24" s="494">
        <f>SUM(I18:I22)</f>
        <v>0</v>
      </c>
      <c r="J24" s="248" t="s">
        <v>650</v>
      </c>
      <c r="K24" s="206">
        <f t="shared" si="1"/>
        <v>14</v>
      </c>
    </row>
    <row r="25" spans="1:11" ht="15.75" x14ac:dyDescent="0.25">
      <c r="A25" s="206">
        <f t="shared" si="0"/>
        <v>15</v>
      </c>
      <c r="B25" s="210"/>
      <c r="C25" s="213"/>
      <c r="D25" s="213"/>
      <c r="E25" s="213"/>
      <c r="F25" s="498"/>
      <c r="G25" s="213"/>
      <c r="H25" s="213"/>
      <c r="I25" s="214"/>
      <c r="J25" s="209"/>
      <c r="K25" s="206">
        <f t="shared" si="1"/>
        <v>15</v>
      </c>
    </row>
    <row r="26" spans="1:11" ht="16.5" thickBot="1" x14ac:dyDescent="0.3">
      <c r="A26" s="206">
        <f t="shared" si="0"/>
        <v>16</v>
      </c>
      <c r="B26" s="336" t="s">
        <v>67</v>
      </c>
      <c r="C26" s="1034">
        <f>C15+C24</f>
        <v>360823</v>
      </c>
      <c r="D26" s="1034">
        <f>D15+D24</f>
        <v>592241</v>
      </c>
      <c r="E26" s="1034">
        <f>E15+E24</f>
        <v>953064</v>
      </c>
      <c r="F26" s="1033"/>
      <c r="G26" s="1034">
        <f>G15+G24</f>
        <v>276314</v>
      </c>
      <c r="H26" s="1034">
        <f>H15+H24</f>
        <v>509356</v>
      </c>
      <c r="I26" s="1034">
        <f>I15+I24</f>
        <v>785670</v>
      </c>
      <c r="J26" s="248" t="s">
        <v>651</v>
      </c>
      <c r="K26" s="206">
        <f t="shared" si="1"/>
        <v>16</v>
      </c>
    </row>
    <row r="27" spans="1:11" ht="16.5" thickTop="1" x14ac:dyDescent="0.25">
      <c r="A27" s="206">
        <f t="shared" si="0"/>
        <v>17</v>
      </c>
      <c r="B27" s="336"/>
      <c r="C27" s="211"/>
      <c r="D27" s="211"/>
      <c r="E27" s="211"/>
      <c r="F27" s="500"/>
      <c r="G27" s="211"/>
      <c r="H27" s="211"/>
      <c r="I27" s="212"/>
      <c r="J27" s="248"/>
      <c r="K27" s="206">
        <f t="shared" si="1"/>
        <v>17</v>
      </c>
    </row>
    <row r="28" spans="1:11" ht="15.75" x14ac:dyDescent="0.25">
      <c r="A28" s="206">
        <f t="shared" si="0"/>
        <v>18</v>
      </c>
      <c r="B28" s="210"/>
      <c r="C28" s="492"/>
      <c r="D28" s="492"/>
      <c r="E28" s="492"/>
      <c r="F28" s="492"/>
      <c r="G28" s="492"/>
      <c r="H28" s="492"/>
      <c r="I28" s="493"/>
      <c r="J28" s="546" t="s">
        <v>652</v>
      </c>
      <c r="K28" s="206">
        <f t="shared" si="1"/>
        <v>18</v>
      </c>
    </row>
    <row r="29" spans="1:11" ht="16.5" thickBot="1" x14ac:dyDescent="0.3">
      <c r="A29" s="206">
        <f t="shared" si="0"/>
        <v>19</v>
      </c>
      <c r="B29" s="336" t="s">
        <v>363</v>
      </c>
      <c r="C29" s="217"/>
      <c r="D29" s="217"/>
      <c r="E29" s="217"/>
      <c r="F29" s="1033"/>
      <c r="G29" s="1035">
        <f>G26/I26</f>
        <v>0.35169218628686344</v>
      </c>
      <c r="H29" s="1035">
        <f>H26/I26</f>
        <v>0.6483078137131365</v>
      </c>
      <c r="I29" s="1035">
        <f>G29+H29</f>
        <v>1</v>
      </c>
      <c r="J29" s="546" t="s">
        <v>653</v>
      </c>
      <c r="K29" s="206">
        <f t="shared" si="1"/>
        <v>19</v>
      </c>
    </row>
    <row r="30" spans="1:11" ht="16.5" thickTop="1" x14ac:dyDescent="0.25">
      <c r="A30" s="201"/>
      <c r="B30" s="215"/>
      <c r="C30" s="204"/>
      <c r="D30" s="204"/>
      <c r="E30" s="204"/>
      <c r="F30" s="499"/>
      <c r="G30" s="204"/>
      <c r="H30" s="204"/>
      <c r="I30" s="216"/>
      <c r="J30" s="216"/>
      <c r="K30" s="201"/>
    </row>
    <row r="31" spans="1:11" ht="15.75" x14ac:dyDescent="0.25">
      <c r="A31" s="10"/>
      <c r="B31" s="134"/>
      <c r="C31" s="134"/>
      <c r="D31" s="134"/>
      <c r="E31" s="134"/>
      <c r="F31" s="106"/>
      <c r="G31" s="134"/>
      <c r="H31" s="134"/>
      <c r="I31" s="134"/>
      <c r="J31" s="134"/>
      <c r="K31" s="10"/>
    </row>
    <row r="32" spans="1:11" ht="15.75" x14ac:dyDescent="0.25">
      <c r="A32" s="4"/>
      <c r="B32" s="4"/>
    </row>
    <row r="33" spans="1:2" customFormat="1" ht="15.75" x14ac:dyDescent="0.25">
      <c r="A33" s="15">
        <v>1</v>
      </c>
      <c r="B33" s="4" t="s">
        <v>1254</v>
      </c>
    </row>
    <row r="34" spans="1:2" customFormat="1" ht="15.75" x14ac:dyDescent="0.25">
      <c r="A34" s="15">
        <v>2</v>
      </c>
      <c r="B34" s="4" t="s">
        <v>1255</v>
      </c>
    </row>
    <row r="35" spans="1:2" customFormat="1" ht="15.75" x14ac:dyDescent="0.25">
      <c r="A35" s="15">
        <v>3</v>
      </c>
      <c r="B35" s="4" t="s">
        <v>1256</v>
      </c>
    </row>
    <row r="36" spans="1:2" customFormat="1" ht="15.75" x14ac:dyDescent="0.25">
      <c r="A36" s="15">
        <v>4</v>
      </c>
      <c r="B36" s="4" t="s">
        <v>1257</v>
      </c>
    </row>
    <row r="37" spans="1:2" customFormat="1" ht="15.75" x14ac:dyDescent="0.25">
      <c r="A37" s="15">
        <v>5</v>
      </c>
      <c r="B37" s="4" t="s">
        <v>1258</v>
      </c>
    </row>
    <row r="38" spans="1:2" ht="15.75" x14ac:dyDescent="0.25">
      <c r="A38" s="1013"/>
      <c r="B38" s="50"/>
    </row>
  </sheetData>
  <phoneticPr fontId="0" type="noConversion"/>
  <printOptions horizontalCentered="1"/>
  <pageMargins left="0.25" right="0.25" top="0.5" bottom="0.5" header="0.25" footer="0.25"/>
  <pageSetup scale="60" orientation="landscape" r:id="rId1"/>
  <headerFooter alignWithMargins="0">
    <oddFooter xml:space="preserve">&amp;C&amp;12Summary of HV-LV Splits for Forecast Plant Additions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Q60"/>
  <sheetViews>
    <sheetView zoomScale="80" zoomScaleNormal="80" workbookViewId="0">
      <selection activeCell="A50" sqref="A50"/>
    </sheetView>
  </sheetViews>
  <sheetFormatPr defaultRowHeight="12.75" x14ac:dyDescent="0.2"/>
  <cols>
    <col min="1" max="1" width="5" bestFit="1" customWidth="1"/>
    <col min="2" max="2" width="76.5703125" customWidth="1"/>
    <col min="3" max="4" width="18.7109375" bestFit="1" customWidth="1"/>
    <col min="5" max="6" width="19" bestFit="1" customWidth="1"/>
    <col min="7" max="7" width="18.7109375" bestFit="1" customWidth="1"/>
    <col min="8" max="8" width="19.140625" bestFit="1" customWidth="1"/>
    <col min="9" max="11" width="19.7109375" bestFit="1" customWidth="1"/>
    <col min="12" max="12" width="19.85546875" bestFit="1" customWidth="1"/>
    <col min="13" max="13" width="18.85546875" bestFit="1" customWidth="1"/>
    <col min="14" max="14" width="18.42578125" bestFit="1" customWidth="1"/>
    <col min="15" max="15" width="19.85546875" bestFit="1" customWidth="1"/>
    <col min="16" max="16" width="37.7109375" bestFit="1" customWidth="1"/>
    <col min="17" max="17" width="5.140625" customWidth="1"/>
    <col min="19" max="20" width="17.7109375" customWidth="1"/>
  </cols>
  <sheetData>
    <row r="2" spans="1:17" ht="16.5" thickBot="1" x14ac:dyDescent="0.3">
      <c r="A2" s="134"/>
      <c r="B2" s="910"/>
      <c r="C2" s="910"/>
      <c r="D2" s="910"/>
      <c r="E2" s="910"/>
      <c r="F2" s="910"/>
      <c r="G2" s="910"/>
      <c r="H2" s="910"/>
      <c r="I2" s="910"/>
      <c r="J2" s="910"/>
      <c r="K2" s="910"/>
      <c r="L2" s="910"/>
      <c r="M2" s="910"/>
      <c r="N2" s="910"/>
      <c r="O2" s="910"/>
      <c r="P2" s="910"/>
      <c r="Q2" s="134"/>
    </row>
    <row r="3" spans="1:17" s="832" customFormat="1" ht="15.75" x14ac:dyDescent="0.25">
      <c r="A3" s="911" t="s">
        <v>62</v>
      </c>
      <c r="B3" s="926" t="s">
        <v>606</v>
      </c>
      <c r="C3" s="933" t="s">
        <v>1304</v>
      </c>
      <c r="D3" s="912" t="s">
        <v>1304</v>
      </c>
      <c r="E3" s="934" t="s">
        <v>1304</v>
      </c>
      <c r="F3" s="913" t="s">
        <v>1304</v>
      </c>
      <c r="G3" s="912" t="s">
        <v>1304</v>
      </c>
      <c r="H3" s="913" t="s">
        <v>1304</v>
      </c>
      <c r="I3" s="933" t="s">
        <v>1304</v>
      </c>
      <c r="J3" s="912" t="s">
        <v>1304</v>
      </c>
      <c r="K3" s="934" t="s">
        <v>1306</v>
      </c>
      <c r="L3" s="1006" t="s">
        <v>1306</v>
      </c>
      <c r="M3" s="1006" t="s">
        <v>1306</v>
      </c>
      <c r="N3" s="913" t="s">
        <v>1306</v>
      </c>
      <c r="O3" s="911"/>
      <c r="P3" s="977"/>
      <c r="Q3" s="911" t="s">
        <v>62</v>
      </c>
    </row>
    <row r="4" spans="1:17" s="832" customFormat="1" ht="16.5" thickBot="1" x14ac:dyDescent="0.3">
      <c r="A4" s="997" t="s">
        <v>63</v>
      </c>
      <c r="B4" s="997" t="s">
        <v>607</v>
      </c>
      <c r="C4" s="998">
        <v>41275</v>
      </c>
      <c r="D4" s="999">
        <v>41306</v>
      </c>
      <c r="E4" s="1000">
        <v>41334</v>
      </c>
      <c r="F4" s="1001">
        <v>41365</v>
      </c>
      <c r="G4" s="1002">
        <v>41395</v>
      </c>
      <c r="H4" s="1003">
        <v>41426</v>
      </c>
      <c r="I4" s="998">
        <v>41456</v>
      </c>
      <c r="J4" s="999">
        <v>41487</v>
      </c>
      <c r="K4" s="1000">
        <v>41518</v>
      </c>
      <c r="L4" s="1001">
        <v>41548</v>
      </c>
      <c r="M4" s="999">
        <v>41579</v>
      </c>
      <c r="N4" s="1004">
        <v>41609</v>
      </c>
      <c r="O4" s="997" t="s">
        <v>67</v>
      </c>
      <c r="P4" s="1005" t="s">
        <v>65</v>
      </c>
      <c r="Q4" s="997" t="s">
        <v>63</v>
      </c>
    </row>
    <row r="5" spans="1:17" ht="15.75" x14ac:dyDescent="0.25">
      <c r="A5" s="523"/>
      <c r="B5" s="927"/>
      <c r="C5" s="935"/>
      <c r="D5" s="524"/>
      <c r="E5" s="936"/>
      <c r="F5" s="914"/>
      <c r="G5" s="525"/>
      <c r="H5" s="954"/>
      <c r="I5" s="935"/>
      <c r="J5" s="524"/>
      <c r="K5" s="936"/>
      <c r="L5" s="914"/>
      <c r="M5" s="524"/>
      <c r="N5" s="973"/>
      <c r="O5" s="986"/>
      <c r="P5" s="34"/>
      <c r="Q5" s="523"/>
    </row>
    <row r="6" spans="1:17" ht="15.75" x14ac:dyDescent="0.25">
      <c r="A6" s="526">
        <v>1</v>
      </c>
      <c r="B6" s="606" t="s">
        <v>608</v>
      </c>
      <c r="C6" s="937">
        <v>0</v>
      </c>
      <c r="D6" s="532">
        <f t="shared" ref="D6:N6" si="0">C34</f>
        <v>0</v>
      </c>
      <c r="E6" s="641">
        <f t="shared" si="0"/>
        <v>0</v>
      </c>
      <c r="F6" s="638">
        <f t="shared" si="0"/>
        <v>0</v>
      </c>
      <c r="G6" s="532">
        <f t="shared" si="0"/>
        <v>0</v>
      </c>
      <c r="H6" s="639">
        <f t="shared" si="0"/>
        <v>0</v>
      </c>
      <c r="I6" s="640">
        <f t="shared" si="0"/>
        <v>0</v>
      </c>
      <c r="J6" s="532">
        <f t="shared" si="0"/>
        <v>0</v>
      </c>
      <c r="K6" s="641">
        <f t="shared" si="0"/>
        <v>0</v>
      </c>
      <c r="L6" s="1041">
        <f t="shared" si="0"/>
        <v>5555320.8977002744</v>
      </c>
      <c r="M6" s="532">
        <f t="shared" si="0"/>
        <v>4382165.84954667</v>
      </c>
      <c r="N6" s="1041">
        <f t="shared" si="0"/>
        <v>5250011.0733316774</v>
      </c>
      <c r="O6" s="987"/>
      <c r="P6" s="763" t="s">
        <v>609</v>
      </c>
      <c r="Q6" s="526">
        <v>1</v>
      </c>
    </row>
    <row r="7" spans="1:17" ht="15.75" x14ac:dyDescent="0.25">
      <c r="A7" s="526">
        <f t="shared" ref="A7:A42" si="1">A6+1</f>
        <v>2</v>
      </c>
      <c r="B7" s="523"/>
      <c r="C7" s="601"/>
      <c r="D7" s="527"/>
      <c r="E7" s="603"/>
      <c r="F7" s="597"/>
      <c r="G7" s="528"/>
      <c r="H7" s="598"/>
      <c r="I7" s="601"/>
      <c r="J7" s="527"/>
      <c r="K7" s="603"/>
      <c r="L7" s="1020"/>
      <c r="M7" s="1028"/>
      <c r="N7" s="1022"/>
      <c r="O7" s="988"/>
      <c r="P7" s="978"/>
      <c r="Q7" s="526">
        <f t="shared" ref="Q7:Q42" si="2">Q6+1</f>
        <v>2</v>
      </c>
    </row>
    <row r="8" spans="1:17" ht="18.75" x14ac:dyDescent="0.25">
      <c r="A8" s="526">
        <f t="shared" si="1"/>
        <v>3</v>
      </c>
      <c r="B8" s="927" t="s">
        <v>610</v>
      </c>
      <c r="C8" s="938">
        <v>0</v>
      </c>
      <c r="D8" s="529">
        <v>0</v>
      </c>
      <c r="E8" s="692">
        <v>0</v>
      </c>
      <c r="F8" s="915">
        <v>0</v>
      </c>
      <c r="G8" s="529">
        <v>0</v>
      </c>
      <c r="H8" s="955">
        <v>0</v>
      </c>
      <c r="I8" s="938">
        <v>0</v>
      </c>
      <c r="J8" s="529">
        <v>0</v>
      </c>
      <c r="K8" s="1058">
        <v>61573512.616529994</v>
      </c>
      <c r="L8" s="1059">
        <v>52003761.101460002</v>
      </c>
      <c r="M8" s="1060">
        <v>47551334.918230005</v>
      </c>
      <c r="N8" s="1058">
        <v>48073217.451829992</v>
      </c>
      <c r="O8" s="989">
        <f>SUM(C8:N8)</f>
        <v>209201826.08805001</v>
      </c>
      <c r="P8" s="978" t="s">
        <v>611</v>
      </c>
      <c r="Q8" s="526">
        <f t="shared" si="2"/>
        <v>3</v>
      </c>
    </row>
    <row r="9" spans="1:17" ht="15.75" x14ac:dyDescent="0.25">
      <c r="A9" s="526">
        <f t="shared" si="1"/>
        <v>4</v>
      </c>
      <c r="B9" s="523"/>
      <c r="C9" s="626"/>
      <c r="D9" s="211"/>
      <c r="E9" s="628"/>
      <c r="F9" s="212"/>
      <c r="G9" s="501"/>
      <c r="H9" s="623"/>
      <c r="I9" s="967"/>
      <c r="J9" s="501"/>
      <c r="K9" s="628"/>
      <c r="L9" s="965"/>
      <c r="M9" s="501"/>
      <c r="N9" s="623"/>
      <c r="O9" s="990"/>
      <c r="P9" s="978"/>
      <c r="Q9" s="526">
        <f t="shared" si="2"/>
        <v>4</v>
      </c>
    </row>
    <row r="10" spans="1:17" ht="15.75" x14ac:dyDescent="0.25">
      <c r="A10" s="526">
        <f t="shared" si="1"/>
        <v>5</v>
      </c>
      <c r="B10" s="928" t="s">
        <v>721</v>
      </c>
      <c r="C10" s="626"/>
      <c r="D10" s="211"/>
      <c r="E10" s="628"/>
      <c r="F10" s="212"/>
      <c r="G10" s="501"/>
      <c r="H10" s="623"/>
      <c r="I10" s="626"/>
      <c r="J10" s="211"/>
      <c r="K10" s="628"/>
      <c r="L10" s="212"/>
      <c r="M10" s="211"/>
      <c r="N10" s="975"/>
      <c r="O10" s="990"/>
      <c r="P10" s="979"/>
      <c r="Q10" s="526">
        <f t="shared" si="2"/>
        <v>5</v>
      </c>
    </row>
    <row r="11" spans="1:17" ht="15.75" x14ac:dyDescent="0.25">
      <c r="A11" s="526">
        <f t="shared" si="1"/>
        <v>6</v>
      </c>
      <c r="B11" s="929" t="s">
        <v>722</v>
      </c>
      <c r="C11" s="626"/>
      <c r="D11" s="211"/>
      <c r="E11" s="628"/>
      <c r="F11" s="212"/>
      <c r="G11" s="501"/>
      <c r="H11" s="623"/>
      <c r="I11" s="626"/>
      <c r="J11" s="211"/>
      <c r="K11" s="628"/>
      <c r="L11" s="212"/>
      <c r="M11" s="211"/>
      <c r="N11" s="975"/>
      <c r="O11" s="990"/>
      <c r="P11" s="979"/>
      <c r="Q11" s="526">
        <f t="shared" si="2"/>
        <v>6</v>
      </c>
    </row>
    <row r="12" spans="1:17" ht="18.75" x14ac:dyDescent="0.25">
      <c r="A12" s="526">
        <f t="shared" si="1"/>
        <v>7</v>
      </c>
      <c r="B12" s="523" t="s">
        <v>723</v>
      </c>
      <c r="C12" s="939">
        <v>0</v>
      </c>
      <c r="D12" s="465">
        <v>0</v>
      </c>
      <c r="E12" s="940">
        <v>0</v>
      </c>
      <c r="F12" s="916">
        <v>0</v>
      </c>
      <c r="G12" s="465">
        <v>0</v>
      </c>
      <c r="H12" s="956">
        <v>0</v>
      </c>
      <c r="I12" s="939">
        <v>0</v>
      </c>
      <c r="J12" s="465">
        <v>0</v>
      </c>
      <c r="K12" s="968">
        <v>0</v>
      </c>
      <c r="L12" s="916">
        <v>0</v>
      </c>
      <c r="M12" s="465">
        <v>0</v>
      </c>
      <c r="N12" s="453">
        <v>0</v>
      </c>
      <c r="O12" s="991">
        <f>SUM(C12:N12)</f>
        <v>0</v>
      </c>
      <c r="P12" s="978" t="s">
        <v>611</v>
      </c>
      <c r="Q12" s="526">
        <f t="shared" si="2"/>
        <v>7</v>
      </c>
    </row>
    <row r="13" spans="1:17" ht="18.75" x14ac:dyDescent="0.25">
      <c r="A13" s="526">
        <f t="shared" si="1"/>
        <v>8</v>
      </c>
      <c r="B13" s="523" t="s">
        <v>724</v>
      </c>
      <c r="C13" s="939">
        <v>0</v>
      </c>
      <c r="D13" s="465">
        <v>0</v>
      </c>
      <c r="E13" s="940">
        <v>0</v>
      </c>
      <c r="F13" s="916">
        <v>0</v>
      </c>
      <c r="G13" s="465">
        <v>0</v>
      </c>
      <c r="H13" s="956">
        <v>0</v>
      </c>
      <c r="I13" s="939">
        <v>0</v>
      </c>
      <c r="J13" s="465">
        <v>0</v>
      </c>
      <c r="K13" s="968">
        <v>0</v>
      </c>
      <c r="L13" s="916">
        <v>0</v>
      </c>
      <c r="M13" s="465">
        <v>0</v>
      </c>
      <c r="N13" s="453">
        <v>0</v>
      </c>
      <c r="O13" s="991">
        <f>SUM(C13:N13)</f>
        <v>0</v>
      </c>
      <c r="P13" s="978" t="s">
        <v>611</v>
      </c>
      <c r="Q13" s="526">
        <f t="shared" si="2"/>
        <v>8</v>
      </c>
    </row>
    <row r="14" spans="1:17" ht="15.75" x14ac:dyDescent="0.25">
      <c r="A14" s="526">
        <f t="shared" si="1"/>
        <v>9</v>
      </c>
      <c r="B14" s="523"/>
      <c r="C14" s="626"/>
      <c r="D14" s="211"/>
      <c r="E14" s="628"/>
      <c r="F14" s="212"/>
      <c r="G14" s="501"/>
      <c r="H14" s="623"/>
      <c r="I14" s="626"/>
      <c r="J14" s="211"/>
      <c r="K14" s="628"/>
      <c r="L14" s="212"/>
      <c r="M14" s="211"/>
      <c r="N14" s="975"/>
      <c r="O14" s="990"/>
      <c r="P14" s="980"/>
      <c r="Q14" s="526">
        <f t="shared" si="2"/>
        <v>9</v>
      </c>
    </row>
    <row r="15" spans="1:17" ht="15.75" x14ac:dyDescent="0.25">
      <c r="A15" s="526">
        <f t="shared" si="1"/>
        <v>10</v>
      </c>
      <c r="B15" s="929"/>
      <c r="C15" s="626"/>
      <c r="D15" s="211"/>
      <c r="E15" s="628"/>
      <c r="F15" s="212"/>
      <c r="G15" s="501"/>
      <c r="H15" s="623"/>
      <c r="I15" s="626"/>
      <c r="J15" s="211"/>
      <c r="K15" s="628"/>
      <c r="L15" s="212"/>
      <c r="M15" s="211"/>
      <c r="N15" s="975"/>
      <c r="O15" s="990"/>
      <c r="P15" s="978"/>
      <c r="Q15" s="526">
        <f t="shared" si="2"/>
        <v>10</v>
      </c>
    </row>
    <row r="16" spans="1:17" ht="15.75" x14ac:dyDescent="0.25">
      <c r="A16" s="526">
        <f t="shared" si="1"/>
        <v>11</v>
      </c>
      <c r="B16" s="523"/>
      <c r="C16" s="624"/>
      <c r="D16" s="501"/>
      <c r="E16" s="625"/>
      <c r="F16" s="754"/>
      <c r="G16" s="501"/>
      <c r="H16" s="623"/>
      <c r="I16" s="624"/>
      <c r="J16" s="501"/>
      <c r="K16" s="969"/>
      <c r="L16" s="754"/>
      <c r="M16" s="501"/>
      <c r="N16" s="700"/>
      <c r="O16" s="991"/>
      <c r="P16" s="978"/>
      <c r="Q16" s="526">
        <f t="shared" si="2"/>
        <v>11</v>
      </c>
    </row>
    <row r="17" spans="1:17" ht="15.75" x14ac:dyDescent="0.25">
      <c r="A17" s="526">
        <f t="shared" si="1"/>
        <v>12</v>
      </c>
      <c r="B17" s="523"/>
      <c r="C17" s="624"/>
      <c r="D17" s="501"/>
      <c r="E17" s="625"/>
      <c r="F17" s="754"/>
      <c r="G17" s="501"/>
      <c r="H17" s="623"/>
      <c r="I17" s="624"/>
      <c r="J17" s="501"/>
      <c r="K17" s="969"/>
      <c r="L17" s="754"/>
      <c r="M17" s="501"/>
      <c r="N17" s="700"/>
      <c r="O17" s="991"/>
      <c r="P17" s="978"/>
      <c r="Q17" s="526">
        <f t="shared" si="2"/>
        <v>12</v>
      </c>
    </row>
    <row r="18" spans="1:17" ht="15.75" x14ac:dyDescent="0.25">
      <c r="A18" s="526">
        <f t="shared" si="1"/>
        <v>13</v>
      </c>
      <c r="B18" s="523"/>
      <c r="C18" s="941"/>
      <c r="D18" s="494"/>
      <c r="E18" s="942"/>
      <c r="F18" s="530"/>
      <c r="G18" s="494"/>
      <c r="H18" s="957"/>
      <c r="I18" s="970"/>
      <c r="J18" s="531"/>
      <c r="K18" s="971"/>
      <c r="L18" s="966"/>
      <c r="M18" s="494"/>
      <c r="N18" s="530"/>
      <c r="O18" s="992"/>
      <c r="P18" s="978"/>
      <c r="Q18" s="526">
        <f t="shared" si="2"/>
        <v>13</v>
      </c>
    </row>
    <row r="19" spans="1:17" ht="15.75" x14ac:dyDescent="0.25">
      <c r="A19" s="526">
        <f t="shared" si="1"/>
        <v>14</v>
      </c>
      <c r="B19" s="523" t="s">
        <v>612</v>
      </c>
      <c r="C19" s="943">
        <f t="shared" ref="C19:O19" si="3">SUM(C12:C18)</f>
        <v>0</v>
      </c>
      <c r="D19" s="501">
        <f t="shared" si="3"/>
        <v>0</v>
      </c>
      <c r="E19" s="625">
        <f t="shared" si="3"/>
        <v>0</v>
      </c>
      <c r="F19" s="700">
        <f t="shared" si="3"/>
        <v>0</v>
      </c>
      <c r="G19" s="501">
        <f t="shared" si="3"/>
        <v>0</v>
      </c>
      <c r="H19" s="623">
        <f t="shared" si="3"/>
        <v>0</v>
      </c>
      <c r="I19" s="943">
        <f t="shared" si="3"/>
        <v>0</v>
      </c>
      <c r="J19" s="501">
        <f t="shared" si="3"/>
        <v>0</v>
      </c>
      <c r="K19" s="625">
        <f t="shared" si="3"/>
        <v>0</v>
      </c>
      <c r="L19" s="917">
        <f t="shared" si="3"/>
        <v>0</v>
      </c>
      <c r="M19" s="713">
        <f t="shared" si="3"/>
        <v>0</v>
      </c>
      <c r="N19" s="623">
        <f t="shared" si="3"/>
        <v>0</v>
      </c>
      <c r="O19" s="991">
        <f t="shared" si="3"/>
        <v>0</v>
      </c>
      <c r="P19" s="978" t="s">
        <v>613</v>
      </c>
      <c r="Q19" s="526">
        <f t="shared" si="2"/>
        <v>14</v>
      </c>
    </row>
    <row r="20" spans="1:17" ht="15.75" x14ac:dyDescent="0.25">
      <c r="A20" s="526">
        <f t="shared" si="1"/>
        <v>15</v>
      </c>
      <c r="B20" s="523"/>
      <c r="C20" s="944"/>
      <c r="D20" s="492"/>
      <c r="E20" s="690"/>
      <c r="F20" s="493"/>
      <c r="G20" s="492"/>
      <c r="H20" s="958"/>
      <c r="I20" s="944"/>
      <c r="J20" s="492"/>
      <c r="K20" s="690"/>
      <c r="L20" s="493"/>
      <c r="M20" s="492"/>
      <c r="N20" s="958"/>
      <c r="O20" s="992"/>
      <c r="P20" s="978"/>
      <c r="Q20" s="526">
        <f t="shared" si="2"/>
        <v>15</v>
      </c>
    </row>
    <row r="21" spans="1:17" ht="18.75" x14ac:dyDescent="0.25">
      <c r="A21" s="526">
        <f t="shared" si="1"/>
        <v>16</v>
      </c>
      <c r="B21" s="927" t="s">
        <v>725</v>
      </c>
      <c r="C21" s="945">
        <f t="shared" ref="C21:N21" si="4">C8+C19</f>
        <v>0</v>
      </c>
      <c r="D21" s="713">
        <f t="shared" si="4"/>
        <v>0</v>
      </c>
      <c r="E21" s="946">
        <f t="shared" si="4"/>
        <v>0</v>
      </c>
      <c r="F21" s="917">
        <f t="shared" si="4"/>
        <v>0</v>
      </c>
      <c r="G21" s="713">
        <f t="shared" si="4"/>
        <v>0</v>
      </c>
      <c r="H21" s="959">
        <f t="shared" si="4"/>
        <v>0</v>
      </c>
      <c r="I21" s="945">
        <f t="shared" si="4"/>
        <v>0</v>
      </c>
      <c r="J21" s="713">
        <f t="shared" si="4"/>
        <v>0</v>
      </c>
      <c r="K21" s="946">
        <f t="shared" si="4"/>
        <v>61573512.616529994</v>
      </c>
      <c r="L21" s="917">
        <f t="shared" si="4"/>
        <v>52003761.101460002</v>
      </c>
      <c r="M21" s="713">
        <f t="shared" si="4"/>
        <v>47551334.918230005</v>
      </c>
      <c r="N21" s="959">
        <f t="shared" si="4"/>
        <v>48073217.451829992</v>
      </c>
      <c r="O21" s="991">
        <f>SUM(C21:N21)</f>
        <v>209201826.08805001</v>
      </c>
      <c r="P21" s="978" t="s">
        <v>726</v>
      </c>
      <c r="Q21" s="526">
        <f t="shared" si="2"/>
        <v>16</v>
      </c>
    </row>
    <row r="22" spans="1:17" ht="15.75" x14ac:dyDescent="0.25">
      <c r="A22" s="526">
        <f t="shared" si="1"/>
        <v>17</v>
      </c>
      <c r="B22" s="927"/>
      <c r="C22" s="601"/>
      <c r="D22" s="527"/>
      <c r="E22" s="603"/>
      <c r="F22" s="597"/>
      <c r="G22" s="528"/>
      <c r="H22" s="598"/>
      <c r="I22" s="601"/>
      <c r="J22" s="527"/>
      <c r="K22" s="603"/>
      <c r="L22" s="597"/>
      <c r="M22" s="527"/>
      <c r="N22" s="974"/>
      <c r="O22" s="993"/>
      <c r="P22" s="978"/>
      <c r="Q22" s="526">
        <f t="shared" si="2"/>
        <v>17</v>
      </c>
    </row>
    <row r="23" spans="1:17" ht="15.75" x14ac:dyDescent="0.25">
      <c r="A23" s="526">
        <f t="shared" si="1"/>
        <v>18</v>
      </c>
      <c r="B23" s="927" t="s">
        <v>614</v>
      </c>
      <c r="C23" s="938">
        <v>0</v>
      </c>
      <c r="D23" s="529">
        <v>0</v>
      </c>
      <c r="E23" s="692">
        <v>0</v>
      </c>
      <c r="F23" s="915">
        <v>0</v>
      </c>
      <c r="G23" s="529">
        <v>0</v>
      </c>
      <c r="H23" s="955">
        <v>0</v>
      </c>
      <c r="I23" s="938">
        <v>0</v>
      </c>
      <c r="J23" s="529">
        <v>0</v>
      </c>
      <c r="K23" s="1058">
        <v>67121343.941940963</v>
      </c>
      <c r="L23" s="1059">
        <v>50816713.022103935</v>
      </c>
      <c r="M23" s="1060">
        <v>48406231.694757171</v>
      </c>
      <c r="N23" s="1058">
        <v>48826218.166472062</v>
      </c>
      <c r="O23" s="989">
        <f>SUM(C23:N23)</f>
        <v>215170506.82527411</v>
      </c>
      <c r="P23" s="978" t="s">
        <v>611</v>
      </c>
      <c r="Q23" s="526">
        <f t="shared" si="2"/>
        <v>18</v>
      </c>
    </row>
    <row r="24" spans="1:17" ht="15.75" x14ac:dyDescent="0.25">
      <c r="A24" s="526">
        <f t="shared" si="1"/>
        <v>19</v>
      </c>
      <c r="B24" s="927"/>
      <c r="C24" s="601"/>
      <c r="D24" s="527"/>
      <c r="E24" s="603"/>
      <c r="F24" s="597"/>
      <c r="G24" s="528"/>
      <c r="H24" s="598"/>
      <c r="I24" s="601"/>
      <c r="J24" s="527"/>
      <c r="K24" s="1016"/>
      <c r="L24" s="1020"/>
      <c r="M24" s="1017"/>
      <c r="N24" s="1022"/>
      <c r="O24" s="1023"/>
      <c r="P24" s="978"/>
      <c r="Q24" s="526">
        <f t="shared" si="2"/>
        <v>19</v>
      </c>
    </row>
    <row r="25" spans="1:17" ht="15.75" x14ac:dyDescent="0.25">
      <c r="A25" s="526">
        <f t="shared" si="1"/>
        <v>20</v>
      </c>
      <c r="B25" s="930" t="s">
        <v>615</v>
      </c>
      <c r="C25" s="720">
        <f t="shared" ref="C25:N25" si="5">C23-C21</f>
        <v>0</v>
      </c>
      <c r="D25" s="718">
        <f t="shared" si="5"/>
        <v>0</v>
      </c>
      <c r="E25" s="721">
        <f t="shared" si="5"/>
        <v>0</v>
      </c>
      <c r="F25" s="717">
        <f t="shared" si="5"/>
        <v>0</v>
      </c>
      <c r="G25" s="718">
        <f t="shared" si="5"/>
        <v>0</v>
      </c>
      <c r="H25" s="719">
        <f t="shared" si="5"/>
        <v>0</v>
      </c>
      <c r="I25" s="720">
        <f t="shared" si="5"/>
        <v>0</v>
      </c>
      <c r="J25" s="718">
        <f t="shared" si="5"/>
        <v>0</v>
      </c>
      <c r="K25" s="721">
        <f t="shared" si="5"/>
        <v>5547831.3254109696</v>
      </c>
      <c r="L25" s="717">
        <f t="shared" si="5"/>
        <v>-1187048.0793560669</v>
      </c>
      <c r="M25" s="718">
        <f t="shared" si="5"/>
        <v>854896.77652716637</v>
      </c>
      <c r="N25" s="719">
        <f t="shared" si="5"/>
        <v>753000.71464207023</v>
      </c>
      <c r="O25" s="989">
        <f>SUM(C25:N25)</f>
        <v>5968680.7372241393</v>
      </c>
      <c r="P25" s="763" t="s">
        <v>616</v>
      </c>
      <c r="Q25" s="526">
        <f t="shared" si="2"/>
        <v>20</v>
      </c>
    </row>
    <row r="26" spans="1:17" ht="16.5" thickBot="1" x14ac:dyDescent="0.3">
      <c r="A26" s="533">
        <f t="shared" si="1"/>
        <v>21</v>
      </c>
      <c r="B26" s="651"/>
      <c r="C26" s="947"/>
      <c r="D26" s="534"/>
      <c r="E26" s="948"/>
      <c r="F26" s="918"/>
      <c r="G26" s="535"/>
      <c r="H26" s="960"/>
      <c r="I26" s="947"/>
      <c r="J26" s="534"/>
      <c r="K26" s="1021"/>
      <c r="L26" s="1027"/>
      <c r="M26" s="1026"/>
      <c r="N26" s="1021"/>
      <c r="O26" s="1015"/>
      <c r="P26" s="981"/>
      <c r="Q26" s="533">
        <f t="shared" si="2"/>
        <v>21</v>
      </c>
    </row>
    <row r="27" spans="1:17" ht="15.75" x14ac:dyDescent="0.25">
      <c r="A27" s="526">
        <f t="shared" si="1"/>
        <v>22</v>
      </c>
      <c r="B27" s="523" t="s">
        <v>617</v>
      </c>
      <c r="C27" s="634"/>
      <c r="D27" s="536"/>
      <c r="E27" s="636"/>
      <c r="F27" s="630"/>
      <c r="G27" s="537"/>
      <c r="H27" s="631"/>
      <c r="I27" s="634"/>
      <c r="J27" s="536"/>
      <c r="K27" s="636"/>
      <c r="L27" s="630"/>
      <c r="M27" s="536"/>
      <c r="N27" s="976"/>
      <c r="O27" s="993"/>
      <c r="P27" s="982"/>
      <c r="Q27" s="526">
        <f t="shared" si="2"/>
        <v>22</v>
      </c>
    </row>
    <row r="28" spans="1:17" ht="15.75" x14ac:dyDescent="0.25">
      <c r="A28" s="526">
        <f t="shared" si="1"/>
        <v>23</v>
      </c>
      <c r="B28" s="523" t="s">
        <v>618</v>
      </c>
      <c r="C28" s="640">
        <f>$C6</f>
        <v>0</v>
      </c>
      <c r="D28" s="532">
        <f>$C6</f>
        <v>0</v>
      </c>
      <c r="E28" s="641">
        <f>$C6</f>
        <v>0</v>
      </c>
      <c r="F28" s="638">
        <f>$F6</f>
        <v>0</v>
      </c>
      <c r="G28" s="532">
        <f>$F6</f>
        <v>0</v>
      </c>
      <c r="H28" s="639">
        <f>$F6</f>
        <v>0</v>
      </c>
      <c r="I28" s="640">
        <f>$I6</f>
        <v>0</v>
      </c>
      <c r="J28" s="532">
        <f>$I6</f>
        <v>0</v>
      </c>
      <c r="K28" s="641">
        <f>$I6</f>
        <v>0</v>
      </c>
      <c r="L28" s="638">
        <f>$L6</f>
        <v>5555320.8977002744</v>
      </c>
      <c r="M28" s="532">
        <f>$L6</f>
        <v>5555320.8977002744</v>
      </c>
      <c r="N28" s="639">
        <f>$L6</f>
        <v>5555320.8977002744</v>
      </c>
      <c r="O28" s="993"/>
      <c r="P28" s="983" t="s">
        <v>619</v>
      </c>
      <c r="Q28" s="526">
        <f t="shared" si="2"/>
        <v>23</v>
      </c>
    </row>
    <row r="29" spans="1:17" ht="15.75" x14ac:dyDescent="0.25">
      <c r="A29" s="526">
        <f t="shared" si="1"/>
        <v>24</v>
      </c>
      <c r="B29" s="523" t="s">
        <v>620</v>
      </c>
      <c r="C29" s="725">
        <f>C25/2</f>
        <v>0</v>
      </c>
      <c r="D29" s="714">
        <f>C25+(D25/2)</f>
        <v>0</v>
      </c>
      <c r="E29" s="726">
        <f>C25+D25+(E25/2)</f>
        <v>0</v>
      </c>
      <c r="F29" s="723">
        <f>F25/2</f>
        <v>0</v>
      </c>
      <c r="G29" s="714">
        <f>F25+(G25/2)</f>
        <v>0</v>
      </c>
      <c r="H29" s="724">
        <f>(F25+G25+(H25/2))</f>
        <v>0</v>
      </c>
      <c r="I29" s="725">
        <f>I25/2</f>
        <v>0</v>
      </c>
      <c r="J29" s="714">
        <f>I25+(J25/2)</f>
        <v>0</v>
      </c>
      <c r="K29" s="726">
        <f>I25+J25+(K25/2)</f>
        <v>2773915.6627054848</v>
      </c>
      <c r="L29" s="723">
        <f>L25/2</f>
        <v>-593524.03967803344</v>
      </c>
      <c r="M29" s="714">
        <f>L25+(M25/2)</f>
        <v>-759599.6910924837</v>
      </c>
      <c r="N29" s="724">
        <f>L25+M25+(N25/2)</f>
        <v>44349.054492134601</v>
      </c>
      <c r="O29" s="994"/>
      <c r="P29" s="983" t="s">
        <v>621</v>
      </c>
      <c r="Q29" s="526">
        <f t="shared" si="2"/>
        <v>24</v>
      </c>
    </row>
    <row r="30" spans="1:17" ht="15.75" x14ac:dyDescent="0.25">
      <c r="A30" s="526">
        <f t="shared" si="1"/>
        <v>25</v>
      </c>
      <c r="B30" s="523" t="s">
        <v>622</v>
      </c>
      <c r="C30" s="632">
        <f t="shared" ref="C30:N30" si="6">C28+C29</f>
        <v>0</v>
      </c>
      <c r="D30" s="537">
        <f t="shared" si="6"/>
        <v>0</v>
      </c>
      <c r="E30" s="633">
        <f t="shared" si="6"/>
        <v>0</v>
      </c>
      <c r="F30" s="919">
        <f t="shared" si="6"/>
        <v>0</v>
      </c>
      <c r="G30" s="537">
        <f t="shared" si="6"/>
        <v>0</v>
      </c>
      <c r="H30" s="631">
        <f t="shared" si="6"/>
        <v>0</v>
      </c>
      <c r="I30" s="632">
        <f t="shared" si="6"/>
        <v>0</v>
      </c>
      <c r="J30" s="537">
        <f t="shared" si="6"/>
        <v>0</v>
      </c>
      <c r="K30" s="633">
        <f t="shared" si="6"/>
        <v>2773915.6627054848</v>
      </c>
      <c r="L30" s="919">
        <f t="shared" si="6"/>
        <v>4961796.8580222409</v>
      </c>
      <c r="M30" s="537">
        <f t="shared" si="6"/>
        <v>4795721.2066077907</v>
      </c>
      <c r="N30" s="631">
        <f t="shared" si="6"/>
        <v>5599669.952192409</v>
      </c>
      <c r="O30" s="993"/>
      <c r="P30" s="983" t="s">
        <v>623</v>
      </c>
      <c r="Q30" s="526">
        <f t="shared" si="2"/>
        <v>25</v>
      </c>
    </row>
    <row r="31" spans="1:17" ht="15.75" x14ac:dyDescent="0.25">
      <c r="A31" s="526">
        <f t="shared" si="1"/>
        <v>26</v>
      </c>
      <c r="B31" s="523" t="s">
        <v>624</v>
      </c>
      <c r="C31" s="648">
        <f t="shared" ref="C31:N31" si="7">C41</f>
        <v>2.8E-3</v>
      </c>
      <c r="D31" s="646">
        <f t="shared" si="7"/>
        <v>2.5000000000000001E-3</v>
      </c>
      <c r="E31" s="649">
        <f t="shared" si="7"/>
        <v>2.8E-3</v>
      </c>
      <c r="F31" s="645">
        <f t="shared" si="7"/>
        <v>2.7000000000000001E-3</v>
      </c>
      <c r="G31" s="646">
        <f t="shared" si="7"/>
        <v>2.8E-3</v>
      </c>
      <c r="H31" s="647">
        <f t="shared" si="7"/>
        <v>2.7000000000000001E-3</v>
      </c>
      <c r="I31" s="648">
        <f t="shared" si="7"/>
        <v>2.8E-3</v>
      </c>
      <c r="J31" s="646">
        <f t="shared" si="7"/>
        <v>2.8E-3</v>
      </c>
      <c r="K31" s="649">
        <f t="shared" si="7"/>
        <v>2.7000000000000001E-3</v>
      </c>
      <c r="L31" s="645">
        <f t="shared" si="7"/>
        <v>2.8E-3</v>
      </c>
      <c r="M31" s="646">
        <f t="shared" si="7"/>
        <v>2.7000000000000001E-3</v>
      </c>
      <c r="N31" s="647">
        <f t="shared" si="7"/>
        <v>2.8E-3</v>
      </c>
      <c r="O31" s="994"/>
      <c r="P31" s="983" t="s">
        <v>625</v>
      </c>
      <c r="Q31" s="526">
        <f t="shared" si="2"/>
        <v>26</v>
      </c>
    </row>
    <row r="32" spans="1:17" ht="15.75" x14ac:dyDescent="0.25">
      <c r="A32" s="526">
        <f t="shared" si="1"/>
        <v>27</v>
      </c>
      <c r="B32" s="927" t="s">
        <v>626</v>
      </c>
      <c r="C32" s="766">
        <f t="shared" ref="C32:N32" si="8">C30*C31</f>
        <v>0</v>
      </c>
      <c r="D32" s="760">
        <f t="shared" si="8"/>
        <v>0</v>
      </c>
      <c r="E32" s="767">
        <f t="shared" si="8"/>
        <v>0</v>
      </c>
      <c r="F32" s="764">
        <f t="shared" si="8"/>
        <v>0</v>
      </c>
      <c r="G32" s="760">
        <f t="shared" si="8"/>
        <v>0</v>
      </c>
      <c r="H32" s="765">
        <f t="shared" si="8"/>
        <v>0</v>
      </c>
      <c r="I32" s="766">
        <f t="shared" si="8"/>
        <v>0</v>
      </c>
      <c r="J32" s="760">
        <f t="shared" si="8"/>
        <v>0</v>
      </c>
      <c r="K32" s="767">
        <f t="shared" si="8"/>
        <v>7489.5722893048096</v>
      </c>
      <c r="L32" s="764">
        <f t="shared" si="8"/>
        <v>13893.031202462274</v>
      </c>
      <c r="M32" s="760">
        <f t="shared" si="8"/>
        <v>12948.447257841035</v>
      </c>
      <c r="N32" s="765">
        <f t="shared" si="8"/>
        <v>15679.075866138744</v>
      </c>
      <c r="O32" s="1061">
        <f>SUM(C32:N32)</f>
        <v>50010.126615746864</v>
      </c>
      <c r="P32" s="983" t="s">
        <v>627</v>
      </c>
      <c r="Q32" s="526">
        <f t="shared" si="2"/>
        <v>27</v>
      </c>
    </row>
    <row r="33" spans="1:17" ht="16.5" thickBot="1" x14ac:dyDescent="0.3">
      <c r="A33" s="526">
        <f t="shared" si="1"/>
        <v>28</v>
      </c>
      <c r="B33" s="523"/>
      <c r="C33" s="634"/>
      <c r="D33" s="536"/>
      <c r="E33" s="636"/>
      <c r="F33" s="630"/>
      <c r="G33" s="537"/>
      <c r="H33" s="631"/>
      <c r="I33" s="634"/>
      <c r="J33" s="536"/>
      <c r="K33" s="1062"/>
      <c r="L33" s="1063"/>
      <c r="M33" s="1064"/>
      <c r="N33" s="1065"/>
      <c r="O33" s="1066"/>
      <c r="P33" s="983"/>
      <c r="Q33" s="526">
        <f t="shared" si="2"/>
        <v>28</v>
      </c>
    </row>
    <row r="34" spans="1:17" ht="16.5" thickBot="1" x14ac:dyDescent="0.3">
      <c r="A34" s="526">
        <f t="shared" si="1"/>
        <v>29</v>
      </c>
      <c r="B34" s="606" t="s">
        <v>628</v>
      </c>
      <c r="C34" s="949">
        <f>C6+C25+C32</f>
        <v>0</v>
      </c>
      <c r="D34" s="761">
        <f>D6+D25+D32</f>
        <v>0</v>
      </c>
      <c r="E34" s="950">
        <f>E6+E25+E32</f>
        <v>0</v>
      </c>
      <c r="F34" s="920">
        <f>(F6+F25+F32)</f>
        <v>0</v>
      </c>
      <c r="G34" s="761">
        <f t="shared" ref="G34:O34" si="9">G6+G25+G32</f>
        <v>0</v>
      </c>
      <c r="H34" s="762">
        <f t="shared" si="9"/>
        <v>0</v>
      </c>
      <c r="I34" s="949">
        <f t="shared" si="9"/>
        <v>0</v>
      </c>
      <c r="J34" s="761">
        <f t="shared" si="9"/>
        <v>0</v>
      </c>
      <c r="K34" s="950">
        <f t="shared" si="9"/>
        <v>5555320.8977002744</v>
      </c>
      <c r="L34" s="920">
        <f t="shared" si="9"/>
        <v>4382165.84954667</v>
      </c>
      <c r="M34" s="761">
        <f t="shared" si="9"/>
        <v>5250011.0733316774</v>
      </c>
      <c r="N34" s="762">
        <f t="shared" si="9"/>
        <v>6018690.8638398862</v>
      </c>
      <c r="O34" s="1067">
        <f t="shared" si="9"/>
        <v>6018690.8638398862</v>
      </c>
      <c r="P34" s="763" t="s">
        <v>629</v>
      </c>
      <c r="Q34" s="526">
        <f t="shared" si="2"/>
        <v>29</v>
      </c>
    </row>
    <row r="35" spans="1:17" ht="17.25" thickTop="1" thickBot="1" x14ac:dyDescent="0.3">
      <c r="A35" s="533">
        <f t="shared" si="1"/>
        <v>30</v>
      </c>
      <c r="B35" s="651"/>
      <c r="C35" s="951"/>
      <c r="D35" s="538"/>
      <c r="E35" s="952"/>
      <c r="F35" s="932"/>
      <c r="G35" s="539"/>
      <c r="H35" s="961"/>
      <c r="I35" s="972"/>
      <c r="J35" s="540"/>
      <c r="K35" s="1068"/>
      <c r="L35" s="1069"/>
      <c r="M35" s="1068"/>
      <c r="N35" s="1068"/>
      <c r="O35" s="1066"/>
      <c r="P35" s="984"/>
      <c r="Q35" s="533">
        <f t="shared" si="2"/>
        <v>30</v>
      </c>
    </row>
    <row r="36" spans="1:17" ht="15.75" x14ac:dyDescent="0.25">
      <c r="A36" s="526">
        <f t="shared" si="1"/>
        <v>31</v>
      </c>
      <c r="B36" s="931"/>
      <c r="C36" s="571">
        <f t="shared" ref="C36:N36" si="10">C4</f>
        <v>41275</v>
      </c>
      <c r="D36" s="521">
        <f t="shared" si="10"/>
        <v>41306</v>
      </c>
      <c r="E36" s="573">
        <f t="shared" si="10"/>
        <v>41334</v>
      </c>
      <c r="F36" s="567">
        <f t="shared" si="10"/>
        <v>41365</v>
      </c>
      <c r="G36" s="521">
        <f t="shared" si="10"/>
        <v>41395</v>
      </c>
      <c r="H36" s="654">
        <f t="shared" si="10"/>
        <v>41426</v>
      </c>
      <c r="I36" s="571">
        <f t="shared" si="10"/>
        <v>41456</v>
      </c>
      <c r="J36" s="521">
        <f t="shared" si="10"/>
        <v>41487</v>
      </c>
      <c r="K36" s="573">
        <f t="shared" si="10"/>
        <v>41518</v>
      </c>
      <c r="L36" s="567">
        <f t="shared" si="10"/>
        <v>41548</v>
      </c>
      <c r="M36" s="521">
        <f t="shared" si="10"/>
        <v>41579</v>
      </c>
      <c r="N36" s="654">
        <f t="shared" si="10"/>
        <v>41609</v>
      </c>
      <c r="O36" s="931"/>
      <c r="P36" s="985"/>
      <c r="Q36" s="526">
        <f t="shared" si="2"/>
        <v>31</v>
      </c>
    </row>
    <row r="37" spans="1:17" ht="18.75" x14ac:dyDescent="0.25">
      <c r="A37" s="526">
        <f t="shared" si="1"/>
        <v>32</v>
      </c>
      <c r="B37" s="523" t="s">
        <v>727</v>
      </c>
      <c r="C37" s="1007">
        <v>3.2500000000000001E-2</v>
      </c>
      <c r="D37" s="541">
        <v>3.2500000000000001E-2</v>
      </c>
      <c r="E37" s="658">
        <v>3.2500000000000001E-2</v>
      </c>
      <c r="F37" s="921">
        <v>3.2500000000000001E-2</v>
      </c>
      <c r="G37" s="541">
        <v>3.2500000000000001E-2</v>
      </c>
      <c r="H37" s="656">
        <v>3.2500000000000001E-2</v>
      </c>
      <c r="I37" s="657">
        <v>3.2500000000000001E-2</v>
      </c>
      <c r="J37" s="541">
        <v>3.2500000000000001E-2</v>
      </c>
      <c r="K37" s="658">
        <v>3.2500000000000001E-2</v>
      </c>
      <c r="L37" s="921">
        <v>3.2500000000000001E-2</v>
      </c>
      <c r="M37" s="541">
        <v>3.2500000000000001E-2</v>
      </c>
      <c r="N37" s="656">
        <v>3.2500000000000001E-2</v>
      </c>
      <c r="O37" s="523"/>
      <c r="P37" s="985" t="s">
        <v>630</v>
      </c>
      <c r="Q37" s="526">
        <f t="shared" si="2"/>
        <v>32</v>
      </c>
    </row>
    <row r="38" spans="1:17" ht="15.75" x14ac:dyDescent="0.25">
      <c r="A38" s="526">
        <f t="shared" si="1"/>
        <v>33</v>
      </c>
      <c r="B38" s="523" t="s">
        <v>960</v>
      </c>
      <c r="C38" s="953">
        <f t="shared" ref="C38:O38" si="11">$O39</f>
        <v>365</v>
      </c>
      <c r="D38" s="746">
        <f t="shared" si="11"/>
        <v>365</v>
      </c>
      <c r="E38" s="748">
        <f t="shared" si="11"/>
        <v>365</v>
      </c>
      <c r="F38" s="922">
        <f t="shared" si="11"/>
        <v>365</v>
      </c>
      <c r="G38" s="746">
        <f t="shared" si="11"/>
        <v>365</v>
      </c>
      <c r="H38" s="962">
        <f t="shared" si="11"/>
        <v>365</v>
      </c>
      <c r="I38" s="953">
        <f t="shared" si="11"/>
        <v>365</v>
      </c>
      <c r="J38" s="746">
        <f t="shared" si="11"/>
        <v>365</v>
      </c>
      <c r="K38" s="748">
        <f t="shared" si="11"/>
        <v>365</v>
      </c>
      <c r="L38" s="922">
        <f t="shared" si="11"/>
        <v>365</v>
      </c>
      <c r="M38" s="746">
        <f t="shared" si="11"/>
        <v>365</v>
      </c>
      <c r="N38" s="962">
        <f t="shared" si="11"/>
        <v>365</v>
      </c>
      <c r="O38" s="752">
        <f t="shared" si="11"/>
        <v>365</v>
      </c>
      <c r="P38" s="985" t="s">
        <v>912</v>
      </c>
      <c r="Q38" s="526">
        <f t="shared" si="2"/>
        <v>33</v>
      </c>
    </row>
    <row r="39" spans="1:17" ht="18.75" x14ac:dyDescent="0.25">
      <c r="A39" s="526">
        <f t="shared" si="1"/>
        <v>34</v>
      </c>
      <c r="B39" s="523" t="s">
        <v>961</v>
      </c>
      <c r="C39" s="751">
        <v>31</v>
      </c>
      <c r="D39" s="542">
        <v>28</v>
      </c>
      <c r="E39" s="750">
        <v>31</v>
      </c>
      <c r="F39" s="923">
        <v>30</v>
      </c>
      <c r="G39" s="747">
        <v>31</v>
      </c>
      <c r="H39" s="963">
        <v>30</v>
      </c>
      <c r="I39" s="751">
        <v>31</v>
      </c>
      <c r="J39" s="747">
        <v>31</v>
      </c>
      <c r="K39" s="750">
        <v>30</v>
      </c>
      <c r="L39" s="923">
        <v>31</v>
      </c>
      <c r="M39" s="747">
        <v>30</v>
      </c>
      <c r="N39" s="963">
        <v>31</v>
      </c>
      <c r="O39" s="753">
        <f>SUM(C39:N39)</f>
        <v>365</v>
      </c>
      <c r="P39" s="985" t="s">
        <v>631</v>
      </c>
      <c r="Q39" s="526">
        <f t="shared" si="2"/>
        <v>34</v>
      </c>
    </row>
    <row r="40" spans="1:17" ht="15.75" x14ac:dyDescent="0.25">
      <c r="A40" s="526">
        <f t="shared" si="1"/>
        <v>35</v>
      </c>
      <c r="B40" s="523" t="s">
        <v>632</v>
      </c>
      <c r="C40" s="735">
        <f t="shared" ref="C40:N40" si="12">ROUND(C37/C38*C39,4)</f>
        <v>2.8E-3</v>
      </c>
      <c r="D40" s="716">
        <f t="shared" si="12"/>
        <v>2.5000000000000001E-3</v>
      </c>
      <c r="E40" s="736">
        <f t="shared" si="12"/>
        <v>2.8E-3</v>
      </c>
      <c r="F40" s="715">
        <f t="shared" si="12"/>
        <v>2.7000000000000001E-3</v>
      </c>
      <c r="G40" s="716">
        <f t="shared" si="12"/>
        <v>2.8E-3</v>
      </c>
      <c r="H40" s="964">
        <f t="shared" si="12"/>
        <v>2.7000000000000001E-3</v>
      </c>
      <c r="I40" s="735">
        <f t="shared" si="12"/>
        <v>2.8E-3</v>
      </c>
      <c r="J40" s="716">
        <f t="shared" si="12"/>
        <v>2.8E-3</v>
      </c>
      <c r="K40" s="736">
        <f t="shared" si="12"/>
        <v>2.7000000000000001E-3</v>
      </c>
      <c r="L40" s="715">
        <f t="shared" si="12"/>
        <v>2.8E-3</v>
      </c>
      <c r="M40" s="716">
        <f t="shared" si="12"/>
        <v>2.7000000000000001E-3</v>
      </c>
      <c r="N40" s="964">
        <f t="shared" si="12"/>
        <v>2.8E-3</v>
      </c>
      <c r="O40" s="743">
        <f>SUM(C40:N40)</f>
        <v>3.2900000000000006E-2</v>
      </c>
      <c r="P40" s="985" t="s">
        <v>633</v>
      </c>
      <c r="Q40" s="526">
        <f t="shared" si="2"/>
        <v>35</v>
      </c>
    </row>
    <row r="41" spans="1:17" ht="18.75" customHeight="1" x14ac:dyDescent="0.25">
      <c r="A41" s="526">
        <f t="shared" si="1"/>
        <v>36</v>
      </c>
      <c r="B41" s="523" t="s">
        <v>728</v>
      </c>
      <c r="C41" s="661">
        <v>2.8E-3</v>
      </c>
      <c r="D41" s="659">
        <v>2.5000000000000001E-3</v>
      </c>
      <c r="E41" s="662">
        <v>2.8E-3</v>
      </c>
      <c r="F41" s="924">
        <v>2.7000000000000001E-3</v>
      </c>
      <c r="G41" s="659">
        <v>2.8E-3</v>
      </c>
      <c r="H41" s="660">
        <v>2.7000000000000001E-3</v>
      </c>
      <c r="I41" s="661">
        <v>2.8E-3</v>
      </c>
      <c r="J41" s="659">
        <v>2.8E-3</v>
      </c>
      <c r="K41" s="662">
        <v>2.7000000000000001E-3</v>
      </c>
      <c r="L41" s="924">
        <v>2.8E-3</v>
      </c>
      <c r="M41" s="659">
        <v>2.7000000000000001E-3</v>
      </c>
      <c r="N41" s="660">
        <v>2.8E-3</v>
      </c>
      <c r="O41" s="995">
        <f>SUM(C41:N41)</f>
        <v>3.2900000000000006E-2</v>
      </c>
      <c r="P41" s="985" t="s">
        <v>634</v>
      </c>
      <c r="Q41" s="526">
        <f t="shared" si="2"/>
        <v>36</v>
      </c>
    </row>
    <row r="42" spans="1:17" ht="16.5" thickBot="1" x14ac:dyDescent="0.3">
      <c r="A42" s="533">
        <f t="shared" si="1"/>
        <v>37</v>
      </c>
      <c r="B42" s="651" t="s">
        <v>635</v>
      </c>
      <c r="C42" s="739">
        <f t="shared" ref="C42:N42" si="13">C40-C41</f>
        <v>0</v>
      </c>
      <c r="D42" s="737">
        <f t="shared" si="13"/>
        <v>0</v>
      </c>
      <c r="E42" s="740">
        <f t="shared" si="13"/>
        <v>0</v>
      </c>
      <c r="F42" s="925">
        <f t="shared" si="13"/>
        <v>0</v>
      </c>
      <c r="G42" s="737">
        <f t="shared" si="13"/>
        <v>0</v>
      </c>
      <c r="H42" s="738">
        <f t="shared" si="13"/>
        <v>0</v>
      </c>
      <c r="I42" s="739">
        <f t="shared" si="13"/>
        <v>0</v>
      </c>
      <c r="J42" s="737">
        <f t="shared" si="13"/>
        <v>0</v>
      </c>
      <c r="K42" s="740">
        <f t="shared" si="13"/>
        <v>0</v>
      </c>
      <c r="L42" s="925">
        <f t="shared" si="13"/>
        <v>0</v>
      </c>
      <c r="M42" s="737">
        <f t="shared" si="13"/>
        <v>0</v>
      </c>
      <c r="N42" s="738">
        <f t="shared" si="13"/>
        <v>0</v>
      </c>
      <c r="O42" s="996">
        <f>SUM(C42:N42)</f>
        <v>0</v>
      </c>
      <c r="P42" s="183" t="s">
        <v>636</v>
      </c>
      <c r="Q42" s="533">
        <f t="shared" si="2"/>
        <v>37</v>
      </c>
    </row>
    <row r="43" spans="1:17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 x14ac:dyDescent="0.25">
      <c r="A44" s="4"/>
      <c r="B44" s="76" t="s">
        <v>637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3.5" customHeight="1" x14ac:dyDescent="0.25">
      <c r="A45" s="553" t="s">
        <v>729</v>
      </c>
      <c r="B45" s="543" t="s">
        <v>730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1.5" customHeight="1" x14ac:dyDescent="0.25">
      <c r="A46" s="554" t="s">
        <v>638</v>
      </c>
      <c r="B46" s="543" t="s">
        <v>731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 x14ac:dyDescent="0.25">
      <c r="A47" s="554" t="s">
        <v>732</v>
      </c>
      <c r="B47" s="543" t="s">
        <v>733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1.5" customHeight="1" x14ac:dyDescent="0.25">
      <c r="A48" s="554" t="s">
        <v>734</v>
      </c>
      <c r="B48" s="543" t="s">
        <v>735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customHeight="1" x14ac:dyDescent="0.25">
      <c r="A49" s="554" t="s">
        <v>736</v>
      </c>
      <c r="B49" s="4" t="s">
        <v>737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8" x14ac:dyDescent="0.25">
      <c r="A50" s="792" t="s">
        <v>962</v>
      </c>
      <c r="B50" s="543" t="s">
        <v>963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1013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printOptions horizontalCentered="1"/>
  <pageMargins left="0" right="0" top="0.75" bottom="0.5" header="0.5" footer="0.25"/>
  <pageSetup scale="58" orientation="landscape" r:id="rId1"/>
  <headerFooter>
    <oddHeader>&amp;C&amp;"Arial,Bold"&amp;12San Diego Gas &amp;&amp; Electric Co.
TO4 - Cycle 2 RETAIL True-Up Adjustment Calculation</oddHeader>
    <oddFooter>&amp;C&amp;A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58"/>
  <sheetViews>
    <sheetView zoomScale="80" zoomScaleNormal="80" workbookViewId="0"/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18" t="s">
        <v>605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4"/>
    </row>
    <row r="2" spans="1:19" ht="15.75" x14ac:dyDescent="0.25">
      <c r="A2" s="4"/>
      <c r="B2" s="518" t="s">
        <v>1305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4"/>
    </row>
    <row r="3" spans="1:19" ht="15.75" x14ac:dyDescent="0.25">
      <c r="A3" s="4"/>
      <c r="B3" s="518" t="s">
        <v>741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4"/>
    </row>
    <row r="4" spans="1:19" ht="19.5" thickBot="1" x14ac:dyDescent="0.35">
      <c r="A4" s="135"/>
      <c r="B4" s="555"/>
      <c r="C4" s="135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ht="18.75" x14ac:dyDescent="0.25">
      <c r="A5" s="556" t="s">
        <v>62</v>
      </c>
      <c r="B5" s="557"/>
      <c r="C5" s="558" t="s">
        <v>742</v>
      </c>
      <c r="D5" s="559" t="s">
        <v>743</v>
      </c>
      <c r="E5" s="560" t="s">
        <v>744</v>
      </c>
      <c r="F5" s="561" t="s">
        <v>745</v>
      </c>
      <c r="G5" s="559" t="s">
        <v>746</v>
      </c>
      <c r="H5" s="562" t="s">
        <v>747</v>
      </c>
      <c r="I5" s="561" t="s">
        <v>748</v>
      </c>
      <c r="J5" s="559" t="s">
        <v>749</v>
      </c>
      <c r="K5" s="562" t="s">
        <v>750</v>
      </c>
      <c r="L5" s="561" t="s">
        <v>751</v>
      </c>
      <c r="M5" s="559" t="s">
        <v>752</v>
      </c>
      <c r="N5" s="560" t="s">
        <v>753</v>
      </c>
      <c r="O5" s="563" t="s">
        <v>754</v>
      </c>
      <c r="P5" s="563"/>
      <c r="Q5" s="564" t="s">
        <v>62</v>
      </c>
    </row>
    <row r="6" spans="1:19" ht="15.75" x14ac:dyDescent="0.25">
      <c r="A6" s="565" t="s">
        <v>63</v>
      </c>
      <c r="B6" s="566" t="s">
        <v>755</v>
      </c>
      <c r="C6" s="567" t="s">
        <v>709</v>
      </c>
      <c r="D6" s="521" t="s">
        <v>710</v>
      </c>
      <c r="E6" s="568" t="s">
        <v>711</v>
      </c>
      <c r="F6" s="569" t="s">
        <v>712</v>
      </c>
      <c r="G6" s="522" t="s">
        <v>713</v>
      </c>
      <c r="H6" s="570" t="s">
        <v>714</v>
      </c>
      <c r="I6" s="571" t="s">
        <v>715</v>
      </c>
      <c r="J6" s="521" t="s">
        <v>716</v>
      </c>
      <c r="K6" s="572" t="s">
        <v>717</v>
      </c>
      <c r="L6" s="571" t="s">
        <v>718</v>
      </c>
      <c r="M6" s="521" t="s">
        <v>719</v>
      </c>
      <c r="N6" s="573" t="s">
        <v>720</v>
      </c>
      <c r="O6" s="33" t="s">
        <v>67</v>
      </c>
      <c r="P6" s="520" t="s">
        <v>65</v>
      </c>
      <c r="Q6" s="574" t="s">
        <v>63</v>
      </c>
    </row>
    <row r="7" spans="1:19" ht="15.75" x14ac:dyDescent="0.25">
      <c r="A7" s="575"/>
      <c r="B7" s="526"/>
      <c r="C7" s="576"/>
      <c r="D7" s="577"/>
      <c r="E7" s="578"/>
      <c r="F7" s="579"/>
      <c r="G7" s="580"/>
      <c r="H7" s="581"/>
      <c r="I7" s="582"/>
      <c r="J7" s="577"/>
      <c r="K7" s="583"/>
      <c r="L7" s="582"/>
      <c r="M7" s="577"/>
      <c r="N7" s="584"/>
      <c r="O7" s="48"/>
      <c r="P7" s="526"/>
      <c r="Q7" s="585"/>
    </row>
    <row r="8" spans="1:19" ht="19.5" thickBot="1" x14ac:dyDescent="0.3">
      <c r="A8" s="586">
        <v>1</v>
      </c>
      <c r="B8" s="587" t="s">
        <v>756</v>
      </c>
      <c r="C8" s="695">
        <v>0</v>
      </c>
      <c r="D8" s="589">
        <f>C27</f>
        <v>0</v>
      </c>
      <c r="E8" s="590">
        <f t="shared" ref="E8:N8" si="0">D27</f>
        <v>0</v>
      </c>
      <c r="F8" s="591">
        <f>E27</f>
        <v>0</v>
      </c>
      <c r="G8" s="589">
        <f t="shared" si="0"/>
        <v>0</v>
      </c>
      <c r="H8" s="592">
        <f>G27</f>
        <v>0</v>
      </c>
      <c r="I8" s="591">
        <f t="shared" si="0"/>
        <v>0</v>
      </c>
      <c r="J8" s="589">
        <f t="shared" si="0"/>
        <v>0</v>
      </c>
      <c r="K8" s="593">
        <f t="shared" si="0"/>
        <v>0</v>
      </c>
      <c r="L8" s="591">
        <f t="shared" si="0"/>
        <v>0</v>
      </c>
      <c r="M8" s="589">
        <f t="shared" si="0"/>
        <v>0</v>
      </c>
      <c r="N8" s="592">
        <f t="shared" si="0"/>
        <v>0</v>
      </c>
      <c r="O8" s="689"/>
      <c r="P8" s="594" t="s">
        <v>757</v>
      </c>
      <c r="Q8" s="595">
        <v>1</v>
      </c>
    </row>
    <row r="9" spans="1:19" ht="15.75" x14ac:dyDescent="0.25">
      <c r="A9" s="596">
        <v>2</v>
      </c>
      <c r="B9" s="523"/>
      <c r="C9" s="597"/>
      <c r="D9" s="527"/>
      <c r="E9" s="598"/>
      <c r="F9" s="599"/>
      <c r="G9" s="528"/>
      <c r="H9" s="600"/>
      <c r="I9" s="601"/>
      <c r="J9" s="527"/>
      <c r="K9" s="602"/>
      <c r="L9" s="601"/>
      <c r="M9" s="527"/>
      <c r="N9" s="603"/>
      <c r="O9" s="604"/>
      <c r="P9" s="605"/>
      <c r="Q9" s="585">
        <v>2</v>
      </c>
    </row>
    <row r="10" spans="1:19" ht="15.75" x14ac:dyDescent="0.25">
      <c r="A10" s="596">
        <v>5</v>
      </c>
      <c r="B10" s="606" t="s">
        <v>758</v>
      </c>
      <c r="C10" s="597"/>
      <c r="D10" s="527"/>
      <c r="E10" s="598"/>
      <c r="F10" s="599"/>
      <c r="G10" s="528"/>
      <c r="H10" s="600"/>
      <c r="I10" s="601"/>
      <c r="J10" s="527"/>
      <c r="K10" s="602"/>
      <c r="L10" s="601"/>
      <c r="M10" s="527"/>
      <c r="N10" s="603"/>
      <c r="O10" s="604"/>
      <c r="P10" s="605"/>
      <c r="Q10" s="585">
        <v>5</v>
      </c>
    </row>
    <row r="11" spans="1:19" ht="15.75" x14ac:dyDescent="0.25">
      <c r="A11" s="596">
        <v>6</v>
      </c>
      <c r="B11" s="523" t="s">
        <v>759</v>
      </c>
      <c r="C11" s="468">
        <v>0</v>
      </c>
      <c r="D11" s="466">
        <v>0</v>
      </c>
      <c r="E11" s="607">
        <v>0</v>
      </c>
      <c r="F11" s="608">
        <v>0</v>
      </c>
      <c r="G11" s="466">
        <v>0</v>
      </c>
      <c r="H11" s="609">
        <v>0</v>
      </c>
      <c r="I11" s="610">
        <v>0</v>
      </c>
      <c r="J11" s="611">
        <v>0</v>
      </c>
      <c r="K11" s="609">
        <v>0</v>
      </c>
      <c r="L11" s="610">
        <v>0</v>
      </c>
      <c r="M11" s="611">
        <v>0</v>
      </c>
      <c r="N11" s="609">
        <v>0</v>
      </c>
      <c r="O11" s="124">
        <f>SUM(C11:N11)</f>
        <v>0</v>
      </c>
      <c r="P11" s="612" t="s">
        <v>760</v>
      </c>
      <c r="Q11" s="585">
        <v>6</v>
      </c>
      <c r="S11" s="613"/>
    </row>
    <row r="12" spans="1:19" ht="15.75" x14ac:dyDescent="0.25">
      <c r="A12" s="596">
        <v>7</v>
      </c>
      <c r="B12" s="523"/>
      <c r="C12" s="597"/>
      <c r="D12" s="527"/>
      <c r="E12" s="598"/>
      <c r="F12" s="599"/>
      <c r="G12" s="528"/>
      <c r="H12" s="600"/>
      <c r="I12" s="601"/>
      <c r="J12" s="527"/>
      <c r="K12" s="602"/>
      <c r="L12" s="601"/>
      <c r="M12" s="527"/>
      <c r="N12" s="603"/>
      <c r="O12" s="604"/>
      <c r="P12" s="612"/>
      <c r="Q12" s="585">
        <v>7</v>
      </c>
    </row>
    <row r="13" spans="1:19" ht="18.75" x14ac:dyDescent="0.25">
      <c r="A13" s="596">
        <v>8</v>
      </c>
      <c r="B13" s="523" t="s">
        <v>761</v>
      </c>
      <c r="C13" s="614">
        <v>0</v>
      </c>
      <c r="D13" s="615">
        <v>0</v>
      </c>
      <c r="E13" s="616">
        <v>0</v>
      </c>
      <c r="F13" s="617">
        <v>0</v>
      </c>
      <c r="G13" s="615">
        <v>0</v>
      </c>
      <c r="H13" s="618">
        <v>0</v>
      </c>
      <c r="I13" s="617">
        <v>0</v>
      </c>
      <c r="J13" s="615">
        <v>0</v>
      </c>
      <c r="K13" s="619">
        <v>0</v>
      </c>
      <c r="L13" s="617">
        <v>0</v>
      </c>
      <c r="M13" s="615">
        <v>0</v>
      </c>
      <c r="N13" s="618">
        <v>0</v>
      </c>
      <c r="O13" s="69"/>
      <c r="P13" s="612" t="s">
        <v>760</v>
      </c>
      <c r="Q13" s="585">
        <v>8</v>
      </c>
    </row>
    <row r="14" spans="1:19" ht="15.75" x14ac:dyDescent="0.25">
      <c r="A14" s="596">
        <v>9</v>
      </c>
      <c r="B14" s="523"/>
      <c r="C14" s="597"/>
      <c r="D14" s="527"/>
      <c r="E14" s="598"/>
      <c r="F14" s="599"/>
      <c r="G14" s="528"/>
      <c r="H14" s="600"/>
      <c r="I14" s="601"/>
      <c r="J14" s="527"/>
      <c r="K14" s="602"/>
      <c r="L14" s="601"/>
      <c r="M14" s="527"/>
      <c r="N14" s="603"/>
      <c r="O14" s="620"/>
      <c r="P14" s="605"/>
      <c r="Q14" s="585">
        <v>9</v>
      </c>
    </row>
    <row r="15" spans="1:19" ht="15.75" x14ac:dyDescent="0.25">
      <c r="A15" s="596">
        <v>10</v>
      </c>
      <c r="B15" s="523" t="s">
        <v>762</v>
      </c>
      <c r="C15" s="717">
        <f>ROUND(C11*C13,0)</f>
        <v>0</v>
      </c>
      <c r="D15" s="718">
        <f t="shared" ref="D15:N15" si="1">ROUND(D11*D13,0)</f>
        <v>0</v>
      </c>
      <c r="E15" s="719">
        <f t="shared" si="1"/>
        <v>0</v>
      </c>
      <c r="F15" s="720">
        <f t="shared" si="1"/>
        <v>0</v>
      </c>
      <c r="G15" s="718">
        <f>ROUND(G11*G13,0)</f>
        <v>0</v>
      </c>
      <c r="H15" s="721">
        <f t="shared" si="1"/>
        <v>0</v>
      </c>
      <c r="I15" s="720">
        <f t="shared" si="1"/>
        <v>0</v>
      </c>
      <c r="J15" s="718">
        <f t="shared" si="1"/>
        <v>0</v>
      </c>
      <c r="K15" s="722">
        <f t="shared" si="1"/>
        <v>0</v>
      </c>
      <c r="L15" s="720">
        <f t="shared" si="1"/>
        <v>0</v>
      </c>
      <c r="M15" s="718">
        <f t="shared" si="1"/>
        <v>0</v>
      </c>
      <c r="N15" s="721">
        <f t="shared" si="1"/>
        <v>0</v>
      </c>
      <c r="O15" s="696">
        <f>SUM(C15:N15)</f>
        <v>0</v>
      </c>
      <c r="P15" s="605" t="s">
        <v>763</v>
      </c>
      <c r="Q15" s="585">
        <v>10</v>
      </c>
    </row>
    <row r="16" spans="1:19" ht="15.75" x14ac:dyDescent="0.25">
      <c r="A16" s="596">
        <v>11</v>
      </c>
      <c r="B16" s="523"/>
      <c r="C16" s="597"/>
      <c r="D16" s="527"/>
      <c r="E16" s="598"/>
      <c r="F16" s="599"/>
      <c r="G16" s="528"/>
      <c r="H16" s="600"/>
      <c r="I16" s="601"/>
      <c r="J16" s="527"/>
      <c r="K16" s="602"/>
      <c r="L16" s="601"/>
      <c r="M16" s="527"/>
      <c r="N16" s="603"/>
      <c r="O16" s="604"/>
      <c r="P16" s="605"/>
      <c r="Q16" s="585">
        <v>11</v>
      </c>
    </row>
    <row r="17" spans="1:17" ht="16.5" thickBot="1" x14ac:dyDescent="0.3">
      <c r="A17" s="586">
        <v>12</v>
      </c>
      <c r="B17" s="621" t="s">
        <v>764</v>
      </c>
      <c r="C17" s="728">
        <f t="shared" ref="C17:N17" si="2">-C15</f>
        <v>0</v>
      </c>
      <c r="D17" s="729">
        <f t="shared" si="2"/>
        <v>0</v>
      </c>
      <c r="E17" s="730">
        <f t="shared" si="2"/>
        <v>0</v>
      </c>
      <c r="F17" s="731">
        <f t="shared" si="2"/>
        <v>0</v>
      </c>
      <c r="G17" s="729">
        <f t="shared" si="2"/>
        <v>0</v>
      </c>
      <c r="H17" s="732">
        <f t="shared" si="2"/>
        <v>0</v>
      </c>
      <c r="I17" s="731">
        <f t="shared" si="2"/>
        <v>0</v>
      </c>
      <c r="J17" s="729">
        <f t="shared" si="2"/>
        <v>0</v>
      </c>
      <c r="K17" s="733">
        <f t="shared" si="2"/>
        <v>0</v>
      </c>
      <c r="L17" s="731">
        <f t="shared" si="2"/>
        <v>0</v>
      </c>
      <c r="M17" s="729">
        <f t="shared" si="2"/>
        <v>0</v>
      </c>
      <c r="N17" s="732">
        <f t="shared" si="2"/>
        <v>0</v>
      </c>
      <c r="O17" s="689">
        <f>SUM(C17:N17)</f>
        <v>0</v>
      </c>
      <c r="P17" s="594" t="s">
        <v>765</v>
      </c>
      <c r="Q17" s="595">
        <v>12</v>
      </c>
    </row>
    <row r="18" spans="1:17" ht="15.75" x14ac:dyDescent="0.25">
      <c r="A18" s="596">
        <v>13</v>
      </c>
      <c r="B18" s="622"/>
      <c r="C18" s="212"/>
      <c r="D18" s="211"/>
      <c r="E18" s="623"/>
      <c r="F18" s="624"/>
      <c r="G18" s="501"/>
      <c r="H18" s="625"/>
      <c r="I18" s="626"/>
      <c r="J18" s="211"/>
      <c r="K18" s="627"/>
      <c r="L18" s="626"/>
      <c r="M18" s="211"/>
      <c r="N18" s="628"/>
      <c r="O18" s="79"/>
      <c r="P18" s="629"/>
      <c r="Q18" s="585">
        <v>13</v>
      </c>
    </row>
    <row r="19" spans="1:17" ht="15.75" x14ac:dyDescent="0.25">
      <c r="A19" s="596">
        <v>14</v>
      </c>
      <c r="B19" s="606" t="s">
        <v>766</v>
      </c>
      <c r="C19" s="630"/>
      <c r="D19" s="536"/>
      <c r="E19" s="631"/>
      <c r="F19" s="632"/>
      <c r="G19" s="537"/>
      <c r="H19" s="633"/>
      <c r="I19" s="634"/>
      <c r="J19" s="536"/>
      <c r="K19" s="635"/>
      <c r="L19" s="634"/>
      <c r="M19" s="536"/>
      <c r="N19" s="636"/>
      <c r="O19" s="620"/>
      <c r="P19" s="637"/>
      <c r="Q19" s="585">
        <v>14</v>
      </c>
    </row>
    <row r="20" spans="1:17" ht="15.75" x14ac:dyDescent="0.25">
      <c r="A20" s="596">
        <v>15</v>
      </c>
      <c r="B20" s="523" t="s">
        <v>617</v>
      </c>
      <c r="C20" s="630"/>
      <c r="D20" s="536"/>
      <c r="E20" s="631"/>
      <c r="F20" s="632"/>
      <c r="G20" s="537"/>
      <c r="H20" s="633"/>
      <c r="I20" s="634"/>
      <c r="J20" s="536"/>
      <c r="K20" s="635"/>
      <c r="L20" s="634"/>
      <c r="M20" s="536"/>
      <c r="N20" s="636"/>
      <c r="O20" s="620"/>
      <c r="P20" s="637"/>
      <c r="Q20" s="585">
        <v>15</v>
      </c>
    </row>
    <row r="21" spans="1:17" ht="18.75" x14ac:dyDescent="0.25">
      <c r="A21" s="596">
        <v>16</v>
      </c>
      <c r="B21" s="523" t="s">
        <v>767</v>
      </c>
      <c r="C21" s="638">
        <f>$C8</f>
        <v>0</v>
      </c>
      <c r="D21" s="532">
        <f>$C8</f>
        <v>0</v>
      </c>
      <c r="E21" s="639">
        <f>$C8</f>
        <v>0</v>
      </c>
      <c r="F21" s="640">
        <f>$F8</f>
        <v>0</v>
      </c>
      <c r="G21" s="532">
        <f>$F8</f>
        <v>0</v>
      </c>
      <c r="H21" s="641">
        <f>$F8</f>
        <v>0</v>
      </c>
      <c r="I21" s="640">
        <f>$I8</f>
        <v>0</v>
      </c>
      <c r="J21" s="532">
        <f>$I8</f>
        <v>0</v>
      </c>
      <c r="K21" s="642">
        <f>$I8</f>
        <v>0</v>
      </c>
      <c r="L21" s="640">
        <f>$L8</f>
        <v>0</v>
      </c>
      <c r="M21" s="532">
        <f>$L8</f>
        <v>0</v>
      </c>
      <c r="N21" s="641">
        <f>$L8</f>
        <v>0</v>
      </c>
      <c r="O21" s="620"/>
      <c r="P21" s="643" t="s">
        <v>768</v>
      </c>
      <c r="Q21" s="585">
        <v>16</v>
      </c>
    </row>
    <row r="22" spans="1:17" ht="18.75" x14ac:dyDescent="0.25">
      <c r="A22" s="596">
        <v>17</v>
      </c>
      <c r="B22" s="523" t="s">
        <v>769</v>
      </c>
      <c r="C22" s="723">
        <f>C17/2</f>
        <v>0</v>
      </c>
      <c r="D22" s="714">
        <f>C17+(D17/2)</f>
        <v>0</v>
      </c>
      <c r="E22" s="724">
        <f>C17+D17+(E17/2)</f>
        <v>0</v>
      </c>
      <c r="F22" s="725">
        <f>F17/2</f>
        <v>0</v>
      </c>
      <c r="G22" s="714">
        <f>F17+(G17/2)</f>
        <v>0</v>
      </c>
      <c r="H22" s="726">
        <f>(F17+G17+(H17/2))</f>
        <v>0</v>
      </c>
      <c r="I22" s="725">
        <f>I17/2</f>
        <v>0</v>
      </c>
      <c r="J22" s="714">
        <f>I17+(J17/2)</f>
        <v>0</v>
      </c>
      <c r="K22" s="727">
        <f>I17+J17+(K17/2)</f>
        <v>0</v>
      </c>
      <c r="L22" s="725">
        <f>L17/2</f>
        <v>0</v>
      </c>
      <c r="M22" s="714">
        <f>L17+(M17/2)</f>
        <v>0</v>
      </c>
      <c r="N22" s="726">
        <f>L17+M17+(N17/2)</f>
        <v>0</v>
      </c>
      <c r="O22" s="644"/>
      <c r="P22" s="643" t="s">
        <v>770</v>
      </c>
      <c r="Q22" s="585">
        <v>17</v>
      </c>
    </row>
    <row r="23" spans="1:17" ht="15.75" x14ac:dyDescent="0.25">
      <c r="A23" s="596">
        <v>18</v>
      </c>
      <c r="B23" s="523" t="s">
        <v>771</v>
      </c>
      <c r="C23" s="630">
        <f t="shared" ref="C23:M23" si="3">C21+C22</f>
        <v>0</v>
      </c>
      <c r="D23" s="536">
        <f t="shared" si="3"/>
        <v>0</v>
      </c>
      <c r="E23" s="631">
        <f t="shared" si="3"/>
        <v>0</v>
      </c>
      <c r="F23" s="632">
        <f t="shared" si="3"/>
        <v>0</v>
      </c>
      <c r="G23" s="537">
        <f t="shared" si="3"/>
        <v>0</v>
      </c>
      <c r="H23" s="633">
        <f t="shared" si="3"/>
        <v>0</v>
      </c>
      <c r="I23" s="634">
        <f t="shared" si="3"/>
        <v>0</v>
      </c>
      <c r="J23" s="536">
        <f t="shared" si="3"/>
        <v>0</v>
      </c>
      <c r="K23" s="635">
        <f t="shared" si="3"/>
        <v>0</v>
      </c>
      <c r="L23" s="634">
        <f t="shared" si="3"/>
        <v>0</v>
      </c>
      <c r="M23" s="536">
        <f t="shared" si="3"/>
        <v>0</v>
      </c>
      <c r="N23" s="636">
        <f>N21+N22</f>
        <v>0</v>
      </c>
      <c r="O23" s="620"/>
      <c r="P23" s="643" t="s">
        <v>772</v>
      </c>
      <c r="Q23" s="585">
        <v>18</v>
      </c>
    </row>
    <row r="24" spans="1:17" ht="16.5" thickBot="1" x14ac:dyDescent="0.3">
      <c r="A24" s="596">
        <v>19</v>
      </c>
      <c r="B24" s="523" t="s">
        <v>773</v>
      </c>
      <c r="C24" s="645">
        <f t="shared" ref="C24:N24" si="4">C33</f>
        <v>0</v>
      </c>
      <c r="D24" s="646">
        <f t="shared" si="4"/>
        <v>0</v>
      </c>
      <c r="E24" s="647">
        <f t="shared" si="4"/>
        <v>0</v>
      </c>
      <c r="F24" s="648">
        <f t="shared" si="4"/>
        <v>0</v>
      </c>
      <c r="G24" s="646">
        <f t="shared" si="4"/>
        <v>0</v>
      </c>
      <c r="H24" s="649">
        <f t="shared" si="4"/>
        <v>0</v>
      </c>
      <c r="I24" s="648">
        <f t="shared" si="4"/>
        <v>0</v>
      </c>
      <c r="J24" s="646">
        <f t="shared" si="4"/>
        <v>0</v>
      </c>
      <c r="K24" s="650">
        <f t="shared" si="4"/>
        <v>0</v>
      </c>
      <c r="L24" s="648">
        <f t="shared" si="4"/>
        <v>0</v>
      </c>
      <c r="M24" s="646">
        <f t="shared" si="4"/>
        <v>0</v>
      </c>
      <c r="N24" s="649">
        <f t="shared" si="4"/>
        <v>0</v>
      </c>
      <c r="O24" s="620"/>
      <c r="P24" s="643" t="s">
        <v>774</v>
      </c>
      <c r="Q24" s="585">
        <v>19</v>
      </c>
    </row>
    <row r="25" spans="1:17" ht="17.25" thickTop="1" thickBot="1" x14ac:dyDescent="0.3">
      <c r="A25" s="596">
        <v>20</v>
      </c>
      <c r="B25" s="523" t="s">
        <v>775</v>
      </c>
      <c r="C25" s="764">
        <f t="shared" ref="C25:N25" si="5">ROUND(C23*C24,0)</f>
        <v>0</v>
      </c>
      <c r="D25" s="760">
        <f t="shared" si="5"/>
        <v>0</v>
      </c>
      <c r="E25" s="765">
        <f t="shared" si="5"/>
        <v>0</v>
      </c>
      <c r="F25" s="766">
        <f t="shared" si="5"/>
        <v>0</v>
      </c>
      <c r="G25" s="760">
        <f t="shared" si="5"/>
        <v>0</v>
      </c>
      <c r="H25" s="767">
        <f t="shared" si="5"/>
        <v>0</v>
      </c>
      <c r="I25" s="766">
        <f t="shared" si="5"/>
        <v>0</v>
      </c>
      <c r="J25" s="760">
        <f t="shared" si="5"/>
        <v>0</v>
      </c>
      <c r="K25" s="768">
        <f t="shared" si="5"/>
        <v>0</v>
      </c>
      <c r="L25" s="766">
        <f t="shared" si="5"/>
        <v>0</v>
      </c>
      <c r="M25" s="760">
        <f t="shared" si="5"/>
        <v>0</v>
      </c>
      <c r="N25" s="767">
        <f t="shared" si="5"/>
        <v>0</v>
      </c>
      <c r="O25" s="734">
        <f>SUM(C25:N25)</f>
        <v>0</v>
      </c>
      <c r="P25" s="643" t="s">
        <v>776</v>
      </c>
      <c r="Q25" s="585">
        <v>20</v>
      </c>
    </row>
    <row r="26" spans="1:17" ht="16.5" thickTop="1" x14ac:dyDescent="0.25">
      <c r="A26" s="596">
        <v>21</v>
      </c>
      <c r="B26" s="523"/>
      <c r="C26" s="630"/>
      <c r="D26" s="536"/>
      <c r="E26" s="631"/>
      <c r="F26" s="632"/>
      <c r="G26" s="537"/>
      <c r="H26" s="633"/>
      <c r="I26" s="634"/>
      <c r="J26" s="536"/>
      <c r="K26" s="635"/>
      <c r="L26" s="634"/>
      <c r="M26" s="536"/>
      <c r="N26" s="636"/>
      <c r="O26" s="620"/>
      <c r="P26" s="643"/>
      <c r="Q26" s="585">
        <v>21</v>
      </c>
    </row>
    <row r="27" spans="1:17" ht="16.5" thickBot="1" x14ac:dyDescent="0.3">
      <c r="A27" s="586">
        <v>22</v>
      </c>
      <c r="B27" s="651" t="s">
        <v>777</v>
      </c>
      <c r="C27" s="728">
        <f>C8+C17+C25</f>
        <v>0</v>
      </c>
      <c r="D27" s="729">
        <f>D8+D17+D25</f>
        <v>0</v>
      </c>
      <c r="E27" s="730">
        <f>E8+E17+E25</f>
        <v>0</v>
      </c>
      <c r="F27" s="731">
        <f>(F8+F17+F25)</f>
        <v>0</v>
      </c>
      <c r="G27" s="729">
        <f t="shared" ref="G27:N27" si="6">G8+G17+G25</f>
        <v>0</v>
      </c>
      <c r="H27" s="732">
        <f t="shared" si="6"/>
        <v>0</v>
      </c>
      <c r="I27" s="731">
        <f t="shared" si="6"/>
        <v>0</v>
      </c>
      <c r="J27" s="729">
        <f t="shared" si="6"/>
        <v>0</v>
      </c>
      <c r="K27" s="733">
        <f t="shared" si="6"/>
        <v>0</v>
      </c>
      <c r="L27" s="731">
        <f t="shared" si="6"/>
        <v>0</v>
      </c>
      <c r="M27" s="729">
        <f t="shared" si="6"/>
        <v>0</v>
      </c>
      <c r="N27" s="732">
        <f t="shared" si="6"/>
        <v>0</v>
      </c>
      <c r="O27" s="689">
        <f>C8+O17+O25</f>
        <v>0</v>
      </c>
      <c r="P27" s="652" t="s">
        <v>778</v>
      </c>
      <c r="Q27" s="595">
        <v>22</v>
      </c>
    </row>
    <row r="28" spans="1:17" ht="15.75" x14ac:dyDescent="0.25">
      <c r="A28" s="596">
        <f t="shared" ref="A28:A34" si="7">A27+1</f>
        <v>23</v>
      </c>
      <c r="B28" s="653"/>
      <c r="C28" s="567" t="str">
        <f t="shared" ref="C28:N28" si="8">C6</f>
        <v>Jan</v>
      </c>
      <c r="D28" s="521" t="str">
        <f t="shared" si="8"/>
        <v>Feb</v>
      </c>
      <c r="E28" s="654" t="str">
        <f t="shared" si="8"/>
        <v>Mar</v>
      </c>
      <c r="F28" s="571" t="str">
        <f t="shared" si="8"/>
        <v>Apr</v>
      </c>
      <c r="G28" s="522" t="str">
        <f t="shared" si="8"/>
        <v>May</v>
      </c>
      <c r="H28" s="570" t="str">
        <f t="shared" si="8"/>
        <v>Jun</v>
      </c>
      <c r="I28" s="571" t="str">
        <f t="shared" si="8"/>
        <v>Jul</v>
      </c>
      <c r="J28" s="521" t="str">
        <f t="shared" si="8"/>
        <v>Aug</v>
      </c>
      <c r="K28" s="572" t="str">
        <f t="shared" si="8"/>
        <v>Sep</v>
      </c>
      <c r="L28" s="571" t="str">
        <f t="shared" si="8"/>
        <v>Oct</v>
      </c>
      <c r="M28" s="521" t="str">
        <f t="shared" si="8"/>
        <v>Nov</v>
      </c>
      <c r="N28" s="573" t="str">
        <f t="shared" si="8"/>
        <v>Dec</v>
      </c>
      <c r="O28" s="163"/>
      <c r="P28" s="655"/>
      <c r="Q28" s="585">
        <f t="shared" ref="Q28:Q34" si="9">Q27+1</f>
        <v>23</v>
      </c>
    </row>
    <row r="29" spans="1:17" ht="18.75" x14ac:dyDescent="0.25">
      <c r="A29" s="596">
        <f>A28+1</f>
        <v>24</v>
      </c>
      <c r="B29" s="523" t="s">
        <v>779</v>
      </c>
      <c r="C29" s="657">
        <v>0</v>
      </c>
      <c r="D29" s="541">
        <v>0</v>
      </c>
      <c r="E29" s="656">
        <v>0</v>
      </c>
      <c r="F29" s="657">
        <v>0</v>
      </c>
      <c r="G29" s="541">
        <v>0</v>
      </c>
      <c r="H29" s="658">
        <v>0</v>
      </c>
      <c r="I29" s="657">
        <v>0</v>
      </c>
      <c r="J29" s="541">
        <v>0</v>
      </c>
      <c r="K29" s="658">
        <v>0</v>
      </c>
      <c r="L29" s="657">
        <v>0</v>
      </c>
      <c r="M29" s="541">
        <v>0</v>
      </c>
      <c r="N29" s="658">
        <v>0</v>
      </c>
      <c r="O29" s="134"/>
      <c r="P29" s="655" t="s">
        <v>780</v>
      </c>
      <c r="Q29" s="585">
        <f>Q28+1</f>
        <v>24</v>
      </c>
    </row>
    <row r="30" spans="1:17" ht="15.75" x14ac:dyDescent="0.25">
      <c r="A30" s="596">
        <f t="shared" si="7"/>
        <v>25</v>
      </c>
      <c r="B30" s="523" t="s">
        <v>960</v>
      </c>
      <c r="C30" s="749">
        <f t="shared" ref="C30:O30" si="10">$O31</f>
        <v>365</v>
      </c>
      <c r="D30" s="746">
        <f t="shared" si="10"/>
        <v>365</v>
      </c>
      <c r="E30" s="748">
        <f t="shared" si="10"/>
        <v>365</v>
      </c>
      <c r="F30" s="749">
        <f t="shared" si="10"/>
        <v>365</v>
      </c>
      <c r="G30" s="746">
        <f t="shared" si="10"/>
        <v>365</v>
      </c>
      <c r="H30" s="748">
        <f t="shared" si="10"/>
        <v>365</v>
      </c>
      <c r="I30" s="749">
        <f t="shared" si="10"/>
        <v>365</v>
      </c>
      <c r="J30" s="746">
        <f t="shared" si="10"/>
        <v>365</v>
      </c>
      <c r="K30" s="748">
        <f t="shared" si="10"/>
        <v>365</v>
      </c>
      <c r="L30" s="749">
        <f t="shared" si="10"/>
        <v>365</v>
      </c>
      <c r="M30" s="746">
        <f t="shared" si="10"/>
        <v>365</v>
      </c>
      <c r="N30" s="748">
        <f t="shared" si="10"/>
        <v>365</v>
      </c>
      <c r="O30" s="752">
        <f t="shared" si="10"/>
        <v>365</v>
      </c>
      <c r="P30" s="655" t="s">
        <v>913</v>
      </c>
      <c r="Q30" s="585">
        <f t="shared" si="9"/>
        <v>25</v>
      </c>
    </row>
    <row r="31" spans="1:17" ht="18.75" x14ac:dyDescent="0.25">
      <c r="A31" s="596">
        <f t="shared" si="7"/>
        <v>26</v>
      </c>
      <c r="B31" s="523" t="s">
        <v>965</v>
      </c>
      <c r="C31" s="751">
        <v>31</v>
      </c>
      <c r="D31" s="542">
        <v>28</v>
      </c>
      <c r="E31" s="750">
        <v>31</v>
      </c>
      <c r="F31" s="751">
        <v>30</v>
      </c>
      <c r="G31" s="747">
        <v>31</v>
      </c>
      <c r="H31" s="750">
        <v>30</v>
      </c>
      <c r="I31" s="751">
        <v>31</v>
      </c>
      <c r="J31" s="747">
        <v>31</v>
      </c>
      <c r="K31" s="750">
        <v>30</v>
      </c>
      <c r="L31" s="751">
        <v>31</v>
      </c>
      <c r="M31" s="747">
        <v>30</v>
      </c>
      <c r="N31" s="750">
        <v>31</v>
      </c>
      <c r="O31" s="753">
        <f>SUM(C31:N31)</f>
        <v>365</v>
      </c>
      <c r="P31" s="655" t="s">
        <v>914</v>
      </c>
      <c r="Q31" s="585">
        <f t="shared" si="9"/>
        <v>26</v>
      </c>
    </row>
    <row r="32" spans="1:17" ht="15.75" x14ac:dyDescent="0.25">
      <c r="A32" s="596">
        <f t="shared" si="7"/>
        <v>27</v>
      </c>
      <c r="B32" s="523" t="s">
        <v>632</v>
      </c>
      <c r="C32" s="735">
        <f t="shared" ref="C32:N32" si="11">ROUND(C29/C30*C31,4)</f>
        <v>0</v>
      </c>
      <c r="D32" s="716">
        <f t="shared" si="11"/>
        <v>0</v>
      </c>
      <c r="E32" s="736">
        <f t="shared" si="11"/>
        <v>0</v>
      </c>
      <c r="F32" s="735">
        <f t="shared" si="11"/>
        <v>0</v>
      </c>
      <c r="G32" s="716">
        <f t="shared" si="11"/>
        <v>0</v>
      </c>
      <c r="H32" s="736">
        <f t="shared" si="11"/>
        <v>0</v>
      </c>
      <c r="I32" s="735">
        <f t="shared" si="11"/>
        <v>0</v>
      </c>
      <c r="J32" s="716">
        <f t="shared" si="11"/>
        <v>0</v>
      </c>
      <c r="K32" s="736">
        <f t="shared" si="11"/>
        <v>0</v>
      </c>
      <c r="L32" s="735">
        <f t="shared" si="11"/>
        <v>0</v>
      </c>
      <c r="M32" s="716">
        <f t="shared" si="11"/>
        <v>0</v>
      </c>
      <c r="N32" s="736">
        <f t="shared" si="11"/>
        <v>0</v>
      </c>
      <c r="O32" s="743">
        <f>SUM(C32:N32)</f>
        <v>0</v>
      </c>
      <c r="P32" s="655" t="s">
        <v>781</v>
      </c>
      <c r="Q32" s="585">
        <f t="shared" si="9"/>
        <v>27</v>
      </c>
    </row>
    <row r="33" spans="1:17" ht="18.75" x14ac:dyDescent="0.25">
      <c r="A33" s="596">
        <f t="shared" si="7"/>
        <v>28</v>
      </c>
      <c r="B33" s="523" t="s">
        <v>782</v>
      </c>
      <c r="C33" s="661">
        <v>0</v>
      </c>
      <c r="D33" s="659">
        <v>0</v>
      </c>
      <c r="E33" s="660">
        <v>0</v>
      </c>
      <c r="F33" s="661">
        <v>0</v>
      </c>
      <c r="G33" s="659">
        <v>0</v>
      </c>
      <c r="H33" s="662">
        <v>0</v>
      </c>
      <c r="I33" s="661">
        <v>0</v>
      </c>
      <c r="J33" s="659">
        <v>0</v>
      </c>
      <c r="K33" s="662">
        <v>0</v>
      </c>
      <c r="L33" s="661">
        <v>0</v>
      </c>
      <c r="M33" s="659">
        <v>0</v>
      </c>
      <c r="N33" s="662">
        <v>0</v>
      </c>
      <c r="O33" s="742">
        <f>SUM(C33:N33)</f>
        <v>0</v>
      </c>
      <c r="P33" s="655" t="s">
        <v>783</v>
      </c>
      <c r="Q33" s="585">
        <f t="shared" si="9"/>
        <v>28</v>
      </c>
    </row>
    <row r="34" spans="1:17" ht="16.5" thickBot="1" x14ac:dyDescent="0.3">
      <c r="A34" s="586">
        <f t="shared" si="7"/>
        <v>29</v>
      </c>
      <c r="B34" s="651" t="s">
        <v>635</v>
      </c>
      <c r="C34" s="739">
        <f>C32-C33</f>
        <v>0</v>
      </c>
      <c r="D34" s="737">
        <f t="shared" ref="D34:N34" si="12">D32-D33</f>
        <v>0</v>
      </c>
      <c r="E34" s="738">
        <f t="shared" si="12"/>
        <v>0</v>
      </c>
      <c r="F34" s="739">
        <f t="shared" si="12"/>
        <v>0</v>
      </c>
      <c r="G34" s="737">
        <f t="shared" si="12"/>
        <v>0</v>
      </c>
      <c r="H34" s="740">
        <f t="shared" si="12"/>
        <v>0</v>
      </c>
      <c r="I34" s="739">
        <f t="shared" si="12"/>
        <v>0</v>
      </c>
      <c r="J34" s="737">
        <f t="shared" si="12"/>
        <v>0</v>
      </c>
      <c r="K34" s="740">
        <f t="shared" si="12"/>
        <v>0</v>
      </c>
      <c r="L34" s="739">
        <f t="shared" si="12"/>
        <v>0</v>
      </c>
      <c r="M34" s="737">
        <f t="shared" si="12"/>
        <v>0</v>
      </c>
      <c r="N34" s="740">
        <f t="shared" si="12"/>
        <v>0</v>
      </c>
      <c r="O34" s="741">
        <f>SUM(C34:N34)</f>
        <v>0</v>
      </c>
      <c r="P34" s="533" t="s">
        <v>784</v>
      </c>
      <c r="Q34" s="595">
        <f t="shared" si="9"/>
        <v>29</v>
      </c>
    </row>
    <row r="35" spans="1:17" ht="15.75" x14ac:dyDescent="0.25">
      <c r="D35" s="66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664"/>
      <c r="B36" s="665" t="s">
        <v>637</v>
      </c>
      <c r="D36" s="66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666" t="s">
        <v>274</v>
      </c>
      <c r="B37" s="667" t="s">
        <v>970</v>
      </c>
      <c r="D37" s="66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666" t="s">
        <v>275</v>
      </c>
      <c r="B38" s="668" t="s">
        <v>971</v>
      </c>
      <c r="D38" s="66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60" x14ac:dyDescent="0.25">
      <c r="A39" s="666" t="s">
        <v>785</v>
      </c>
      <c r="B39" s="793" t="s">
        <v>786</v>
      </c>
      <c r="D39" s="6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4" x14ac:dyDescent="0.25">
      <c r="A40" s="666" t="s">
        <v>787</v>
      </c>
      <c r="B40" s="669" t="s">
        <v>788</v>
      </c>
      <c r="D40" s="66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3">
      <c r="A41" s="670"/>
      <c r="B41" s="794" t="s">
        <v>789</v>
      </c>
      <c r="D41" s="66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0" x14ac:dyDescent="0.3">
      <c r="A42" s="670"/>
      <c r="B42" s="795" t="s">
        <v>790</v>
      </c>
      <c r="D42" s="66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0.5" x14ac:dyDescent="0.3">
      <c r="A43" s="670"/>
      <c r="B43" s="671" t="s">
        <v>791</v>
      </c>
      <c r="D43" s="66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4" x14ac:dyDescent="0.25">
      <c r="A44" s="666" t="s">
        <v>792</v>
      </c>
      <c r="B44" s="222" t="s">
        <v>737</v>
      </c>
      <c r="D44" s="66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0.5" x14ac:dyDescent="0.25">
      <c r="A45" s="666" t="s">
        <v>793</v>
      </c>
      <c r="B45" s="672" t="s">
        <v>794</v>
      </c>
      <c r="D45" s="66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0" x14ac:dyDescent="0.25">
      <c r="A46" s="792" t="s">
        <v>964</v>
      </c>
      <c r="B46" s="797" t="s">
        <v>963</v>
      </c>
      <c r="D46" s="6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 x14ac:dyDescent="0.3">
      <c r="A47" s="664"/>
      <c r="B47" s="673"/>
      <c r="D47" s="66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 x14ac:dyDescent="0.25">
      <c r="A48" s="674"/>
      <c r="B48" s="675"/>
      <c r="D48" s="66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 x14ac:dyDescent="0.3">
      <c r="A49" s="664"/>
      <c r="B49" s="134"/>
      <c r="D49" s="66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664"/>
      <c r="B50" s="134"/>
      <c r="D50" s="66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75" x14ac:dyDescent="0.25">
      <c r="A51" s="674"/>
      <c r="B51" s="510"/>
      <c r="D51" s="66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2.5" x14ac:dyDescent="0.3">
      <c r="A52" s="664"/>
      <c r="B52" s="510"/>
      <c r="D52" s="66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8"/>
      <c r="B53" s="134"/>
      <c r="D53" s="66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B54" s="4"/>
      <c r="D54" s="66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B55" s="4"/>
      <c r="D55" s="66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663"/>
      <c r="D56" s="66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663"/>
      <c r="D57" s="66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">
      <c r="B58" s="676"/>
    </row>
  </sheetData>
  <printOptions horizontalCentered="1" verticalCentered="1"/>
  <pageMargins left="0" right="0" top="0.5" bottom="0.25" header="0.25" footer="0.25"/>
  <pageSetup scale="57" orientation="landscape" r:id="rId1"/>
  <headerFooter>
    <oddHeader>&amp;C&amp;"Arial,Bold"&amp;12San Diego Gas &amp;&amp; Electric Co.
TO4 - Cycle 1 Annual Transmission Formula Filing
Derivation of RETAIL Interest True-Up Adjustment</oddHeader>
    <oddFooter>&amp;C&amp;A
Page &amp;P of &amp;N</oddFooter>
  </headerFooter>
  <colBreaks count="1" manualBreakCount="1">
    <brk id="10" min="4" max="4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56"/>
  <sheetViews>
    <sheetView zoomScale="80" zoomScaleNormal="80" workbookViewId="0"/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18" t="s">
        <v>605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4"/>
    </row>
    <row r="2" spans="1:19" ht="15.75" x14ac:dyDescent="0.25">
      <c r="A2" s="4"/>
      <c r="B2" s="518" t="s">
        <v>1305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4"/>
    </row>
    <row r="3" spans="1:19" ht="15.75" x14ac:dyDescent="0.25">
      <c r="A3" s="4"/>
      <c r="B3" s="518" t="s">
        <v>741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4"/>
    </row>
    <row r="4" spans="1:19" ht="19.5" thickBot="1" x14ac:dyDescent="0.35">
      <c r="A4" s="135"/>
      <c r="B4" s="555"/>
      <c r="C4" s="135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ht="18.75" x14ac:dyDescent="0.25">
      <c r="A5" s="556" t="s">
        <v>62</v>
      </c>
      <c r="B5" s="557"/>
      <c r="C5" s="558" t="s">
        <v>795</v>
      </c>
      <c r="D5" s="559" t="s">
        <v>796</v>
      </c>
      <c r="E5" s="560" t="s">
        <v>797</v>
      </c>
      <c r="F5" s="561" t="s">
        <v>798</v>
      </c>
      <c r="G5" s="559" t="s">
        <v>799</v>
      </c>
      <c r="H5" s="562" t="s">
        <v>800</v>
      </c>
      <c r="I5" s="561" t="s">
        <v>801</v>
      </c>
      <c r="J5" s="559" t="s">
        <v>802</v>
      </c>
      <c r="K5" s="562" t="s">
        <v>803</v>
      </c>
      <c r="L5" s="561" t="s">
        <v>804</v>
      </c>
      <c r="M5" s="559" t="s">
        <v>805</v>
      </c>
      <c r="N5" s="560" t="s">
        <v>806</v>
      </c>
      <c r="O5" s="563" t="s">
        <v>807</v>
      </c>
      <c r="P5" s="563"/>
      <c r="Q5" s="564" t="s">
        <v>62</v>
      </c>
    </row>
    <row r="6" spans="1:19" ht="15.75" x14ac:dyDescent="0.25">
      <c r="A6" s="565" t="s">
        <v>63</v>
      </c>
      <c r="B6" s="566" t="s">
        <v>808</v>
      </c>
      <c r="C6" s="567" t="s">
        <v>709</v>
      </c>
      <c r="D6" s="521" t="s">
        <v>710</v>
      </c>
      <c r="E6" s="568" t="s">
        <v>711</v>
      </c>
      <c r="F6" s="569" t="s">
        <v>712</v>
      </c>
      <c r="G6" s="522" t="s">
        <v>713</v>
      </c>
      <c r="H6" s="570" t="s">
        <v>714</v>
      </c>
      <c r="I6" s="571" t="s">
        <v>715</v>
      </c>
      <c r="J6" s="521" t="s">
        <v>716</v>
      </c>
      <c r="K6" s="572" t="s">
        <v>717</v>
      </c>
      <c r="L6" s="571" t="s">
        <v>718</v>
      </c>
      <c r="M6" s="521" t="s">
        <v>719</v>
      </c>
      <c r="N6" s="573" t="s">
        <v>720</v>
      </c>
      <c r="O6" s="33" t="s">
        <v>67</v>
      </c>
      <c r="P6" s="520" t="s">
        <v>65</v>
      </c>
      <c r="Q6" s="574" t="s">
        <v>63</v>
      </c>
    </row>
    <row r="7" spans="1:19" ht="15.75" x14ac:dyDescent="0.25">
      <c r="A7" s="575"/>
      <c r="B7" s="526"/>
      <c r="C7" s="576"/>
      <c r="D7" s="577"/>
      <c r="E7" s="578"/>
      <c r="F7" s="579"/>
      <c r="G7" s="580"/>
      <c r="H7" s="581"/>
      <c r="I7" s="582"/>
      <c r="J7" s="577"/>
      <c r="K7" s="583"/>
      <c r="L7" s="582"/>
      <c r="M7" s="577"/>
      <c r="N7" s="584"/>
      <c r="O7" s="48"/>
      <c r="P7" s="526"/>
      <c r="Q7" s="585"/>
    </row>
    <row r="8" spans="1:19" ht="19.5" thickBot="1" x14ac:dyDescent="0.3">
      <c r="A8" s="586">
        <v>1</v>
      </c>
      <c r="B8" s="587" t="s">
        <v>756</v>
      </c>
      <c r="C8" s="588">
        <f>'Retail Int TU-1'!N27</f>
        <v>0</v>
      </c>
      <c r="D8" s="589">
        <f>C27</f>
        <v>0</v>
      </c>
      <c r="E8" s="590">
        <f t="shared" ref="E8:N8" si="0">D27</f>
        <v>0</v>
      </c>
      <c r="F8" s="591">
        <f>E27</f>
        <v>0</v>
      </c>
      <c r="G8" s="589">
        <f t="shared" si="0"/>
        <v>0</v>
      </c>
      <c r="H8" s="592">
        <f>G27</f>
        <v>0</v>
      </c>
      <c r="I8" s="591">
        <f t="shared" si="0"/>
        <v>0</v>
      </c>
      <c r="J8" s="589">
        <f t="shared" si="0"/>
        <v>0</v>
      </c>
      <c r="K8" s="593">
        <f t="shared" si="0"/>
        <v>0</v>
      </c>
      <c r="L8" s="591">
        <f t="shared" si="0"/>
        <v>0</v>
      </c>
      <c r="M8" s="589">
        <f t="shared" si="0"/>
        <v>0</v>
      </c>
      <c r="N8" s="592">
        <f t="shared" si="0"/>
        <v>0</v>
      </c>
      <c r="O8" s="689"/>
      <c r="P8" s="594" t="s">
        <v>757</v>
      </c>
      <c r="Q8" s="595">
        <v>1</v>
      </c>
    </row>
    <row r="9" spans="1:19" ht="15.75" x14ac:dyDescent="0.25">
      <c r="A9" s="596">
        <v>2</v>
      </c>
      <c r="B9" s="523"/>
      <c r="C9" s="597"/>
      <c r="D9" s="527"/>
      <c r="E9" s="598"/>
      <c r="F9" s="599"/>
      <c r="G9" s="528"/>
      <c r="H9" s="600"/>
      <c r="I9" s="601"/>
      <c r="J9" s="527"/>
      <c r="K9" s="602"/>
      <c r="L9" s="601"/>
      <c r="M9" s="527"/>
      <c r="N9" s="603"/>
      <c r="O9" s="604"/>
      <c r="P9" s="605"/>
      <c r="Q9" s="585">
        <v>2</v>
      </c>
    </row>
    <row r="10" spans="1:19" ht="15.75" x14ac:dyDescent="0.25">
      <c r="A10" s="596">
        <v>5</v>
      </c>
      <c r="B10" s="606" t="s">
        <v>758</v>
      </c>
      <c r="C10" s="597"/>
      <c r="D10" s="527"/>
      <c r="E10" s="598"/>
      <c r="F10" s="599"/>
      <c r="G10" s="528"/>
      <c r="H10" s="600"/>
      <c r="I10" s="601"/>
      <c r="J10" s="527"/>
      <c r="K10" s="602"/>
      <c r="L10" s="601"/>
      <c r="M10" s="527"/>
      <c r="N10" s="603"/>
      <c r="O10" s="604"/>
      <c r="P10" s="605"/>
      <c r="Q10" s="585">
        <v>5</v>
      </c>
    </row>
    <row r="11" spans="1:19" ht="15.75" x14ac:dyDescent="0.25">
      <c r="A11" s="596">
        <v>6</v>
      </c>
      <c r="B11" s="523" t="s">
        <v>759</v>
      </c>
      <c r="C11" s="468">
        <v>0</v>
      </c>
      <c r="D11" s="466">
        <v>0</v>
      </c>
      <c r="E11" s="677">
        <v>0</v>
      </c>
      <c r="F11" s="468">
        <v>0</v>
      </c>
      <c r="G11" s="466">
        <v>0</v>
      </c>
      <c r="H11" s="677">
        <v>0</v>
      </c>
      <c r="I11" s="468">
        <v>0</v>
      </c>
      <c r="J11" s="466">
        <v>0</v>
      </c>
      <c r="K11" s="677">
        <v>0</v>
      </c>
      <c r="L11" s="468">
        <v>0</v>
      </c>
      <c r="M11" s="466">
        <v>0</v>
      </c>
      <c r="N11" s="690"/>
      <c r="O11" s="744">
        <f>SUM(C11:N11)</f>
        <v>0</v>
      </c>
      <c r="P11" s="612" t="s">
        <v>760</v>
      </c>
      <c r="Q11" s="585">
        <v>6</v>
      </c>
      <c r="S11" s="613"/>
    </row>
    <row r="12" spans="1:19" ht="15.75" x14ac:dyDescent="0.25">
      <c r="A12" s="596">
        <v>7</v>
      </c>
      <c r="B12" s="523"/>
      <c r="C12" s="597"/>
      <c r="D12" s="527"/>
      <c r="E12" s="598"/>
      <c r="F12" s="599"/>
      <c r="G12" s="528"/>
      <c r="H12" s="600"/>
      <c r="I12" s="601"/>
      <c r="J12" s="527"/>
      <c r="K12" s="602"/>
      <c r="L12" s="601"/>
      <c r="M12" s="527"/>
      <c r="N12" s="603"/>
      <c r="O12" s="604"/>
      <c r="P12" s="612"/>
      <c r="Q12" s="585">
        <v>7</v>
      </c>
    </row>
    <row r="13" spans="1:19" ht="18.75" x14ac:dyDescent="0.25">
      <c r="A13" s="596">
        <v>8</v>
      </c>
      <c r="B13" s="523" t="s">
        <v>761</v>
      </c>
      <c r="C13" s="617">
        <v>0</v>
      </c>
      <c r="D13" s="615">
        <v>0</v>
      </c>
      <c r="E13" s="618">
        <v>0</v>
      </c>
      <c r="F13" s="617">
        <v>0</v>
      </c>
      <c r="G13" s="615">
        <v>0</v>
      </c>
      <c r="H13" s="618">
        <v>0</v>
      </c>
      <c r="I13" s="617">
        <v>0</v>
      </c>
      <c r="J13" s="615">
        <v>0</v>
      </c>
      <c r="K13" s="618">
        <v>0</v>
      </c>
      <c r="L13" s="617">
        <v>0</v>
      </c>
      <c r="M13" s="615">
        <v>0</v>
      </c>
      <c r="N13" s="691"/>
      <c r="O13" s="69"/>
      <c r="P13" s="612" t="s">
        <v>760</v>
      </c>
      <c r="Q13" s="585">
        <v>8</v>
      </c>
    </row>
    <row r="14" spans="1:19" ht="15.75" x14ac:dyDescent="0.25">
      <c r="A14" s="596">
        <v>9</v>
      </c>
      <c r="B14" s="523"/>
      <c r="C14" s="597"/>
      <c r="D14" s="527"/>
      <c r="E14" s="598"/>
      <c r="F14" s="599"/>
      <c r="G14" s="528"/>
      <c r="H14" s="600"/>
      <c r="I14" s="601"/>
      <c r="J14" s="527"/>
      <c r="K14" s="602"/>
      <c r="L14" s="601"/>
      <c r="M14" s="527"/>
      <c r="N14" s="603"/>
      <c r="O14" s="620"/>
      <c r="P14" s="605"/>
      <c r="Q14" s="585">
        <v>9</v>
      </c>
    </row>
    <row r="15" spans="1:19" ht="15.75" x14ac:dyDescent="0.25">
      <c r="A15" s="596">
        <v>10</v>
      </c>
      <c r="B15" s="523" t="s">
        <v>762</v>
      </c>
      <c r="C15" s="717">
        <f>ROUND(C11*C13,0)</f>
        <v>0</v>
      </c>
      <c r="D15" s="718">
        <f t="shared" ref="D15:M15" si="1">ROUND(D11*D13,0)</f>
        <v>0</v>
      </c>
      <c r="E15" s="719">
        <f t="shared" si="1"/>
        <v>0</v>
      </c>
      <c r="F15" s="720">
        <f t="shared" si="1"/>
        <v>0</v>
      </c>
      <c r="G15" s="718">
        <f>ROUND(G11*G13,0)</f>
        <v>0</v>
      </c>
      <c r="H15" s="721">
        <f t="shared" si="1"/>
        <v>0</v>
      </c>
      <c r="I15" s="720">
        <f t="shared" si="1"/>
        <v>0</v>
      </c>
      <c r="J15" s="718">
        <f t="shared" si="1"/>
        <v>0</v>
      </c>
      <c r="K15" s="722">
        <f t="shared" si="1"/>
        <v>0</v>
      </c>
      <c r="L15" s="720">
        <f t="shared" si="1"/>
        <v>0</v>
      </c>
      <c r="M15" s="718">
        <f t="shared" si="1"/>
        <v>0</v>
      </c>
      <c r="N15" s="692">
        <v>0</v>
      </c>
      <c r="O15" s="696">
        <f>SUM(C15:N15)</f>
        <v>0</v>
      </c>
      <c r="P15" s="605" t="s">
        <v>763</v>
      </c>
      <c r="Q15" s="585">
        <v>10</v>
      </c>
    </row>
    <row r="16" spans="1:19" ht="15.75" x14ac:dyDescent="0.25">
      <c r="A16" s="596">
        <v>11</v>
      </c>
      <c r="B16" s="523"/>
      <c r="C16" s="597"/>
      <c r="D16" s="527"/>
      <c r="E16" s="598"/>
      <c r="F16" s="599"/>
      <c r="G16" s="528"/>
      <c r="H16" s="600"/>
      <c r="I16" s="601"/>
      <c r="J16" s="527"/>
      <c r="K16" s="602"/>
      <c r="L16" s="601"/>
      <c r="M16" s="527"/>
      <c r="N16" s="603"/>
      <c r="O16" s="604"/>
      <c r="P16" s="605"/>
      <c r="Q16" s="585">
        <v>11</v>
      </c>
    </row>
    <row r="17" spans="1:17" ht="16.5" thickBot="1" x14ac:dyDescent="0.3">
      <c r="A17" s="586">
        <v>12</v>
      </c>
      <c r="B17" s="621" t="s">
        <v>764</v>
      </c>
      <c r="C17" s="728">
        <f t="shared" ref="C17:N17" si="2">-C15</f>
        <v>0</v>
      </c>
      <c r="D17" s="729">
        <f t="shared" si="2"/>
        <v>0</v>
      </c>
      <c r="E17" s="730">
        <f t="shared" si="2"/>
        <v>0</v>
      </c>
      <c r="F17" s="731">
        <f t="shared" si="2"/>
        <v>0</v>
      </c>
      <c r="G17" s="729">
        <f t="shared" si="2"/>
        <v>0</v>
      </c>
      <c r="H17" s="732">
        <f t="shared" si="2"/>
        <v>0</v>
      </c>
      <c r="I17" s="731">
        <f t="shared" si="2"/>
        <v>0</v>
      </c>
      <c r="J17" s="729">
        <f t="shared" si="2"/>
        <v>0</v>
      </c>
      <c r="K17" s="733">
        <f t="shared" si="2"/>
        <v>0</v>
      </c>
      <c r="L17" s="731">
        <f t="shared" si="2"/>
        <v>0</v>
      </c>
      <c r="M17" s="729">
        <f t="shared" si="2"/>
        <v>0</v>
      </c>
      <c r="N17" s="732">
        <f t="shared" si="2"/>
        <v>0</v>
      </c>
      <c r="O17" s="689">
        <f>SUM(C17:N17)</f>
        <v>0</v>
      </c>
      <c r="P17" s="594" t="s">
        <v>765</v>
      </c>
      <c r="Q17" s="595">
        <v>12</v>
      </c>
    </row>
    <row r="18" spans="1:17" ht="15.75" x14ac:dyDescent="0.25">
      <c r="A18" s="596">
        <v>13</v>
      </c>
      <c r="B18" s="622"/>
      <c r="C18" s="212"/>
      <c r="D18" s="211"/>
      <c r="E18" s="623"/>
      <c r="F18" s="624"/>
      <c r="G18" s="501"/>
      <c r="H18" s="625"/>
      <c r="I18" s="626"/>
      <c r="J18" s="211"/>
      <c r="K18" s="627"/>
      <c r="L18" s="626"/>
      <c r="M18" s="211"/>
      <c r="N18" s="628"/>
      <c r="O18" s="79"/>
      <c r="P18" s="629"/>
      <c r="Q18" s="585">
        <v>13</v>
      </c>
    </row>
    <row r="19" spans="1:17" ht="15.75" x14ac:dyDescent="0.25">
      <c r="A19" s="596">
        <v>14</v>
      </c>
      <c r="B19" s="606" t="s">
        <v>766</v>
      </c>
      <c r="C19" s="630"/>
      <c r="D19" s="536"/>
      <c r="E19" s="631"/>
      <c r="F19" s="632"/>
      <c r="G19" s="537"/>
      <c r="H19" s="633"/>
      <c r="I19" s="634"/>
      <c r="J19" s="536"/>
      <c r="K19" s="635"/>
      <c r="L19" s="634"/>
      <c r="M19" s="536"/>
      <c r="N19" s="636"/>
      <c r="O19" s="620"/>
      <c r="P19" s="637"/>
      <c r="Q19" s="585">
        <v>14</v>
      </c>
    </row>
    <row r="20" spans="1:17" ht="15.75" x14ac:dyDescent="0.25">
      <c r="A20" s="596">
        <v>15</v>
      </c>
      <c r="B20" s="523" t="s">
        <v>617</v>
      </c>
      <c r="C20" s="630"/>
      <c r="D20" s="536"/>
      <c r="E20" s="631"/>
      <c r="F20" s="632"/>
      <c r="G20" s="537"/>
      <c r="H20" s="633"/>
      <c r="I20" s="634"/>
      <c r="J20" s="536"/>
      <c r="K20" s="635"/>
      <c r="L20" s="634"/>
      <c r="M20" s="536"/>
      <c r="N20" s="636"/>
      <c r="O20" s="620"/>
      <c r="P20" s="637"/>
      <c r="Q20" s="585">
        <v>15</v>
      </c>
    </row>
    <row r="21" spans="1:17" ht="18.75" x14ac:dyDescent="0.25">
      <c r="A21" s="596">
        <v>16</v>
      </c>
      <c r="B21" s="523" t="s">
        <v>767</v>
      </c>
      <c r="C21" s="638">
        <f>$C8</f>
        <v>0</v>
      </c>
      <c r="D21" s="532">
        <f>$C8</f>
        <v>0</v>
      </c>
      <c r="E21" s="639">
        <f>$C8</f>
        <v>0</v>
      </c>
      <c r="F21" s="640">
        <f>$F8</f>
        <v>0</v>
      </c>
      <c r="G21" s="532">
        <f>$F8</f>
        <v>0</v>
      </c>
      <c r="H21" s="641">
        <f>$F8</f>
        <v>0</v>
      </c>
      <c r="I21" s="640">
        <f>$I8</f>
        <v>0</v>
      </c>
      <c r="J21" s="532">
        <f>$I8</f>
        <v>0</v>
      </c>
      <c r="K21" s="642">
        <f>$I8</f>
        <v>0</v>
      </c>
      <c r="L21" s="640">
        <f>$L8</f>
        <v>0</v>
      </c>
      <c r="M21" s="532">
        <f>$L8</f>
        <v>0</v>
      </c>
      <c r="N21" s="641">
        <f>$L8</f>
        <v>0</v>
      </c>
      <c r="O21" s="620"/>
      <c r="P21" s="643" t="s">
        <v>768</v>
      </c>
      <c r="Q21" s="585">
        <v>16</v>
      </c>
    </row>
    <row r="22" spans="1:17" ht="18.75" x14ac:dyDescent="0.25">
      <c r="A22" s="596">
        <v>17</v>
      </c>
      <c r="B22" s="523" t="s">
        <v>769</v>
      </c>
      <c r="C22" s="723">
        <f>C17/2</f>
        <v>0</v>
      </c>
      <c r="D22" s="714">
        <f>C17+(D17/2)</f>
        <v>0</v>
      </c>
      <c r="E22" s="724">
        <f>C17+D17+(E17/2)</f>
        <v>0</v>
      </c>
      <c r="F22" s="725">
        <f>F17/2</f>
        <v>0</v>
      </c>
      <c r="G22" s="714">
        <f>F17+(G17/2)</f>
        <v>0</v>
      </c>
      <c r="H22" s="726">
        <f>(F17+G17+(H17/2))</f>
        <v>0</v>
      </c>
      <c r="I22" s="725">
        <f>I17/2</f>
        <v>0</v>
      </c>
      <c r="J22" s="714">
        <f>I17+(J17/2)</f>
        <v>0</v>
      </c>
      <c r="K22" s="727">
        <f>I17+J17+(K17/2)</f>
        <v>0</v>
      </c>
      <c r="L22" s="725">
        <f>L17/2</f>
        <v>0</v>
      </c>
      <c r="M22" s="714">
        <f>L17+(M17/2)</f>
        <v>0</v>
      </c>
      <c r="N22" s="726">
        <f>L17+M17+(N17/2)</f>
        <v>0</v>
      </c>
      <c r="O22" s="644"/>
      <c r="P22" s="643" t="s">
        <v>770</v>
      </c>
      <c r="Q22" s="585">
        <v>17</v>
      </c>
    </row>
    <row r="23" spans="1:17" ht="15.75" x14ac:dyDescent="0.25">
      <c r="A23" s="596">
        <v>18</v>
      </c>
      <c r="B23" s="523" t="s">
        <v>771</v>
      </c>
      <c r="C23" s="630">
        <f t="shared" ref="C23:M23" si="3">C21+C22</f>
        <v>0</v>
      </c>
      <c r="D23" s="536">
        <f t="shared" si="3"/>
        <v>0</v>
      </c>
      <c r="E23" s="631">
        <f t="shared" si="3"/>
        <v>0</v>
      </c>
      <c r="F23" s="632">
        <f t="shared" si="3"/>
        <v>0</v>
      </c>
      <c r="G23" s="537">
        <f t="shared" si="3"/>
        <v>0</v>
      </c>
      <c r="H23" s="633">
        <f t="shared" si="3"/>
        <v>0</v>
      </c>
      <c r="I23" s="634">
        <f t="shared" si="3"/>
        <v>0</v>
      </c>
      <c r="J23" s="536">
        <f t="shared" si="3"/>
        <v>0</v>
      </c>
      <c r="K23" s="635">
        <f t="shared" si="3"/>
        <v>0</v>
      </c>
      <c r="L23" s="634">
        <f t="shared" si="3"/>
        <v>0</v>
      </c>
      <c r="M23" s="536">
        <f t="shared" si="3"/>
        <v>0</v>
      </c>
      <c r="N23" s="636">
        <f>N21+N22</f>
        <v>0</v>
      </c>
      <c r="O23" s="620"/>
      <c r="P23" s="643" t="s">
        <v>772</v>
      </c>
      <c r="Q23" s="585">
        <v>18</v>
      </c>
    </row>
    <row r="24" spans="1:17" ht="16.5" thickBot="1" x14ac:dyDescent="0.3">
      <c r="A24" s="596">
        <v>19</v>
      </c>
      <c r="B24" s="523" t="s">
        <v>773</v>
      </c>
      <c r="C24" s="645">
        <f t="shared" ref="C24:N24" si="4">C33</f>
        <v>0</v>
      </c>
      <c r="D24" s="646">
        <f t="shared" si="4"/>
        <v>0</v>
      </c>
      <c r="E24" s="647">
        <f t="shared" si="4"/>
        <v>0</v>
      </c>
      <c r="F24" s="648">
        <f t="shared" si="4"/>
        <v>0</v>
      </c>
      <c r="G24" s="646">
        <f t="shared" si="4"/>
        <v>0</v>
      </c>
      <c r="H24" s="649">
        <f t="shared" si="4"/>
        <v>0</v>
      </c>
      <c r="I24" s="648">
        <f t="shared" si="4"/>
        <v>0</v>
      </c>
      <c r="J24" s="646">
        <f t="shared" si="4"/>
        <v>0</v>
      </c>
      <c r="K24" s="650">
        <f t="shared" si="4"/>
        <v>0</v>
      </c>
      <c r="L24" s="648">
        <f t="shared" si="4"/>
        <v>0</v>
      </c>
      <c r="M24" s="646">
        <f t="shared" si="4"/>
        <v>0</v>
      </c>
      <c r="N24" s="649">
        <f t="shared" si="4"/>
        <v>0</v>
      </c>
      <c r="O24" s="620"/>
      <c r="P24" s="643" t="s">
        <v>774</v>
      </c>
      <c r="Q24" s="585">
        <v>19</v>
      </c>
    </row>
    <row r="25" spans="1:17" ht="17.25" thickTop="1" thickBot="1" x14ac:dyDescent="0.3">
      <c r="A25" s="596">
        <v>20</v>
      </c>
      <c r="B25" s="523" t="s">
        <v>775</v>
      </c>
      <c r="C25" s="764">
        <f t="shared" ref="C25:N25" si="5">ROUND(C23*C24,0)</f>
        <v>0</v>
      </c>
      <c r="D25" s="760">
        <f t="shared" si="5"/>
        <v>0</v>
      </c>
      <c r="E25" s="765">
        <f t="shared" si="5"/>
        <v>0</v>
      </c>
      <c r="F25" s="766">
        <f t="shared" si="5"/>
        <v>0</v>
      </c>
      <c r="G25" s="760">
        <f t="shared" si="5"/>
        <v>0</v>
      </c>
      <c r="H25" s="767">
        <f t="shared" si="5"/>
        <v>0</v>
      </c>
      <c r="I25" s="766">
        <f t="shared" si="5"/>
        <v>0</v>
      </c>
      <c r="J25" s="760">
        <f t="shared" si="5"/>
        <v>0</v>
      </c>
      <c r="K25" s="768">
        <f t="shared" si="5"/>
        <v>0</v>
      </c>
      <c r="L25" s="766">
        <f t="shared" si="5"/>
        <v>0</v>
      </c>
      <c r="M25" s="760">
        <f t="shared" si="5"/>
        <v>0</v>
      </c>
      <c r="N25" s="767">
        <f t="shared" si="5"/>
        <v>0</v>
      </c>
      <c r="O25" s="734">
        <f>SUM(C25:N25)</f>
        <v>0</v>
      </c>
      <c r="P25" s="678" t="s">
        <v>863</v>
      </c>
      <c r="Q25" s="585">
        <v>20</v>
      </c>
    </row>
    <row r="26" spans="1:17" ht="16.5" thickTop="1" x14ac:dyDescent="0.25">
      <c r="A26" s="596">
        <v>21</v>
      </c>
      <c r="B26" s="523"/>
      <c r="C26" s="630"/>
      <c r="D26" s="536"/>
      <c r="E26" s="631"/>
      <c r="F26" s="632"/>
      <c r="G26" s="537"/>
      <c r="H26" s="633"/>
      <c r="I26" s="634"/>
      <c r="J26" s="536"/>
      <c r="K26" s="635"/>
      <c r="L26" s="634"/>
      <c r="M26" s="536"/>
      <c r="N26" s="636"/>
      <c r="O26" s="620"/>
      <c r="P26" s="643"/>
      <c r="Q26" s="585">
        <v>21</v>
      </c>
    </row>
    <row r="27" spans="1:17" ht="16.5" thickBot="1" x14ac:dyDescent="0.3">
      <c r="A27" s="586">
        <v>22</v>
      </c>
      <c r="B27" s="651" t="s">
        <v>777</v>
      </c>
      <c r="C27" s="728">
        <f>C8+C17+C25</f>
        <v>0</v>
      </c>
      <c r="D27" s="729">
        <f>D8+D17+D25</f>
        <v>0</v>
      </c>
      <c r="E27" s="730">
        <f>E8+E17+E25</f>
        <v>0</v>
      </c>
      <c r="F27" s="731">
        <f>(F8+F17+F25)</f>
        <v>0</v>
      </c>
      <c r="G27" s="729">
        <f t="shared" ref="G27:N27" si="6">G8+G17+G25</f>
        <v>0</v>
      </c>
      <c r="H27" s="732">
        <f t="shared" si="6"/>
        <v>0</v>
      </c>
      <c r="I27" s="731">
        <f t="shared" si="6"/>
        <v>0</v>
      </c>
      <c r="J27" s="729">
        <f t="shared" si="6"/>
        <v>0</v>
      </c>
      <c r="K27" s="733">
        <f t="shared" si="6"/>
        <v>0</v>
      </c>
      <c r="L27" s="731">
        <f t="shared" si="6"/>
        <v>0</v>
      </c>
      <c r="M27" s="729">
        <f t="shared" si="6"/>
        <v>0</v>
      </c>
      <c r="N27" s="732">
        <f t="shared" si="6"/>
        <v>0</v>
      </c>
      <c r="O27" s="689">
        <f>C8+O17+O25</f>
        <v>0</v>
      </c>
      <c r="P27" s="652" t="s">
        <v>778</v>
      </c>
      <c r="Q27" s="595">
        <v>22</v>
      </c>
    </row>
    <row r="28" spans="1:17" ht="15.75" x14ac:dyDescent="0.25">
      <c r="A28" s="596">
        <f t="shared" ref="A28:A34" si="7">A27+1</f>
        <v>23</v>
      </c>
      <c r="B28" s="653"/>
      <c r="C28" s="567" t="str">
        <f t="shared" ref="C28:N28" si="8">C6</f>
        <v>Jan</v>
      </c>
      <c r="D28" s="521" t="str">
        <f t="shared" si="8"/>
        <v>Feb</v>
      </c>
      <c r="E28" s="654" t="str">
        <f t="shared" si="8"/>
        <v>Mar</v>
      </c>
      <c r="F28" s="571" t="str">
        <f t="shared" si="8"/>
        <v>Apr</v>
      </c>
      <c r="G28" s="522" t="str">
        <f t="shared" si="8"/>
        <v>May</v>
      </c>
      <c r="H28" s="570" t="str">
        <f t="shared" si="8"/>
        <v>Jun</v>
      </c>
      <c r="I28" s="571" t="str">
        <f t="shared" si="8"/>
        <v>Jul</v>
      </c>
      <c r="J28" s="521" t="str">
        <f t="shared" si="8"/>
        <v>Aug</v>
      </c>
      <c r="K28" s="572" t="str">
        <f t="shared" si="8"/>
        <v>Sep</v>
      </c>
      <c r="L28" s="571" t="str">
        <f t="shared" si="8"/>
        <v>Oct</v>
      </c>
      <c r="M28" s="521" t="str">
        <f t="shared" si="8"/>
        <v>Nov</v>
      </c>
      <c r="N28" s="573" t="str">
        <f t="shared" si="8"/>
        <v>Dec</v>
      </c>
      <c r="O28" s="163"/>
      <c r="P28" s="655"/>
      <c r="Q28" s="585">
        <f t="shared" ref="Q28:Q34" si="9">Q27+1</f>
        <v>23</v>
      </c>
    </row>
    <row r="29" spans="1:17" ht="18.75" x14ac:dyDescent="0.25">
      <c r="A29" s="596">
        <f>A28+1</f>
        <v>24</v>
      </c>
      <c r="B29" s="523" t="s">
        <v>779</v>
      </c>
      <c r="C29" s="657">
        <v>0</v>
      </c>
      <c r="D29" s="541">
        <v>0</v>
      </c>
      <c r="E29" s="656">
        <v>0</v>
      </c>
      <c r="F29" s="657">
        <v>0</v>
      </c>
      <c r="G29" s="541">
        <v>0</v>
      </c>
      <c r="H29" s="658">
        <v>0</v>
      </c>
      <c r="I29" s="657">
        <v>0</v>
      </c>
      <c r="J29" s="541">
        <v>0</v>
      </c>
      <c r="K29" s="658">
        <v>0</v>
      </c>
      <c r="L29" s="657">
        <v>0</v>
      </c>
      <c r="M29" s="541">
        <v>0</v>
      </c>
      <c r="N29" s="658">
        <v>0</v>
      </c>
      <c r="O29" s="134"/>
      <c r="P29" s="655" t="s">
        <v>780</v>
      </c>
      <c r="Q29" s="585">
        <f>Q28+1</f>
        <v>24</v>
      </c>
    </row>
    <row r="30" spans="1:17" ht="15.75" x14ac:dyDescent="0.25">
      <c r="A30" s="596">
        <f t="shared" si="7"/>
        <v>25</v>
      </c>
      <c r="B30" s="523" t="s">
        <v>960</v>
      </c>
      <c r="C30" s="749">
        <f t="shared" ref="C30:O30" si="10">$O31</f>
        <v>365</v>
      </c>
      <c r="D30" s="746">
        <f t="shared" si="10"/>
        <v>365</v>
      </c>
      <c r="E30" s="748">
        <f t="shared" si="10"/>
        <v>365</v>
      </c>
      <c r="F30" s="749">
        <f t="shared" si="10"/>
        <v>365</v>
      </c>
      <c r="G30" s="746">
        <f t="shared" si="10"/>
        <v>365</v>
      </c>
      <c r="H30" s="748">
        <f t="shared" si="10"/>
        <v>365</v>
      </c>
      <c r="I30" s="749">
        <f t="shared" si="10"/>
        <v>365</v>
      </c>
      <c r="J30" s="746">
        <f t="shared" si="10"/>
        <v>365</v>
      </c>
      <c r="K30" s="748">
        <f t="shared" si="10"/>
        <v>365</v>
      </c>
      <c r="L30" s="749">
        <f t="shared" si="10"/>
        <v>365</v>
      </c>
      <c r="M30" s="746">
        <f t="shared" si="10"/>
        <v>365</v>
      </c>
      <c r="N30" s="748">
        <f t="shared" si="10"/>
        <v>365</v>
      </c>
      <c r="O30" s="752">
        <f t="shared" si="10"/>
        <v>365</v>
      </c>
      <c r="P30" s="655" t="s">
        <v>915</v>
      </c>
      <c r="Q30" s="585">
        <f t="shared" si="9"/>
        <v>25</v>
      </c>
    </row>
    <row r="31" spans="1:17" ht="18.75" x14ac:dyDescent="0.25">
      <c r="A31" s="596">
        <f t="shared" si="7"/>
        <v>26</v>
      </c>
      <c r="B31" s="523" t="s">
        <v>965</v>
      </c>
      <c r="C31" s="751">
        <v>31</v>
      </c>
      <c r="D31" s="542">
        <v>28</v>
      </c>
      <c r="E31" s="750">
        <v>31</v>
      </c>
      <c r="F31" s="751">
        <v>30</v>
      </c>
      <c r="G31" s="747">
        <v>31</v>
      </c>
      <c r="H31" s="750">
        <v>30</v>
      </c>
      <c r="I31" s="751">
        <v>31</v>
      </c>
      <c r="J31" s="747">
        <v>31</v>
      </c>
      <c r="K31" s="750">
        <v>30</v>
      </c>
      <c r="L31" s="751">
        <v>31</v>
      </c>
      <c r="M31" s="747">
        <v>30</v>
      </c>
      <c r="N31" s="750">
        <v>31</v>
      </c>
      <c r="O31" s="753">
        <f>SUM(C31:N31)</f>
        <v>365</v>
      </c>
      <c r="P31" s="655" t="s">
        <v>914</v>
      </c>
      <c r="Q31" s="585">
        <f t="shared" si="9"/>
        <v>26</v>
      </c>
    </row>
    <row r="32" spans="1:17" ht="15.75" x14ac:dyDescent="0.25">
      <c r="A32" s="596">
        <f t="shared" si="7"/>
        <v>27</v>
      </c>
      <c r="B32" s="523" t="s">
        <v>632</v>
      </c>
      <c r="C32" s="735">
        <f t="shared" ref="C32:N32" si="11">ROUND(C29/C30*C31,4)</f>
        <v>0</v>
      </c>
      <c r="D32" s="716">
        <f t="shared" si="11"/>
        <v>0</v>
      </c>
      <c r="E32" s="736">
        <f t="shared" si="11"/>
        <v>0</v>
      </c>
      <c r="F32" s="735">
        <f t="shared" si="11"/>
        <v>0</v>
      </c>
      <c r="G32" s="716">
        <f t="shared" si="11"/>
        <v>0</v>
      </c>
      <c r="H32" s="736">
        <f t="shared" si="11"/>
        <v>0</v>
      </c>
      <c r="I32" s="735">
        <f t="shared" si="11"/>
        <v>0</v>
      </c>
      <c r="J32" s="716">
        <f t="shared" si="11"/>
        <v>0</v>
      </c>
      <c r="K32" s="736">
        <f t="shared" si="11"/>
        <v>0</v>
      </c>
      <c r="L32" s="735">
        <f t="shared" si="11"/>
        <v>0</v>
      </c>
      <c r="M32" s="716">
        <f t="shared" si="11"/>
        <v>0</v>
      </c>
      <c r="N32" s="736">
        <f t="shared" si="11"/>
        <v>0</v>
      </c>
      <c r="O32" s="743">
        <f>SUM(C32:N32)</f>
        <v>0</v>
      </c>
      <c r="P32" s="655" t="s">
        <v>781</v>
      </c>
      <c r="Q32" s="585">
        <f t="shared" si="9"/>
        <v>27</v>
      </c>
    </row>
    <row r="33" spans="1:17" ht="18.75" x14ac:dyDescent="0.25">
      <c r="A33" s="596">
        <f t="shared" si="7"/>
        <v>28</v>
      </c>
      <c r="B33" s="523" t="s">
        <v>782</v>
      </c>
      <c r="C33" s="661">
        <v>0</v>
      </c>
      <c r="D33" s="659">
        <v>0</v>
      </c>
      <c r="E33" s="660">
        <v>0</v>
      </c>
      <c r="F33" s="661">
        <v>0</v>
      </c>
      <c r="G33" s="659">
        <v>0</v>
      </c>
      <c r="H33" s="662">
        <v>0</v>
      </c>
      <c r="I33" s="661">
        <v>0</v>
      </c>
      <c r="J33" s="659">
        <v>0</v>
      </c>
      <c r="K33" s="662">
        <v>0</v>
      </c>
      <c r="L33" s="661">
        <v>0</v>
      </c>
      <c r="M33" s="659">
        <v>0</v>
      </c>
      <c r="N33" s="662">
        <v>0</v>
      </c>
      <c r="O33" s="742">
        <f>SUM(C33:N33)</f>
        <v>0</v>
      </c>
      <c r="P33" s="655" t="s">
        <v>783</v>
      </c>
      <c r="Q33" s="585">
        <f t="shared" si="9"/>
        <v>28</v>
      </c>
    </row>
    <row r="34" spans="1:17" ht="16.5" thickBot="1" x14ac:dyDescent="0.3">
      <c r="A34" s="586">
        <f t="shared" si="7"/>
        <v>29</v>
      </c>
      <c r="B34" s="651" t="s">
        <v>635</v>
      </c>
      <c r="C34" s="739">
        <f>C32-C33</f>
        <v>0</v>
      </c>
      <c r="D34" s="737">
        <f t="shared" ref="D34:N34" si="12">D32-D33</f>
        <v>0</v>
      </c>
      <c r="E34" s="738">
        <f t="shared" si="12"/>
        <v>0</v>
      </c>
      <c r="F34" s="739">
        <f t="shared" si="12"/>
        <v>0</v>
      </c>
      <c r="G34" s="737">
        <f t="shared" si="12"/>
        <v>0</v>
      </c>
      <c r="H34" s="740">
        <f t="shared" si="12"/>
        <v>0</v>
      </c>
      <c r="I34" s="739">
        <f t="shared" si="12"/>
        <v>0</v>
      </c>
      <c r="J34" s="737">
        <f t="shared" si="12"/>
        <v>0</v>
      </c>
      <c r="K34" s="740">
        <f t="shared" si="12"/>
        <v>0</v>
      </c>
      <c r="L34" s="739">
        <f t="shared" si="12"/>
        <v>0</v>
      </c>
      <c r="M34" s="737">
        <f t="shared" si="12"/>
        <v>0</v>
      </c>
      <c r="N34" s="740">
        <f t="shared" si="12"/>
        <v>0</v>
      </c>
      <c r="O34" s="741">
        <f>SUM(C34:N34)</f>
        <v>0</v>
      </c>
      <c r="P34" s="533" t="s">
        <v>784</v>
      </c>
      <c r="Q34" s="595">
        <f t="shared" si="9"/>
        <v>29</v>
      </c>
    </row>
    <row r="35" spans="1:17" ht="15.75" x14ac:dyDescent="0.25">
      <c r="D35" s="66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664"/>
      <c r="B36" s="665" t="s">
        <v>637</v>
      </c>
      <c r="D36" s="66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666" t="s">
        <v>274</v>
      </c>
      <c r="B37" s="667" t="s">
        <v>970</v>
      </c>
      <c r="D37" s="66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666" t="s">
        <v>275</v>
      </c>
      <c r="B38" s="668" t="s">
        <v>971</v>
      </c>
      <c r="D38" s="66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7.75" x14ac:dyDescent="0.25">
      <c r="A39" s="666"/>
      <c r="B39" s="668" t="s">
        <v>966</v>
      </c>
      <c r="D39" s="6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60" x14ac:dyDescent="0.25">
      <c r="A40" s="666" t="s">
        <v>785</v>
      </c>
      <c r="B40" s="793" t="s">
        <v>786</v>
      </c>
      <c r="D40" s="66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25">
      <c r="A41" s="666" t="s">
        <v>787</v>
      </c>
      <c r="B41" s="669" t="s">
        <v>788</v>
      </c>
      <c r="D41" s="66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 x14ac:dyDescent="0.3">
      <c r="A42" s="670"/>
      <c r="B42" s="794" t="s">
        <v>789</v>
      </c>
      <c r="D42" s="66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30" x14ac:dyDescent="0.3">
      <c r="A43" s="670"/>
      <c r="B43" s="795" t="s">
        <v>790</v>
      </c>
      <c r="D43" s="66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0.5" x14ac:dyDescent="0.3">
      <c r="A44" s="670"/>
      <c r="B44" s="671" t="s">
        <v>791</v>
      </c>
      <c r="D44" s="66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 x14ac:dyDescent="0.25">
      <c r="A45" s="666" t="s">
        <v>792</v>
      </c>
      <c r="B45" s="222" t="s">
        <v>737</v>
      </c>
      <c r="D45" s="66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0.5" x14ac:dyDescent="0.25">
      <c r="A46" s="666" t="s">
        <v>793</v>
      </c>
      <c r="B46" s="672" t="s">
        <v>794</v>
      </c>
      <c r="D46" s="6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0" x14ac:dyDescent="0.25">
      <c r="A47" s="792" t="s">
        <v>964</v>
      </c>
      <c r="B47" s="797" t="s">
        <v>963</v>
      </c>
      <c r="D47" s="66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2.5" x14ac:dyDescent="0.3">
      <c r="A48" s="664"/>
      <c r="B48" s="134"/>
      <c r="D48" s="66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x14ac:dyDescent="0.25">
      <c r="A49" s="674"/>
      <c r="B49" s="510"/>
      <c r="D49" s="66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664"/>
      <c r="B50" s="510"/>
      <c r="D50" s="66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48"/>
      <c r="B51" s="134"/>
      <c r="D51" s="66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B52" s="4"/>
      <c r="D52" s="66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B53" s="4"/>
      <c r="D53" s="66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663"/>
      <c r="D54" s="66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663"/>
      <c r="D55" s="66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">
      <c r="B56" s="676"/>
    </row>
  </sheetData>
  <printOptions horizontalCentered="1"/>
  <pageMargins left="0" right="0" top="0.5" bottom="0.25" header="0" footer="0.25"/>
  <pageSetup scale="56" orientation="landscape" r:id="rId1"/>
  <headerFooter>
    <oddHeader>&amp;C&amp;"Arial,Bold"&amp;12San Diego Gas &amp;&amp; Electric Co.
TO4 - Cycle 1 Annual Transmission Formula Filing
Derivation of RETAIL Interest True-Up Adjustment</oddHeader>
    <oddFooter>&amp;C&amp;A
Page &amp;P of &amp;N</oddFooter>
  </headerFooter>
  <colBreaks count="1" manualBreakCount="1">
    <brk id="10" min="3" max="4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Q60"/>
  <sheetViews>
    <sheetView zoomScale="80" zoomScaleNormal="80" workbookViewId="0"/>
  </sheetViews>
  <sheetFormatPr defaultRowHeight="12.75" x14ac:dyDescent="0.2"/>
  <cols>
    <col min="1" max="1" width="5" bestFit="1" customWidth="1"/>
    <col min="2" max="2" width="75.7109375" bestFit="1" customWidth="1"/>
    <col min="3" max="4" width="18.7109375" bestFit="1" customWidth="1"/>
    <col min="5" max="6" width="19" bestFit="1" customWidth="1"/>
    <col min="7" max="7" width="18.7109375" bestFit="1" customWidth="1"/>
    <col min="8" max="8" width="19.140625" bestFit="1" customWidth="1"/>
    <col min="9" max="11" width="19.7109375" bestFit="1" customWidth="1"/>
    <col min="12" max="12" width="19.85546875" bestFit="1" customWidth="1"/>
    <col min="13" max="13" width="18.85546875" bestFit="1" customWidth="1"/>
    <col min="14" max="14" width="18.42578125" bestFit="1" customWidth="1"/>
    <col min="15" max="15" width="19.85546875" bestFit="1" customWidth="1"/>
    <col min="16" max="16" width="37.7109375" bestFit="1" customWidth="1"/>
    <col min="17" max="17" width="5.140625" customWidth="1"/>
    <col min="19" max="20" width="17.7109375" customWidth="1"/>
  </cols>
  <sheetData>
    <row r="2" spans="1:17" ht="16.5" thickBot="1" x14ac:dyDescent="0.3">
      <c r="A2" s="134"/>
      <c r="B2" s="910"/>
      <c r="C2" s="910"/>
      <c r="D2" s="910"/>
      <c r="E2" s="910"/>
      <c r="F2" s="910"/>
      <c r="G2" s="910"/>
      <c r="H2" s="910"/>
      <c r="I2" s="910"/>
      <c r="J2" s="910"/>
      <c r="K2" s="910"/>
      <c r="L2" s="910"/>
      <c r="M2" s="910"/>
      <c r="N2" s="910"/>
      <c r="O2" s="910"/>
      <c r="P2" s="910"/>
      <c r="Q2" s="134"/>
    </row>
    <row r="3" spans="1:17" s="832" customFormat="1" ht="15.75" x14ac:dyDescent="0.25">
      <c r="A3" s="911" t="s">
        <v>62</v>
      </c>
      <c r="B3" s="926" t="s">
        <v>606</v>
      </c>
      <c r="C3" s="933" t="s">
        <v>1304</v>
      </c>
      <c r="D3" s="912" t="s">
        <v>1304</v>
      </c>
      <c r="E3" s="934" t="s">
        <v>1304</v>
      </c>
      <c r="F3" s="913" t="s">
        <v>1304</v>
      </c>
      <c r="G3" s="912" t="s">
        <v>1304</v>
      </c>
      <c r="H3" s="913" t="s">
        <v>1304</v>
      </c>
      <c r="I3" s="933" t="s">
        <v>1304</v>
      </c>
      <c r="J3" s="912" t="s">
        <v>1304</v>
      </c>
      <c r="K3" s="913" t="s">
        <v>1306</v>
      </c>
      <c r="L3" s="1019" t="s">
        <v>1306</v>
      </c>
      <c r="M3" s="1006" t="s">
        <v>1306</v>
      </c>
      <c r="N3" s="913" t="s">
        <v>1306</v>
      </c>
      <c r="O3" s="911"/>
      <c r="P3" s="977"/>
      <c r="Q3" s="911" t="s">
        <v>62</v>
      </c>
    </row>
    <row r="4" spans="1:17" s="832" customFormat="1" ht="16.5" thickBot="1" x14ac:dyDescent="0.3">
      <c r="A4" s="997" t="s">
        <v>63</v>
      </c>
      <c r="B4" s="997" t="s">
        <v>607</v>
      </c>
      <c r="C4" s="998">
        <v>41275</v>
      </c>
      <c r="D4" s="999">
        <v>41306</v>
      </c>
      <c r="E4" s="1000">
        <v>41334</v>
      </c>
      <c r="F4" s="1001">
        <v>41365</v>
      </c>
      <c r="G4" s="1002">
        <v>41395</v>
      </c>
      <c r="H4" s="1003">
        <v>41426</v>
      </c>
      <c r="I4" s="998">
        <v>41456</v>
      </c>
      <c r="J4" s="999">
        <v>41487</v>
      </c>
      <c r="K4" s="1004">
        <v>41518</v>
      </c>
      <c r="L4" s="998">
        <v>41548</v>
      </c>
      <c r="M4" s="999">
        <v>41579</v>
      </c>
      <c r="N4" s="1004">
        <v>41609</v>
      </c>
      <c r="O4" s="997" t="s">
        <v>67</v>
      </c>
      <c r="P4" s="1005" t="s">
        <v>65</v>
      </c>
      <c r="Q4" s="997" t="s">
        <v>63</v>
      </c>
    </row>
    <row r="5" spans="1:17" ht="15.75" x14ac:dyDescent="0.25">
      <c r="A5" s="523"/>
      <c r="B5" s="927"/>
      <c r="C5" s="935"/>
      <c r="D5" s="524"/>
      <c r="E5" s="936"/>
      <c r="F5" s="914"/>
      <c r="G5" s="525"/>
      <c r="H5" s="954"/>
      <c r="I5" s="935"/>
      <c r="J5" s="524"/>
      <c r="K5" s="973"/>
      <c r="L5" s="935"/>
      <c r="M5" s="524"/>
      <c r="N5" s="973"/>
      <c r="O5" s="986"/>
      <c r="P5" s="34"/>
      <c r="Q5" s="523"/>
    </row>
    <row r="6" spans="1:17" ht="15.75" x14ac:dyDescent="0.25">
      <c r="A6" s="526">
        <v>1</v>
      </c>
      <c r="B6" s="606" t="s">
        <v>608</v>
      </c>
      <c r="C6" s="937">
        <v>0</v>
      </c>
      <c r="D6" s="532">
        <f t="shared" ref="D6:N6" si="0">C34</f>
        <v>0</v>
      </c>
      <c r="E6" s="641">
        <f t="shared" si="0"/>
        <v>0</v>
      </c>
      <c r="F6" s="638">
        <f t="shared" si="0"/>
        <v>0</v>
      </c>
      <c r="G6" s="532">
        <f t="shared" si="0"/>
        <v>0</v>
      </c>
      <c r="H6" s="639">
        <f t="shared" si="0"/>
        <v>0</v>
      </c>
      <c r="I6" s="640">
        <f t="shared" si="0"/>
        <v>0</v>
      </c>
      <c r="J6" s="532">
        <f t="shared" si="0"/>
        <v>0</v>
      </c>
      <c r="K6" s="639">
        <f t="shared" si="0"/>
        <v>0</v>
      </c>
      <c r="L6" s="640">
        <f t="shared" si="0"/>
        <v>3310507.5802508341</v>
      </c>
      <c r="M6" s="532">
        <f t="shared" si="0"/>
        <v>3749526.6827435135</v>
      </c>
      <c r="N6" s="639">
        <f t="shared" si="0"/>
        <v>4142360.0440597604</v>
      </c>
      <c r="O6" s="987"/>
      <c r="P6" s="763" t="s">
        <v>609</v>
      </c>
      <c r="Q6" s="526">
        <v>1</v>
      </c>
    </row>
    <row r="7" spans="1:17" ht="15.75" x14ac:dyDescent="0.25">
      <c r="A7" s="526">
        <f t="shared" ref="A7:A42" si="1">A6+1</f>
        <v>2</v>
      </c>
      <c r="B7" s="523"/>
      <c r="C7" s="601"/>
      <c r="D7" s="527"/>
      <c r="E7" s="603"/>
      <c r="F7" s="597"/>
      <c r="G7" s="528"/>
      <c r="H7" s="598"/>
      <c r="I7" s="601"/>
      <c r="J7" s="527"/>
      <c r="K7" s="974"/>
      <c r="L7" s="1024"/>
      <c r="M7" s="1025"/>
      <c r="N7" s="1022"/>
      <c r="O7" s="988"/>
      <c r="P7" s="978"/>
      <c r="Q7" s="526">
        <f t="shared" ref="Q7:Q42" si="2">Q6+1</f>
        <v>2</v>
      </c>
    </row>
    <row r="8" spans="1:17" ht="18.75" x14ac:dyDescent="0.25">
      <c r="A8" s="526">
        <f t="shared" si="1"/>
        <v>3</v>
      </c>
      <c r="B8" s="927" t="s">
        <v>639</v>
      </c>
      <c r="C8" s="938">
        <v>0</v>
      </c>
      <c r="D8" s="529">
        <v>0</v>
      </c>
      <c r="E8" s="692">
        <v>0</v>
      </c>
      <c r="F8" s="915">
        <v>0</v>
      </c>
      <c r="G8" s="529">
        <v>0</v>
      </c>
      <c r="H8" s="955">
        <v>0</v>
      </c>
      <c r="I8" s="938">
        <v>0</v>
      </c>
      <c r="J8" s="529">
        <v>0</v>
      </c>
      <c r="K8" s="955">
        <v>63519438.944345169</v>
      </c>
      <c r="L8" s="938">
        <v>50135049.374723874</v>
      </c>
      <c r="M8" s="529">
        <v>47809314.853271738</v>
      </c>
      <c r="N8" s="955">
        <v>47978099.066831812</v>
      </c>
      <c r="O8" s="989">
        <f>SUM(C8:N8)</f>
        <v>209441902.23917258</v>
      </c>
      <c r="P8" s="978" t="s">
        <v>611</v>
      </c>
      <c r="Q8" s="526">
        <f t="shared" si="2"/>
        <v>3</v>
      </c>
    </row>
    <row r="9" spans="1:17" ht="15.75" x14ac:dyDescent="0.25">
      <c r="A9" s="526">
        <f t="shared" si="1"/>
        <v>4</v>
      </c>
      <c r="B9" s="523"/>
      <c r="C9" s="626"/>
      <c r="D9" s="211"/>
      <c r="E9" s="628"/>
      <c r="F9" s="212"/>
      <c r="G9" s="501"/>
      <c r="H9" s="623"/>
      <c r="I9" s="967"/>
      <c r="J9" s="501"/>
      <c r="K9" s="975"/>
      <c r="L9" s="967"/>
      <c r="M9" s="501"/>
      <c r="N9" s="623"/>
      <c r="O9" s="990"/>
      <c r="P9" s="978"/>
      <c r="Q9" s="526">
        <f t="shared" si="2"/>
        <v>4</v>
      </c>
    </row>
    <row r="10" spans="1:17" ht="15.75" x14ac:dyDescent="0.25">
      <c r="A10" s="526">
        <f t="shared" si="1"/>
        <v>5</v>
      </c>
      <c r="B10" s="928" t="s">
        <v>721</v>
      </c>
      <c r="C10" s="626"/>
      <c r="D10" s="211"/>
      <c r="E10" s="628"/>
      <c r="F10" s="212"/>
      <c r="G10" s="501"/>
      <c r="H10" s="623"/>
      <c r="I10" s="626"/>
      <c r="J10" s="211"/>
      <c r="K10" s="975"/>
      <c r="L10" s="626"/>
      <c r="M10" s="211"/>
      <c r="N10" s="975"/>
      <c r="O10" s="990"/>
      <c r="P10" s="979"/>
      <c r="Q10" s="526">
        <f t="shared" si="2"/>
        <v>5</v>
      </c>
    </row>
    <row r="11" spans="1:17" ht="15.75" x14ac:dyDescent="0.25">
      <c r="A11" s="526">
        <f t="shared" si="1"/>
        <v>6</v>
      </c>
      <c r="B11" s="929" t="s">
        <v>722</v>
      </c>
      <c r="C11" s="626"/>
      <c r="D11" s="211"/>
      <c r="E11" s="628"/>
      <c r="F11" s="212"/>
      <c r="G11" s="501"/>
      <c r="H11" s="623"/>
      <c r="I11" s="626"/>
      <c r="J11" s="211"/>
      <c r="K11" s="975"/>
      <c r="L11" s="626"/>
      <c r="M11" s="211"/>
      <c r="N11" s="975"/>
      <c r="O11" s="990"/>
      <c r="P11" s="979"/>
      <c r="Q11" s="526">
        <f t="shared" si="2"/>
        <v>6</v>
      </c>
    </row>
    <row r="12" spans="1:17" ht="18.75" x14ac:dyDescent="0.25">
      <c r="A12" s="526">
        <f t="shared" si="1"/>
        <v>7</v>
      </c>
      <c r="B12" s="523" t="s">
        <v>723</v>
      </c>
      <c r="C12" s="939">
        <v>0</v>
      </c>
      <c r="D12" s="465">
        <v>0</v>
      </c>
      <c r="E12" s="940">
        <v>0</v>
      </c>
      <c r="F12" s="916">
        <v>0</v>
      </c>
      <c r="G12" s="465">
        <v>0</v>
      </c>
      <c r="H12" s="956">
        <v>0</v>
      </c>
      <c r="I12" s="939">
        <v>0</v>
      </c>
      <c r="J12" s="465">
        <v>0</v>
      </c>
      <c r="K12" s="453">
        <v>0</v>
      </c>
      <c r="L12" s="939">
        <v>0</v>
      </c>
      <c r="M12" s="465">
        <v>0</v>
      </c>
      <c r="N12" s="453">
        <v>0</v>
      </c>
      <c r="O12" s="991">
        <f>SUM(C12:N12)</f>
        <v>0</v>
      </c>
      <c r="P12" s="978" t="s">
        <v>611</v>
      </c>
      <c r="Q12" s="526">
        <f t="shared" si="2"/>
        <v>7</v>
      </c>
    </row>
    <row r="13" spans="1:17" ht="18.75" x14ac:dyDescent="0.25">
      <c r="A13" s="526">
        <f t="shared" si="1"/>
        <v>8</v>
      </c>
      <c r="B13" s="523" t="s">
        <v>724</v>
      </c>
      <c r="C13" s="939">
        <v>0</v>
      </c>
      <c r="D13" s="465">
        <v>0</v>
      </c>
      <c r="E13" s="940">
        <v>0</v>
      </c>
      <c r="F13" s="916">
        <v>0</v>
      </c>
      <c r="G13" s="465">
        <v>0</v>
      </c>
      <c r="H13" s="956">
        <v>0</v>
      </c>
      <c r="I13" s="939">
        <v>0</v>
      </c>
      <c r="J13" s="465">
        <v>0</v>
      </c>
      <c r="K13" s="453">
        <v>0</v>
      </c>
      <c r="L13" s="939">
        <v>0</v>
      </c>
      <c r="M13" s="465">
        <v>0</v>
      </c>
      <c r="N13" s="453">
        <v>0</v>
      </c>
      <c r="O13" s="991">
        <f>SUM(C13:N13)</f>
        <v>0</v>
      </c>
      <c r="P13" s="978" t="s">
        <v>611</v>
      </c>
      <c r="Q13" s="526">
        <f t="shared" si="2"/>
        <v>8</v>
      </c>
    </row>
    <row r="14" spans="1:17" ht="15.75" x14ac:dyDescent="0.25">
      <c r="A14" s="526">
        <f t="shared" si="1"/>
        <v>9</v>
      </c>
      <c r="B14" s="523"/>
      <c r="C14" s="626"/>
      <c r="D14" s="211"/>
      <c r="E14" s="628"/>
      <c r="F14" s="212"/>
      <c r="G14" s="501"/>
      <c r="H14" s="623"/>
      <c r="I14" s="626"/>
      <c r="J14" s="211"/>
      <c r="K14" s="975"/>
      <c r="L14" s="626"/>
      <c r="M14" s="211"/>
      <c r="N14" s="975"/>
      <c r="O14" s="990"/>
      <c r="P14" s="980"/>
      <c r="Q14" s="526">
        <f t="shared" si="2"/>
        <v>9</v>
      </c>
    </row>
    <row r="15" spans="1:17" ht="15.75" x14ac:dyDescent="0.25">
      <c r="A15" s="526">
        <f t="shared" si="1"/>
        <v>10</v>
      </c>
      <c r="B15" s="929"/>
      <c r="C15" s="626"/>
      <c r="D15" s="211"/>
      <c r="E15" s="628"/>
      <c r="F15" s="212"/>
      <c r="G15" s="501"/>
      <c r="H15" s="623"/>
      <c r="I15" s="626"/>
      <c r="J15" s="211"/>
      <c r="K15" s="975"/>
      <c r="L15" s="626"/>
      <c r="M15" s="211"/>
      <c r="N15" s="975"/>
      <c r="O15" s="990"/>
      <c r="P15" s="978"/>
      <c r="Q15" s="526">
        <f t="shared" si="2"/>
        <v>10</v>
      </c>
    </row>
    <row r="16" spans="1:17" ht="15.75" x14ac:dyDescent="0.25">
      <c r="A16" s="526">
        <f t="shared" si="1"/>
        <v>11</v>
      </c>
      <c r="B16" s="523"/>
      <c r="C16" s="624"/>
      <c r="D16" s="501"/>
      <c r="E16" s="625"/>
      <c r="F16" s="754"/>
      <c r="G16" s="501"/>
      <c r="H16" s="623"/>
      <c r="I16" s="624"/>
      <c r="J16" s="501"/>
      <c r="K16" s="700"/>
      <c r="L16" s="624"/>
      <c r="M16" s="501"/>
      <c r="N16" s="700"/>
      <c r="O16" s="991"/>
      <c r="P16" s="978"/>
      <c r="Q16" s="526">
        <f t="shared" si="2"/>
        <v>11</v>
      </c>
    </row>
    <row r="17" spans="1:17" ht="15.75" x14ac:dyDescent="0.25">
      <c r="A17" s="526">
        <f t="shared" si="1"/>
        <v>12</v>
      </c>
      <c r="B17" s="523"/>
      <c r="C17" s="624"/>
      <c r="D17" s="501"/>
      <c r="E17" s="625"/>
      <c r="F17" s="754"/>
      <c r="G17" s="501"/>
      <c r="H17" s="623"/>
      <c r="I17" s="624"/>
      <c r="J17" s="501"/>
      <c r="K17" s="700"/>
      <c r="L17" s="624"/>
      <c r="M17" s="501"/>
      <c r="N17" s="700"/>
      <c r="O17" s="991"/>
      <c r="P17" s="978"/>
      <c r="Q17" s="526">
        <f t="shared" si="2"/>
        <v>12</v>
      </c>
    </row>
    <row r="18" spans="1:17" ht="15.75" x14ac:dyDescent="0.25">
      <c r="A18" s="526">
        <f t="shared" si="1"/>
        <v>13</v>
      </c>
      <c r="B18" s="523"/>
      <c r="C18" s="941"/>
      <c r="D18" s="494"/>
      <c r="E18" s="942"/>
      <c r="F18" s="530"/>
      <c r="G18" s="494"/>
      <c r="H18" s="957"/>
      <c r="I18" s="970"/>
      <c r="J18" s="531"/>
      <c r="K18" s="1018"/>
      <c r="L18" s="970"/>
      <c r="M18" s="494"/>
      <c r="N18" s="530"/>
      <c r="O18" s="992"/>
      <c r="P18" s="978"/>
      <c r="Q18" s="526">
        <f t="shared" si="2"/>
        <v>13</v>
      </c>
    </row>
    <row r="19" spans="1:17" ht="15.75" x14ac:dyDescent="0.25">
      <c r="A19" s="526">
        <f t="shared" si="1"/>
        <v>14</v>
      </c>
      <c r="B19" s="523" t="s">
        <v>612</v>
      </c>
      <c r="C19" s="943">
        <f t="shared" ref="C19:O19" si="3">SUM(C12:C18)</f>
        <v>0</v>
      </c>
      <c r="D19" s="501">
        <f t="shared" si="3"/>
        <v>0</v>
      </c>
      <c r="E19" s="625">
        <f t="shared" si="3"/>
        <v>0</v>
      </c>
      <c r="F19" s="700">
        <f t="shared" si="3"/>
        <v>0</v>
      </c>
      <c r="G19" s="501">
        <f t="shared" si="3"/>
        <v>0</v>
      </c>
      <c r="H19" s="623">
        <f t="shared" si="3"/>
        <v>0</v>
      </c>
      <c r="I19" s="943">
        <f t="shared" si="3"/>
        <v>0</v>
      </c>
      <c r="J19" s="501">
        <f t="shared" si="3"/>
        <v>0</v>
      </c>
      <c r="K19" s="623">
        <f t="shared" si="3"/>
        <v>0</v>
      </c>
      <c r="L19" s="945">
        <f t="shared" si="3"/>
        <v>0</v>
      </c>
      <c r="M19" s="713">
        <f t="shared" si="3"/>
        <v>0</v>
      </c>
      <c r="N19" s="623">
        <f t="shared" si="3"/>
        <v>0</v>
      </c>
      <c r="O19" s="991">
        <f t="shared" si="3"/>
        <v>0</v>
      </c>
      <c r="P19" s="978" t="s">
        <v>613</v>
      </c>
      <c r="Q19" s="526">
        <f t="shared" si="2"/>
        <v>14</v>
      </c>
    </row>
    <row r="20" spans="1:17" ht="15.75" x14ac:dyDescent="0.25">
      <c r="A20" s="526">
        <f t="shared" si="1"/>
        <v>15</v>
      </c>
      <c r="B20" s="523"/>
      <c r="C20" s="944"/>
      <c r="D20" s="492"/>
      <c r="E20" s="690"/>
      <c r="F20" s="493"/>
      <c r="G20" s="492"/>
      <c r="H20" s="958"/>
      <c r="I20" s="944"/>
      <c r="J20" s="492"/>
      <c r="K20" s="958"/>
      <c r="L20" s="944"/>
      <c r="M20" s="492"/>
      <c r="N20" s="958"/>
      <c r="O20" s="992"/>
      <c r="P20" s="978"/>
      <c r="Q20" s="526">
        <f t="shared" si="2"/>
        <v>15</v>
      </c>
    </row>
    <row r="21" spans="1:17" ht="18.75" x14ac:dyDescent="0.25">
      <c r="A21" s="526">
        <f t="shared" si="1"/>
        <v>16</v>
      </c>
      <c r="B21" s="927" t="s">
        <v>738</v>
      </c>
      <c r="C21" s="945">
        <f t="shared" ref="C21:N21" si="4">C8+C19</f>
        <v>0</v>
      </c>
      <c r="D21" s="713">
        <f t="shared" si="4"/>
        <v>0</v>
      </c>
      <c r="E21" s="946">
        <f t="shared" si="4"/>
        <v>0</v>
      </c>
      <c r="F21" s="917">
        <f t="shared" si="4"/>
        <v>0</v>
      </c>
      <c r="G21" s="713">
        <f t="shared" si="4"/>
        <v>0</v>
      </c>
      <c r="H21" s="959">
        <f t="shared" si="4"/>
        <v>0</v>
      </c>
      <c r="I21" s="945">
        <f t="shared" si="4"/>
        <v>0</v>
      </c>
      <c r="J21" s="713">
        <f t="shared" si="4"/>
        <v>0</v>
      </c>
      <c r="K21" s="959">
        <f t="shared" si="4"/>
        <v>63519438.944345169</v>
      </c>
      <c r="L21" s="945">
        <f t="shared" si="4"/>
        <v>50135049.374723874</v>
      </c>
      <c r="M21" s="713">
        <f t="shared" si="4"/>
        <v>47809314.853271738</v>
      </c>
      <c r="N21" s="959">
        <f t="shared" si="4"/>
        <v>47978099.066831812</v>
      </c>
      <c r="O21" s="991">
        <f>SUM(C21:N21)</f>
        <v>209441902.23917258</v>
      </c>
      <c r="P21" s="978" t="s">
        <v>726</v>
      </c>
      <c r="Q21" s="526">
        <f t="shared" si="2"/>
        <v>16</v>
      </c>
    </row>
    <row r="22" spans="1:17" ht="15.75" x14ac:dyDescent="0.25">
      <c r="A22" s="526">
        <f t="shared" si="1"/>
        <v>17</v>
      </c>
      <c r="B22" s="927"/>
      <c r="C22" s="601"/>
      <c r="D22" s="527"/>
      <c r="E22" s="603"/>
      <c r="F22" s="597"/>
      <c r="G22" s="528"/>
      <c r="H22" s="598"/>
      <c r="I22" s="601"/>
      <c r="J22" s="527"/>
      <c r="K22" s="974"/>
      <c r="L22" s="601"/>
      <c r="M22" s="527"/>
      <c r="N22" s="974"/>
      <c r="O22" s="993"/>
      <c r="P22" s="978"/>
      <c r="Q22" s="526">
        <f t="shared" si="2"/>
        <v>17</v>
      </c>
    </row>
    <row r="23" spans="1:17" ht="15.75" x14ac:dyDescent="0.25">
      <c r="A23" s="526">
        <f t="shared" si="1"/>
        <v>18</v>
      </c>
      <c r="B23" s="927" t="s">
        <v>614</v>
      </c>
      <c r="C23" s="938">
        <v>0</v>
      </c>
      <c r="D23" s="529">
        <v>0</v>
      </c>
      <c r="E23" s="692">
        <v>0</v>
      </c>
      <c r="F23" s="915">
        <v>0</v>
      </c>
      <c r="G23" s="529">
        <v>0</v>
      </c>
      <c r="H23" s="955">
        <v>0</v>
      </c>
      <c r="I23" s="938">
        <v>0</v>
      </c>
      <c r="J23" s="529">
        <v>0</v>
      </c>
      <c r="K23" s="1058">
        <v>66825483.36462862</v>
      </c>
      <c r="L23" s="1059">
        <v>50564198.247569866</v>
      </c>
      <c r="M23" s="1060">
        <v>48191535.144771099</v>
      </c>
      <c r="N23" s="1058">
        <f>48534781.9908046+1</f>
        <v>48534782.990804598</v>
      </c>
      <c r="O23" s="989">
        <f>SUM(C23:N23)</f>
        <v>214115999.74777418</v>
      </c>
      <c r="P23" s="978" t="s">
        <v>611</v>
      </c>
      <c r="Q23" s="526">
        <f t="shared" si="2"/>
        <v>18</v>
      </c>
    </row>
    <row r="24" spans="1:17" ht="15.75" x14ac:dyDescent="0.25">
      <c r="A24" s="526">
        <f t="shared" si="1"/>
        <v>19</v>
      </c>
      <c r="B24" s="927"/>
      <c r="C24" s="601"/>
      <c r="D24" s="527"/>
      <c r="E24" s="603"/>
      <c r="F24" s="597"/>
      <c r="G24" s="528"/>
      <c r="H24" s="598"/>
      <c r="I24" s="601"/>
      <c r="J24" s="527"/>
      <c r="K24" s="1062"/>
      <c r="L24" s="1063"/>
      <c r="M24" s="1064"/>
      <c r="N24" s="1065"/>
      <c r="O24" s="1070"/>
      <c r="P24" s="978"/>
      <c r="Q24" s="526">
        <f t="shared" si="2"/>
        <v>19</v>
      </c>
    </row>
    <row r="25" spans="1:17" ht="15.75" x14ac:dyDescent="0.25">
      <c r="A25" s="526">
        <f t="shared" si="1"/>
        <v>20</v>
      </c>
      <c r="B25" s="930" t="s">
        <v>615</v>
      </c>
      <c r="C25" s="720">
        <f t="shared" ref="C25:N25" si="5">C23-C21</f>
        <v>0</v>
      </c>
      <c r="D25" s="718">
        <f t="shared" si="5"/>
        <v>0</v>
      </c>
      <c r="E25" s="721">
        <f t="shared" si="5"/>
        <v>0</v>
      </c>
      <c r="F25" s="717">
        <f t="shared" si="5"/>
        <v>0</v>
      </c>
      <c r="G25" s="718">
        <f t="shared" si="5"/>
        <v>0</v>
      </c>
      <c r="H25" s="719">
        <f t="shared" si="5"/>
        <v>0</v>
      </c>
      <c r="I25" s="720">
        <f t="shared" si="5"/>
        <v>0</v>
      </c>
      <c r="J25" s="718">
        <f t="shared" si="5"/>
        <v>0</v>
      </c>
      <c r="K25" s="721">
        <f t="shared" si="5"/>
        <v>3306044.4202834517</v>
      </c>
      <c r="L25" s="720">
        <f t="shared" si="5"/>
        <v>429148.87284599245</v>
      </c>
      <c r="M25" s="718">
        <f t="shared" si="5"/>
        <v>382220.2914993614</v>
      </c>
      <c r="N25" s="719">
        <f t="shared" si="5"/>
        <v>556683.92397278547</v>
      </c>
      <c r="O25" s="989">
        <f>SUM(C25:N25)</f>
        <v>4674097.508601591</v>
      </c>
      <c r="P25" s="763" t="s">
        <v>616</v>
      </c>
      <c r="Q25" s="526">
        <f t="shared" si="2"/>
        <v>20</v>
      </c>
    </row>
    <row r="26" spans="1:17" ht="16.5" thickBot="1" x14ac:dyDescent="0.3">
      <c r="A26" s="533">
        <f t="shared" si="1"/>
        <v>21</v>
      </c>
      <c r="B26" s="651"/>
      <c r="C26" s="947"/>
      <c r="D26" s="534"/>
      <c r="E26" s="948"/>
      <c r="F26" s="918"/>
      <c r="G26" s="535"/>
      <c r="H26" s="960"/>
      <c r="I26" s="947"/>
      <c r="J26" s="534"/>
      <c r="K26" s="1071"/>
      <c r="L26" s="1072"/>
      <c r="M26" s="1072"/>
      <c r="N26" s="1071"/>
      <c r="O26" s="1066"/>
      <c r="P26" s="981"/>
      <c r="Q26" s="533">
        <f t="shared" si="2"/>
        <v>21</v>
      </c>
    </row>
    <row r="27" spans="1:17" ht="15.75" x14ac:dyDescent="0.25">
      <c r="A27" s="526">
        <f t="shared" si="1"/>
        <v>22</v>
      </c>
      <c r="B27" s="523" t="s">
        <v>617</v>
      </c>
      <c r="C27" s="634"/>
      <c r="D27" s="536"/>
      <c r="E27" s="636"/>
      <c r="F27" s="630"/>
      <c r="G27" s="537"/>
      <c r="H27" s="631"/>
      <c r="I27" s="634"/>
      <c r="J27" s="536"/>
      <c r="K27" s="976"/>
      <c r="L27" s="634"/>
      <c r="M27" s="536"/>
      <c r="N27" s="976"/>
      <c r="O27" s="993"/>
      <c r="P27" s="982"/>
      <c r="Q27" s="526">
        <f t="shared" si="2"/>
        <v>22</v>
      </c>
    </row>
    <row r="28" spans="1:17" ht="15.75" x14ac:dyDescent="0.25">
      <c r="A28" s="526">
        <f t="shared" si="1"/>
        <v>23</v>
      </c>
      <c r="B28" s="523" t="s">
        <v>618</v>
      </c>
      <c r="C28" s="640">
        <f>$C6</f>
        <v>0</v>
      </c>
      <c r="D28" s="532">
        <f>$C6</f>
        <v>0</v>
      </c>
      <c r="E28" s="641">
        <f>$C6</f>
        <v>0</v>
      </c>
      <c r="F28" s="638">
        <f>$F6</f>
        <v>0</v>
      </c>
      <c r="G28" s="532">
        <f>$F6</f>
        <v>0</v>
      </c>
      <c r="H28" s="639">
        <f>$F6</f>
        <v>0</v>
      </c>
      <c r="I28" s="640">
        <f>$I6</f>
        <v>0</v>
      </c>
      <c r="J28" s="532">
        <f>$I6</f>
        <v>0</v>
      </c>
      <c r="K28" s="639">
        <f>$I6</f>
        <v>0</v>
      </c>
      <c r="L28" s="640">
        <f>$L6</f>
        <v>3310507.5802508341</v>
      </c>
      <c r="M28" s="532">
        <f>$L6</f>
        <v>3310507.5802508341</v>
      </c>
      <c r="N28" s="639">
        <f>$L6</f>
        <v>3310507.5802508341</v>
      </c>
      <c r="O28" s="993"/>
      <c r="P28" s="983" t="s">
        <v>619</v>
      </c>
      <c r="Q28" s="526">
        <f t="shared" si="2"/>
        <v>23</v>
      </c>
    </row>
    <row r="29" spans="1:17" ht="15.75" x14ac:dyDescent="0.25">
      <c r="A29" s="526">
        <f t="shared" si="1"/>
        <v>24</v>
      </c>
      <c r="B29" s="523" t="s">
        <v>620</v>
      </c>
      <c r="C29" s="725">
        <f>C25/2</f>
        <v>0</v>
      </c>
      <c r="D29" s="714">
        <f>C25+(D25/2)</f>
        <v>0</v>
      </c>
      <c r="E29" s="726">
        <f>C25+D25+(E25/2)</f>
        <v>0</v>
      </c>
      <c r="F29" s="723">
        <f>F25/2</f>
        <v>0</v>
      </c>
      <c r="G29" s="714">
        <f>F25+(G25/2)</f>
        <v>0</v>
      </c>
      <c r="H29" s="724">
        <f>(F25+G25+(H25/2))</f>
        <v>0</v>
      </c>
      <c r="I29" s="725">
        <f>I25/2</f>
        <v>0</v>
      </c>
      <c r="J29" s="714">
        <f>I25+(J25/2)</f>
        <v>0</v>
      </c>
      <c r="K29" s="724">
        <f>I25+J25+(K25/2)</f>
        <v>1653022.2101417258</v>
      </c>
      <c r="L29" s="725">
        <f>L25/2</f>
        <v>214574.43642299622</v>
      </c>
      <c r="M29" s="714">
        <f>L25+(M25/2)</f>
        <v>620259.01859567314</v>
      </c>
      <c r="N29" s="724">
        <f>L25+M25+(N25/2)</f>
        <v>1089711.1263317466</v>
      </c>
      <c r="O29" s="994"/>
      <c r="P29" s="983" t="s">
        <v>621</v>
      </c>
      <c r="Q29" s="526">
        <f t="shared" si="2"/>
        <v>24</v>
      </c>
    </row>
    <row r="30" spans="1:17" ht="15.75" x14ac:dyDescent="0.25">
      <c r="A30" s="526">
        <f t="shared" si="1"/>
        <v>25</v>
      </c>
      <c r="B30" s="523" t="s">
        <v>622</v>
      </c>
      <c r="C30" s="632">
        <f t="shared" ref="C30:N30" si="6">C28+C29</f>
        <v>0</v>
      </c>
      <c r="D30" s="537">
        <f t="shared" si="6"/>
        <v>0</v>
      </c>
      <c r="E30" s="633">
        <f t="shared" si="6"/>
        <v>0</v>
      </c>
      <c r="F30" s="919">
        <f t="shared" si="6"/>
        <v>0</v>
      </c>
      <c r="G30" s="537">
        <f t="shared" si="6"/>
        <v>0</v>
      </c>
      <c r="H30" s="631">
        <f t="shared" si="6"/>
        <v>0</v>
      </c>
      <c r="I30" s="632">
        <f t="shared" si="6"/>
        <v>0</v>
      </c>
      <c r="J30" s="537">
        <f t="shared" si="6"/>
        <v>0</v>
      </c>
      <c r="K30" s="631">
        <f t="shared" si="6"/>
        <v>1653022.2101417258</v>
      </c>
      <c r="L30" s="632">
        <f t="shared" si="6"/>
        <v>3525082.0166738303</v>
      </c>
      <c r="M30" s="537">
        <f t="shared" si="6"/>
        <v>3930766.5988465073</v>
      </c>
      <c r="N30" s="631">
        <f t="shared" si="6"/>
        <v>4400218.7065825807</v>
      </c>
      <c r="O30" s="993"/>
      <c r="P30" s="983" t="s">
        <v>623</v>
      </c>
      <c r="Q30" s="526">
        <f t="shared" si="2"/>
        <v>25</v>
      </c>
    </row>
    <row r="31" spans="1:17" ht="15.75" x14ac:dyDescent="0.25">
      <c r="A31" s="526">
        <f t="shared" si="1"/>
        <v>26</v>
      </c>
      <c r="B31" s="523" t="s">
        <v>624</v>
      </c>
      <c r="C31" s="648">
        <f t="shared" ref="C31:N31" si="7">C41</f>
        <v>2.8E-3</v>
      </c>
      <c r="D31" s="646">
        <f t="shared" si="7"/>
        <v>2.5000000000000001E-3</v>
      </c>
      <c r="E31" s="649">
        <f t="shared" si="7"/>
        <v>2.8E-3</v>
      </c>
      <c r="F31" s="645">
        <f t="shared" si="7"/>
        <v>2.7000000000000001E-3</v>
      </c>
      <c r="G31" s="646">
        <f t="shared" si="7"/>
        <v>2.8E-3</v>
      </c>
      <c r="H31" s="647">
        <f t="shared" si="7"/>
        <v>2.7000000000000001E-3</v>
      </c>
      <c r="I31" s="648">
        <f t="shared" si="7"/>
        <v>2.8E-3</v>
      </c>
      <c r="J31" s="646">
        <f t="shared" si="7"/>
        <v>2.8E-3</v>
      </c>
      <c r="K31" s="647">
        <f t="shared" si="7"/>
        <v>2.7000000000000001E-3</v>
      </c>
      <c r="L31" s="648">
        <f t="shared" si="7"/>
        <v>2.8E-3</v>
      </c>
      <c r="M31" s="646">
        <f t="shared" si="7"/>
        <v>2.7000000000000001E-3</v>
      </c>
      <c r="N31" s="647">
        <f t="shared" si="7"/>
        <v>2.8E-3</v>
      </c>
      <c r="O31" s="993"/>
      <c r="P31" s="983" t="s">
        <v>625</v>
      </c>
      <c r="Q31" s="526">
        <f t="shared" si="2"/>
        <v>26</v>
      </c>
    </row>
    <row r="32" spans="1:17" ht="15.75" x14ac:dyDescent="0.25">
      <c r="A32" s="526">
        <f t="shared" si="1"/>
        <v>27</v>
      </c>
      <c r="B32" s="927" t="s">
        <v>626</v>
      </c>
      <c r="C32" s="766">
        <f t="shared" ref="C32:N32" si="8">C30*C31</f>
        <v>0</v>
      </c>
      <c r="D32" s="760">
        <f t="shared" si="8"/>
        <v>0</v>
      </c>
      <c r="E32" s="767">
        <f t="shared" si="8"/>
        <v>0</v>
      </c>
      <c r="F32" s="764">
        <f t="shared" si="8"/>
        <v>0</v>
      </c>
      <c r="G32" s="760">
        <f t="shared" si="8"/>
        <v>0</v>
      </c>
      <c r="H32" s="765">
        <f t="shared" si="8"/>
        <v>0</v>
      </c>
      <c r="I32" s="766">
        <f t="shared" si="8"/>
        <v>0</v>
      </c>
      <c r="J32" s="760">
        <f t="shared" si="8"/>
        <v>0</v>
      </c>
      <c r="K32" s="765">
        <f t="shared" si="8"/>
        <v>4463.1599673826604</v>
      </c>
      <c r="L32" s="766">
        <f t="shared" si="8"/>
        <v>9870.2296466867247</v>
      </c>
      <c r="M32" s="760">
        <f t="shared" si="8"/>
        <v>10613.069816885571</v>
      </c>
      <c r="N32" s="765">
        <f t="shared" si="8"/>
        <v>12320.612378431226</v>
      </c>
      <c r="O32" s="1061">
        <f>SUM(C32:N32)</f>
        <v>37267.07180938618</v>
      </c>
      <c r="P32" s="983" t="s">
        <v>627</v>
      </c>
      <c r="Q32" s="526">
        <f t="shared" si="2"/>
        <v>27</v>
      </c>
    </row>
    <row r="33" spans="1:17" ht="16.5" thickBot="1" x14ac:dyDescent="0.3">
      <c r="A33" s="526">
        <f t="shared" si="1"/>
        <v>28</v>
      </c>
      <c r="B33" s="523"/>
      <c r="C33" s="634"/>
      <c r="D33" s="536"/>
      <c r="E33" s="636"/>
      <c r="F33" s="630"/>
      <c r="G33" s="537"/>
      <c r="H33" s="631"/>
      <c r="I33" s="634"/>
      <c r="J33" s="536"/>
      <c r="K33" s="1062"/>
      <c r="L33" s="1063"/>
      <c r="M33" s="1064"/>
      <c r="N33" s="1065"/>
      <c r="O33" s="1066"/>
      <c r="P33" s="983"/>
      <c r="Q33" s="526">
        <f t="shared" si="2"/>
        <v>28</v>
      </c>
    </row>
    <row r="34" spans="1:17" ht="16.5" thickBot="1" x14ac:dyDescent="0.3">
      <c r="A34" s="526">
        <f t="shared" si="1"/>
        <v>29</v>
      </c>
      <c r="B34" s="606" t="s">
        <v>628</v>
      </c>
      <c r="C34" s="949">
        <f>C6+C25+C32</f>
        <v>0</v>
      </c>
      <c r="D34" s="761">
        <f>D6+D25+D32</f>
        <v>0</v>
      </c>
      <c r="E34" s="950">
        <f>E6+E25+E32</f>
        <v>0</v>
      </c>
      <c r="F34" s="920">
        <f>(F6+F25+F32)</f>
        <v>0</v>
      </c>
      <c r="G34" s="761">
        <f t="shared" ref="G34:O34" si="9">G6+G25+G32</f>
        <v>0</v>
      </c>
      <c r="H34" s="762">
        <f t="shared" si="9"/>
        <v>0</v>
      </c>
      <c r="I34" s="949">
        <f t="shared" si="9"/>
        <v>0</v>
      </c>
      <c r="J34" s="761">
        <f t="shared" si="9"/>
        <v>0</v>
      </c>
      <c r="K34" s="762">
        <f t="shared" si="9"/>
        <v>3310507.5802508341</v>
      </c>
      <c r="L34" s="949">
        <f t="shared" si="9"/>
        <v>3749526.6827435135</v>
      </c>
      <c r="M34" s="761">
        <f t="shared" si="9"/>
        <v>4142360.0440597604</v>
      </c>
      <c r="N34" s="762">
        <f t="shared" si="9"/>
        <v>4711364.5804109778</v>
      </c>
      <c r="O34" s="1067">
        <f t="shared" si="9"/>
        <v>4711364.5804109769</v>
      </c>
      <c r="P34" s="763" t="s">
        <v>629</v>
      </c>
      <c r="Q34" s="526">
        <f t="shared" si="2"/>
        <v>29</v>
      </c>
    </row>
    <row r="35" spans="1:17" ht="17.25" thickTop="1" thickBot="1" x14ac:dyDescent="0.3">
      <c r="A35" s="533">
        <f t="shared" si="1"/>
        <v>30</v>
      </c>
      <c r="B35" s="651"/>
      <c r="C35" s="951"/>
      <c r="D35" s="538"/>
      <c r="E35" s="952"/>
      <c r="F35" s="932"/>
      <c r="G35" s="539"/>
      <c r="H35" s="961"/>
      <c r="I35" s="972"/>
      <c r="J35" s="540"/>
      <c r="K35" s="1068"/>
      <c r="L35" s="1069"/>
      <c r="M35" s="1068"/>
      <c r="N35" s="1068"/>
      <c r="O35" s="1066"/>
      <c r="P35" s="984"/>
      <c r="Q35" s="533">
        <f t="shared" si="2"/>
        <v>30</v>
      </c>
    </row>
    <row r="36" spans="1:17" ht="15.75" x14ac:dyDescent="0.25">
      <c r="A36" s="526">
        <f t="shared" si="1"/>
        <v>31</v>
      </c>
      <c r="B36" s="931"/>
      <c r="C36" s="571">
        <f t="shared" ref="C36:N36" si="10">C4</f>
        <v>41275</v>
      </c>
      <c r="D36" s="521">
        <f t="shared" si="10"/>
        <v>41306</v>
      </c>
      <c r="E36" s="573">
        <f t="shared" si="10"/>
        <v>41334</v>
      </c>
      <c r="F36" s="567">
        <f t="shared" si="10"/>
        <v>41365</v>
      </c>
      <c r="G36" s="521">
        <f t="shared" si="10"/>
        <v>41395</v>
      </c>
      <c r="H36" s="654">
        <f t="shared" si="10"/>
        <v>41426</v>
      </c>
      <c r="I36" s="571">
        <f t="shared" si="10"/>
        <v>41456</v>
      </c>
      <c r="J36" s="521">
        <f t="shared" si="10"/>
        <v>41487</v>
      </c>
      <c r="K36" s="654">
        <f t="shared" si="10"/>
        <v>41518</v>
      </c>
      <c r="L36" s="571">
        <f t="shared" si="10"/>
        <v>41548</v>
      </c>
      <c r="M36" s="521">
        <f t="shared" si="10"/>
        <v>41579</v>
      </c>
      <c r="N36" s="654">
        <f t="shared" si="10"/>
        <v>41609</v>
      </c>
      <c r="O36" s="931"/>
      <c r="P36" s="985"/>
      <c r="Q36" s="526">
        <f t="shared" si="2"/>
        <v>31</v>
      </c>
    </row>
    <row r="37" spans="1:17" ht="18.75" x14ac:dyDescent="0.25">
      <c r="A37" s="526">
        <f t="shared" si="1"/>
        <v>32</v>
      </c>
      <c r="B37" s="523" t="s">
        <v>727</v>
      </c>
      <c r="C37" s="657">
        <v>3.2500000000000001E-2</v>
      </c>
      <c r="D37" s="541">
        <v>3.2500000000000001E-2</v>
      </c>
      <c r="E37" s="658">
        <v>3.2500000000000001E-2</v>
      </c>
      <c r="F37" s="921">
        <v>3.2500000000000001E-2</v>
      </c>
      <c r="G37" s="541">
        <v>3.2500000000000001E-2</v>
      </c>
      <c r="H37" s="656">
        <v>3.2500000000000001E-2</v>
      </c>
      <c r="I37" s="657">
        <v>3.2500000000000001E-2</v>
      </c>
      <c r="J37" s="541">
        <v>3.2500000000000001E-2</v>
      </c>
      <c r="K37" s="656">
        <v>3.2500000000000001E-2</v>
      </c>
      <c r="L37" s="657">
        <v>3.2500000000000001E-2</v>
      </c>
      <c r="M37" s="541">
        <v>3.2500000000000001E-2</v>
      </c>
      <c r="N37" s="656">
        <v>3.2500000000000001E-2</v>
      </c>
      <c r="O37" s="523"/>
      <c r="P37" s="985" t="s">
        <v>630</v>
      </c>
      <c r="Q37" s="526">
        <f t="shared" si="2"/>
        <v>32</v>
      </c>
    </row>
    <row r="38" spans="1:17" ht="15.75" x14ac:dyDescent="0.25">
      <c r="A38" s="526">
        <f t="shared" si="1"/>
        <v>33</v>
      </c>
      <c r="B38" s="523" t="s">
        <v>960</v>
      </c>
      <c r="C38" s="953">
        <f t="shared" ref="C38:O38" si="11">$O39</f>
        <v>365</v>
      </c>
      <c r="D38" s="746">
        <f t="shared" si="11"/>
        <v>365</v>
      </c>
      <c r="E38" s="748">
        <f t="shared" si="11"/>
        <v>365</v>
      </c>
      <c r="F38" s="922">
        <f t="shared" si="11"/>
        <v>365</v>
      </c>
      <c r="G38" s="746">
        <f t="shared" si="11"/>
        <v>365</v>
      </c>
      <c r="H38" s="962">
        <f t="shared" si="11"/>
        <v>365</v>
      </c>
      <c r="I38" s="953">
        <f t="shared" si="11"/>
        <v>365</v>
      </c>
      <c r="J38" s="746">
        <f t="shared" si="11"/>
        <v>365</v>
      </c>
      <c r="K38" s="962">
        <f t="shared" si="11"/>
        <v>365</v>
      </c>
      <c r="L38" s="953">
        <f t="shared" si="11"/>
        <v>365</v>
      </c>
      <c r="M38" s="746">
        <f t="shared" si="11"/>
        <v>365</v>
      </c>
      <c r="N38" s="962">
        <f t="shared" si="11"/>
        <v>365</v>
      </c>
      <c r="O38" s="752">
        <f t="shared" si="11"/>
        <v>365</v>
      </c>
      <c r="P38" s="985" t="s">
        <v>912</v>
      </c>
      <c r="Q38" s="526">
        <f t="shared" si="2"/>
        <v>33</v>
      </c>
    </row>
    <row r="39" spans="1:17" ht="18.75" x14ac:dyDescent="0.25">
      <c r="A39" s="526">
        <f t="shared" si="1"/>
        <v>34</v>
      </c>
      <c r="B39" s="523" t="s">
        <v>961</v>
      </c>
      <c r="C39" s="751">
        <v>31</v>
      </c>
      <c r="D39" s="542">
        <v>28</v>
      </c>
      <c r="E39" s="750">
        <v>31</v>
      </c>
      <c r="F39" s="923">
        <v>30</v>
      </c>
      <c r="G39" s="747">
        <v>31</v>
      </c>
      <c r="H39" s="963">
        <v>30</v>
      </c>
      <c r="I39" s="751">
        <v>31</v>
      </c>
      <c r="J39" s="747">
        <v>31</v>
      </c>
      <c r="K39" s="963">
        <v>30</v>
      </c>
      <c r="L39" s="751">
        <v>31</v>
      </c>
      <c r="M39" s="747">
        <v>30</v>
      </c>
      <c r="N39" s="963">
        <v>31</v>
      </c>
      <c r="O39" s="753">
        <f>SUM(C39:N39)</f>
        <v>365</v>
      </c>
      <c r="P39" s="985" t="s">
        <v>631</v>
      </c>
      <c r="Q39" s="526">
        <f t="shared" si="2"/>
        <v>34</v>
      </c>
    </row>
    <row r="40" spans="1:17" ht="15.75" x14ac:dyDescent="0.25">
      <c r="A40" s="526">
        <f t="shared" si="1"/>
        <v>35</v>
      </c>
      <c r="B40" s="523" t="s">
        <v>632</v>
      </c>
      <c r="C40" s="735">
        <f t="shared" ref="C40:N40" si="12">ROUND(C37/C38*C39,4)</f>
        <v>2.8E-3</v>
      </c>
      <c r="D40" s="716">
        <f t="shared" si="12"/>
        <v>2.5000000000000001E-3</v>
      </c>
      <c r="E40" s="736">
        <f t="shared" si="12"/>
        <v>2.8E-3</v>
      </c>
      <c r="F40" s="715">
        <f t="shared" si="12"/>
        <v>2.7000000000000001E-3</v>
      </c>
      <c r="G40" s="716">
        <f t="shared" si="12"/>
        <v>2.8E-3</v>
      </c>
      <c r="H40" s="964">
        <f t="shared" si="12"/>
        <v>2.7000000000000001E-3</v>
      </c>
      <c r="I40" s="735">
        <f t="shared" si="12"/>
        <v>2.8E-3</v>
      </c>
      <c r="J40" s="716">
        <f t="shared" si="12"/>
        <v>2.8E-3</v>
      </c>
      <c r="K40" s="964">
        <f t="shared" si="12"/>
        <v>2.7000000000000001E-3</v>
      </c>
      <c r="L40" s="735">
        <f t="shared" si="12"/>
        <v>2.8E-3</v>
      </c>
      <c r="M40" s="716">
        <f t="shared" si="12"/>
        <v>2.7000000000000001E-3</v>
      </c>
      <c r="N40" s="964">
        <f t="shared" si="12"/>
        <v>2.8E-3</v>
      </c>
      <c r="O40" s="743">
        <f>SUM(C40:N40)</f>
        <v>3.2900000000000006E-2</v>
      </c>
      <c r="P40" s="985" t="s">
        <v>633</v>
      </c>
      <c r="Q40" s="526">
        <f t="shared" si="2"/>
        <v>35</v>
      </c>
    </row>
    <row r="41" spans="1:17" ht="18.75" customHeight="1" x14ac:dyDescent="0.25">
      <c r="A41" s="526">
        <f t="shared" si="1"/>
        <v>36</v>
      </c>
      <c r="B41" s="523" t="s">
        <v>728</v>
      </c>
      <c r="C41" s="661">
        <v>2.8E-3</v>
      </c>
      <c r="D41" s="659">
        <v>2.5000000000000001E-3</v>
      </c>
      <c r="E41" s="662">
        <v>2.8E-3</v>
      </c>
      <c r="F41" s="924">
        <v>2.7000000000000001E-3</v>
      </c>
      <c r="G41" s="659">
        <v>2.8E-3</v>
      </c>
      <c r="H41" s="660">
        <v>2.7000000000000001E-3</v>
      </c>
      <c r="I41" s="661">
        <v>2.8E-3</v>
      </c>
      <c r="J41" s="659">
        <v>2.8E-3</v>
      </c>
      <c r="K41" s="660">
        <v>2.7000000000000001E-3</v>
      </c>
      <c r="L41" s="661">
        <v>2.8E-3</v>
      </c>
      <c r="M41" s="659">
        <v>2.7000000000000001E-3</v>
      </c>
      <c r="N41" s="660">
        <v>2.8E-3</v>
      </c>
      <c r="O41" s="995">
        <f>SUM(C41:N41)</f>
        <v>3.2900000000000006E-2</v>
      </c>
      <c r="P41" s="985" t="s">
        <v>634</v>
      </c>
      <c r="Q41" s="526">
        <f t="shared" si="2"/>
        <v>36</v>
      </c>
    </row>
    <row r="42" spans="1:17" ht="16.5" thickBot="1" x14ac:dyDescent="0.3">
      <c r="A42" s="533">
        <f t="shared" si="1"/>
        <v>37</v>
      </c>
      <c r="B42" s="651" t="s">
        <v>635</v>
      </c>
      <c r="C42" s="739">
        <f t="shared" ref="C42:N42" si="13">C40-C41</f>
        <v>0</v>
      </c>
      <c r="D42" s="737">
        <f t="shared" si="13"/>
        <v>0</v>
      </c>
      <c r="E42" s="740">
        <f t="shared" si="13"/>
        <v>0</v>
      </c>
      <c r="F42" s="925">
        <f t="shared" si="13"/>
        <v>0</v>
      </c>
      <c r="G42" s="737">
        <f t="shared" si="13"/>
        <v>0</v>
      </c>
      <c r="H42" s="738">
        <f t="shared" si="13"/>
        <v>0</v>
      </c>
      <c r="I42" s="739">
        <f t="shared" si="13"/>
        <v>0</v>
      </c>
      <c r="J42" s="737">
        <f t="shared" si="13"/>
        <v>0</v>
      </c>
      <c r="K42" s="738">
        <f t="shared" si="13"/>
        <v>0</v>
      </c>
      <c r="L42" s="739">
        <f t="shared" si="13"/>
        <v>0</v>
      </c>
      <c r="M42" s="737">
        <f t="shared" si="13"/>
        <v>0</v>
      </c>
      <c r="N42" s="738">
        <f t="shared" si="13"/>
        <v>0</v>
      </c>
      <c r="O42" s="996">
        <f>SUM(C42:N42)</f>
        <v>0</v>
      </c>
      <c r="P42" s="183" t="s">
        <v>636</v>
      </c>
      <c r="Q42" s="533">
        <f t="shared" si="2"/>
        <v>37</v>
      </c>
    </row>
    <row r="43" spans="1:17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 x14ac:dyDescent="0.25">
      <c r="A44" s="4"/>
      <c r="B44" s="76" t="s">
        <v>637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3.5" customHeight="1" x14ac:dyDescent="0.25">
      <c r="A45" s="553" t="s">
        <v>729</v>
      </c>
      <c r="B45" s="543" t="s">
        <v>730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1.5" customHeight="1" x14ac:dyDescent="0.25">
      <c r="A46" s="554" t="s">
        <v>638</v>
      </c>
      <c r="B46" s="543" t="s">
        <v>739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 x14ac:dyDescent="0.25">
      <c r="A47" s="554" t="s">
        <v>732</v>
      </c>
      <c r="B47" s="543" t="s">
        <v>733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1.5" customHeight="1" x14ac:dyDescent="0.25">
      <c r="A48" s="554" t="s">
        <v>734</v>
      </c>
      <c r="B48" s="543" t="s">
        <v>740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customHeight="1" x14ac:dyDescent="0.25">
      <c r="A49" s="554" t="s">
        <v>736</v>
      </c>
      <c r="B49" s="4" t="s">
        <v>737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8" x14ac:dyDescent="0.25">
      <c r="A50" s="792" t="s">
        <v>962</v>
      </c>
      <c r="B50" s="543" t="s">
        <v>963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1013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printOptions horizontalCentered="1"/>
  <pageMargins left="0" right="0" top="0.75" bottom="0.5" header="0.5" footer="0.25"/>
  <pageSetup scale="58" orientation="landscape" r:id="rId1"/>
  <headerFooter>
    <oddHeader>&amp;C&amp;"Arial,Bold"&amp;12San Diego Gas &amp;&amp; Electric Co.
TO4 - Cycle 2 WHOLESALE True-Up Adjustment Calculation</oddHeader>
    <oddFooter>&amp;C&amp;A
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58"/>
  <sheetViews>
    <sheetView zoomScale="80" zoomScaleNormal="80" workbookViewId="0"/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18" t="s">
        <v>605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4"/>
    </row>
    <row r="2" spans="1:19" ht="15.75" x14ac:dyDescent="0.25">
      <c r="A2" s="4"/>
      <c r="B2" s="518" t="s">
        <v>1305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4"/>
    </row>
    <row r="3" spans="1:19" ht="15.75" x14ac:dyDescent="0.25">
      <c r="A3" s="4"/>
      <c r="B3" s="518" t="s">
        <v>809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4"/>
    </row>
    <row r="4" spans="1:19" ht="19.5" thickBot="1" x14ac:dyDescent="0.35">
      <c r="A4" s="135"/>
      <c r="B4" s="555"/>
      <c r="C4" s="135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ht="18.75" x14ac:dyDescent="0.25">
      <c r="A5" s="556" t="s">
        <v>62</v>
      </c>
      <c r="B5" s="557"/>
      <c r="C5" s="558" t="s">
        <v>742</v>
      </c>
      <c r="D5" s="559" t="s">
        <v>743</v>
      </c>
      <c r="E5" s="560" t="s">
        <v>744</v>
      </c>
      <c r="F5" s="561" t="s">
        <v>745</v>
      </c>
      <c r="G5" s="559" t="s">
        <v>746</v>
      </c>
      <c r="H5" s="562" t="s">
        <v>747</v>
      </c>
      <c r="I5" s="561" t="s">
        <v>748</v>
      </c>
      <c r="J5" s="559" t="s">
        <v>749</v>
      </c>
      <c r="K5" s="562" t="s">
        <v>750</v>
      </c>
      <c r="L5" s="561" t="s">
        <v>751</v>
      </c>
      <c r="M5" s="559" t="s">
        <v>752</v>
      </c>
      <c r="N5" s="560" t="s">
        <v>753</v>
      </c>
      <c r="O5" s="563" t="s">
        <v>754</v>
      </c>
      <c r="P5" s="563"/>
      <c r="Q5" s="564" t="s">
        <v>62</v>
      </c>
    </row>
    <row r="6" spans="1:19" ht="15.75" x14ac:dyDescent="0.25">
      <c r="A6" s="565" t="s">
        <v>63</v>
      </c>
      <c r="B6" s="566" t="s">
        <v>755</v>
      </c>
      <c r="C6" s="567" t="s">
        <v>709</v>
      </c>
      <c r="D6" s="521" t="s">
        <v>710</v>
      </c>
      <c r="E6" s="568" t="s">
        <v>711</v>
      </c>
      <c r="F6" s="569" t="s">
        <v>712</v>
      </c>
      <c r="G6" s="522" t="s">
        <v>713</v>
      </c>
      <c r="H6" s="570" t="s">
        <v>714</v>
      </c>
      <c r="I6" s="571" t="s">
        <v>715</v>
      </c>
      <c r="J6" s="521" t="s">
        <v>716</v>
      </c>
      <c r="K6" s="572" t="s">
        <v>717</v>
      </c>
      <c r="L6" s="571" t="s">
        <v>718</v>
      </c>
      <c r="M6" s="521" t="s">
        <v>719</v>
      </c>
      <c r="N6" s="573" t="s">
        <v>720</v>
      </c>
      <c r="O6" s="33" t="s">
        <v>67</v>
      </c>
      <c r="P6" s="520" t="s">
        <v>65</v>
      </c>
      <c r="Q6" s="574" t="s">
        <v>63</v>
      </c>
    </row>
    <row r="7" spans="1:19" ht="15.75" x14ac:dyDescent="0.25">
      <c r="A7" s="575"/>
      <c r="B7" s="526"/>
      <c r="C7" s="576"/>
      <c r="D7" s="577"/>
      <c r="E7" s="578"/>
      <c r="F7" s="579"/>
      <c r="G7" s="580"/>
      <c r="H7" s="581"/>
      <c r="I7" s="582"/>
      <c r="J7" s="577"/>
      <c r="K7" s="583"/>
      <c r="L7" s="582"/>
      <c r="M7" s="577"/>
      <c r="N7" s="584"/>
      <c r="O7" s="48"/>
      <c r="P7" s="526"/>
      <c r="Q7" s="585"/>
    </row>
    <row r="8" spans="1:19" ht="19.5" thickBot="1" x14ac:dyDescent="0.3">
      <c r="A8" s="586">
        <v>1</v>
      </c>
      <c r="B8" s="587" t="s">
        <v>756</v>
      </c>
      <c r="C8" s="695">
        <v>0</v>
      </c>
      <c r="D8" s="589">
        <f>C27</f>
        <v>0</v>
      </c>
      <c r="E8" s="590">
        <f t="shared" ref="E8:N8" si="0">D27</f>
        <v>0</v>
      </c>
      <c r="F8" s="591">
        <f>E27</f>
        <v>0</v>
      </c>
      <c r="G8" s="589">
        <f t="shared" si="0"/>
        <v>0</v>
      </c>
      <c r="H8" s="592">
        <f>G27</f>
        <v>0</v>
      </c>
      <c r="I8" s="591">
        <f t="shared" si="0"/>
        <v>0</v>
      </c>
      <c r="J8" s="589">
        <f t="shared" si="0"/>
        <v>0</v>
      </c>
      <c r="K8" s="593">
        <f t="shared" si="0"/>
        <v>0</v>
      </c>
      <c r="L8" s="591">
        <f t="shared" si="0"/>
        <v>0</v>
      </c>
      <c r="M8" s="589">
        <f t="shared" si="0"/>
        <v>0</v>
      </c>
      <c r="N8" s="592">
        <f t="shared" si="0"/>
        <v>0</v>
      </c>
      <c r="O8" s="689"/>
      <c r="P8" s="594" t="s">
        <v>757</v>
      </c>
      <c r="Q8" s="595">
        <v>1</v>
      </c>
    </row>
    <row r="9" spans="1:19" ht="15.75" x14ac:dyDescent="0.25">
      <c r="A9" s="596">
        <v>2</v>
      </c>
      <c r="B9" s="523"/>
      <c r="C9" s="597"/>
      <c r="D9" s="527"/>
      <c r="E9" s="598"/>
      <c r="F9" s="599"/>
      <c r="G9" s="528"/>
      <c r="H9" s="600"/>
      <c r="I9" s="601"/>
      <c r="J9" s="527"/>
      <c r="K9" s="602"/>
      <c r="L9" s="601"/>
      <c r="M9" s="527"/>
      <c r="N9" s="603"/>
      <c r="O9" s="604"/>
      <c r="P9" s="605"/>
      <c r="Q9" s="585">
        <v>2</v>
      </c>
    </row>
    <row r="10" spans="1:19" ht="15.75" x14ac:dyDescent="0.25">
      <c r="A10" s="596">
        <v>5</v>
      </c>
      <c r="B10" s="606" t="s">
        <v>758</v>
      </c>
      <c r="C10" s="597"/>
      <c r="D10" s="527"/>
      <c r="E10" s="598"/>
      <c r="F10" s="599"/>
      <c r="G10" s="528"/>
      <c r="H10" s="600"/>
      <c r="I10" s="601"/>
      <c r="J10" s="527"/>
      <c r="K10" s="602"/>
      <c r="L10" s="601"/>
      <c r="M10" s="527"/>
      <c r="N10" s="603"/>
      <c r="O10" s="604"/>
      <c r="P10" s="605"/>
      <c r="Q10" s="585">
        <v>5</v>
      </c>
    </row>
    <row r="11" spans="1:19" ht="15.75" x14ac:dyDescent="0.25">
      <c r="A11" s="596">
        <v>6</v>
      </c>
      <c r="B11" s="523" t="s">
        <v>759</v>
      </c>
      <c r="C11" s="468">
        <v>0</v>
      </c>
      <c r="D11" s="466">
        <v>0</v>
      </c>
      <c r="E11" s="607">
        <v>0</v>
      </c>
      <c r="F11" s="608">
        <v>0</v>
      </c>
      <c r="G11" s="466">
        <v>0</v>
      </c>
      <c r="H11" s="609">
        <v>0</v>
      </c>
      <c r="I11" s="610">
        <v>0</v>
      </c>
      <c r="J11" s="611">
        <v>0</v>
      </c>
      <c r="K11" s="609">
        <v>0</v>
      </c>
      <c r="L11" s="610">
        <v>0</v>
      </c>
      <c r="M11" s="611">
        <v>0</v>
      </c>
      <c r="N11" s="609">
        <v>0</v>
      </c>
      <c r="O11" s="124">
        <f>SUM(C11:N11)</f>
        <v>0</v>
      </c>
      <c r="P11" s="612" t="s">
        <v>760</v>
      </c>
      <c r="Q11" s="585">
        <v>6</v>
      </c>
      <c r="S11" s="613"/>
    </row>
    <row r="12" spans="1:19" ht="15.75" x14ac:dyDescent="0.25">
      <c r="A12" s="596">
        <v>7</v>
      </c>
      <c r="B12" s="523"/>
      <c r="C12" s="597"/>
      <c r="D12" s="527"/>
      <c r="E12" s="598"/>
      <c r="F12" s="599"/>
      <c r="G12" s="528"/>
      <c r="H12" s="600"/>
      <c r="I12" s="601"/>
      <c r="J12" s="527"/>
      <c r="K12" s="602"/>
      <c r="L12" s="601"/>
      <c r="M12" s="527"/>
      <c r="N12" s="603"/>
      <c r="O12" s="604"/>
      <c r="P12" s="612"/>
      <c r="Q12" s="585">
        <v>7</v>
      </c>
    </row>
    <row r="13" spans="1:19" ht="18.75" x14ac:dyDescent="0.25">
      <c r="A13" s="596">
        <v>8</v>
      </c>
      <c r="B13" s="523" t="s">
        <v>761</v>
      </c>
      <c r="C13" s="614">
        <v>0</v>
      </c>
      <c r="D13" s="615">
        <v>0</v>
      </c>
      <c r="E13" s="616">
        <v>0</v>
      </c>
      <c r="F13" s="617">
        <v>0</v>
      </c>
      <c r="G13" s="615">
        <v>0</v>
      </c>
      <c r="H13" s="618">
        <v>0</v>
      </c>
      <c r="I13" s="617">
        <v>0</v>
      </c>
      <c r="J13" s="615">
        <v>0</v>
      </c>
      <c r="K13" s="619">
        <v>0</v>
      </c>
      <c r="L13" s="617">
        <v>0</v>
      </c>
      <c r="M13" s="615">
        <v>0</v>
      </c>
      <c r="N13" s="618">
        <v>0</v>
      </c>
      <c r="O13" s="69"/>
      <c r="P13" s="612" t="s">
        <v>760</v>
      </c>
      <c r="Q13" s="585">
        <v>8</v>
      </c>
    </row>
    <row r="14" spans="1:19" ht="15.75" x14ac:dyDescent="0.25">
      <c r="A14" s="596">
        <v>9</v>
      </c>
      <c r="B14" s="523"/>
      <c r="C14" s="597"/>
      <c r="D14" s="527"/>
      <c r="E14" s="598"/>
      <c r="F14" s="599"/>
      <c r="G14" s="528"/>
      <c r="H14" s="600"/>
      <c r="I14" s="601"/>
      <c r="J14" s="527"/>
      <c r="K14" s="602"/>
      <c r="L14" s="601"/>
      <c r="M14" s="527"/>
      <c r="N14" s="603"/>
      <c r="O14" s="620"/>
      <c r="P14" s="605"/>
      <c r="Q14" s="585">
        <v>9</v>
      </c>
    </row>
    <row r="15" spans="1:19" ht="15.75" x14ac:dyDescent="0.25">
      <c r="A15" s="596">
        <v>10</v>
      </c>
      <c r="B15" s="523" t="s">
        <v>762</v>
      </c>
      <c r="C15" s="717">
        <f>ROUND(C11*C13,0)</f>
        <v>0</v>
      </c>
      <c r="D15" s="718">
        <f t="shared" ref="D15:N15" si="1">ROUND(D11*D13,0)</f>
        <v>0</v>
      </c>
      <c r="E15" s="719">
        <f t="shared" si="1"/>
        <v>0</v>
      </c>
      <c r="F15" s="720">
        <f t="shared" si="1"/>
        <v>0</v>
      </c>
      <c r="G15" s="718">
        <f>ROUND(G11*G13,0)</f>
        <v>0</v>
      </c>
      <c r="H15" s="721">
        <f t="shared" si="1"/>
        <v>0</v>
      </c>
      <c r="I15" s="720">
        <f t="shared" si="1"/>
        <v>0</v>
      </c>
      <c r="J15" s="718">
        <f t="shared" si="1"/>
        <v>0</v>
      </c>
      <c r="K15" s="722">
        <f t="shared" si="1"/>
        <v>0</v>
      </c>
      <c r="L15" s="720">
        <f t="shared" si="1"/>
        <v>0</v>
      </c>
      <c r="M15" s="718">
        <f t="shared" si="1"/>
        <v>0</v>
      </c>
      <c r="N15" s="721">
        <f t="shared" si="1"/>
        <v>0</v>
      </c>
      <c r="O15" s="696">
        <f>SUM(C15:N15)</f>
        <v>0</v>
      </c>
      <c r="P15" s="605" t="s">
        <v>763</v>
      </c>
      <c r="Q15" s="585">
        <v>10</v>
      </c>
    </row>
    <row r="16" spans="1:19" ht="15.75" x14ac:dyDescent="0.25">
      <c r="A16" s="596">
        <v>11</v>
      </c>
      <c r="B16" s="523"/>
      <c r="C16" s="597"/>
      <c r="D16" s="527"/>
      <c r="E16" s="598"/>
      <c r="F16" s="599"/>
      <c r="G16" s="528"/>
      <c r="H16" s="600"/>
      <c r="I16" s="601"/>
      <c r="J16" s="527"/>
      <c r="K16" s="602"/>
      <c r="L16" s="601"/>
      <c r="M16" s="527"/>
      <c r="N16" s="603"/>
      <c r="O16" s="604"/>
      <c r="P16" s="605"/>
      <c r="Q16" s="585">
        <v>11</v>
      </c>
    </row>
    <row r="17" spans="1:17" ht="16.5" thickBot="1" x14ac:dyDescent="0.3">
      <c r="A17" s="586">
        <v>12</v>
      </c>
      <c r="B17" s="621" t="s">
        <v>764</v>
      </c>
      <c r="C17" s="728">
        <f t="shared" ref="C17:N17" si="2">-C15</f>
        <v>0</v>
      </c>
      <c r="D17" s="729">
        <f t="shared" si="2"/>
        <v>0</v>
      </c>
      <c r="E17" s="730">
        <f t="shared" si="2"/>
        <v>0</v>
      </c>
      <c r="F17" s="731">
        <f t="shared" si="2"/>
        <v>0</v>
      </c>
      <c r="G17" s="729">
        <f t="shared" si="2"/>
        <v>0</v>
      </c>
      <c r="H17" s="732">
        <f t="shared" si="2"/>
        <v>0</v>
      </c>
      <c r="I17" s="731">
        <f t="shared" si="2"/>
        <v>0</v>
      </c>
      <c r="J17" s="729">
        <f t="shared" si="2"/>
        <v>0</v>
      </c>
      <c r="K17" s="733">
        <f t="shared" si="2"/>
        <v>0</v>
      </c>
      <c r="L17" s="731">
        <f t="shared" si="2"/>
        <v>0</v>
      </c>
      <c r="M17" s="729">
        <f t="shared" si="2"/>
        <v>0</v>
      </c>
      <c r="N17" s="732">
        <f t="shared" si="2"/>
        <v>0</v>
      </c>
      <c r="O17" s="689">
        <f>SUM(C17:N17)</f>
        <v>0</v>
      </c>
      <c r="P17" s="594" t="s">
        <v>765</v>
      </c>
      <c r="Q17" s="595">
        <v>12</v>
      </c>
    </row>
    <row r="18" spans="1:17" ht="15.75" x14ac:dyDescent="0.25">
      <c r="A18" s="596">
        <v>13</v>
      </c>
      <c r="B18" s="622"/>
      <c r="C18" s="212"/>
      <c r="D18" s="211"/>
      <c r="E18" s="623"/>
      <c r="F18" s="624"/>
      <c r="G18" s="501"/>
      <c r="H18" s="625"/>
      <c r="I18" s="626"/>
      <c r="J18" s="211"/>
      <c r="K18" s="627"/>
      <c r="L18" s="626"/>
      <c r="M18" s="211"/>
      <c r="N18" s="628"/>
      <c r="O18" s="79"/>
      <c r="P18" s="629"/>
      <c r="Q18" s="585">
        <v>13</v>
      </c>
    </row>
    <row r="19" spans="1:17" ht="15.75" x14ac:dyDescent="0.25">
      <c r="A19" s="596">
        <v>14</v>
      </c>
      <c r="B19" s="606" t="s">
        <v>766</v>
      </c>
      <c r="C19" s="630"/>
      <c r="D19" s="536"/>
      <c r="E19" s="631"/>
      <c r="F19" s="632"/>
      <c r="G19" s="537"/>
      <c r="H19" s="633"/>
      <c r="I19" s="634"/>
      <c r="J19" s="536"/>
      <c r="K19" s="635"/>
      <c r="L19" s="634"/>
      <c r="M19" s="536"/>
      <c r="N19" s="636"/>
      <c r="O19" s="620"/>
      <c r="P19" s="637"/>
      <c r="Q19" s="585">
        <v>14</v>
      </c>
    </row>
    <row r="20" spans="1:17" ht="15.75" x14ac:dyDescent="0.25">
      <c r="A20" s="596">
        <v>15</v>
      </c>
      <c r="B20" s="523" t="s">
        <v>617</v>
      </c>
      <c r="C20" s="630"/>
      <c r="D20" s="536"/>
      <c r="E20" s="631"/>
      <c r="F20" s="632"/>
      <c r="G20" s="537"/>
      <c r="H20" s="633"/>
      <c r="I20" s="634"/>
      <c r="J20" s="536"/>
      <c r="K20" s="635"/>
      <c r="L20" s="634"/>
      <c r="M20" s="536"/>
      <c r="N20" s="636"/>
      <c r="O20" s="620"/>
      <c r="P20" s="637"/>
      <c r="Q20" s="585">
        <v>15</v>
      </c>
    </row>
    <row r="21" spans="1:17" ht="18.75" x14ac:dyDescent="0.25">
      <c r="A21" s="596">
        <v>16</v>
      </c>
      <c r="B21" s="523" t="s">
        <v>767</v>
      </c>
      <c r="C21" s="638">
        <f>$C8</f>
        <v>0</v>
      </c>
      <c r="D21" s="532">
        <f>$C8</f>
        <v>0</v>
      </c>
      <c r="E21" s="639">
        <f>$C8</f>
        <v>0</v>
      </c>
      <c r="F21" s="640">
        <f>$F8</f>
        <v>0</v>
      </c>
      <c r="G21" s="532">
        <f>$F8</f>
        <v>0</v>
      </c>
      <c r="H21" s="641">
        <f>$F8</f>
        <v>0</v>
      </c>
      <c r="I21" s="640">
        <f>$I8</f>
        <v>0</v>
      </c>
      <c r="J21" s="532">
        <f>$I8</f>
        <v>0</v>
      </c>
      <c r="K21" s="642">
        <f>$I8</f>
        <v>0</v>
      </c>
      <c r="L21" s="640">
        <f>$L8</f>
        <v>0</v>
      </c>
      <c r="M21" s="532">
        <f>$L8</f>
        <v>0</v>
      </c>
      <c r="N21" s="641">
        <f>$L8</f>
        <v>0</v>
      </c>
      <c r="O21" s="620"/>
      <c r="P21" s="643" t="s">
        <v>768</v>
      </c>
      <c r="Q21" s="585">
        <v>16</v>
      </c>
    </row>
    <row r="22" spans="1:17" ht="18.75" x14ac:dyDescent="0.25">
      <c r="A22" s="596">
        <v>17</v>
      </c>
      <c r="B22" s="523" t="s">
        <v>769</v>
      </c>
      <c r="C22" s="723">
        <f>C17/2</f>
        <v>0</v>
      </c>
      <c r="D22" s="714">
        <f>C17+(D17/2)</f>
        <v>0</v>
      </c>
      <c r="E22" s="724">
        <f>C17+D17+(E17/2)</f>
        <v>0</v>
      </c>
      <c r="F22" s="725">
        <f>F17/2</f>
        <v>0</v>
      </c>
      <c r="G22" s="714">
        <f>F17+(G17/2)</f>
        <v>0</v>
      </c>
      <c r="H22" s="726">
        <f>(F17+G17+(H17/2))</f>
        <v>0</v>
      </c>
      <c r="I22" s="725">
        <f>I17/2</f>
        <v>0</v>
      </c>
      <c r="J22" s="714">
        <f>I17+(J17/2)</f>
        <v>0</v>
      </c>
      <c r="K22" s="727">
        <f>I17+J17+(K17/2)</f>
        <v>0</v>
      </c>
      <c r="L22" s="725">
        <f>L17/2</f>
        <v>0</v>
      </c>
      <c r="M22" s="714">
        <f>L17+(M17/2)</f>
        <v>0</v>
      </c>
      <c r="N22" s="726">
        <f>L17+M17+(N17/2)</f>
        <v>0</v>
      </c>
      <c r="O22" s="644"/>
      <c r="P22" s="643" t="s">
        <v>770</v>
      </c>
      <c r="Q22" s="585">
        <v>17</v>
      </c>
    </row>
    <row r="23" spans="1:17" ht="15.75" x14ac:dyDescent="0.25">
      <c r="A23" s="596">
        <v>18</v>
      </c>
      <c r="B23" s="523" t="s">
        <v>771</v>
      </c>
      <c r="C23" s="630">
        <f t="shared" ref="C23:M23" si="3">C21+C22</f>
        <v>0</v>
      </c>
      <c r="D23" s="536">
        <f t="shared" si="3"/>
        <v>0</v>
      </c>
      <c r="E23" s="631">
        <f t="shared" si="3"/>
        <v>0</v>
      </c>
      <c r="F23" s="632">
        <f t="shared" si="3"/>
        <v>0</v>
      </c>
      <c r="G23" s="537">
        <f t="shared" si="3"/>
        <v>0</v>
      </c>
      <c r="H23" s="633">
        <f t="shared" si="3"/>
        <v>0</v>
      </c>
      <c r="I23" s="634">
        <f t="shared" si="3"/>
        <v>0</v>
      </c>
      <c r="J23" s="536">
        <f t="shared" si="3"/>
        <v>0</v>
      </c>
      <c r="K23" s="635">
        <f t="shared" si="3"/>
        <v>0</v>
      </c>
      <c r="L23" s="634">
        <f t="shared" si="3"/>
        <v>0</v>
      </c>
      <c r="M23" s="536">
        <f t="shared" si="3"/>
        <v>0</v>
      </c>
      <c r="N23" s="636">
        <f>N21+N22</f>
        <v>0</v>
      </c>
      <c r="O23" s="620"/>
      <c r="P23" s="643" t="s">
        <v>772</v>
      </c>
      <c r="Q23" s="585">
        <v>18</v>
      </c>
    </row>
    <row r="24" spans="1:17" ht="16.5" thickBot="1" x14ac:dyDescent="0.3">
      <c r="A24" s="596">
        <v>19</v>
      </c>
      <c r="B24" s="523" t="s">
        <v>773</v>
      </c>
      <c r="C24" s="645">
        <f t="shared" ref="C24:N24" si="4">C33</f>
        <v>0</v>
      </c>
      <c r="D24" s="646">
        <f t="shared" si="4"/>
        <v>0</v>
      </c>
      <c r="E24" s="647">
        <f t="shared" si="4"/>
        <v>0</v>
      </c>
      <c r="F24" s="648">
        <f t="shared" si="4"/>
        <v>0</v>
      </c>
      <c r="G24" s="646">
        <f t="shared" si="4"/>
        <v>0</v>
      </c>
      <c r="H24" s="649">
        <f t="shared" si="4"/>
        <v>0</v>
      </c>
      <c r="I24" s="648">
        <f t="shared" si="4"/>
        <v>0</v>
      </c>
      <c r="J24" s="646">
        <f t="shared" si="4"/>
        <v>0</v>
      </c>
      <c r="K24" s="650">
        <f t="shared" si="4"/>
        <v>0</v>
      </c>
      <c r="L24" s="648">
        <f t="shared" si="4"/>
        <v>0</v>
      </c>
      <c r="M24" s="646">
        <f t="shared" si="4"/>
        <v>0</v>
      </c>
      <c r="N24" s="649">
        <f t="shared" si="4"/>
        <v>0</v>
      </c>
      <c r="O24" s="620"/>
      <c r="P24" s="643" t="s">
        <v>774</v>
      </c>
      <c r="Q24" s="585">
        <v>19</v>
      </c>
    </row>
    <row r="25" spans="1:17" ht="17.25" thickTop="1" thickBot="1" x14ac:dyDescent="0.3">
      <c r="A25" s="596">
        <v>20</v>
      </c>
      <c r="B25" s="523" t="s">
        <v>775</v>
      </c>
      <c r="C25" s="764">
        <f t="shared" ref="C25:N25" si="5">ROUND(C23*C24,0)</f>
        <v>0</v>
      </c>
      <c r="D25" s="760">
        <f t="shared" si="5"/>
        <v>0</v>
      </c>
      <c r="E25" s="765">
        <f t="shared" si="5"/>
        <v>0</v>
      </c>
      <c r="F25" s="766">
        <f t="shared" si="5"/>
        <v>0</v>
      </c>
      <c r="G25" s="760">
        <f t="shared" si="5"/>
        <v>0</v>
      </c>
      <c r="H25" s="767">
        <f t="shared" si="5"/>
        <v>0</v>
      </c>
      <c r="I25" s="766">
        <f t="shared" si="5"/>
        <v>0</v>
      </c>
      <c r="J25" s="760">
        <f t="shared" si="5"/>
        <v>0</v>
      </c>
      <c r="K25" s="768">
        <f t="shared" si="5"/>
        <v>0</v>
      </c>
      <c r="L25" s="766">
        <f t="shared" si="5"/>
        <v>0</v>
      </c>
      <c r="M25" s="760">
        <f t="shared" si="5"/>
        <v>0</v>
      </c>
      <c r="N25" s="767">
        <f t="shared" si="5"/>
        <v>0</v>
      </c>
      <c r="O25" s="734">
        <f>SUM(C25:N25)</f>
        <v>0</v>
      </c>
      <c r="P25" s="643" t="s">
        <v>776</v>
      </c>
      <c r="Q25" s="585">
        <v>20</v>
      </c>
    </row>
    <row r="26" spans="1:17" ht="16.5" thickTop="1" x14ac:dyDescent="0.25">
      <c r="A26" s="596">
        <v>21</v>
      </c>
      <c r="B26" s="523"/>
      <c r="C26" s="630"/>
      <c r="D26" s="536"/>
      <c r="E26" s="631"/>
      <c r="F26" s="632"/>
      <c r="G26" s="537"/>
      <c r="H26" s="633"/>
      <c r="I26" s="634"/>
      <c r="J26" s="536"/>
      <c r="K26" s="635"/>
      <c r="L26" s="634"/>
      <c r="M26" s="536"/>
      <c r="N26" s="636"/>
      <c r="O26" s="620"/>
      <c r="P26" s="643"/>
      <c r="Q26" s="585">
        <v>21</v>
      </c>
    </row>
    <row r="27" spans="1:17" ht="16.5" thickBot="1" x14ac:dyDescent="0.3">
      <c r="A27" s="586">
        <v>22</v>
      </c>
      <c r="B27" s="651" t="s">
        <v>777</v>
      </c>
      <c r="C27" s="728">
        <f>C8+C17+C25</f>
        <v>0</v>
      </c>
      <c r="D27" s="729">
        <f>D8+D17+D25</f>
        <v>0</v>
      </c>
      <c r="E27" s="730">
        <f>E8+E17+E25</f>
        <v>0</v>
      </c>
      <c r="F27" s="731">
        <f>(F8+F17+F25)</f>
        <v>0</v>
      </c>
      <c r="G27" s="729">
        <f t="shared" ref="G27:N27" si="6">G8+G17+G25</f>
        <v>0</v>
      </c>
      <c r="H27" s="732">
        <f t="shared" si="6"/>
        <v>0</v>
      </c>
      <c r="I27" s="731">
        <f t="shared" si="6"/>
        <v>0</v>
      </c>
      <c r="J27" s="729">
        <f t="shared" si="6"/>
        <v>0</v>
      </c>
      <c r="K27" s="733">
        <f t="shared" si="6"/>
        <v>0</v>
      </c>
      <c r="L27" s="731">
        <f t="shared" si="6"/>
        <v>0</v>
      </c>
      <c r="M27" s="729">
        <f t="shared" si="6"/>
        <v>0</v>
      </c>
      <c r="N27" s="732">
        <f t="shared" si="6"/>
        <v>0</v>
      </c>
      <c r="O27" s="689">
        <f>C8+O17+O25</f>
        <v>0</v>
      </c>
      <c r="P27" s="652" t="s">
        <v>778</v>
      </c>
      <c r="Q27" s="595">
        <v>22</v>
      </c>
    </row>
    <row r="28" spans="1:17" ht="15.75" x14ac:dyDescent="0.25">
      <c r="A28" s="596">
        <f t="shared" ref="A28:A34" si="7">A27+1</f>
        <v>23</v>
      </c>
      <c r="B28" s="653"/>
      <c r="C28" s="567" t="str">
        <f t="shared" ref="C28:N28" si="8">C6</f>
        <v>Jan</v>
      </c>
      <c r="D28" s="521" t="str">
        <f t="shared" si="8"/>
        <v>Feb</v>
      </c>
      <c r="E28" s="654" t="str">
        <f t="shared" si="8"/>
        <v>Mar</v>
      </c>
      <c r="F28" s="571" t="str">
        <f t="shared" si="8"/>
        <v>Apr</v>
      </c>
      <c r="G28" s="522" t="str">
        <f t="shared" si="8"/>
        <v>May</v>
      </c>
      <c r="H28" s="570" t="str">
        <f t="shared" si="8"/>
        <v>Jun</v>
      </c>
      <c r="I28" s="571" t="str">
        <f t="shared" si="8"/>
        <v>Jul</v>
      </c>
      <c r="J28" s="521" t="str">
        <f t="shared" si="8"/>
        <v>Aug</v>
      </c>
      <c r="K28" s="572" t="str">
        <f t="shared" si="8"/>
        <v>Sep</v>
      </c>
      <c r="L28" s="571" t="str">
        <f t="shared" si="8"/>
        <v>Oct</v>
      </c>
      <c r="M28" s="521" t="str">
        <f t="shared" si="8"/>
        <v>Nov</v>
      </c>
      <c r="N28" s="573" t="str">
        <f t="shared" si="8"/>
        <v>Dec</v>
      </c>
      <c r="O28" s="163"/>
      <c r="P28" s="655"/>
      <c r="Q28" s="585">
        <f t="shared" ref="Q28:Q34" si="9">Q27+1</f>
        <v>23</v>
      </c>
    </row>
    <row r="29" spans="1:17" ht="18.75" x14ac:dyDescent="0.25">
      <c r="A29" s="596">
        <f>A28+1</f>
        <v>24</v>
      </c>
      <c r="B29" s="523" t="s">
        <v>779</v>
      </c>
      <c r="C29" s="657">
        <v>0</v>
      </c>
      <c r="D29" s="541">
        <v>0</v>
      </c>
      <c r="E29" s="656">
        <v>0</v>
      </c>
      <c r="F29" s="657">
        <v>0</v>
      </c>
      <c r="G29" s="541">
        <v>0</v>
      </c>
      <c r="H29" s="658">
        <v>0</v>
      </c>
      <c r="I29" s="657">
        <v>0</v>
      </c>
      <c r="J29" s="541">
        <v>0</v>
      </c>
      <c r="K29" s="658">
        <v>0</v>
      </c>
      <c r="L29" s="657">
        <v>0</v>
      </c>
      <c r="M29" s="541">
        <v>0</v>
      </c>
      <c r="N29" s="658">
        <v>0</v>
      </c>
      <c r="O29" s="134"/>
      <c r="P29" s="655" t="s">
        <v>780</v>
      </c>
      <c r="Q29" s="585">
        <f>Q28+1</f>
        <v>24</v>
      </c>
    </row>
    <row r="30" spans="1:17" ht="15.75" x14ac:dyDescent="0.25">
      <c r="A30" s="596">
        <f t="shared" si="7"/>
        <v>25</v>
      </c>
      <c r="B30" s="523" t="s">
        <v>960</v>
      </c>
      <c r="C30" s="749">
        <f t="shared" ref="C30:O30" si="10">$O31</f>
        <v>365</v>
      </c>
      <c r="D30" s="746">
        <f t="shared" si="10"/>
        <v>365</v>
      </c>
      <c r="E30" s="748">
        <f t="shared" si="10"/>
        <v>365</v>
      </c>
      <c r="F30" s="749">
        <f t="shared" si="10"/>
        <v>365</v>
      </c>
      <c r="G30" s="746">
        <f t="shared" si="10"/>
        <v>365</v>
      </c>
      <c r="H30" s="748">
        <f t="shared" si="10"/>
        <v>365</v>
      </c>
      <c r="I30" s="749">
        <f t="shared" si="10"/>
        <v>365</v>
      </c>
      <c r="J30" s="746">
        <f t="shared" si="10"/>
        <v>365</v>
      </c>
      <c r="K30" s="748">
        <f t="shared" si="10"/>
        <v>365</v>
      </c>
      <c r="L30" s="749">
        <f t="shared" si="10"/>
        <v>365</v>
      </c>
      <c r="M30" s="746">
        <f t="shared" si="10"/>
        <v>365</v>
      </c>
      <c r="N30" s="748">
        <f t="shared" si="10"/>
        <v>365</v>
      </c>
      <c r="O30" s="752">
        <f t="shared" si="10"/>
        <v>365</v>
      </c>
      <c r="P30" s="655" t="s">
        <v>913</v>
      </c>
      <c r="Q30" s="585">
        <f t="shared" si="9"/>
        <v>25</v>
      </c>
    </row>
    <row r="31" spans="1:17" ht="18.75" x14ac:dyDescent="0.25">
      <c r="A31" s="596">
        <f t="shared" si="7"/>
        <v>26</v>
      </c>
      <c r="B31" s="523" t="s">
        <v>965</v>
      </c>
      <c r="C31" s="751">
        <v>31</v>
      </c>
      <c r="D31" s="542">
        <v>28</v>
      </c>
      <c r="E31" s="750">
        <v>31</v>
      </c>
      <c r="F31" s="751">
        <v>30</v>
      </c>
      <c r="G31" s="747">
        <v>31</v>
      </c>
      <c r="H31" s="750">
        <v>30</v>
      </c>
      <c r="I31" s="751">
        <v>31</v>
      </c>
      <c r="J31" s="747">
        <v>31</v>
      </c>
      <c r="K31" s="750">
        <v>30</v>
      </c>
      <c r="L31" s="751">
        <v>31</v>
      </c>
      <c r="M31" s="747">
        <v>30</v>
      </c>
      <c r="N31" s="750">
        <v>31</v>
      </c>
      <c r="O31" s="753">
        <f>SUM(C31:N31)</f>
        <v>365</v>
      </c>
      <c r="P31" s="655" t="s">
        <v>914</v>
      </c>
      <c r="Q31" s="585">
        <f t="shared" si="9"/>
        <v>26</v>
      </c>
    </row>
    <row r="32" spans="1:17" ht="15.75" x14ac:dyDescent="0.25">
      <c r="A32" s="596">
        <f t="shared" si="7"/>
        <v>27</v>
      </c>
      <c r="B32" s="523" t="s">
        <v>632</v>
      </c>
      <c r="C32" s="735">
        <f t="shared" ref="C32:N32" si="11">ROUND(C29/C30*C31,4)</f>
        <v>0</v>
      </c>
      <c r="D32" s="716">
        <f t="shared" si="11"/>
        <v>0</v>
      </c>
      <c r="E32" s="736">
        <f t="shared" si="11"/>
        <v>0</v>
      </c>
      <c r="F32" s="735">
        <f t="shared" si="11"/>
        <v>0</v>
      </c>
      <c r="G32" s="716">
        <f t="shared" si="11"/>
        <v>0</v>
      </c>
      <c r="H32" s="736">
        <f t="shared" si="11"/>
        <v>0</v>
      </c>
      <c r="I32" s="735">
        <f t="shared" si="11"/>
        <v>0</v>
      </c>
      <c r="J32" s="716">
        <f t="shared" si="11"/>
        <v>0</v>
      </c>
      <c r="K32" s="736">
        <f t="shared" si="11"/>
        <v>0</v>
      </c>
      <c r="L32" s="735">
        <f t="shared" si="11"/>
        <v>0</v>
      </c>
      <c r="M32" s="716">
        <f t="shared" si="11"/>
        <v>0</v>
      </c>
      <c r="N32" s="736">
        <f t="shared" si="11"/>
        <v>0</v>
      </c>
      <c r="O32" s="743">
        <f>SUM(C32:N32)</f>
        <v>0</v>
      </c>
      <c r="P32" s="655" t="s">
        <v>781</v>
      </c>
      <c r="Q32" s="585">
        <f t="shared" si="9"/>
        <v>27</v>
      </c>
    </row>
    <row r="33" spans="1:17" ht="18.75" x14ac:dyDescent="0.25">
      <c r="A33" s="596">
        <f t="shared" si="7"/>
        <v>28</v>
      </c>
      <c r="B33" s="523" t="s">
        <v>782</v>
      </c>
      <c r="C33" s="661">
        <v>0</v>
      </c>
      <c r="D33" s="659">
        <v>0</v>
      </c>
      <c r="E33" s="660">
        <v>0</v>
      </c>
      <c r="F33" s="661">
        <v>0</v>
      </c>
      <c r="G33" s="659">
        <v>0</v>
      </c>
      <c r="H33" s="662">
        <v>0</v>
      </c>
      <c r="I33" s="661">
        <v>0</v>
      </c>
      <c r="J33" s="659">
        <v>0</v>
      </c>
      <c r="K33" s="662">
        <v>0</v>
      </c>
      <c r="L33" s="661">
        <v>0</v>
      </c>
      <c r="M33" s="659">
        <v>0</v>
      </c>
      <c r="N33" s="662">
        <v>0</v>
      </c>
      <c r="O33" s="742">
        <f>SUM(C33:N33)</f>
        <v>0</v>
      </c>
      <c r="P33" s="655" t="s">
        <v>783</v>
      </c>
      <c r="Q33" s="585">
        <f t="shared" si="9"/>
        <v>28</v>
      </c>
    </row>
    <row r="34" spans="1:17" ht="16.5" thickBot="1" x14ac:dyDescent="0.3">
      <c r="A34" s="586">
        <f t="shared" si="7"/>
        <v>29</v>
      </c>
      <c r="B34" s="651" t="s">
        <v>635</v>
      </c>
      <c r="C34" s="739">
        <f>C32-C33</f>
        <v>0</v>
      </c>
      <c r="D34" s="737">
        <f t="shared" ref="D34:N34" si="12">D32-D33</f>
        <v>0</v>
      </c>
      <c r="E34" s="738">
        <f t="shared" si="12"/>
        <v>0</v>
      </c>
      <c r="F34" s="739">
        <f t="shared" si="12"/>
        <v>0</v>
      </c>
      <c r="G34" s="737">
        <f t="shared" si="12"/>
        <v>0</v>
      </c>
      <c r="H34" s="740">
        <f t="shared" si="12"/>
        <v>0</v>
      </c>
      <c r="I34" s="739">
        <f t="shared" si="12"/>
        <v>0</v>
      </c>
      <c r="J34" s="737">
        <f t="shared" si="12"/>
        <v>0</v>
      </c>
      <c r="K34" s="740">
        <f t="shared" si="12"/>
        <v>0</v>
      </c>
      <c r="L34" s="739">
        <f t="shared" si="12"/>
        <v>0</v>
      </c>
      <c r="M34" s="737">
        <f t="shared" si="12"/>
        <v>0</v>
      </c>
      <c r="N34" s="740">
        <f t="shared" si="12"/>
        <v>0</v>
      </c>
      <c r="O34" s="741">
        <f>SUM(C34:N34)</f>
        <v>0</v>
      </c>
      <c r="P34" s="533" t="s">
        <v>784</v>
      </c>
      <c r="Q34" s="595">
        <f t="shared" si="9"/>
        <v>29</v>
      </c>
    </row>
    <row r="35" spans="1:17" ht="15.75" x14ac:dyDescent="0.25">
      <c r="D35" s="66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664"/>
      <c r="B36" s="665" t="s">
        <v>637</v>
      </c>
      <c r="D36" s="66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666" t="s">
        <v>274</v>
      </c>
      <c r="B37" s="667" t="s">
        <v>970</v>
      </c>
      <c r="D37" s="66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666" t="s">
        <v>275</v>
      </c>
      <c r="B38" s="668" t="s">
        <v>971</v>
      </c>
      <c r="D38" s="66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60" x14ac:dyDescent="0.25">
      <c r="A39" s="666" t="s">
        <v>785</v>
      </c>
      <c r="B39" s="793" t="s">
        <v>786</v>
      </c>
      <c r="D39" s="6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4" x14ac:dyDescent="0.25">
      <c r="A40" s="666" t="s">
        <v>787</v>
      </c>
      <c r="B40" s="669" t="s">
        <v>788</v>
      </c>
      <c r="D40" s="66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3">
      <c r="A41" s="670"/>
      <c r="B41" s="794" t="s">
        <v>789</v>
      </c>
      <c r="D41" s="66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0" x14ac:dyDescent="0.3">
      <c r="A42" s="670"/>
      <c r="B42" s="795" t="s">
        <v>790</v>
      </c>
      <c r="D42" s="66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0.5" x14ac:dyDescent="0.3">
      <c r="A43" s="670"/>
      <c r="B43" s="671" t="s">
        <v>791</v>
      </c>
      <c r="D43" s="66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4" x14ac:dyDescent="0.25">
      <c r="A44" s="666" t="s">
        <v>792</v>
      </c>
      <c r="B44" s="222" t="s">
        <v>737</v>
      </c>
      <c r="D44" s="66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0.5" x14ac:dyDescent="0.25">
      <c r="A45" s="666" t="s">
        <v>793</v>
      </c>
      <c r="B45" s="672" t="s">
        <v>794</v>
      </c>
      <c r="D45" s="66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0" x14ac:dyDescent="0.25">
      <c r="A46" s="792" t="s">
        <v>964</v>
      </c>
      <c r="B46" s="797" t="s">
        <v>963</v>
      </c>
      <c r="D46" s="6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 x14ac:dyDescent="0.3">
      <c r="A47" s="664"/>
      <c r="B47" s="673"/>
      <c r="D47" s="66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 x14ac:dyDescent="0.25">
      <c r="A48" s="674"/>
      <c r="B48" s="675"/>
      <c r="D48" s="66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 x14ac:dyDescent="0.3">
      <c r="A49" s="664"/>
      <c r="B49" s="134"/>
      <c r="D49" s="66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664"/>
      <c r="B50" s="134"/>
      <c r="D50" s="66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75" x14ac:dyDescent="0.25">
      <c r="A51" s="674"/>
      <c r="B51" s="510"/>
      <c r="D51" s="66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2.5" x14ac:dyDescent="0.3">
      <c r="A52" s="664"/>
      <c r="B52" s="510"/>
      <c r="D52" s="66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8"/>
      <c r="B53" s="134"/>
      <c r="D53" s="66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B54" s="4"/>
      <c r="D54" s="66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B55" s="4"/>
      <c r="D55" s="66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663"/>
      <c r="D56" s="66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663"/>
      <c r="D57" s="66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">
      <c r="B58" s="676"/>
    </row>
  </sheetData>
  <printOptions horizontalCentered="1"/>
  <pageMargins left="0" right="0" top="0.5" bottom="0.5" header="0" footer="0.25"/>
  <pageSetup scale="56" orientation="landscape" r:id="rId1"/>
  <headerFooter>
    <oddHeader>&amp;C&amp;"Arial,Bold"&amp;12San Diego Gas &amp;&amp; Electric Co.
TO4 - Cycle 1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56"/>
  <sheetViews>
    <sheetView zoomScale="80" zoomScaleNormal="80" workbookViewId="0"/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18" t="s">
        <v>605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4"/>
    </row>
    <row r="2" spans="1:19" ht="15.75" x14ac:dyDescent="0.25">
      <c r="A2" s="4"/>
      <c r="B2" s="518" t="s">
        <v>1305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4"/>
    </row>
    <row r="3" spans="1:19" ht="15.75" x14ac:dyDescent="0.25">
      <c r="A3" s="4"/>
      <c r="B3" s="518" t="s">
        <v>809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4"/>
    </row>
    <row r="4" spans="1:19" ht="19.5" thickBot="1" x14ac:dyDescent="0.35">
      <c r="A4" s="135"/>
      <c r="B4" s="555"/>
      <c r="C4" s="135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ht="18.75" x14ac:dyDescent="0.25">
      <c r="A5" s="556" t="s">
        <v>62</v>
      </c>
      <c r="B5" s="557"/>
      <c r="C5" s="558" t="s">
        <v>795</v>
      </c>
      <c r="D5" s="559" t="s">
        <v>796</v>
      </c>
      <c r="E5" s="560" t="s">
        <v>797</v>
      </c>
      <c r="F5" s="561" t="s">
        <v>798</v>
      </c>
      <c r="G5" s="559" t="s">
        <v>799</v>
      </c>
      <c r="H5" s="562" t="s">
        <v>800</v>
      </c>
      <c r="I5" s="561" t="s">
        <v>801</v>
      </c>
      <c r="J5" s="559" t="s">
        <v>802</v>
      </c>
      <c r="K5" s="562" t="s">
        <v>803</v>
      </c>
      <c r="L5" s="561" t="s">
        <v>804</v>
      </c>
      <c r="M5" s="559" t="s">
        <v>805</v>
      </c>
      <c r="N5" s="560" t="s">
        <v>806</v>
      </c>
      <c r="O5" s="563" t="s">
        <v>807</v>
      </c>
      <c r="P5" s="563"/>
      <c r="Q5" s="564" t="s">
        <v>62</v>
      </c>
    </row>
    <row r="6" spans="1:19" ht="15.75" x14ac:dyDescent="0.25">
      <c r="A6" s="565" t="s">
        <v>63</v>
      </c>
      <c r="B6" s="566" t="s">
        <v>808</v>
      </c>
      <c r="C6" s="567" t="s">
        <v>709</v>
      </c>
      <c r="D6" s="521" t="s">
        <v>710</v>
      </c>
      <c r="E6" s="568" t="s">
        <v>711</v>
      </c>
      <c r="F6" s="569" t="s">
        <v>712</v>
      </c>
      <c r="G6" s="522" t="s">
        <v>713</v>
      </c>
      <c r="H6" s="570" t="s">
        <v>714</v>
      </c>
      <c r="I6" s="571" t="s">
        <v>715</v>
      </c>
      <c r="J6" s="521" t="s">
        <v>716</v>
      </c>
      <c r="K6" s="572" t="s">
        <v>717</v>
      </c>
      <c r="L6" s="571" t="s">
        <v>718</v>
      </c>
      <c r="M6" s="521" t="s">
        <v>719</v>
      </c>
      <c r="N6" s="573" t="s">
        <v>720</v>
      </c>
      <c r="O6" s="33" t="s">
        <v>67</v>
      </c>
      <c r="P6" s="520" t="s">
        <v>65</v>
      </c>
      <c r="Q6" s="574" t="s">
        <v>63</v>
      </c>
    </row>
    <row r="7" spans="1:19" ht="15.75" x14ac:dyDescent="0.25">
      <c r="A7" s="575"/>
      <c r="B7" s="526"/>
      <c r="C7" s="576"/>
      <c r="D7" s="577"/>
      <c r="E7" s="578"/>
      <c r="F7" s="579"/>
      <c r="G7" s="580"/>
      <c r="H7" s="581"/>
      <c r="I7" s="582"/>
      <c r="J7" s="577"/>
      <c r="K7" s="583"/>
      <c r="L7" s="582"/>
      <c r="M7" s="577"/>
      <c r="N7" s="584"/>
      <c r="O7" s="48"/>
      <c r="P7" s="526"/>
      <c r="Q7" s="585"/>
    </row>
    <row r="8" spans="1:19" ht="19.5" thickBot="1" x14ac:dyDescent="0.3">
      <c r="A8" s="586">
        <v>1</v>
      </c>
      <c r="B8" s="587" t="s">
        <v>756</v>
      </c>
      <c r="C8" s="588">
        <f>'Wholesale Int TU-1'!N27</f>
        <v>0</v>
      </c>
      <c r="D8" s="589">
        <f>C27</f>
        <v>0</v>
      </c>
      <c r="E8" s="590">
        <f t="shared" ref="E8:N8" si="0">D27</f>
        <v>0</v>
      </c>
      <c r="F8" s="591">
        <f>E27</f>
        <v>0</v>
      </c>
      <c r="G8" s="589">
        <f t="shared" si="0"/>
        <v>0</v>
      </c>
      <c r="H8" s="592">
        <f>G27</f>
        <v>0</v>
      </c>
      <c r="I8" s="591">
        <f t="shared" si="0"/>
        <v>0</v>
      </c>
      <c r="J8" s="589">
        <f t="shared" si="0"/>
        <v>0</v>
      </c>
      <c r="K8" s="593">
        <f t="shared" si="0"/>
        <v>0</v>
      </c>
      <c r="L8" s="591">
        <f t="shared" si="0"/>
        <v>0</v>
      </c>
      <c r="M8" s="589">
        <f t="shared" si="0"/>
        <v>0</v>
      </c>
      <c r="N8" s="592">
        <f t="shared" si="0"/>
        <v>0</v>
      </c>
      <c r="O8" s="689"/>
      <c r="P8" s="594" t="s">
        <v>757</v>
      </c>
      <c r="Q8" s="595">
        <v>1</v>
      </c>
    </row>
    <row r="9" spans="1:19" ht="15.75" x14ac:dyDescent="0.25">
      <c r="A9" s="596">
        <v>2</v>
      </c>
      <c r="B9" s="523"/>
      <c r="C9" s="597"/>
      <c r="D9" s="527"/>
      <c r="E9" s="598"/>
      <c r="F9" s="599"/>
      <c r="G9" s="528"/>
      <c r="H9" s="600"/>
      <c r="I9" s="601"/>
      <c r="J9" s="527"/>
      <c r="K9" s="602"/>
      <c r="L9" s="601"/>
      <c r="M9" s="527"/>
      <c r="N9" s="603"/>
      <c r="O9" s="604"/>
      <c r="P9" s="605"/>
      <c r="Q9" s="585">
        <v>2</v>
      </c>
    </row>
    <row r="10" spans="1:19" ht="15.75" x14ac:dyDescent="0.25">
      <c r="A10" s="596">
        <v>5</v>
      </c>
      <c r="B10" s="606" t="s">
        <v>758</v>
      </c>
      <c r="C10" s="597"/>
      <c r="D10" s="527"/>
      <c r="E10" s="598"/>
      <c r="F10" s="599"/>
      <c r="G10" s="528"/>
      <c r="H10" s="600"/>
      <c r="I10" s="601"/>
      <c r="J10" s="527"/>
      <c r="K10" s="602"/>
      <c r="L10" s="601"/>
      <c r="M10" s="527"/>
      <c r="N10" s="603"/>
      <c r="O10" s="604"/>
      <c r="P10" s="605"/>
      <c r="Q10" s="585">
        <v>5</v>
      </c>
    </row>
    <row r="11" spans="1:19" ht="15.75" x14ac:dyDescent="0.25">
      <c r="A11" s="596">
        <v>6</v>
      </c>
      <c r="B11" s="523" t="s">
        <v>759</v>
      </c>
      <c r="C11" s="468">
        <v>0</v>
      </c>
      <c r="D11" s="466">
        <v>0</v>
      </c>
      <c r="E11" s="677">
        <v>0</v>
      </c>
      <c r="F11" s="468">
        <v>0</v>
      </c>
      <c r="G11" s="466">
        <v>0</v>
      </c>
      <c r="H11" s="677">
        <v>0</v>
      </c>
      <c r="I11" s="468">
        <v>0</v>
      </c>
      <c r="J11" s="466">
        <v>0</v>
      </c>
      <c r="K11" s="677">
        <v>0</v>
      </c>
      <c r="L11" s="468">
        <v>0</v>
      </c>
      <c r="M11" s="466">
        <v>0</v>
      </c>
      <c r="N11" s="693"/>
      <c r="O11" s="744">
        <f>SUM(C11:N11)</f>
        <v>0</v>
      </c>
      <c r="P11" s="612" t="s">
        <v>760</v>
      </c>
      <c r="Q11" s="585">
        <v>6</v>
      </c>
      <c r="S11" s="613"/>
    </row>
    <row r="12" spans="1:19" ht="15.75" x14ac:dyDescent="0.25">
      <c r="A12" s="596">
        <v>7</v>
      </c>
      <c r="B12" s="523"/>
      <c r="C12" s="597"/>
      <c r="D12" s="527"/>
      <c r="E12" s="598"/>
      <c r="F12" s="599"/>
      <c r="G12" s="528"/>
      <c r="H12" s="600"/>
      <c r="I12" s="601"/>
      <c r="J12" s="527"/>
      <c r="K12" s="602"/>
      <c r="L12" s="601"/>
      <c r="M12" s="527"/>
      <c r="N12" s="603"/>
      <c r="O12" s="604"/>
      <c r="P12" s="612"/>
      <c r="Q12" s="585">
        <v>7</v>
      </c>
    </row>
    <row r="13" spans="1:19" ht="18.75" x14ac:dyDescent="0.25">
      <c r="A13" s="596">
        <v>8</v>
      </c>
      <c r="B13" s="523" t="s">
        <v>761</v>
      </c>
      <c r="C13" s="617">
        <v>0</v>
      </c>
      <c r="D13" s="615">
        <v>0</v>
      </c>
      <c r="E13" s="618">
        <v>0</v>
      </c>
      <c r="F13" s="617">
        <v>0</v>
      </c>
      <c r="G13" s="615">
        <v>0</v>
      </c>
      <c r="H13" s="618">
        <v>0</v>
      </c>
      <c r="I13" s="617">
        <v>0</v>
      </c>
      <c r="J13" s="615">
        <v>0</v>
      </c>
      <c r="K13" s="618">
        <v>0</v>
      </c>
      <c r="L13" s="617">
        <v>0</v>
      </c>
      <c r="M13" s="615">
        <v>0</v>
      </c>
      <c r="N13" s="694"/>
      <c r="O13" s="69"/>
      <c r="P13" s="612" t="s">
        <v>760</v>
      </c>
      <c r="Q13" s="585">
        <v>8</v>
      </c>
    </row>
    <row r="14" spans="1:19" ht="15.75" x14ac:dyDescent="0.25">
      <c r="A14" s="596">
        <v>9</v>
      </c>
      <c r="B14" s="523"/>
      <c r="C14" s="597"/>
      <c r="D14" s="527"/>
      <c r="E14" s="598"/>
      <c r="F14" s="599"/>
      <c r="G14" s="528"/>
      <c r="H14" s="600"/>
      <c r="I14" s="601"/>
      <c r="J14" s="527"/>
      <c r="K14" s="602"/>
      <c r="L14" s="601"/>
      <c r="M14" s="527"/>
      <c r="N14" s="603"/>
      <c r="O14" s="620"/>
      <c r="P14" s="605"/>
      <c r="Q14" s="585">
        <v>9</v>
      </c>
    </row>
    <row r="15" spans="1:19" ht="15.75" x14ac:dyDescent="0.25">
      <c r="A15" s="596">
        <v>10</v>
      </c>
      <c r="B15" s="523" t="s">
        <v>762</v>
      </c>
      <c r="C15" s="717">
        <f>ROUND(C11*C13,0)</f>
        <v>0</v>
      </c>
      <c r="D15" s="718">
        <f t="shared" ref="D15:M15" si="1">ROUND(D11*D13,0)</f>
        <v>0</v>
      </c>
      <c r="E15" s="719">
        <f t="shared" si="1"/>
        <v>0</v>
      </c>
      <c r="F15" s="720">
        <f t="shared" si="1"/>
        <v>0</v>
      </c>
      <c r="G15" s="718">
        <f>ROUND(G11*G13,0)</f>
        <v>0</v>
      </c>
      <c r="H15" s="721">
        <f t="shared" si="1"/>
        <v>0</v>
      </c>
      <c r="I15" s="720">
        <f t="shared" si="1"/>
        <v>0</v>
      </c>
      <c r="J15" s="718">
        <f t="shared" si="1"/>
        <v>0</v>
      </c>
      <c r="K15" s="722">
        <f t="shared" si="1"/>
        <v>0</v>
      </c>
      <c r="L15" s="720">
        <f t="shared" si="1"/>
        <v>0</v>
      </c>
      <c r="M15" s="718">
        <f t="shared" si="1"/>
        <v>0</v>
      </c>
      <c r="N15" s="692">
        <v>0</v>
      </c>
      <c r="O15" s="696">
        <f>SUM(C15:N15)</f>
        <v>0</v>
      </c>
      <c r="P15" s="605" t="s">
        <v>763</v>
      </c>
      <c r="Q15" s="585">
        <v>10</v>
      </c>
    </row>
    <row r="16" spans="1:19" ht="15.75" x14ac:dyDescent="0.25">
      <c r="A16" s="596">
        <v>11</v>
      </c>
      <c r="B16" s="523"/>
      <c r="C16" s="597"/>
      <c r="D16" s="527"/>
      <c r="E16" s="598"/>
      <c r="F16" s="599"/>
      <c r="G16" s="528"/>
      <c r="H16" s="600"/>
      <c r="I16" s="601"/>
      <c r="J16" s="527"/>
      <c r="K16" s="602"/>
      <c r="L16" s="601"/>
      <c r="M16" s="527"/>
      <c r="N16" s="603"/>
      <c r="O16" s="604"/>
      <c r="P16" s="605"/>
      <c r="Q16" s="585">
        <v>11</v>
      </c>
    </row>
    <row r="17" spans="1:17" ht="16.5" thickBot="1" x14ac:dyDescent="0.3">
      <c r="A17" s="586">
        <v>12</v>
      </c>
      <c r="B17" s="621" t="s">
        <v>764</v>
      </c>
      <c r="C17" s="728">
        <f t="shared" ref="C17:N17" si="2">-C15</f>
        <v>0</v>
      </c>
      <c r="D17" s="729">
        <f t="shared" si="2"/>
        <v>0</v>
      </c>
      <c r="E17" s="730">
        <f t="shared" si="2"/>
        <v>0</v>
      </c>
      <c r="F17" s="731">
        <f t="shared" si="2"/>
        <v>0</v>
      </c>
      <c r="G17" s="729">
        <f t="shared" si="2"/>
        <v>0</v>
      </c>
      <c r="H17" s="732">
        <f t="shared" si="2"/>
        <v>0</v>
      </c>
      <c r="I17" s="731">
        <f t="shared" si="2"/>
        <v>0</v>
      </c>
      <c r="J17" s="729">
        <f t="shared" si="2"/>
        <v>0</v>
      </c>
      <c r="K17" s="733">
        <f t="shared" si="2"/>
        <v>0</v>
      </c>
      <c r="L17" s="731">
        <f t="shared" si="2"/>
        <v>0</v>
      </c>
      <c r="M17" s="729">
        <f t="shared" si="2"/>
        <v>0</v>
      </c>
      <c r="N17" s="732">
        <f t="shared" si="2"/>
        <v>0</v>
      </c>
      <c r="O17" s="689">
        <f>SUM(C17:N17)</f>
        <v>0</v>
      </c>
      <c r="P17" s="594" t="s">
        <v>765</v>
      </c>
      <c r="Q17" s="595">
        <v>12</v>
      </c>
    </row>
    <row r="18" spans="1:17" ht="15.75" x14ac:dyDescent="0.25">
      <c r="A18" s="596">
        <v>13</v>
      </c>
      <c r="B18" s="622"/>
      <c r="C18" s="212"/>
      <c r="D18" s="211"/>
      <c r="E18" s="623"/>
      <c r="F18" s="624"/>
      <c r="G18" s="501"/>
      <c r="H18" s="625"/>
      <c r="I18" s="626"/>
      <c r="J18" s="211"/>
      <c r="K18" s="627"/>
      <c r="L18" s="626"/>
      <c r="M18" s="211"/>
      <c r="N18" s="628"/>
      <c r="O18" s="79"/>
      <c r="P18" s="629"/>
      <c r="Q18" s="585">
        <v>13</v>
      </c>
    </row>
    <row r="19" spans="1:17" ht="15.75" x14ac:dyDescent="0.25">
      <c r="A19" s="596">
        <v>14</v>
      </c>
      <c r="B19" s="606" t="s">
        <v>766</v>
      </c>
      <c r="C19" s="630"/>
      <c r="D19" s="536"/>
      <c r="E19" s="631"/>
      <c r="F19" s="632"/>
      <c r="G19" s="537"/>
      <c r="H19" s="633"/>
      <c r="I19" s="634"/>
      <c r="J19" s="536"/>
      <c r="K19" s="635"/>
      <c r="L19" s="634"/>
      <c r="M19" s="536"/>
      <c r="N19" s="636"/>
      <c r="O19" s="620"/>
      <c r="P19" s="637"/>
      <c r="Q19" s="585">
        <v>14</v>
      </c>
    </row>
    <row r="20" spans="1:17" ht="15.75" x14ac:dyDescent="0.25">
      <c r="A20" s="596">
        <v>15</v>
      </c>
      <c r="B20" s="523" t="s">
        <v>617</v>
      </c>
      <c r="C20" s="630"/>
      <c r="D20" s="536"/>
      <c r="E20" s="631"/>
      <c r="F20" s="632"/>
      <c r="G20" s="537"/>
      <c r="H20" s="633"/>
      <c r="I20" s="634"/>
      <c r="J20" s="536"/>
      <c r="K20" s="635"/>
      <c r="L20" s="634"/>
      <c r="M20" s="536"/>
      <c r="N20" s="636"/>
      <c r="O20" s="620"/>
      <c r="P20" s="637"/>
      <c r="Q20" s="585">
        <v>15</v>
      </c>
    </row>
    <row r="21" spans="1:17" ht="18.75" x14ac:dyDescent="0.25">
      <c r="A21" s="596">
        <v>16</v>
      </c>
      <c r="B21" s="523" t="s">
        <v>767</v>
      </c>
      <c r="C21" s="638">
        <f>$C8</f>
        <v>0</v>
      </c>
      <c r="D21" s="532">
        <f>$C8</f>
        <v>0</v>
      </c>
      <c r="E21" s="639">
        <f>$C8</f>
        <v>0</v>
      </c>
      <c r="F21" s="640">
        <f>$F8</f>
        <v>0</v>
      </c>
      <c r="G21" s="532">
        <f>$F8</f>
        <v>0</v>
      </c>
      <c r="H21" s="641">
        <f>$F8</f>
        <v>0</v>
      </c>
      <c r="I21" s="640">
        <f>$I8</f>
        <v>0</v>
      </c>
      <c r="J21" s="532">
        <f>$I8</f>
        <v>0</v>
      </c>
      <c r="K21" s="642">
        <f>$I8</f>
        <v>0</v>
      </c>
      <c r="L21" s="640">
        <f>$L8</f>
        <v>0</v>
      </c>
      <c r="M21" s="532">
        <f>$L8</f>
        <v>0</v>
      </c>
      <c r="N21" s="641">
        <f>$L8</f>
        <v>0</v>
      </c>
      <c r="O21" s="620"/>
      <c r="P21" s="643" t="s">
        <v>810</v>
      </c>
      <c r="Q21" s="585">
        <v>16</v>
      </c>
    </row>
    <row r="22" spans="1:17" ht="18.75" x14ac:dyDescent="0.25">
      <c r="A22" s="596">
        <v>17</v>
      </c>
      <c r="B22" s="523" t="s">
        <v>769</v>
      </c>
      <c r="C22" s="723">
        <f>C17/2</f>
        <v>0</v>
      </c>
      <c r="D22" s="714">
        <f>C17+(D17/2)</f>
        <v>0</v>
      </c>
      <c r="E22" s="724">
        <f>C17+D17+(E17/2)</f>
        <v>0</v>
      </c>
      <c r="F22" s="725">
        <f>F17/2</f>
        <v>0</v>
      </c>
      <c r="G22" s="714">
        <f>F17+(G17/2)</f>
        <v>0</v>
      </c>
      <c r="H22" s="726">
        <f>(F17+G17+(H17/2))</f>
        <v>0</v>
      </c>
      <c r="I22" s="725">
        <f>I17/2</f>
        <v>0</v>
      </c>
      <c r="J22" s="714">
        <f>I17+(J17/2)</f>
        <v>0</v>
      </c>
      <c r="K22" s="727">
        <f>I17+J17+(K17/2)</f>
        <v>0</v>
      </c>
      <c r="L22" s="725">
        <f>L17/2</f>
        <v>0</v>
      </c>
      <c r="M22" s="714">
        <f>L17+(M17/2)</f>
        <v>0</v>
      </c>
      <c r="N22" s="726">
        <f>L17+M17+(N17/2)</f>
        <v>0</v>
      </c>
      <c r="O22" s="644"/>
      <c r="P22" s="643" t="s">
        <v>253</v>
      </c>
      <c r="Q22" s="585">
        <v>17</v>
      </c>
    </row>
    <row r="23" spans="1:17" ht="15.75" x14ac:dyDescent="0.25">
      <c r="A23" s="596">
        <v>18</v>
      </c>
      <c r="B23" s="523" t="s">
        <v>771</v>
      </c>
      <c r="C23" s="630">
        <f t="shared" ref="C23:M23" si="3">C21+C22</f>
        <v>0</v>
      </c>
      <c r="D23" s="536">
        <f t="shared" si="3"/>
        <v>0</v>
      </c>
      <c r="E23" s="631">
        <f t="shared" si="3"/>
        <v>0</v>
      </c>
      <c r="F23" s="632">
        <f t="shared" si="3"/>
        <v>0</v>
      </c>
      <c r="G23" s="537">
        <f t="shared" si="3"/>
        <v>0</v>
      </c>
      <c r="H23" s="633">
        <f t="shared" si="3"/>
        <v>0</v>
      </c>
      <c r="I23" s="634">
        <f t="shared" si="3"/>
        <v>0</v>
      </c>
      <c r="J23" s="536">
        <f t="shared" si="3"/>
        <v>0</v>
      </c>
      <c r="K23" s="635">
        <f t="shared" si="3"/>
        <v>0</v>
      </c>
      <c r="L23" s="634">
        <f t="shared" si="3"/>
        <v>0</v>
      </c>
      <c r="M23" s="536">
        <f t="shared" si="3"/>
        <v>0</v>
      </c>
      <c r="N23" s="636">
        <f>N21+N22</f>
        <v>0</v>
      </c>
      <c r="O23" s="620"/>
      <c r="P23" s="643" t="s">
        <v>772</v>
      </c>
      <c r="Q23" s="585">
        <v>18</v>
      </c>
    </row>
    <row r="24" spans="1:17" ht="16.5" thickBot="1" x14ac:dyDescent="0.3">
      <c r="A24" s="596">
        <v>19</v>
      </c>
      <c r="B24" s="523" t="s">
        <v>773</v>
      </c>
      <c r="C24" s="645">
        <f t="shared" ref="C24:N24" si="4">C33</f>
        <v>0</v>
      </c>
      <c r="D24" s="646">
        <f t="shared" si="4"/>
        <v>0</v>
      </c>
      <c r="E24" s="647">
        <f t="shared" si="4"/>
        <v>0</v>
      </c>
      <c r="F24" s="648">
        <f t="shared" si="4"/>
        <v>0</v>
      </c>
      <c r="G24" s="646">
        <f t="shared" si="4"/>
        <v>0</v>
      </c>
      <c r="H24" s="649">
        <f t="shared" si="4"/>
        <v>0</v>
      </c>
      <c r="I24" s="648">
        <f t="shared" si="4"/>
        <v>0</v>
      </c>
      <c r="J24" s="646">
        <f t="shared" si="4"/>
        <v>0</v>
      </c>
      <c r="K24" s="650">
        <f t="shared" si="4"/>
        <v>0</v>
      </c>
      <c r="L24" s="648">
        <f t="shared" si="4"/>
        <v>0</v>
      </c>
      <c r="M24" s="646">
        <f t="shared" si="4"/>
        <v>0</v>
      </c>
      <c r="N24" s="649">
        <f t="shared" si="4"/>
        <v>0</v>
      </c>
      <c r="O24" s="620"/>
      <c r="P24" s="643" t="s">
        <v>774</v>
      </c>
      <c r="Q24" s="585">
        <v>19</v>
      </c>
    </row>
    <row r="25" spans="1:17" ht="17.25" thickTop="1" thickBot="1" x14ac:dyDescent="0.3">
      <c r="A25" s="596">
        <v>20</v>
      </c>
      <c r="B25" s="523" t="s">
        <v>775</v>
      </c>
      <c r="C25" s="764">
        <f t="shared" ref="C25:N25" si="5">ROUND(C23*C24,0)</f>
        <v>0</v>
      </c>
      <c r="D25" s="760">
        <f t="shared" si="5"/>
        <v>0</v>
      </c>
      <c r="E25" s="765">
        <f t="shared" si="5"/>
        <v>0</v>
      </c>
      <c r="F25" s="766">
        <f t="shared" si="5"/>
        <v>0</v>
      </c>
      <c r="G25" s="760">
        <f t="shared" si="5"/>
        <v>0</v>
      </c>
      <c r="H25" s="767">
        <f t="shared" si="5"/>
        <v>0</v>
      </c>
      <c r="I25" s="766">
        <f t="shared" si="5"/>
        <v>0</v>
      </c>
      <c r="J25" s="760">
        <f t="shared" si="5"/>
        <v>0</v>
      </c>
      <c r="K25" s="768">
        <f t="shared" si="5"/>
        <v>0</v>
      </c>
      <c r="L25" s="766">
        <f t="shared" si="5"/>
        <v>0</v>
      </c>
      <c r="M25" s="760">
        <f t="shared" si="5"/>
        <v>0</v>
      </c>
      <c r="N25" s="767">
        <f t="shared" si="5"/>
        <v>0</v>
      </c>
      <c r="O25" s="734">
        <f>SUM(C25:N25)</f>
        <v>0</v>
      </c>
      <c r="P25" s="678" t="s">
        <v>863</v>
      </c>
      <c r="Q25" s="585">
        <v>20</v>
      </c>
    </row>
    <row r="26" spans="1:17" ht="16.5" thickTop="1" x14ac:dyDescent="0.25">
      <c r="A26" s="596">
        <v>21</v>
      </c>
      <c r="B26" s="523"/>
      <c r="C26" s="630"/>
      <c r="D26" s="536"/>
      <c r="E26" s="631"/>
      <c r="F26" s="632"/>
      <c r="G26" s="537"/>
      <c r="H26" s="633"/>
      <c r="I26" s="634"/>
      <c r="J26" s="536"/>
      <c r="K26" s="635"/>
      <c r="L26" s="634"/>
      <c r="M26" s="536"/>
      <c r="N26" s="636"/>
      <c r="O26" s="620"/>
      <c r="P26" s="643"/>
      <c r="Q26" s="585">
        <v>21</v>
      </c>
    </row>
    <row r="27" spans="1:17" ht="16.5" thickBot="1" x14ac:dyDescent="0.3">
      <c r="A27" s="586">
        <v>22</v>
      </c>
      <c r="B27" s="651" t="s">
        <v>777</v>
      </c>
      <c r="C27" s="728">
        <f>C8+C17+C25</f>
        <v>0</v>
      </c>
      <c r="D27" s="729">
        <f>D8+D17+D25</f>
        <v>0</v>
      </c>
      <c r="E27" s="730">
        <f>E8+E17+E25</f>
        <v>0</v>
      </c>
      <c r="F27" s="731">
        <f>(F8+F17+F25)</f>
        <v>0</v>
      </c>
      <c r="G27" s="729">
        <f t="shared" ref="G27:N27" si="6">G8+G17+G25</f>
        <v>0</v>
      </c>
      <c r="H27" s="732">
        <f t="shared" si="6"/>
        <v>0</v>
      </c>
      <c r="I27" s="731">
        <f t="shared" si="6"/>
        <v>0</v>
      </c>
      <c r="J27" s="729">
        <f t="shared" si="6"/>
        <v>0</v>
      </c>
      <c r="K27" s="733">
        <f t="shared" si="6"/>
        <v>0</v>
      </c>
      <c r="L27" s="731">
        <f t="shared" si="6"/>
        <v>0</v>
      </c>
      <c r="M27" s="729">
        <f t="shared" si="6"/>
        <v>0</v>
      </c>
      <c r="N27" s="732">
        <f t="shared" si="6"/>
        <v>0</v>
      </c>
      <c r="O27" s="689">
        <f>C8+O17+O25</f>
        <v>0</v>
      </c>
      <c r="P27" s="652" t="s">
        <v>778</v>
      </c>
      <c r="Q27" s="595">
        <v>22</v>
      </c>
    </row>
    <row r="28" spans="1:17" ht="15.75" x14ac:dyDescent="0.25">
      <c r="A28" s="596">
        <f t="shared" ref="A28:A34" si="7">A27+1</f>
        <v>23</v>
      </c>
      <c r="B28" s="653"/>
      <c r="C28" s="567" t="str">
        <f t="shared" ref="C28:N28" si="8">C6</f>
        <v>Jan</v>
      </c>
      <c r="D28" s="521" t="str">
        <f t="shared" si="8"/>
        <v>Feb</v>
      </c>
      <c r="E28" s="654" t="str">
        <f t="shared" si="8"/>
        <v>Mar</v>
      </c>
      <c r="F28" s="571" t="str">
        <f t="shared" si="8"/>
        <v>Apr</v>
      </c>
      <c r="G28" s="522" t="str">
        <f t="shared" si="8"/>
        <v>May</v>
      </c>
      <c r="H28" s="570" t="str">
        <f t="shared" si="8"/>
        <v>Jun</v>
      </c>
      <c r="I28" s="571" t="str">
        <f t="shared" si="8"/>
        <v>Jul</v>
      </c>
      <c r="J28" s="521" t="str">
        <f t="shared" si="8"/>
        <v>Aug</v>
      </c>
      <c r="K28" s="572" t="str">
        <f t="shared" si="8"/>
        <v>Sep</v>
      </c>
      <c r="L28" s="571" t="str">
        <f t="shared" si="8"/>
        <v>Oct</v>
      </c>
      <c r="M28" s="521" t="str">
        <f t="shared" si="8"/>
        <v>Nov</v>
      </c>
      <c r="N28" s="573" t="str">
        <f t="shared" si="8"/>
        <v>Dec</v>
      </c>
      <c r="O28" s="163"/>
      <c r="P28" s="655"/>
      <c r="Q28" s="585">
        <f t="shared" ref="Q28:Q34" si="9">Q27+1</f>
        <v>23</v>
      </c>
    </row>
    <row r="29" spans="1:17" ht="18.75" x14ac:dyDescent="0.25">
      <c r="A29" s="596">
        <f>A28+1</f>
        <v>24</v>
      </c>
      <c r="B29" s="523" t="s">
        <v>779</v>
      </c>
      <c r="C29" s="657">
        <v>0</v>
      </c>
      <c r="D29" s="541">
        <v>0</v>
      </c>
      <c r="E29" s="656">
        <v>0</v>
      </c>
      <c r="F29" s="657">
        <v>0</v>
      </c>
      <c r="G29" s="541">
        <v>0</v>
      </c>
      <c r="H29" s="658">
        <v>0</v>
      </c>
      <c r="I29" s="657">
        <v>0</v>
      </c>
      <c r="J29" s="541">
        <v>0</v>
      </c>
      <c r="K29" s="679">
        <v>0</v>
      </c>
      <c r="L29" s="657">
        <v>0</v>
      </c>
      <c r="M29" s="541">
        <v>0</v>
      </c>
      <c r="N29" s="658">
        <v>0</v>
      </c>
      <c r="O29" s="134"/>
      <c r="P29" s="655" t="s">
        <v>780</v>
      </c>
      <c r="Q29" s="585">
        <f>Q28+1</f>
        <v>24</v>
      </c>
    </row>
    <row r="30" spans="1:17" ht="15.75" x14ac:dyDescent="0.25">
      <c r="A30" s="596">
        <f t="shared" si="7"/>
        <v>25</v>
      </c>
      <c r="B30" s="523" t="s">
        <v>960</v>
      </c>
      <c r="C30" s="749">
        <f t="shared" ref="C30:O30" si="10">$O31</f>
        <v>365</v>
      </c>
      <c r="D30" s="746">
        <f t="shared" si="10"/>
        <v>365</v>
      </c>
      <c r="E30" s="748">
        <f t="shared" si="10"/>
        <v>365</v>
      </c>
      <c r="F30" s="749">
        <f t="shared" si="10"/>
        <v>365</v>
      </c>
      <c r="G30" s="746">
        <f t="shared" si="10"/>
        <v>365</v>
      </c>
      <c r="H30" s="748">
        <f t="shared" si="10"/>
        <v>365</v>
      </c>
      <c r="I30" s="749">
        <f t="shared" si="10"/>
        <v>365</v>
      </c>
      <c r="J30" s="746">
        <f t="shared" si="10"/>
        <v>365</v>
      </c>
      <c r="K30" s="748">
        <f t="shared" si="10"/>
        <v>365</v>
      </c>
      <c r="L30" s="749">
        <f t="shared" si="10"/>
        <v>365</v>
      </c>
      <c r="M30" s="746">
        <f t="shared" si="10"/>
        <v>365</v>
      </c>
      <c r="N30" s="748">
        <f t="shared" si="10"/>
        <v>365</v>
      </c>
      <c r="O30" s="752">
        <f t="shared" si="10"/>
        <v>365</v>
      </c>
      <c r="P30" s="655" t="s">
        <v>915</v>
      </c>
      <c r="Q30" s="585">
        <f t="shared" si="9"/>
        <v>25</v>
      </c>
    </row>
    <row r="31" spans="1:17" ht="18.75" x14ac:dyDescent="0.25">
      <c r="A31" s="596">
        <f t="shared" si="7"/>
        <v>26</v>
      </c>
      <c r="B31" s="523" t="s">
        <v>965</v>
      </c>
      <c r="C31" s="751">
        <v>31</v>
      </c>
      <c r="D31" s="542">
        <v>28</v>
      </c>
      <c r="E31" s="750">
        <v>31</v>
      </c>
      <c r="F31" s="751">
        <v>30</v>
      </c>
      <c r="G31" s="747">
        <v>31</v>
      </c>
      <c r="H31" s="750">
        <v>30</v>
      </c>
      <c r="I31" s="751">
        <v>31</v>
      </c>
      <c r="J31" s="747">
        <v>31</v>
      </c>
      <c r="K31" s="750">
        <v>30</v>
      </c>
      <c r="L31" s="751">
        <v>31</v>
      </c>
      <c r="M31" s="747">
        <v>30</v>
      </c>
      <c r="N31" s="750">
        <v>31</v>
      </c>
      <c r="O31" s="753">
        <f>SUM(C31:N31)</f>
        <v>365</v>
      </c>
      <c r="P31" s="655" t="s">
        <v>914</v>
      </c>
      <c r="Q31" s="585">
        <f t="shared" si="9"/>
        <v>26</v>
      </c>
    </row>
    <row r="32" spans="1:17" ht="15.75" x14ac:dyDescent="0.25">
      <c r="A32" s="596">
        <f t="shared" si="7"/>
        <v>27</v>
      </c>
      <c r="B32" s="523" t="s">
        <v>632</v>
      </c>
      <c r="C32" s="735">
        <f t="shared" ref="C32:N32" si="11">ROUND(C29/C30*C31,4)</f>
        <v>0</v>
      </c>
      <c r="D32" s="716">
        <f t="shared" si="11"/>
        <v>0</v>
      </c>
      <c r="E32" s="736">
        <f t="shared" si="11"/>
        <v>0</v>
      </c>
      <c r="F32" s="735">
        <f t="shared" si="11"/>
        <v>0</v>
      </c>
      <c r="G32" s="716">
        <f t="shared" si="11"/>
        <v>0</v>
      </c>
      <c r="H32" s="736">
        <f t="shared" si="11"/>
        <v>0</v>
      </c>
      <c r="I32" s="735">
        <f t="shared" si="11"/>
        <v>0</v>
      </c>
      <c r="J32" s="716">
        <f t="shared" si="11"/>
        <v>0</v>
      </c>
      <c r="K32" s="736">
        <f t="shared" si="11"/>
        <v>0</v>
      </c>
      <c r="L32" s="735">
        <f t="shared" si="11"/>
        <v>0</v>
      </c>
      <c r="M32" s="716">
        <f t="shared" si="11"/>
        <v>0</v>
      </c>
      <c r="N32" s="736">
        <f t="shared" si="11"/>
        <v>0</v>
      </c>
      <c r="O32" s="743">
        <f>SUM(C32:N32)</f>
        <v>0</v>
      </c>
      <c r="P32" s="655" t="s">
        <v>781</v>
      </c>
      <c r="Q32" s="585">
        <f t="shared" si="9"/>
        <v>27</v>
      </c>
    </row>
    <row r="33" spans="1:17" ht="18.75" x14ac:dyDescent="0.25">
      <c r="A33" s="596">
        <f t="shared" si="7"/>
        <v>28</v>
      </c>
      <c r="B33" s="523" t="s">
        <v>782</v>
      </c>
      <c r="C33" s="661">
        <v>0</v>
      </c>
      <c r="D33" s="659">
        <v>0</v>
      </c>
      <c r="E33" s="660">
        <v>0</v>
      </c>
      <c r="F33" s="661">
        <v>0</v>
      </c>
      <c r="G33" s="659">
        <v>0</v>
      </c>
      <c r="H33" s="662">
        <v>0</v>
      </c>
      <c r="I33" s="661">
        <v>0</v>
      </c>
      <c r="J33" s="659">
        <v>0</v>
      </c>
      <c r="K33" s="680">
        <v>0</v>
      </c>
      <c r="L33" s="661">
        <v>0</v>
      </c>
      <c r="M33" s="659">
        <v>0</v>
      </c>
      <c r="N33" s="662">
        <v>0</v>
      </c>
      <c r="O33" s="742">
        <f>SUM(C33:N33)</f>
        <v>0</v>
      </c>
      <c r="P33" s="655" t="s">
        <v>783</v>
      </c>
      <c r="Q33" s="585">
        <f t="shared" si="9"/>
        <v>28</v>
      </c>
    </row>
    <row r="34" spans="1:17" ht="16.5" thickBot="1" x14ac:dyDescent="0.3">
      <c r="A34" s="586">
        <f t="shared" si="7"/>
        <v>29</v>
      </c>
      <c r="B34" s="651" t="s">
        <v>635</v>
      </c>
      <c r="C34" s="739">
        <f>C32-C33</f>
        <v>0</v>
      </c>
      <c r="D34" s="737">
        <f t="shared" ref="D34:N34" si="12">D32-D33</f>
        <v>0</v>
      </c>
      <c r="E34" s="738">
        <f t="shared" si="12"/>
        <v>0</v>
      </c>
      <c r="F34" s="739">
        <f t="shared" si="12"/>
        <v>0</v>
      </c>
      <c r="G34" s="737">
        <f t="shared" si="12"/>
        <v>0</v>
      </c>
      <c r="H34" s="740">
        <f t="shared" si="12"/>
        <v>0</v>
      </c>
      <c r="I34" s="739">
        <f t="shared" si="12"/>
        <v>0</v>
      </c>
      <c r="J34" s="737">
        <f t="shared" si="12"/>
        <v>0</v>
      </c>
      <c r="K34" s="745">
        <f t="shared" si="12"/>
        <v>0</v>
      </c>
      <c r="L34" s="739">
        <f t="shared" si="12"/>
        <v>0</v>
      </c>
      <c r="M34" s="737">
        <f t="shared" si="12"/>
        <v>0</v>
      </c>
      <c r="N34" s="740">
        <f t="shared" si="12"/>
        <v>0</v>
      </c>
      <c r="O34" s="741">
        <f>SUM(C34:N34)</f>
        <v>0</v>
      </c>
      <c r="P34" s="533" t="s">
        <v>784</v>
      </c>
      <c r="Q34" s="595">
        <f t="shared" si="9"/>
        <v>29</v>
      </c>
    </row>
    <row r="35" spans="1:17" ht="15.75" x14ac:dyDescent="0.25">
      <c r="D35" s="66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664"/>
      <c r="B36" s="665" t="s">
        <v>637</v>
      </c>
      <c r="D36" s="66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666" t="s">
        <v>274</v>
      </c>
      <c r="B37" s="667" t="s">
        <v>970</v>
      </c>
      <c r="D37" s="66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666" t="s">
        <v>275</v>
      </c>
      <c r="B38" s="668" t="s">
        <v>971</v>
      </c>
      <c r="D38" s="66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7.75" x14ac:dyDescent="0.25">
      <c r="A39" s="666"/>
      <c r="B39" s="668" t="s">
        <v>966</v>
      </c>
      <c r="D39" s="66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60" x14ac:dyDescent="0.25">
      <c r="A40" s="666" t="s">
        <v>785</v>
      </c>
      <c r="B40" s="793" t="s">
        <v>786</v>
      </c>
      <c r="D40" s="66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25">
      <c r="A41" s="666" t="s">
        <v>787</v>
      </c>
      <c r="B41" s="669" t="s">
        <v>788</v>
      </c>
      <c r="D41" s="66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 x14ac:dyDescent="0.3">
      <c r="A42" s="670"/>
      <c r="B42" s="794" t="s">
        <v>789</v>
      </c>
      <c r="D42" s="66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30" x14ac:dyDescent="0.3">
      <c r="A43" s="670"/>
      <c r="B43" s="795" t="s">
        <v>790</v>
      </c>
      <c r="D43" s="66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5" x14ac:dyDescent="0.3">
      <c r="A44" s="670"/>
      <c r="B44" s="796" t="s">
        <v>791</v>
      </c>
      <c r="D44" s="66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 x14ac:dyDescent="0.25">
      <c r="A45" s="666" t="s">
        <v>792</v>
      </c>
      <c r="B45" s="222" t="s">
        <v>737</v>
      </c>
      <c r="D45" s="66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0.5" x14ac:dyDescent="0.25">
      <c r="A46" s="666" t="s">
        <v>793</v>
      </c>
      <c r="B46" s="672" t="s">
        <v>794</v>
      </c>
      <c r="D46" s="66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0" x14ac:dyDescent="0.25">
      <c r="A47" s="792" t="s">
        <v>964</v>
      </c>
      <c r="B47" s="797" t="s">
        <v>963</v>
      </c>
      <c r="D47" s="66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2.5" x14ac:dyDescent="0.3">
      <c r="A48" s="664"/>
      <c r="B48" s="793"/>
      <c r="D48" s="66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x14ac:dyDescent="0.25">
      <c r="A49" s="674"/>
      <c r="B49" s="510"/>
      <c r="D49" s="66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664"/>
      <c r="B50" s="510"/>
      <c r="D50" s="66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48"/>
      <c r="B51" s="134"/>
      <c r="D51" s="66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B52" s="4"/>
      <c r="D52" s="66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B53" s="4"/>
      <c r="D53" s="66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663"/>
      <c r="D54" s="66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663"/>
      <c r="D55" s="66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">
      <c r="B56" s="676"/>
    </row>
  </sheetData>
  <printOptions horizontalCentered="1"/>
  <pageMargins left="0" right="0" top="0.5" bottom="0.25" header="0" footer="0.25"/>
  <pageSetup scale="56" orientation="landscape" r:id="rId1"/>
  <headerFooter>
    <oddHeader>&amp;C&amp;"Arial,Bold"&amp;12San Diego Gas &amp;&amp; Electric Co.
TO4 - Cycle 1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605"/>
  <sheetViews>
    <sheetView zoomScale="80" zoomScaleNormal="80" zoomScaleSheetLayoutView="80" workbookViewId="0"/>
  </sheetViews>
  <sheetFormatPr defaultRowHeight="15" x14ac:dyDescent="0.2"/>
  <cols>
    <col min="1" max="1" width="5.28515625" style="11" bestFit="1" customWidth="1"/>
    <col min="2" max="2" width="35.5703125" customWidth="1"/>
    <col min="3" max="4" width="15.7109375" customWidth="1"/>
    <col min="5" max="6" width="11.7109375" customWidth="1"/>
    <col min="7" max="7" width="1.7109375" customWidth="1"/>
    <col min="8" max="8" width="15.85546875" style="397" bestFit="1" customWidth="1"/>
    <col min="9" max="9" width="1.7109375" customWidth="1"/>
    <col min="10" max="10" width="40.5703125" style="176" customWidth="1"/>
    <col min="11" max="11" width="5.28515625" style="265" bestFit="1" customWidth="1"/>
    <col min="13" max="13" width="6.140625" bestFit="1" customWidth="1"/>
  </cols>
  <sheetData>
    <row r="2" spans="1:11" ht="15.75" x14ac:dyDescent="0.25">
      <c r="A2" s="4"/>
      <c r="B2" s="1097" t="s">
        <v>42</v>
      </c>
      <c r="C2" s="1097"/>
      <c r="D2" s="1097"/>
      <c r="E2" s="1097"/>
      <c r="F2" s="1097"/>
      <c r="G2" s="1097"/>
      <c r="H2" s="1097"/>
      <c r="I2" s="1092"/>
      <c r="J2" s="1092"/>
      <c r="K2" s="10"/>
    </row>
    <row r="3" spans="1:11" ht="15.75" x14ac:dyDescent="0.25">
      <c r="A3" s="4"/>
      <c r="B3" s="1097" t="s">
        <v>43</v>
      </c>
      <c r="C3" s="1097"/>
      <c r="D3" s="1097"/>
      <c r="E3" s="1097"/>
      <c r="F3" s="1097"/>
      <c r="G3" s="1097"/>
      <c r="H3" s="1097"/>
      <c r="I3" s="1096"/>
      <c r="J3" s="1096"/>
      <c r="K3" s="10"/>
    </row>
    <row r="4" spans="1:11" ht="15.75" x14ac:dyDescent="0.25">
      <c r="A4" s="4"/>
      <c r="B4" s="1097" t="s">
        <v>44</v>
      </c>
      <c r="C4" s="1097"/>
      <c r="D4" s="1097"/>
      <c r="E4" s="1097"/>
      <c r="F4" s="1097"/>
      <c r="G4" s="1097"/>
      <c r="H4" s="1097"/>
      <c r="I4" s="1096"/>
      <c r="J4" s="1096"/>
      <c r="K4" s="10"/>
    </row>
    <row r="5" spans="1:11" ht="15.75" x14ac:dyDescent="0.25">
      <c r="A5" s="3"/>
      <c r="B5" s="1098" t="s">
        <v>1271</v>
      </c>
      <c r="C5" s="1098"/>
      <c r="D5" s="1098"/>
      <c r="E5" s="1098"/>
      <c r="F5" s="1098"/>
      <c r="G5" s="1098"/>
      <c r="H5" s="1098"/>
      <c r="I5" s="1099"/>
      <c r="J5" s="1099"/>
      <c r="K5" s="267"/>
    </row>
    <row r="6" spans="1:11" x14ac:dyDescent="0.2">
      <c r="B6" s="1095" t="s">
        <v>72</v>
      </c>
      <c r="C6" s="1096"/>
      <c r="D6" s="1096"/>
      <c r="E6" s="1096"/>
      <c r="F6" s="1096"/>
      <c r="G6" s="1096"/>
      <c r="H6" s="1096"/>
      <c r="I6" s="1096"/>
      <c r="J6" s="1096"/>
    </row>
    <row r="7" spans="1:11" ht="15.75" x14ac:dyDescent="0.2">
      <c r="B7" s="242"/>
      <c r="C7" s="246"/>
      <c r="D7" s="246"/>
      <c r="E7" s="246"/>
      <c r="F7" s="246"/>
      <c r="G7" s="246"/>
      <c r="H7" s="392"/>
      <c r="I7" s="246"/>
      <c r="J7" s="279"/>
    </row>
    <row r="8" spans="1:11" ht="15.75" x14ac:dyDescent="0.25">
      <c r="A8" s="3" t="s">
        <v>62</v>
      </c>
      <c r="B8" s="225"/>
      <c r="C8" s="226"/>
      <c r="D8" s="226"/>
      <c r="E8" s="226"/>
      <c r="F8" s="226"/>
      <c r="G8" s="226"/>
      <c r="H8" s="167"/>
      <c r="I8" s="230"/>
      <c r="J8" s="4"/>
      <c r="K8" s="267" t="s">
        <v>62</v>
      </c>
    </row>
    <row r="9" spans="1:11" ht="15.75" x14ac:dyDescent="0.25">
      <c r="A9" s="77" t="s">
        <v>73</v>
      </c>
      <c r="B9" s="2"/>
      <c r="C9" s="2"/>
      <c r="D9" s="2"/>
      <c r="E9" s="2"/>
      <c r="F9" s="86"/>
      <c r="G9" s="2"/>
      <c r="H9" s="33" t="s">
        <v>69</v>
      </c>
      <c r="I9" s="2"/>
      <c r="J9" s="33" t="s">
        <v>65</v>
      </c>
      <c r="K9" s="77" t="s">
        <v>73</v>
      </c>
    </row>
    <row r="10" spans="1:11" ht="15.75" x14ac:dyDescent="0.25">
      <c r="A10" s="3"/>
      <c r="B10" s="5"/>
      <c r="C10" s="4"/>
      <c r="D10" s="4"/>
      <c r="E10" s="4"/>
      <c r="F10" s="4"/>
      <c r="G10" s="4"/>
      <c r="H10" s="18"/>
      <c r="I10" s="18"/>
      <c r="J10" s="18"/>
      <c r="K10" s="267"/>
    </row>
    <row r="11" spans="1:11" ht="18.75" x14ac:dyDescent="0.25">
      <c r="A11" s="3">
        <v>1</v>
      </c>
      <c r="B11" s="4" t="s">
        <v>381</v>
      </c>
      <c r="C11" s="4"/>
      <c r="D11" s="4"/>
      <c r="E11" s="4"/>
      <c r="F11" s="50"/>
      <c r="G11" s="50"/>
      <c r="H11" s="391">
        <f>'Statement AD-WP'!J11</f>
        <v>85522</v>
      </c>
      <c r="I11" s="35"/>
      <c r="J11" s="21" t="s">
        <v>1111</v>
      </c>
      <c r="K11" s="267">
        <v>1</v>
      </c>
    </row>
    <row r="12" spans="1:11" ht="15.75" x14ac:dyDescent="0.25">
      <c r="A12" s="345">
        <f>A11+1</f>
        <v>2</v>
      </c>
      <c r="B12" s="4"/>
      <c r="C12" s="4"/>
      <c r="D12" s="4"/>
      <c r="E12" s="4"/>
      <c r="F12" s="50"/>
      <c r="G12" s="50"/>
      <c r="H12" s="60"/>
      <c r="I12" s="35"/>
      <c r="J12" s="21"/>
      <c r="K12" s="345">
        <f>K11+1</f>
        <v>2</v>
      </c>
    </row>
    <row r="13" spans="1:11" ht="15.75" x14ac:dyDescent="0.25">
      <c r="A13" s="345">
        <f t="shared" ref="A13:A14" si="0">A12+1</f>
        <v>3</v>
      </c>
      <c r="B13" s="4" t="s">
        <v>820</v>
      </c>
      <c r="C13" s="4"/>
      <c r="D13" s="4"/>
      <c r="E13" s="4"/>
      <c r="F13" s="59"/>
      <c r="G13" s="50"/>
      <c r="H13" s="393">
        <f>'Statement AD-WP'!J13</f>
        <v>505741</v>
      </c>
      <c r="I13" s="275"/>
      <c r="J13" s="21" t="s">
        <v>1112</v>
      </c>
      <c r="K13" s="345">
        <f t="shared" ref="K13:K14" si="1">K12+1</f>
        <v>3</v>
      </c>
    </row>
    <row r="14" spans="1:11" ht="15.75" x14ac:dyDescent="0.25">
      <c r="A14" s="345">
        <f t="shared" si="0"/>
        <v>4</v>
      </c>
      <c r="B14" s="4" t="s">
        <v>39</v>
      </c>
      <c r="C14" s="4"/>
      <c r="D14" s="4"/>
      <c r="E14" s="4"/>
      <c r="F14" s="59"/>
      <c r="G14" s="50"/>
      <c r="H14" s="61"/>
      <c r="I14" s="35"/>
      <c r="J14" s="21"/>
      <c r="K14" s="345">
        <f t="shared" si="1"/>
        <v>4</v>
      </c>
    </row>
    <row r="15" spans="1:11" ht="15.75" x14ac:dyDescent="0.25">
      <c r="A15" s="3">
        <f t="shared" ref="A15:A35" si="2">+A14+1</f>
        <v>5</v>
      </c>
      <c r="B15" s="4" t="s">
        <v>821</v>
      </c>
      <c r="C15" s="4"/>
      <c r="D15" s="4"/>
      <c r="E15" s="4"/>
      <c r="F15" s="59"/>
      <c r="G15" s="50"/>
      <c r="H15" s="393">
        <f>'Statement AD-WP'!J15</f>
        <v>695859</v>
      </c>
      <c r="I15" s="275"/>
      <c r="J15" s="21" t="s">
        <v>1113</v>
      </c>
      <c r="K15" s="267">
        <f t="shared" ref="K15:K35" si="3">+K14+1</f>
        <v>5</v>
      </c>
    </row>
    <row r="16" spans="1:11" ht="15.75" x14ac:dyDescent="0.25">
      <c r="A16" s="3">
        <f t="shared" si="2"/>
        <v>6</v>
      </c>
      <c r="B16" s="4"/>
      <c r="C16" s="4"/>
      <c r="D16" s="4"/>
      <c r="E16" s="4"/>
      <c r="F16" s="59"/>
      <c r="G16" s="50"/>
      <c r="H16" s="61"/>
      <c r="I16" s="35"/>
      <c r="J16" s="21"/>
      <c r="K16" s="267">
        <f t="shared" si="3"/>
        <v>6</v>
      </c>
    </row>
    <row r="17" spans="1:11" ht="15.75" x14ac:dyDescent="0.25">
      <c r="A17" s="3">
        <f t="shared" si="2"/>
        <v>7</v>
      </c>
      <c r="B17" s="4" t="s">
        <v>822</v>
      </c>
      <c r="C17" s="4"/>
      <c r="D17" s="4"/>
      <c r="E17" s="4"/>
      <c r="F17" s="59"/>
      <c r="G17" s="50"/>
      <c r="H17" s="393">
        <f>'Statement AD-WP'!J17</f>
        <v>0</v>
      </c>
      <c r="I17" s="35"/>
      <c r="J17" s="21" t="s">
        <v>1114</v>
      </c>
      <c r="K17" s="267">
        <f t="shared" si="3"/>
        <v>7</v>
      </c>
    </row>
    <row r="18" spans="1:11" ht="15.75" x14ac:dyDescent="0.25">
      <c r="A18" s="3">
        <f t="shared" si="2"/>
        <v>8</v>
      </c>
      <c r="B18" s="4"/>
      <c r="C18" s="4"/>
      <c r="D18" s="4"/>
      <c r="E18" s="4"/>
      <c r="F18" s="59"/>
      <c r="G18" s="50"/>
      <c r="H18" s="61"/>
      <c r="I18" s="35"/>
      <c r="J18" s="21"/>
      <c r="K18" s="267">
        <f t="shared" si="3"/>
        <v>8</v>
      </c>
    </row>
    <row r="19" spans="1:11" ht="15.75" x14ac:dyDescent="0.25">
      <c r="A19" s="3">
        <f t="shared" si="2"/>
        <v>9</v>
      </c>
      <c r="B19" s="4" t="s">
        <v>823</v>
      </c>
      <c r="C19" s="4"/>
      <c r="D19" s="4"/>
      <c r="E19" s="4"/>
      <c r="F19" s="59"/>
      <c r="G19" s="50"/>
      <c r="H19" s="398">
        <f>'Statement AD-WP'!J19</f>
        <v>473895</v>
      </c>
      <c r="I19" s="275"/>
      <c r="J19" s="21" t="s">
        <v>1115</v>
      </c>
      <c r="K19" s="267">
        <f t="shared" si="3"/>
        <v>9</v>
      </c>
    </row>
    <row r="20" spans="1:11" ht="15.75" x14ac:dyDescent="0.25">
      <c r="A20" s="3">
        <f t="shared" si="2"/>
        <v>10</v>
      </c>
      <c r="B20" s="4"/>
      <c r="C20" s="4"/>
      <c r="D20" s="4"/>
      <c r="E20" s="4"/>
      <c r="F20" s="59"/>
      <c r="G20" s="50"/>
      <c r="H20" s="62"/>
      <c r="I20" s="37"/>
      <c r="J20" s="21"/>
      <c r="K20" s="267">
        <f t="shared" si="3"/>
        <v>10</v>
      </c>
    </row>
    <row r="21" spans="1:11" ht="15.75" x14ac:dyDescent="0.25">
      <c r="A21" s="3">
        <f t="shared" si="2"/>
        <v>11</v>
      </c>
      <c r="B21" s="4" t="s">
        <v>273</v>
      </c>
      <c r="C21" s="4"/>
      <c r="D21" s="4"/>
      <c r="E21" s="4"/>
      <c r="F21" s="59"/>
      <c r="G21" s="50"/>
      <c r="H21" s="90">
        <f>SUM(H11:H19)</f>
        <v>1761017</v>
      </c>
      <c r="I21" s="275"/>
      <c r="J21" s="21" t="s">
        <v>169</v>
      </c>
      <c r="K21" s="267">
        <f t="shared" si="3"/>
        <v>11</v>
      </c>
    </row>
    <row r="22" spans="1:11" ht="15.75" x14ac:dyDescent="0.25">
      <c r="A22" s="3">
        <f t="shared" si="2"/>
        <v>12</v>
      </c>
      <c r="B22" s="4"/>
      <c r="C22" s="4"/>
      <c r="D22" s="4"/>
      <c r="E22" s="4"/>
      <c r="F22" s="59"/>
      <c r="G22" s="50"/>
      <c r="H22" s="61"/>
      <c r="I22" s="35"/>
      <c r="J22" s="21"/>
      <c r="K22" s="267">
        <f t="shared" si="3"/>
        <v>12</v>
      </c>
    </row>
    <row r="23" spans="1:11" ht="15.75" x14ac:dyDescent="0.25">
      <c r="A23" s="3">
        <f t="shared" si="2"/>
        <v>13</v>
      </c>
      <c r="B23" s="4" t="s">
        <v>179</v>
      </c>
      <c r="C23" s="4"/>
      <c r="D23" s="4"/>
      <c r="E23" s="4"/>
      <c r="F23" s="59"/>
      <c r="G23" s="50"/>
      <c r="H23" s="399">
        <f>'Statement AD-WP'!J23</f>
        <v>5105706</v>
      </c>
      <c r="I23" s="35"/>
      <c r="J23" s="21" t="s">
        <v>1116</v>
      </c>
      <c r="K23" s="267">
        <f t="shared" si="3"/>
        <v>13</v>
      </c>
    </row>
    <row r="24" spans="1:11" ht="15.75" x14ac:dyDescent="0.25">
      <c r="A24" s="3">
        <f t="shared" si="2"/>
        <v>14</v>
      </c>
      <c r="B24" s="4"/>
      <c r="C24" s="4"/>
      <c r="D24" s="4"/>
      <c r="E24" s="4"/>
      <c r="F24" s="59"/>
      <c r="G24" s="50"/>
      <c r="H24" s="61"/>
      <c r="I24" s="35"/>
      <c r="J24" s="21"/>
      <c r="K24" s="267">
        <f t="shared" si="3"/>
        <v>14</v>
      </c>
    </row>
    <row r="25" spans="1:11" ht="18.75" x14ac:dyDescent="0.25">
      <c r="A25" s="88">
        <f t="shared" si="2"/>
        <v>15</v>
      </c>
      <c r="B25" s="134" t="s">
        <v>824</v>
      </c>
      <c r="C25" s="134"/>
      <c r="D25" s="134"/>
      <c r="E25" s="134"/>
      <c r="F25" s="179"/>
      <c r="G25" s="134"/>
      <c r="H25" s="400">
        <f>'Statement AD-WP'!J25</f>
        <v>3652963</v>
      </c>
      <c r="I25" s="275"/>
      <c r="J25" s="21" t="s">
        <v>1117</v>
      </c>
      <c r="K25" s="88">
        <f t="shared" si="3"/>
        <v>15</v>
      </c>
    </row>
    <row r="26" spans="1:11" ht="15.75" x14ac:dyDescent="0.25">
      <c r="A26" s="88">
        <f t="shared" si="2"/>
        <v>16</v>
      </c>
      <c r="B26" s="134"/>
      <c r="C26" s="134"/>
      <c r="D26" s="134"/>
      <c r="E26" s="134"/>
      <c r="F26" s="179"/>
      <c r="G26" s="134"/>
      <c r="H26" s="64"/>
      <c r="I26" s="37"/>
      <c r="J26" s="84"/>
      <c r="K26" s="88">
        <f t="shared" si="3"/>
        <v>16</v>
      </c>
    </row>
    <row r="27" spans="1:11" ht="18.75" x14ac:dyDescent="0.25">
      <c r="A27" s="88">
        <f t="shared" si="2"/>
        <v>17</v>
      </c>
      <c r="B27" s="134" t="s">
        <v>525</v>
      </c>
      <c r="C27" s="134"/>
      <c r="D27" s="134"/>
      <c r="E27" s="134"/>
      <c r="F27" s="179"/>
      <c r="G27" s="134"/>
      <c r="H27" s="398">
        <f>'Statement AD-WP'!J27</f>
        <v>0</v>
      </c>
      <c r="I27" s="37"/>
      <c r="J27" s="21" t="s">
        <v>1118</v>
      </c>
      <c r="K27" s="88">
        <f t="shared" si="3"/>
        <v>17</v>
      </c>
    </row>
    <row r="28" spans="1:11" ht="15.75" x14ac:dyDescent="0.25">
      <c r="A28" s="88">
        <f t="shared" si="2"/>
        <v>18</v>
      </c>
      <c r="B28" s="134"/>
      <c r="C28" s="134"/>
      <c r="D28" s="134"/>
      <c r="E28" s="134"/>
      <c r="F28" s="179"/>
      <c r="G28" s="134"/>
      <c r="H28" s="62"/>
      <c r="I28" s="37"/>
      <c r="J28" s="84"/>
      <c r="K28" s="88">
        <f t="shared" si="3"/>
        <v>18</v>
      </c>
    </row>
    <row r="29" spans="1:11" ht="15.75" x14ac:dyDescent="0.25">
      <c r="A29" s="88">
        <f t="shared" si="2"/>
        <v>19</v>
      </c>
      <c r="B29" s="134" t="s">
        <v>675</v>
      </c>
      <c r="C29" s="134"/>
      <c r="D29" s="134"/>
      <c r="E29" s="134"/>
      <c r="F29" s="179"/>
      <c r="G29" s="134"/>
      <c r="H29" s="90">
        <f>H25+H27</f>
        <v>3652963</v>
      </c>
      <c r="I29" s="275"/>
      <c r="J29" s="84" t="s">
        <v>404</v>
      </c>
      <c r="K29" s="88">
        <f t="shared" si="3"/>
        <v>19</v>
      </c>
    </row>
    <row r="30" spans="1:11" ht="15.75" x14ac:dyDescent="0.25">
      <c r="A30" s="3">
        <f t="shared" si="2"/>
        <v>20</v>
      </c>
      <c r="B30" s="4"/>
      <c r="C30" s="4"/>
      <c r="D30" s="4"/>
      <c r="E30" s="4"/>
      <c r="F30" s="59"/>
      <c r="G30" s="50"/>
      <c r="H30" s="61"/>
      <c r="I30" s="35"/>
      <c r="J30" s="21"/>
      <c r="K30" s="267">
        <f t="shared" si="3"/>
        <v>20</v>
      </c>
    </row>
    <row r="31" spans="1:11" ht="18.75" x14ac:dyDescent="0.25">
      <c r="A31" s="3">
        <f t="shared" si="2"/>
        <v>21</v>
      </c>
      <c r="B31" s="4" t="s">
        <v>382</v>
      </c>
      <c r="C31" s="4"/>
      <c r="D31" s="4"/>
      <c r="E31" s="4"/>
      <c r="F31" s="59"/>
      <c r="G31" s="50"/>
      <c r="H31" s="399">
        <f>'Statement AD-WP'!J31</f>
        <v>249775</v>
      </c>
      <c r="I31" s="35"/>
      <c r="J31" s="21" t="s">
        <v>1119</v>
      </c>
      <c r="K31" s="267">
        <f t="shared" si="3"/>
        <v>21</v>
      </c>
    </row>
    <row r="32" spans="1:11" ht="15.75" x14ac:dyDescent="0.25">
      <c r="A32" s="3">
        <f t="shared" si="2"/>
        <v>22</v>
      </c>
      <c r="B32" s="4"/>
      <c r="C32" s="4"/>
      <c r="D32" s="4"/>
      <c r="E32" s="4"/>
      <c r="F32" s="59"/>
      <c r="G32" s="50"/>
      <c r="H32" s="60"/>
      <c r="I32" s="35"/>
      <c r="J32" s="21"/>
      <c r="K32" s="267">
        <f t="shared" si="3"/>
        <v>22</v>
      </c>
    </row>
    <row r="33" spans="1:11" ht="18.75" x14ac:dyDescent="0.25">
      <c r="A33" s="3">
        <f t="shared" si="2"/>
        <v>23</v>
      </c>
      <c r="B33" s="4" t="s">
        <v>383</v>
      </c>
      <c r="C33" s="4"/>
      <c r="D33" s="4"/>
      <c r="E33" s="4"/>
      <c r="F33" s="59"/>
      <c r="G33" s="50"/>
      <c r="H33" s="399">
        <f>'Statement AD-WP'!J33</f>
        <v>505717</v>
      </c>
      <c r="I33" s="37"/>
      <c r="J33" s="21" t="s">
        <v>1120</v>
      </c>
      <c r="K33" s="267">
        <f t="shared" si="3"/>
        <v>23</v>
      </c>
    </row>
    <row r="34" spans="1:11" ht="15.75" x14ac:dyDescent="0.25">
      <c r="A34" s="3">
        <f t="shared" si="2"/>
        <v>24</v>
      </c>
      <c r="B34" s="4"/>
      <c r="C34" s="4"/>
      <c r="D34" s="4"/>
      <c r="E34" s="4"/>
      <c r="F34" s="59"/>
      <c r="G34" s="50"/>
      <c r="H34" s="62"/>
      <c r="I34" s="37"/>
      <c r="J34" s="21"/>
      <c r="K34" s="267">
        <f t="shared" si="3"/>
        <v>24</v>
      </c>
    </row>
    <row r="35" spans="1:11" ht="15.75" x14ac:dyDescent="0.25">
      <c r="A35" s="3">
        <f t="shared" si="2"/>
        <v>25</v>
      </c>
      <c r="B35" s="4" t="s">
        <v>181</v>
      </c>
      <c r="C35" s="4"/>
      <c r="D35" s="4"/>
      <c r="E35" s="4"/>
      <c r="F35" s="59"/>
      <c r="G35" s="50"/>
      <c r="H35" s="779">
        <f>H21+H23+H29+H31+H33</f>
        <v>11275178</v>
      </c>
      <c r="I35" s="275"/>
      <c r="J35" s="21" t="s">
        <v>405</v>
      </c>
      <c r="K35" s="267">
        <f t="shared" si="3"/>
        <v>25</v>
      </c>
    </row>
    <row r="36" spans="1:11" ht="15.75" x14ac:dyDescent="0.25">
      <c r="A36" s="88">
        <f>A35+1</f>
        <v>26</v>
      </c>
      <c r="B36" s="134"/>
      <c r="C36" s="134"/>
      <c r="D36" s="134"/>
      <c r="E36" s="134"/>
      <c r="F36" s="179"/>
      <c r="G36" s="134"/>
      <c r="H36" s="180"/>
      <c r="I36" s="20"/>
      <c r="J36" s="84"/>
      <c r="K36" s="88">
        <f>K35+1</f>
        <v>26</v>
      </c>
    </row>
    <row r="37" spans="1:11" ht="15.75" x14ac:dyDescent="0.25">
      <c r="A37" s="88">
        <f t="shared" ref="A37:A49" si="4">A36+1</f>
        <v>27</v>
      </c>
      <c r="B37" s="4" t="s">
        <v>87</v>
      </c>
      <c r="C37" s="4"/>
      <c r="D37" s="4"/>
      <c r="E37" s="4"/>
      <c r="F37" s="4"/>
      <c r="G37" s="4"/>
      <c r="H37" s="433">
        <f>'Statement AD-WP'!J37</f>
        <v>0.1648</v>
      </c>
      <c r="I37" s="19"/>
      <c r="J37" s="21" t="s">
        <v>511</v>
      </c>
      <c r="K37" s="88">
        <f t="shared" ref="K37:K49" si="5">K36+1</f>
        <v>27</v>
      </c>
    </row>
    <row r="38" spans="1:11" ht="15.75" x14ac:dyDescent="0.25">
      <c r="A38" s="88">
        <f t="shared" si="4"/>
        <v>28</v>
      </c>
      <c r="B38" s="134"/>
      <c r="C38" s="134"/>
      <c r="D38" s="134"/>
      <c r="E38" s="134"/>
      <c r="F38" s="179"/>
      <c r="G38" s="134"/>
      <c r="H38" s="180"/>
      <c r="I38" s="20"/>
      <c r="J38" s="84"/>
      <c r="K38" s="88">
        <f t="shared" si="5"/>
        <v>28</v>
      </c>
    </row>
    <row r="39" spans="1:11" ht="15.75" x14ac:dyDescent="0.25">
      <c r="A39" s="88">
        <f t="shared" si="4"/>
        <v>29</v>
      </c>
      <c r="B39" s="134" t="s">
        <v>676</v>
      </c>
      <c r="C39" s="134"/>
      <c r="D39" s="134"/>
      <c r="E39" s="134"/>
      <c r="F39" s="181"/>
      <c r="G39" s="135"/>
      <c r="H39" s="400">
        <f>'Statement AD-WP'!J39</f>
        <v>3652963</v>
      </c>
      <c r="I39" s="275"/>
      <c r="J39" s="84" t="s">
        <v>406</v>
      </c>
      <c r="K39" s="88">
        <f t="shared" si="5"/>
        <v>29</v>
      </c>
    </row>
    <row r="40" spans="1:11" ht="15.75" x14ac:dyDescent="0.25">
      <c r="A40" s="88">
        <f t="shared" si="4"/>
        <v>30</v>
      </c>
      <c r="B40" s="134"/>
      <c r="C40" s="134"/>
      <c r="D40" s="134"/>
      <c r="E40" s="134"/>
      <c r="F40" s="179"/>
      <c r="G40" s="134"/>
      <c r="H40" s="180"/>
      <c r="I40" s="20"/>
      <c r="J40" s="84"/>
      <c r="K40" s="88">
        <f t="shared" si="5"/>
        <v>30</v>
      </c>
    </row>
    <row r="41" spans="1:11" ht="15.75" x14ac:dyDescent="0.25">
      <c r="A41" s="88">
        <f t="shared" si="4"/>
        <v>31</v>
      </c>
      <c r="B41" s="4" t="s">
        <v>154</v>
      </c>
      <c r="C41" s="4"/>
      <c r="D41" s="4"/>
      <c r="E41" s="4"/>
      <c r="F41" s="4"/>
      <c r="G41" s="4"/>
      <c r="H41" s="429">
        <f>ROUND(+H11*H37,0)</f>
        <v>14094</v>
      </c>
      <c r="I41" s="275"/>
      <c r="J41" s="21" t="s">
        <v>407</v>
      </c>
      <c r="K41" s="88">
        <f t="shared" si="5"/>
        <v>31</v>
      </c>
    </row>
    <row r="42" spans="1:11" ht="15.75" x14ac:dyDescent="0.25">
      <c r="A42" s="88">
        <f t="shared" si="4"/>
        <v>32</v>
      </c>
      <c r="B42" s="134"/>
      <c r="C42" s="134"/>
      <c r="D42" s="134"/>
      <c r="E42" s="134"/>
      <c r="F42" s="179"/>
      <c r="G42" s="134"/>
      <c r="H42" s="434"/>
      <c r="I42" s="20"/>
      <c r="J42" s="84"/>
      <c r="K42" s="88">
        <f t="shared" si="5"/>
        <v>32</v>
      </c>
    </row>
    <row r="43" spans="1:11" ht="15.75" x14ac:dyDescent="0.25">
      <c r="A43" s="88">
        <f t="shared" si="4"/>
        <v>33</v>
      </c>
      <c r="B43" s="4" t="s">
        <v>98</v>
      </c>
      <c r="C43" s="4"/>
      <c r="D43" s="4"/>
      <c r="E43" s="4"/>
      <c r="F43" s="51"/>
      <c r="G43" s="4"/>
      <c r="H43" s="429">
        <f>ROUND(H31*H37,0)</f>
        <v>41163</v>
      </c>
      <c r="I43" s="19"/>
      <c r="J43" s="21" t="s">
        <v>408</v>
      </c>
      <c r="K43" s="88">
        <f t="shared" si="5"/>
        <v>33</v>
      </c>
    </row>
    <row r="44" spans="1:11" ht="15.75" x14ac:dyDescent="0.25">
      <c r="A44" s="88">
        <f t="shared" si="4"/>
        <v>34</v>
      </c>
      <c r="B44" s="4"/>
      <c r="C44" s="4"/>
      <c r="D44" s="4"/>
      <c r="E44" s="4"/>
      <c r="F44" s="4"/>
      <c r="G44" s="4"/>
      <c r="H44" s="429"/>
      <c r="I44" s="19"/>
      <c r="J44" s="21"/>
      <c r="K44" s="88">
        <f t="shared" si="5"/>
        <v>34</v>
      </c>
    </row>
    <row r="45" spans="1:11" ht="15.75" x14ac:dyDescent="0.25">
      <c r="A45" s="88">
        <f t="shared" si="4"/>
        <v>35</v>
      </c>
      <c r="B45" s="4" t="s">
        <v>112</v>
      </c>
      <c r="C45" s="4"/>
      <c r="D45" s="4"/>
      <c r="E45" s="4"/>
      <c r="F45" s="51"/>
      <c r="G45" s="4"/>
      <c r="H45" s="430">
        <f>ROUND(H33*H37,0)</f>
        <v>83342</v>
      </c>
      <c r="I45" s="19"/>
      <c r="J45" s="21" t="s">
        <v>409</v>
      </c>
      <c r="K45" s="88">
        <f t="shared" si="5"/>
        <v>35</v>
      </c>
    </row>
    <row r="46" spans="1:11" ht="15.75" x14ac:dyDescent="0.25">
      <c r="A46" s="88">
        <f t="shared" si="4"/>
        <v>36</v>
      </c>
      <c r="B46" s="4" t="s">
        <v>39</v>
      </c>
      <c r="C46" s="5"/>
      <c r="D46" s="5"/>
      <c r="E46" s="5"/>
      <c r="F46" s="5"/>
      <c r="G46" s="5"/>
      <c r="H46" s="431"/>
      <c r="I46" s="38"/>
      <c r="J46" s="21" t="s">
        <v>39</v>
      </c>
      <c r="K46" s="88">
        <f t="shared" si="5"/>
        <v>36</v>
      </c>
    </row>
    <row r="47" spans="1:11" ht="16.5" thickBot="1" x14ac:dyDescent="0.3">
      <c r="A47" s="88">
        <f t="shared" si="4"/>
        <v>37</v>
      </c>
      <c r="B47" s="4" t="s">
        <v>105</v>
      </c>
      <c r="C47" s="5"/>
      <c r="D47" s="5"/>
      <c r="E47" s="5"/>
      <c r="F47" s="5"/>
      <c r="G47" s="5"/>
      <c r="H47" s="780">
        <f>H39+H41+H43+H45</f>
        <v>3791562</v>
      </c>
      <c r="I47" s="275"/>
      <c r="J47" s="21" t="s">
        <v>410</v>
      </c>
      <c r="K47" s="88">
        <f t="shared" si="5"/>
        <v>37</v>
      </c>
    </row>
    <row r="48" spans="1:11" ht="16.5" thickTop="1" x14ac:dyDescent="0.25">
      <c r="A48" s="88">
        <f t="shared" si="4"/>
        <v>38</v>
      </c>
      <c r="B48" s="4"/>
      <c r="C48" s="5"/>
      <c r="D48" s="5"/>
      <c r="E48" s="5"/>
      <c r="F48" s="5"/>
      <c r="G48" s="5"/>
      <c r="H48" s="432"/>
      <c r="I48" s="39"/>
      <c r="J48" s="21"/>
      <c r="K48" s="88">
        <f t="shared" si="5"/>
        <v>38</v>
      </c>
    </row>
    <row r="49" spans="1:11" ht="19.5" thickBot="1" x14ac:dyDescent="0.3">
      <c r="A49" s="88">
        <f t="shared" si="4"/>
        <v>39</v>
      </c>
      <c r="B49" s="4" t="s">
        <v>395</v>
      </c>
      <c r="C49" s="5"/>
      <c r="D49" s="5"/>
      <c r="E49" s="5"/>
      <c r="F49" s="5"/>
      <c r="G49" s="5"/>
      <c r="H49" s="781">
        <f>ROUND(H47/H35,4)</f>
        <v>0.33629999999999999</v>
      </c>
      <c r="I49" s="275"/>
      <c r="J49" s="21" t="s">
        <v>411</v>
      </c>
      <c r="K49" s="88">
        <f t="shared" si="5"/>
        <v>39</v>
      </c>
    </row>
    <row r="50" spans="1:11" ht="16.5" thickTop="1" x14ac:dyDescent="0.25">
      <c r="A50" s="3"/>
      <c r="B50" s="4"/>
      <c r="C50" s="4"/>
      <c r="D50" s="4"/>
      <c r="E50" s="4"/>
      <c r="F50" s="15"/>
      <c r="G50" s="4"/>
      <c r="H50" s="84"/>
      <c r="I50" s="16"/>
      <c r="J50" s="10"/>
      <c r="K50" s="267"/>
    </row>
    <row r="51" spans="1:11" ht="15.75" x14ac:dyDescent="0.25">
      <c r="A51" s="229"/>
      <c r="B51" s="237"/>
      <c r="C51" s="4"/>
      <c r="D51" s="4"/>
      <c r="E51" s="4"/>
      <c r="F51" s="15"/>
      <c r="G51" s="4"/>
      <c r="H51" s="84"/>
      <c r="I51" s="16"/>
      <c r="J51" s="10"/>
      <c r="K51" s="267"/>
    </row>
    <row r="52" spans="1:11" ht="18.75" x14ac:dyDescent="0.25">
      <c r="A52" s="238">
        <v>1</v>
      </c>
      <c r="B52" s="133" t="s">
        <v>825</v>
      </c>
      <c r="C52" s="4"/>
      <c r="D52" s="4"/>
      <c r="E52" s="4"/>
      <c r="F52" s="15"/>
      <c r="G52" s="4"/>
      <c r="H52" s="84"/>
      <c r="I52" s="16"/>
      <c r="J52" s="10"/>
      <c r="K52" s="267"/>
    </row>
    <row r="53" spans="1:11" ht="15.75" x14ac:dyDescent="0.25">
      <c r="A53" s="229"/>
      <c r="B53" s="4" t="s">
        <v>377</v>
      </c>
      <c r="C53" s="4"/>
      <c r="D53" s="4"/>
      <c r="E53" s="4"/>
      <c r="F53" s="15"/>
      <c r="G53" s="4"/>
      <c r="H53" s="84"/>
      <c r="I53" s="16"/>
      <c r="J53" s="10"/>
      <c r="K53" s="267"/>
    </row>
    <row r="54" spans="1:11" ht="18.75" x14ac:dyDescent="0.25">
      <c r="A54" s="238">
        <v>2</v>
      </c>
      <c r="B54" s="4" t="s">
        <v>827</v>
      </c>
      <c r="C54" s="4"/>
      <c r="D54" s="4"/>
      <c r="E54" s="4"/>
      <c r="F54" s="15"/>
      <c r="G54" s="4"/>
      <c r="H54" s="84"/>
      <c r="I54" s="16"/>
      <c r="J54" s="10"/>
      <c r="K54" s="267"/>
    </row>
    <row r="55" spans="1:11" ht="15.75" x14ac:dyDescent="0.25">
      <c r="A55" s="229"/>
      <c r="B55" s="4" t="s">
        <v>378</v>
      </c>
      <c r="C55" s="4"/>
      <c r="D55" s="4"/>
      <c r="E55" s="4"/>
      <c r="F55" s="15"/>
      <c r="G55" s="4"/>
      <c r="H55" s="84"/>
      <c r="I55" s="16"/>
      <c r="J55" s="10"/>
      <c r="K55" s="267"/>
    </row>
    <row r="56" spans="1:11" ht="18.75" x14ac:dyDescent="0.25">
      <c r="A56" s="238">
        <v>3</v>
      </c>
      <c r="B56" s="4" t="s">
        <v>828</v>
      </c>
      <c r="C56" s="4"/>
      <c r="D56" s="4"/>
      <c r="E56" s="4"/>
      <c r="F56" s="15"/>
      <c r="G56" s="4"/>
      <c r="H56" s="84"/>
      <c r="I56" s="16"/>
      <c r="J56" s="10"/>
      <c r="K56" s="267"/>
    </row>
    <row r="57" spans="1:11" ht="18.75" x14ac:dyDescent="0.25">
      <c r="A57" s="238">
        <v>4</v>
      </c>
      <c r="B57" s="4" t="s">
        <v>257</v>
      </c>
      <c r="C57" s="4"/>
      <c r="D57" s="4"/>
      <c r="E57" s="4"/>
      <c r="F57" s="4"/>
      <c r="G57" s="4"/>
      <c r="H57" s="4"/>
      <c r="I57" s="10"/>
      <c r="J57" s="21"/>
      <c r="K57" s="267"/>
    </row>
    <row r="58" spans="1:11" ht="15.75" x14ac:dyDescent="0.25">
      <c r="A58" s="275"/>
      <c r="B58" s="4"/>
      <c r="C58" s="4"/>
      <c r="D58" s="4"/>
      <c r="E58" s="4"/>
      <c r="F58" s="4"/>
      <c r="G58" s="4"/>
      <c r="H58" s="4"/>
      <c r="I58" s="10"/>
      <c r="J58" s="21"/>
      <c r="K58" s="343"/>
    </row>
    <row r="59" spans="1:11" ht="18.75" x14ac:dyDescent="0.25">
      <c r="A59" s="238"/>
      <c r="B59" s="4"/>
      <c r="C59" s="4"/>
      <c r="D59" s="4"/>
      <c r="E59" s="4"/>
      <c r="F59" s="4"/>
      <c r="G59" s="4"/>
      <c r="H59" s="4"/>
      <c r="I59" s="10"/>
      <c r="J59" s="21"/>
      <c r="K59" s="267"/>
    </row>
    <row r="60" spans="1:11" ht="15.75" x14ac:dyDescent="0.25">
      <c r="A60" s="10"/>
      <c r="B60" s="1097" t="s">
        <v>42</v>
      </c>
      <c r="C60" s="1097"/>
      <c r="D60" s="1097"/>
      <c r="E60" s="1097"/>
      <c r="F60" s="1097"/>
      <c r="G60" s="1097"/>
      <c r="H60" s="1097"/>
      <c r="I60" s="1092"/>
      <c r="J60" s="1092"/>
      <c r="K60" s="10"/>
    </row>
    <row r="61" spans="1:11" ht="15.75" x14ac:dyDescent="0.25">
      <c r="A61" s="10"/>
      <c r="B61" s="1097" t="s">
        <v>45</v>
      </c>
      <c r="C61" s="1097"/>
      <c r="D61" s="1097"/>
      <c r="E61" s="1097"/>
      <c r="F61" s="1097"/>
      <c r="G61" s="1097"/>
      <c r="H61" s="1097"/>
      <c r="I61" s="1096"/>
      <c r="J61" s="1096"/>
      <c r="K61" s="10"/>
    </row>
    <row r="62" spans="1:11" ht="15.75" x14ac:dyDescent="0.25">
      <c r="A62" s="10"/>
      <c r="B62" s="1097" t="s">
        <v>46</v>
      </c>
      <c r="C62" s="1097"/>
      <c r="D62" s="1097"/>
      <c r="E62" s="1097"/>
      <c r="F62" s="1097"/>
      <c r="G62" s="1097"/>
      <c r="H62" s="1097"/>
      <c r="I62" s="1092"/>
      <c r="J62" s="1092"/>
      <c r="K62" s="10"/>
    </row>
    <row r="63" spans="1:11" ht="15.75" x14ac:dyDescent="0.25">
      <c r="A63" s="10"/>
      <c r="B63" s="1093" t="str">
        <f>B5</f>
        <v>Base Period 12 - Months Ending December 31, 2013</v>
      </c>
      <c r="C63" s="1093"/>
      <c r="D63" s="1093"/>
      <c r="E63" s="1093"/>
      <c r="F63" s="1093"/>
      <c r="G63" s="1093"/>
      <c r="H63" s="1093"/>
      <c r="I63" s="1094"/>
      <c r="J63" s="1094"/>
      <c r="K63" s="10"/>
    </row>
    <row r="64" spans="1:11" x14ac:dyDescent="0.2">
      <c r="B64" s="1095" t="s">
        <v>72</v>
      </c>
      <c r="C64" s="1096"/>
      <c r="D64" s="1096"/>
      <c r="E64" s="1096"/>
      <c r="F64" s="1096"/>
      <c r="G64" s="1096"/>
      <c r="H64" s="1096"/>
      <c r="I64" s="1096"/>
      <c r="J64" s="1096"/>
    </row>
    <row r="65" spans="1:11" ht="15.75" x14ac:dyDescent="0.2">
      <c r="B65" s="242"/>
      <c r="C65" s="246"/>
      <c r="D65" s="246"/>
      <c r="E65" s="246"/>
      <c r="F65" s="246"/>
      <c r="G65" s="246"/>
      <c r="H65" s="392"/>
      <c r="I65" s="246"/>
      <c r="J65" s="279"/>
    </row>
    <row r="66" spans="1:11" ht="15.75" x14ac:dyDescent="0.25">
      <c r="A66" s="3" t="s">
        <v>62</v>
      </c>
      <c r="B66" s="166"/>
      <c r="C66" s="167"/>
      <c r="D66" s="167"/>
      <c r="E66" s="167"/>
      <c r="F66" s="167"/>
      <c r="G66" s="167"/>
      <c r="H66" s="167"/>
      <c r="I66" s="229"/>
      <c r="J66" s="48"/>
      <c r="K66" s="267" t="s">
        <v>62</v>
      </c>
    </row>
    <row r="67" spans="1:11" ht="15.75" x14ac:dyDescent="0.25">
      <c r="A67" s="77" t="s">
        <v>73</v>
      </c>
      <c r="B67" s="3"/>
      <c r="C67" s="3"/>
      <c r="D67" s="3"/>
      <c r="E67" s="3"/>
      <c r="F67" s="3"/>
      <c r="G67" s="3"/>
      <c r="H67" s="33" t="s">
        <v>69</v>
      </c>
      <c r="I67" s="3"/>
      <c r="J67" s="33" t="s">
        <v>65</v>
      </c>
      <c r="K67" s="77" t="s">
        <v>73</v>
      </c>
    </row>
    <row r="68" spans="1:11" ht="15.75" x14ac:dyDescent="0.25">
      <c r="A68" s="3"/>
      <c r="B68" s="88"/>
      <c r="C68" s="3"/>
      <c r="D68" s="3"/>
      <c r="E68" s="3"/>
      <c r="F68" s="3"/>
      <c r="G68" s="3"/>
      <c r="H68" s="345"/>
      <c r="I68" s="3"/>
      <c r="J68" s="10"/>
      <c r="K68" s="267"/>
    </row>
    <row r="69" spans="1:11" ht="18.75" x14ac:dyDescent="0.25">
      <c r="A69" s="88">
        <v>1</v>
      </c>
      <c r="B69" s="134" t="s">
        <v>677</v>
      </c>
      <c r="C69" s="88"/>
      <c r="D69" s="88"/>
      <c r="E69" s="88"/>
      <c r="F69" s="88"/>
      <c r="G69" s="88"/>
      <c r="H69" s="551">
        <f>'Statement AE-WP'!K11</f>
        <v>627335</v>
      </c>
      <c r="J69" s="84" t="s">
        <v>1121</v>
      </c>
      <c r="K69" s="88">
        <v>1</v>
      </c>
    </row>
    <row r="70" spans="1:11" ht="15.75" x14ac:dyDescent="0.25">
      <c r="A70" s="3">
        <f>A69+1</f>
        <v>2</v>
      </c>
      <c r="B70" s="4"/>
      <c r="C70" s="4"/>
      <c r="D70" s="4"/>
      <c r="E70" s="4"/>
      <c r="F70" s="4"/>
      <c r="G70" s="4"/>
      <c r="H70" s="23"/>
      <c r="I70" s="35"/>
      <c r="J70" s="21"/>
      <c r="K70" s="267">
        <f>K69+1</f>
        <v>2</v>
      </c>
    </row>
    <row r="71" spans="1:11" ht="18.75" x14ac:dyDescent="0.25">
      <c r="A71" s="3">
        <f t="shared" ref="A71:A74" si="6">+A70+1</f>
        <v>3</v>
      </c>
      <c r="B71" s="4" t="s">
        <v>396</v>
      </c>
      <c r="C71" s="4"/>
      <c r="D71" s="4"/>
      <c r="E71" s="4"/>
      <c r="F71" s="4"/>
      <c r="G71" s="4"/>
      <c r="H71" s="400">
        <f>'Statement AE-WP'!K13</f>
        <v>14232</v>
      </c>
      <c r="I71" s="275"/>
      <c r="J71" s="21" t="s">
        <v>1122</v>
      </c>
      <c r="K71" s="267">
        <f t="shared" ref="K71:K74" si="7">+K70+1</f>
        <v>3</v>
      </c>
    </row>
    <row r="72" spans="1:11" ht="15.75" x14ac:dyDescent="0.25">
      <c r="A72" s="3">
        <f t="shared" si="6"/>
        <v>4</v>
      </c>
      <c r="B72" s="4"/>
      <c r="C72" s="4"/>
      <c r="D72" s="4"/>
      <c r="E72" s="4"/>
      <c r="F72" s="4"/>
      <c r="G72" s="4"/>
      <c r="H72" s="23"/>
      <c r="I72" s="35"/>
      <c r="J72" s="21"/>
      <c r="K72" s="267">
        <f t="shared" si="7"/>
        <v>4</v>
      </c>
    </row>
    <row r="73" spans="1:11" ht="18.75" x14ac:dyDescent="0.25">
      <c r="A73" s="3">
        <f t="shared" si="6"/>
        <v>5</v>
      </c>
      <c r="B73" s="4" t="s">
        <v>679</v>
      </c>
      <c r="C73" s="4"/>
      <c r="D73" s="4"/>
      <c r="E73" s="4"/>
      <c r="F73" s="51"/>
      <c r="G73" s="4"/>
      <c r="H73" s="393">
        <f>'Statement AE-WP'!K15</f>
        <v>100033</v>
      </c>
      <c r="I73" s="35"/>
      <c r="J73" s="21" t="s">
        <v>1123</v>
      </c>
      <c r="K73" s="267">
        <f t="shared" si="7"/>
        <v>5</v>
      </c>
    </row>
    <row r="74" spans="1:11" ht="15.75" x14ac:dyDescent="0.25">
      <c r="A74" s="3">
        <f t="shared" si="6"/>
        <v>6</v>
      </c>
      <c r="B74" s="4"/>
      <c r="C74" s="4"/>
      <c r="D74" s="4"/>
      <c r="E74" s="4"/>
      <c r="F74" s="4"/>
      <c r="G74" s="4"/>
      <c r="H74" s="61"/>
      <c r="I74" s="35"/>
      <c r="J74" s="21"/>
      <c r="K74" s="267">
        <f t="shared" si="7"/>
        <v>6</v>
      </c>
    </row>
    <row r="75" spans="1:11" ht="18.75" x14ac:dyDescent="0.25">
      <c r="A75" s="3">
        <f t="shared" ref="A75:A87" si="8">+A74+1</f>
        <v>7</v>
      </c>
      <c r="B75" s="4" t="s">
        <v>680</v>
      </c>
      <c r="C75" s="4"/>
      <c r="D75" s="4"/>
      <c r="E75" s="4"/>
      <c r="F75" s="51"/>
      <c r="G75" s="4"/>
      <c r="H75" s="393">
        <f>'Statement AE-WP'!K17</f>
        <v>248796</v>
      </c>
      <c r="I75" s="35"/>
      <c r="J75" s="21" t="s">
        <v>1124</v>
      </c>
      <c r="K75" s="267">
        <f t="shared" ref="K75:K87" si="9">+K74+1</f>
        <v>7</v>
      </c>
    </row>
    <row r="76" spans="1:11" ht="15.75" x14ac:dyDescent="0.25">
      <c r="A76" s="3">
        <f t="shared" si="8"/>
        <v>8</v>
      </c>
      <c r="B76" s="4"/>
      <c r="C76" s="4"/>
      <c r="D76" s="4"/>
      <c r="E76" s="4"/>
      <c r="F76" s="4"/>
      <c r="G76" s="4"/>
      <c r="H76" s="23"/>
      <c r="I76" s="35"/>
      <c r="J76" s="21"/>
      <c r="K76" s="267">
        <f t="shared" si="9"/>
        <v>8</v>
      </c>
    </row>
    <row r="77" spans="1:11" ht="15.75" x14ac:dyDescent="0.25">
      <c r="A77" s="3">
        <f t="shared" si="8"/>
        <v>9</v>
      </c>
      <c r="B77" s="4" t="s">
        <v>87</v>
      </c>
      <c r="C77" s="4"/>
      <c r="D77" s="4"/>
      <c r="E77" s="4"/>
      <c r="F77" s="4"/>
      <c r="G77" s="4"/>
      <c r="H77" s="435">
        <f>'Statement AE-WP'!K19</f>
        <v>0.1648</v>
      </c>
      <c r="I77" s="40"/>
      <c r="J77" s="21" t="s">
        <v>1125</v>
      </c>
      <c r="K77" s="267">
        <f t="shared" si="9"/>
        <v>9</v>
      </c>
    </row>
    <row r="78" spans="1:11" ht="15.75" x14ac:dyDescent="0.25">
      <c r="A78" s="345">
        <f t="shared" si="8"/>
        <v>10</v>
      </c>
      <c r="B78" s="4"/>
      <c r="C78" s="4"/>
      <c r="D78" s="4"/>
      <c r="E78" s="4"/>
      <c r="F78" s="4"/>
      <c r="G78" s="4"/>
      <c r="H78" s="436"/>
      <c r="I78" s="40"/>
      <c r="J78" s="21"/>
      <c r="K78" s="345">
        <f t="shared" si="9"/>
        <v>10</v>
      </c>
    </row>
    <row r="79" spans="1:11" ht="15.75" x14ac:dyDescent="0.25">
      <c r="A79" s="345">
        <f t="shared" si="8"/>
        <v>11</v>
      </c>
      <c r="B79" s="4" t="s">
        <v>524</v>
      </c>
      <c r="C79" s="4"/>
      <c r="D79" s="4"/>
      <c r="E79" s="4"/>
      <c r="F79" s="4"/>
      <c r="G79" s="4"/>
      <c r="H79" s="437">
        <f>ROUND(H71*H77,0)</f>
        <v>2345</v>
      </c>
      <c r="I79" s="275"/>
      <c r="J79" s="19" t="s">
        <v>658</v>
      </c>
      <c r="K79" s="345">
        <f t="shared" si="9"/>
        <v>11</v>
      </c>
    </row>
    <row r="80" spans="1:11" ht="15.75" x14ac:dyDescent="0.25">
      <c r="A80" s="345">
        <f t="shared" si="8"/>
        <v>12</v>
      </c>
      <c r="B80" s="4"/>
      <c r="C80" s="4"/>
      <c r="D80" s="4"/>
      <c r="E80" s="4"/>
      <c r="F80" s="4"/>
      <c r="G80" s="4"/>
      <c r="H80" s="418"/>
      <c r="I80" s="35"/>
      <c r="J80" s="19"/>
      <c r="K80" s="345">
        <f t="shared" si="9"/>
        <v>12</v>
      </c>
    </row>
    <row r="81" spans="1:11" ht="15.75" x14ac:dyDescent="0.25">
      <c r="A81" s="260">
        <f t="shared" si="8"/>
        <v>13</v>
      </c>
      <c r="B81" s="4" t="s">
        <v>681</v>
      </c>
      <c r="C81" s="4"/>
      <c r="D81" s="4"/>
      <c r="E81" s="4"/>
      <c r="F81" s="4"/>
      <c r="G81" s="4"/>
      <c r="H81" s="155">
        <f>ROUND(H73*H77,0)</f>
        <v>16485</v>
      </c>
      <c r="I81" s="35"/>
      <c r="J81" s="19" t="s">
        <v>659</v>
      </c>
      <c r="K81" s="345">
        <f t="shared" si="9"/>
        <v>13</v>
      </c>
    </row>
    <row r="82" spans="1:11" ht="15.75" x14ac:dyDescent="0.25">
      <c r="A82" s="3">
        <f t="shared" si="8"/>
        <v>14</v>
      </c>
      <c r="B82" s="4"/>
      <c r="C82" s="4"/>
      <c r="D82" s="4"/>
      <c r="E82" s="4"/>
      <c r="F82" s="4"/>
      <c r="G82" s="4"/>
      <c r="H82" s="154"/>
      <c r="I82" s="35"/>
      <c r="J82" s="19"/>
      <c r="K82" s="267">
        <f t="shared" si="9"/>
        <v>14</v>
      </c>
    </row>
    <row r="83" spans="1:11" ht="15.75" x14ac:dyDescent="0.25">
      <c r="A83" s="3">
        <f t="shared" si="8"/>
        <v>15</v>
      </c>
      <c r="B83" s="4" t="s">
        <v>682</v>
      </c>
      <c r="C83" s="4"/>
      <c r="D83" s="4"/>
      <c r="E83" s="4"/>
      <c r="F83" s="4"/>
      <c r="G83" s="4"/>
      <c r="H83" s="155">
        <f>ROUND(H75*H77,0)</f>
        <v>41002</v>
      </c>
      <c r="I83" s="35"/>
      <c r="J83" s="19" t="s">
        <v>660</v>
      </c>
      <c r="K83" s="267">
        <f t="shared" si="9"/>
        <v>15</v>
      </c>
    </row>
    <row r="84" spans="1:11" ht="15.75" x14ac:dyDescent="0.25">
      <c r="A84" s="3">
        <f t="shared" si="8"/>
        <v>16</v>
      </c>
      <c r="B84" s="4"/>
      <c r="C84" s="4"/>
      <c r="D84" s="4"/>
      <c r="E84" s="4"/>
      <c r="F84" s="4"/>
      <c r="G84" s="4"/>
      <c r="H84" s="438"/>
      <c r="I84" s="36"/>
      <c r="J84" s="19"/>
      <c r="K84" s="267">
        <f t="shared" si="9"/>
        <v>16</v>
      </c>
    </row>
    <row r="85" spans="1:11" ht="16.5" thickBot="1" x14ac:dyDescent="0.3">
      <c r="A85" s="3">
        <f t="shared" si="8"/>
        <v>17</v>
      </c>
      <c r="B85" s="4" t="s">
        <v>683</v>
      </c>
      <c r="C85" s="4"/>
      <c r="D85" s="4"/>
      <c r="E85" s="4"/>
      <c r="F85" s="4"/>
      <c r="G85" s="4"/>
      <c r="H85" s="394">
        <f>+H69+H79+H81+H83</f>
        <v>687167</v>
      </c>
      <c r="I85" s="275"/>
      <c r="J85" s="19" t="s">
        <v>661</v>
      </c>
      <c r="K85" s="267">
        <f t="shared" si="9"/>
        <v>17</v>
      </c>
    </row>
    <row r="86" spans="1:11" ht="16.5" thickTop="1" x14ac:dyDescent="0.25">
      <c r="A86" s="345">
        <f t="shared" si="8"/>
        <v>18</v>
      </c>
      <c r="B86" s="4"/>
      <c r="C86" s="4"/>
      <c r="D86" s="4"/>
      <c r="E86" s="4"/>
      <c r="F86" s="4"/>
      <c r="G86" s="4"/>
      <c r="H86" s="64"/>
      <c r="I86" s="36"/>
      <c r="J86" s="19"/>
      <c r="K86" s="345">
        <f t="shared" si="9"/>
        <v>18</v>
      </c>
    </row>
    <row r="87" spans="1:11" ht="16.5" thickBot="1" x14ac:dyDescent="0.3">
      <c r="A87" s="345">
        <f t="shared" si="8"/>
        <v>19</v>
      </c>
      <c r="B87" s="134" t="s">
        <v>678</v>
      </c>
      <c r="C87" s="88"/>
      <c r="D87" s="88"/>
      <c r="E87" s="88"/>
      <c r="F87" s="88"/>
      <c r="G87" s="88"/>
      <c r="H87" s="790">
        <f>'Statement AE-WP'!K29</f>
        <v>0</v>
      </c>
      <c r="I87" s="88"/>
      <c r="J87" s="84" t="s">
        <v>1126</v>
      </c>
      <c r="K87" s="345">
        <f t="shared" si="9"/>
        <v>19</v>
      </c>
    </row>
    <row r="88" spans="1:11" ht="16.5" thickTop="1" x14ac:dyDescent="0.25">
      <c r="A88" s="88"/>
      <c r="B88" s="134"/>
      <c r="C88" s="88"/>
      <c r="D88" s="88"/>
      <c r="E88" s="88"/>
      <c r="F88" s="88"/>
      <c r="G88" s="88"/>
      <c r="H88" s="550"/>
      <c r="I88" s="88"/>
      <c r="J88" s="84"/>
      <c r="K88" s="88"/>
    </row>
    <row r="89" spans="1:11" ht="15.75" x14ac:dyDescent="0.25">
      <c r="A89" s="88"/>
      <c r="B89" s="134"/>
      <c r="C89" s="88"/>
      <c r="D89" s="88"/>
      <c r="E89" s="88"/>
      <c r="F89" s="88"/>
      <c r="G89" s="88"/>
      <c r="H89" s="550"/>
      <c r="I89" s="88"/>
      <c r="J89" s="84"/>
      <c r="K89" s="88"/>
    </row>
    <row r="90" spans="1:11" ht="18.75" x14ac:dyDescent="0.25">
      <c r="A90" s="238">
        <v>1</v>
      </c>
      <c r="B90" s="4" t="s">
        <v>829</v>
      </c>
      <c r="C90" s="4"/>
      <c r="D90" s="4"/>
      <c r="E90" s="4"/>
      <c r="F90" s="4"/>
      <c r="G90" s="4"/>
      <c r="H90" s="64"/>
      <c r="I90" s="36"/>
      <c r="J90" s="19"/>
      <c r="K90" s="267"/>
    </row>
    <row r="91" spans="1:11" ht="15.75" x14ac:dyDescent="0.25">
      <c r="A91" s="229"/>
      <c r="B91" s="4" t="s">
        <v>378</v>
      </c>
      <c r="C91" s="4"/>
      <c r="D91" s="4"/>
      <c r="E91" s="4"/>
      <c r="F91" s="4"/>
      <c r="G91" s="4"/>
      <c r="H91" s="64"/>
      <c r="I91" s="36"/>
      <c r="J91" s="19"/>
      <c r="K91" s="267"/>
    </row>
    <row r="92" spans="1:11" ht="18.75" x14ac:dyDescent="0.25">
      <c r="A92" s="238">
        <v>2</v>
      </c>
      <c r="B92" s="133" t="s">
        <v>825</v>
      </c>
      <c r="C92" s="4"/>
      <c r="D92" s="4"/>
      <c r="E92" s="4"/>
      <c r="F92" s="4"/>
      <c r="G92" s="4"/>
      <c r="H92" s="64"/>
      <c r="I92" s="36"/>
      <c r="J92" s="19"/>
      <c r="K92" s="267"/>
    </row>
    <row r="93" spans="1:11" ht="15.75" x14ac:dyDescent="0.25">
      <c r="A93" s="229"/>
      <c r="B93" s="4" t="s">
        <v>377</v>
      </c>
      <c r="C93" s="4"/>
      <c r="D93" s="4"/>
      <c r="E93" s="4"/>
      <c r="F93" s="4"/>
      <c r="G93" s="4"/>
      <c r="H93" s="64"/>
      <c r="I93" s="36"/>
      <c r="J93" s="19"/>
      <c r="K93" s="267"/>
    </row>
    <row r="94" spans="1:11" ht="15.75" x14ac:dyDescent="0.25">
      <c r="A94" s="275"/>
      <c r="B94" s="50"/>
      <c r="C94" s="4"/>
      <c r="D94" s="4"/>
      <c r="E94" s="4"/>
      <c r="F94" s="4"/>
      <c r="G94" s="4"/>
      <c r="H94" s="4"/>
      <c r="I94" s="10"/>
      <c r="J94" s="10"/>
      <c r="K94" s="343"/>
    </row>
    <row r="95" spans="1:11" ht="15.75" x14ac:dyDescent="0.25">
      <c r="A95" s="3"/>
      <c r="B95" s="4"/>
      <c r="C95" s="4"/>
      <c r="D95" s="4"/>
      <c r="E95" s="4"/>
      <c r="F95" s="4"/>
      <c r="G95" s="4"/>
      <c r="H95" s="4"/>
      <c r="I95" s="10"/>
      <c r="J95" s="10"/>
      <c r="K95" s="267"/>
    </row>
    <row r="96" spans="1:11" ht="15.75" x14ac:dyDescent="0.25">
      <c r="A96" s="3"/>
      <c r="B96" s="1097" t="s">
        <v>42</v>
      </c>
      <c r="C96" s="1097"/>
      <c r="D96" s="1097"/>
      <c r="E96" s="1097"/>
      <c r="F96" s="1097"/>
      <c r="G96" s="1097"/>
      <c r="H96" s="1097"/>
      <c r="I96" s="1092"/>
      <c r="J96" s="1092"/>
      <c r="K96" s="267"/>
    </row>
    <row r="97" spans="1:11" ht="15.75" x14ac:dyDescent="0.25">
      <c r="A97" s="3"/>
      <c r="B97" s="1097" t="s">
        <v>71</v>
      </c>
      <c r="C97" s="1097"/>
      <c r="D97" s="1097"/>
      <c r="E97" s="1097"/>
      <c r="F97" s="1097"/>
      <c r="G97" s="1097"/>
      <c r="H97" s="1097"/>
      <c r="I97" s="1096"/>
      <c r="J97" s="1096"/>
      <c r="K97" s="10"/>
    </row>
    <row r="98" spans="1:11" ht="15.75" x14ac:dyDescent="0.25">
      <c r="A98" s="3"/>
      <c r="B98" s="1097" t="s">
        <v>77</v>
      </c>
      <c r="C98" s="1097"/>
      <c r="D98" s="1097"/>
      <c r="E98" s="1097"/>
      <c r="F98" s="1097"/>
      <c r="G98" s="1097"/>
      <c r="H98" s="1097"/>
      <c r="I98" s="1092"/>
      <c r="J98" s="1092"/>
      <c r="K98" s="267"/>
    </row>
    <row r="99" spans="1:11" ht="15.75" x14ac:dyDescent="0.25">
      <c r="A99" s="3"/>
      <c r="B99" s="1093" t="str">
        <f>B5</f>
        <v>Base Period 12 - Months Ending December 31, 2013</v>
      </c>
      <c r="C99" s="1093"/>
      <c r="D99" s="1093"/>
      <c r="E99" s="1093"/>
      <c r="F99" s="1093"/>
      <c r="G99" s="1093"/>
      <c r="H99" s="1093"/>
      <c r="I99" s="1094"/>
      <c r="J99" s="1094"/>
      <c r="K99" s="267"/>
    </row>
    <row r="100" spans="1:11" x14ac:dyDescent="0.2">
      <c r="B100" s="1095" t="s">
        <v>72</v>
      </c>
      <c r="C100" s="1096"/>
      <c r="D100" s="1096"/>
      <c r="E100" s="1096"/>
      <c r="F100" s="1096"/>
      <c r="G100" s="1096"/>
      <c r="H100" s="1096"/>
      <c r="I100" s="1096"/>
      <c r="J100" s="1096"/>
    </row>
    <row r="101" spans="1:11" ht="15.75" x14ac:dyDescent="0.2">
      <c r="B101" s="242"/>
      <c r="C101" s="246"/>
      <c r="D101" s="246"/>
      <c r="E101" s="246"/>
      <c r="F101" s="246"/>
      <c r="G101" s="246"/>
      <c r="H101" s="392"/>
      <c r="I101" s="246"/>
      <c r="J101" s="279"/>
    </row>
    <row r="102" spans="1:11" ht="15.75" x14ac:dyDescent="0.25">
      <c r="A102" s="3" t="s">
        <v>62</v>
      </c>
      <c r="B102" s="225"/>
      <c r="C102" s="226"/>
      <c r="D102" s="226"/>
      <c r="E102" s="226"/>
      <c r="F102" s="226"/>
      <c r="G102" s="226"/>
      <c r="H102" s="167"/>
      <c r="I102" s="10"/>
      <c r="J102" s="10"/>
      <c r="K102" s="267" t="s">
        <v>62</v>
      </c>
    </row>
    <row r="103" spans="1:11" ht="15.75" x14ac:dyDescent="0.25">
      <c r="A103" s="77" t="s">
        <v>73</v>
      </c>
      <c r="B103" s="4"/>
      <c r="C103" s="4"/>
      <c r="D103" s="4"/>
      <c r="E103" s="4"/>
      <c r="F103" s="4"/>
      <c r="G103" s="4"/>
      <c r="H103" s="33" t="s">
        <v>69</v>
      </c>
      <c r="I103" s="2"/>
      <c r="J103" s="33" t="s">
        <v>65</v>
      </c>
      <c r="K103" s="77" t="s">
        <v>73</v>
      </c>
    </row>
    <row r="104" spans="1:11" ht="15.75" x14ac:dyDescent="0.25">
      <c r="A104" s="87"/>
      <c r="B104" s="4"/>
      <c r="C104" s="4"/>
      <c r="D104" s="4"/>
      <c r="E104" s="4"/>
      <c r="F104" s="4"/>
      <c r="G104" s="4"/>
      <c r="H104" s="4"/>
      <c r="I104" s="10"/>
      <c r="J104" s="10"/>
      <c r="K104" s="87"/>
    </row>
    <row r="105" spans="1:11" ht="15.75" x14ac:dyDescent="0.25">
      <c r="A105" s="3">
        <v>1</v>
      </c>
      <c r="B105" s="228" t="s">
        <v>486</v>
      </c>
      <c r="C105" s="4"/>
      <c r="D105" s="4"/>
      <c r="E105" s="4"/>
      <c r="F105" s="4"/>
      <c r="G105" s="4"/>
      <c r="H105" s="389">
        <f>'Statement AF-WP'!K11</f>
        <v>-243938</v>
      </c>
      <c r="I105" s="10"/>
      <c r="J105" s="21" t="s">
        <v>1127</v>
      </c>
      <c r="K105" s="267">
        <v>1</v>
      </c>
    </row>
    <row r="106" spans="1:11" ht="15.75" x14ac:dyDescent="0.25">
      <c r="A106" s="229">
        <f>A105+1</f>
        <v>2</v>
      </c>
      <c r="B106" s="228"/>
      <c r="C106" s="4"/>
      <c r="D106" s="4"/>
      <c r="E106" s="4"/>
      <c r="F106" s="4"/>
      <c r="G106" s="4"/>
      <c r="H106" s="12"/>
      <c r="I106" s="10"/>
      <c r="J106" s="21"/>
      <c r="K106" s="267">
        <f>K105+1</f>
        <v>2</v>
      </c>
    </row>
    <row r="107" spans="1:11" ht="15.75" x14ac:dyDescent="0.25">
      <c r="A107" s="229">
        <f t="shared" ref="A107:A115" si="10">A106+1</f>
        <v>3</v>
      </c>
      <c r="B107" s="228" t="s">
        <v>487</v>
      </c>
      <c r="C107" s="4"/>
      <c r="D107" s="4"/>
      <c r="E107" s="4"/>
      <c r="F107" s="4"/>
      <c r="G107" s="4"/>
      <c r="H107" s="390">
        <f>'Statement AF-WP'!K13</f>
        <v>-101724</v>
      </c>
      <c r="I107" s="10"/>
      <c r="J107" s="21" t="s">
        <v>1128</v>
      </c>
      <c r="K107" s="267">
        <f t="shared" ref="K107:K115" si="11">K106+1</f>
        <v>3</v>
      </c>
    </row>
    <row r="108" spans="1:11" ht="15.75" x14ac:dyDescent="0.25">
      <c r="A108" s="229">
        <f t="shared" si="10"/>
        <v>4</v>
      </c>
      <c r="B108" s="228"/>
      <c r="C108" s="4"/>
      <c r="D108" s="4"/>
      <c r="E108" s="4"/>
      <c r="F108" s="4"/>
      <c r="G108" s="4"/>
      <c r="H108" s="12"/>
      <c r="I108" s="10"/>
      <c r="J108" s="21"/>
      <c r="K108" s="267">
        <f t="shared" si="11"/>
        <v>4</v>
      </c>
    </row>
    <row r="109" spans="1:11" ht="16.5" thickBot="1" x14ac:dyDescent="0.3">
      <c r="A109" s="229">
        <f t="shared" si="10"/>
        <v>5</v>
      </c>
      <c r="B109" s="228" t="s">
        <v>488</v>
      </c>
      <c r="C109" s="4"/>
      <c r="D109" s="4"/>
      <c r="E109" s="4"/>
      <c r="F109" s="4"/>
      <c r="G109" s="4"/>
      <c r="H109" s="71">
        <f>+H105+H107</f>
        <v>-345662</v>
      </c>
      <c r="I109" s="10"/>
      <c r="J109" s="19" t="s">
        <v>317</v>
      </c>
      <c r="K109" s="267">
        <f t="shared" si="11"/>
        <v>5</v>
      </c>
    </row>
    <row r="110" spans="1:11" ht="16.5" thickTop="1" x14ac:dyDescent="0.25">
      <c r="A110" s="229">
        <f t="shared" si="10"/>
        <v>6</v>
      </c>
      <c r="B110" s="4"/>
      <c r="C110" s="4"/>
      <c r="D110" s="4"/>
      <c r="E110" s="4"/>
      <c r="F110" s="4"/>
      <c r="G110" s="4"/>
      <c r="H110" s="12"/>
      <c r="I110" s="10"/>
      <c r="J110" s="10"/>
      <c r="K110" s="267">
        <f t="shared" si="11"/>
        <v>6</v>
      </c>
    </row>
    <row r="111" spans="1:11" ht="16.5" thickBot="1" x14ac:dyDescent="0.3">
      <c r="A111" s="229">
        <f t="shared" si="10"/>
        <v>7</v>
      </c>
      <c r="B111" s="228" t="s">
        <v>434</v>
      </c>
      <c r="C111" s="4"/>
      <c r="D111" s="4"/>
      <c r="E111" s="4"/>
      <c r="F111" s="4"/>
      <c r="G111" s="4"/>
      <c r="H111" s="710">
        <f>'Statement AF-WP'!K18</f>
        <v>0</v>
      </c>
      <c r="I111" s="10"/>
      <c r="J111" s="21" t="s">
        <v>1129</v>
      </c>
      <c r="K111" s="267">
        <f t="shared" si="11"/>
        <v>7</v>
      </c>
    </row>
    <row r="112" spans="1:11" ht="16.5" thickTop="1" x14ac:dyDescent="0.25">
      <c r="A112" s="345">
        <f t="shared" si="10"/>
        <v>8</v>
      </c>
      <c r="B112" s="228"/>
      <c r="C112" s="4"/>
      <c r="D112" s="4"/>
      <c r="E112" s="4"/>
      <c r="F112" s="4"/>
      <c r="G112" s="4"/>
      <c r="H112" s="489"/>
      <c r="I112" s="10"/>
      <c r="J112" s="21"/>
      <c r="K112" s="345">
        <f t="shared" si="11"/>
        <v>8</v>
      </c>
    </row>
    <row r="113" spans="1:11" ht="16.5" thickBot="1" x14ac:dyDescent="0.3">
      <c r="A113" s="345">
        <f t="shared" si="10"/>
        <v>9</v>
      </c>
      <c r="B113" s="103" t="s">
        <v>860</v>
      </c>
      <c r="C113" s="4"/>
      <c r="D113" s="4"/>
      <c r="E113" s="4"/>
      <c r="F113" s="4"/>
      <c r="G113" s="4"/>
      <c r="H113" s="478">
        <f>'Statement AF-WP'!K20</f>
        <v>0</v>
      </c>
      <c r="I113" s="10"/>
      <c r="J113" s="21" t="s">
        <v>1130</v>
      </c>
      <c r="K113" s="345">
        <f t="shared" si="11"/>
        <v>9</v>
      </c>
    </row>
    <row r="114" spans="1:11" ht="16.5" thickTop="1" x14ac:dyDescent="0.25">
      <c r="A114" s="345">
        <f t="shared" si="10"/>
        <v>10</v>
      </c>
      <c r="B114" s="4"/>
      <c r="C114" s="4"/>
      <c r="D114" s="4"/>
      <c r="E114" s="4"/>
      <c r="F114" s="4"/>
      <c r="G114" s="4"/>
      <c r="H114" s="187"/>
      <c r="I114" s="10"/>
      <c r="J114" s="19"/>
      <c r="K114" s="345">
        <f t="shared" si="11"/>
        <v>10</v>
      </c>
    </row>
    <row r="115" spans="1:11" ht="16.5" thickBot="1" x14ac:dyDescent="0.3">
      <c r="A115" s="345">
        <f t="shared" si="10"/>
        <v>11</v>
      </c>
      <c r="B115" s="103" t="s">
        <v>859</v>
      </c>
      <c r="C115" s="4"/>
      <c r="D115" s="4"/>
      <c r="E115" s="4"/>
      <c r="F115" s="4"/>
      <c r="G115" s="4"/>
      <c r="H115" s="710">
        <f>'Statement AF-WP'!K22</f>
        <v>0</v>
      </c>
      <c r="I115" s="10"/>
      <c r="J115" s="21" t="s">
        <v>1131</v>
      </c>
      <c r="K115" s="345">
        <f t="shared" si="11"/>
        <v>11</v>
      </c>
    </row>
    <row r="116" spans="1:11" ht="16.5" thickTop="1" x14ac:dyDescent="0.25">
      <c r="A116" s="345"/>
      <c r="B116" s="4"/>
      <c r="C116" s="4"/>
      <c r="D116" s="4"/>
      <c r="E116" s="4"/>
      <c r="F116" s="4"/>
      <c r="G116" s="4"/>
      <c r="H116" s="187"/>
      <c r="I116" s="10"/>
      <c r="J116" s="19"/>
      <c r="K116" s="345"/>
    </row>
    <row r="117" spans="1:11" ht="15.75" x14ac:dyDescent="0.25">
      <c r="A117" s="3"/>
      <c r="B117" s="4"/>
      <c r="C117" s="4"/>
      <c r="D117" s="4"/>
      <c r="E117" s="4"/>
      <c r="F117" s="4"/>
      <c r="G117" s="4"/>
      <c r="H117" s="4"/>
      <c r="I117" s="10"/>
      <c r="J117" s="10"/>
      <c r="K117" s="267"/>
    </row>
    <row r="118" spans="1:11" ht="15.75" x14ac:dyDescent="0.25">
      <c r="A118" s="3"/>
      <c r="B118" s="1097" t="s">
        <v>42</v>
      </c>
      <c r="C118" s="1097"/>
      <c r="D118" s="1097"/>
      <c r="E118" s="1097"/>
      <c r="F118" s="1097"/>
      <c r="G118" s="1097"/>
      <c r="H118" s="1097"/>
      <c r="I118" s="1092"/>
      <c r="J118" s="1092"/>
      <c r="K118" s="267"/>
    </row>
    <row r="119" spans="1:11" ht="15.75" x14ac:dyDescent="0.25">
      <c r="A119" s="3"/>
      <c r="B119" s="1097" t="s">
        <v>241</v>
      </c>
      <c r="C119" s="1097"/>
      <c r="D119" s="1097"/>
      <c r="E119" s="1097"/>
      <c r="F119" s="1097"/>
      <c r="G119" s="1097"/>
      <c r="H119" s="1097"/>
      <c r="I119" s="1096"/>
      <c r="J119" s="1096"/>
      <c r="K119" s="10"/>
    </row>
    <row r="120" spans="1:11" ht="15.75" x14ac:dyDescent="0.25">
      <c r="A120" s="3"/>
      <c r="B120" s="1097" t="s">
        <v>240</v>
      </c>
      <c r="C120" s="1097"/>
      <c r="D120" s="1097"/>
      <c r="E120" s="1097"/>
      <c r="F120" s="1097"/>
      <c r="G120" s="1097"/>
      <c r="H120" s="1097"/>
      <c r="I120" s="1092"/>
      <c r="J120" s="1092"/>
      <c r="K120" s="267"/>
    </row>
    <row r="121" spans="1:11" ht="15.75" x14ac:dyDescent="0.25">
      <c r="A121" s="3"/>
      <c r="B121" s="1093" t="str">
        <f>B5</f>
        <v>Base Period 12 - Months Ending December 31, 2013</v>
      </c>
      <c r="C121" s="1093"/>
      <c r="D121" s="1093"/>
      <c r="E121" s="1093"/>
      <c r="F121" s="1093"/>
      <c r="G121" s="1093"/>
      <c r="H121" s="1093"/>
      <c r="I121" s="1094"/>
      <c r="J121" s="1094"/>
      <c r="K121" s="267"/>
    </row>
    <row r="122" spans="1:11" x14ac:dyDescent="0.2">
      <c r="B122" s="1095" t="s">
        <v>72</v>
      </c>
      <c r="C122" s="1096"/>
      <c r="D122" s="1096"/>
      <c r="E122" s="1096"/>
      <c r="F122" s="1096"/>
      <c r="G122" s="1096"/>
      <c r="H122" s="1096"/>
      <c r="I122" s="1096"/>
      <c r="J122" s="1096"/>
    </row>
    <row r="123" spans="1:11" ht="15.75" x14ac:dyDescent="0.2">
      <c r="B123" s="242"/>
      <c r="C123" s="246"/>
      <c r="D123" s="246"/>
      <c r="E123" s="246"/>
      <c r="F123" s="246"/>
      <c r="G123" s="246"/>
      <c r="H123" s="392"/>
      <c r="I123" s="246"/>
      <c r="J123" s="279"/>
    </row>
    <row r="124" spans="1:11" ht="15.75" x14ac:dyDescent="0.25">
      <c r="A124" s="3" t="s">
        <v>62</v>
      </c>
      <c r="B124" s="225"/>
      <c r="C124" s="226"/>
      <c r="D124" s="226"/>
      <c r="E124" s="226"/>
      <c r="F124" s="226"/>
      <c r="G124" s="226"/>
      <c r="H124" s="167"/>
      <c r="I124" s="10"/>
      <c r="J124" s="10"/>
      <c r="K124" s="267" t="s">
        <v>62</v>
      </c>
    </row>
    <row r="125" spans="1:11" ht="15.75" x14ac:dyDescent="0.25">
      <c r="A125" s="77" t="s">
        <v>73</v>
      </c>
      <c r="B125" s="4"/>
      <c r="C125" s="4"/>
      <c r="D125" s="4"/>
      <c r="E125" s="4"/>
      <c r="F125" s="4"/>
      <c r="G125" s="4"/>
      <c r="H125" s="33" t="s">
        <v>69</v>
      </c>
      <c r="I125" s="2"/>
      <c r="J125" s="33" t="s">
        <v>65</v>
      </c>
      <c r="K125" s="77" t="s">
        <v>73</v>
      </c>
    </row>
    <row r="126" spans="1:11" ht="15.75" x14ac:dyDescent="0.25">
      <c r="A126" s="87"/>
      <c r="B126" s="4"/>
      <c r="C126" s="4"/>
      <c r="D126" s="4"/>
      <c r="E126" s="4"/>
      <c r="F126" s="4"/>
      <c r="G126" s="4"/>
      <c r="H126" s="4"/>
      <c r="I126" s="10"/>
      <c r="J126" s="10"/>
      <c r="K126" s="87"/>
    </row>
    <row r="127" spans="1:11" ht="18" thickBot="1" x14ac:dyDescent="0.3">
      <c r="A127" s="3">
        <v>1</v>
      </c>
      <c r="B127" s="227" t="s">
        <v>384</v>
      </c>
      <c r="C127" s="4"/>
      <c r="D127" s="4"/>
      <c r="E127" s="4"/>
      <c r="F127" s="4"/>
      <c r="G127" s="4"/>
      <c r="H127" s="710">
        <f>'Statement AG-WP'!K11</f>
        <v>5973</v>
      </c>
      <c r="I127" s="275"/>
      <c r="J127" s="21" t="s">
        <v>1132</v>
      </c>
      <c r="K127" s="267">
        <v>1</v>
      </c>
    </row>
    <row r="128" spans="1:11" ht="16.5" thickTop="1" x14ac:dyDescent="0.25">
      <c r="A128" s="345"/>
      <c r="B128" s="4"/>
      <c r="C128" s="4"/>
      <c r="D128" s="4"/>
      <c r="E128" s="4"/>
      <c r="F128" s="4"/>
      <c r="G128" s="4"/>
      <c r="H128" s="187"/>
      <c r="I128" s="10"/>
      <c r="J128" s="10"/>
      <c r="K128" s="345"/>
    </row>
    <row r="129" spans="1:11" ht="15.75" x14ac:dyDescent="0.25">
      <c r="A129" s="3"/>
      <c r="B129" s="4"/>
      <c r="C129" s="4"/>
      <c r="D129" s="4"/>
      <c r="E129" s="4"/>
      <c r="F129" s="4"/>
      <c r="G129" s="4"/>
      <c r="H129" s="187"/>
      <c r="I129" s="10"/>
      <c r="J129" s="10"/>
      <c r="K129" s="267"/>
    </row>
    <row r="130" spans="1:11" ht="18.75" x14ac:dyDescent="0.25">
      <c r="A130" s="240" t="s">
        <v>194</v>
      </c>
      <c r="B130" s="4" t="s">
        <v>379</v>
      </c>
      <c r="C130" s="4"/>
      <c r="D130" s="4"/>
      <c r="E130" s="4"/>
      <c r="F130" s="4"/>
      <c r="G130" s="4"/>
      <c r="H130" s="79"/>
      <c r="I130" s="10"/>
      <c r="J130" s="21"/>
      <c r="K130" s="267"/>
    </row>
    <row r="131" spans="1:11" ht="15.75" x14ac:dyDescent="0.25">
      <c r="A131" s="275"/>
      <c r="B131" s="50"/>
      <c r="C131" s="4"/>
      <c r="D131" s="4"/>
      <c r="E131" s="4"/>
      <c r="F131" s="4"/>
      <c r="G131" s="4"/>
      <c r="H131" s="4"/>
      <c r="I131" s="10"/>
      <c r="J131" s="10"/>
      <c r="K131" s="345"/>
    </row>
    <row r="132" spans="1:11" ht="15.75" x14ac:dyDescent="0.25">
      <c r="A132" s="3"/>
      <c r="B132" s="2"/>
      <c r="C132" s="2"/>
      <c r="D132" s="2"/>
      <c r="E132" s="2"/>
      <c r="F132" s="2"/>
      <c r="G132" s="2"/>
      <c r="H132" s="88"/>
      <c r="I132" s="10"/>
      <c r="J132" s="10"/>
      <c r="K132" s="267"/>
    </row>
    <row r="133" spans="1:11" ht="15.75" x14ac:dyDescent="0.25">
      <c r="A133" s="10"/>
      <c r="B133" s="1097" t="s">
        <v>42</v>
      </c>
      <c r="C133" s="1097"/>
      <c r="D133" s="1097"/>
      <c r="E133" s="1097"/>
      <c r="F133" s="1097"/>
      <c r="G133" s="1097"/>
      <c r="H133" s="1097"/>
      <c r="I133" s="1092"/>
      <c r="J133" s="1092"/>
      <c r="K133" s="10"/>
    </row>
    <row r="134" spans="1:11" ht="15.75" x14ac:dyDescent="0.25">
      <c r="A134" s="10"/>
      <c r="B134" s="1097" t="s">
        <v>47</v>
      </c>
      <c r="C134" s="1097"/>
      <c r="D134" s="1097"/>
      <c r="E134" s="1097"/>
      <c r="F134" s="1097"/>
      <c r="G134" s="1097"/>
      <c r="H134" s="1097"/>
      <c r="I134" s="1096"/>
      <c r="J134" s="1096"/>
      <c r="K134" s="10"/>
    </row>
    <row r="135" spans="1:11" ht="15.75" x14ac:dyDescent="0.25">
      <c r="A135" s="10"/>
      <c r="B135" s="1097" t="s">
        <v>48</v>
      </c>
      <c r="C135" s="1097"/>
      <c r="D135" s="1097"/>
      <c r="E135" s="1097"/>
      <c r="F135" s="1097"/>
      <c r="G135" s="1097"/>
      <c r="H135" s="1097"/>
      <c r="I135" s="1092"/>
      <c r="J135" s="1092"/>
      <c r="K135" s="10"/>
    </row>
    <row r="136" spans="1:11" ht="15.75" x14ac:dyDescent="0.25">
      <c r="A136" s="10"/>
      <c r="B136" s="1093" t="str">
        <f>B5</f>
        <v>Base Period 12 - Months Ending December 31, 2013</v>
      </c>
      <c r="C136" s="1093"/>
      <c r="D136" s="1093"/>
      <c r="E136" s="1093"/>
      <c r="F136" s="1093"/>
      <c r="G136" s="1093"/>
      <c r="H136" s="1093"/>
      <c r="I136" s="1094"/>
      <c r="J136" s="1094"/>
      <c r="K136" s="10"/>
    </row>
    <row r="137" spans="1:11" x14ac:dyDescent="0.2">
      <c r="B137" s="1095" t="s">
        <v>72</v>
      </c>
      <c r="C137" s="1096"/>
      <c r="D137" s="1096"/>
      <c r="E137" s="1096"/>
      <c r="F137" s="1096"/>
      <c r="G137" s="1096"/>
      <c r="H137" s="1096"/>
      <c r="I137" s="1096"/>
      <c r="J137" s="1096"/>
    </row>
    <row r="138" spans="1:11" ht="15.75" x14ac:dyDescent="0.2">
      <c r="B138" s="242"/>
      <c r="C138" s="246"/>
      <c r="D138" s="246"/>
      <c r="E138" s="246"/>
      <c r="F138" s="246"/>
      <c r="G138" s="246"/>
      <c r="H138" s="392"/>
      <c r="I138" s="246"/>
      <c r="J138" s="279"/>
    </row>
    <row r="139" spans="1:11" ht="15.75" x14ac:dyDescent="0.25">
      <c r="A139" s="10" t="s">
        <v>62</v>
      </c>
      <c r="B139" s="225"/>
      <c r="C139" s="226"/>
      <c r="D139" s="226"/>
      <c r="E139" s="226"/>
      <c r="F139" s="226"/>
      <c r="G139" s="226"/>
      <c r="H139" s="167"/>
      <c r="I139" s="230"/>
      <c r="J139" s="10"/>
      <c r="K139" s="10" t="s">
        <v>62</v>
      </c>
    </row>
    <row r="140" spans="1:11" ht="15.75" x14ac:dyDescent="0.25">
      <c r="A140" s="77" t="s">
        <v>63</v>
      </c>
      <c r="B140" s="4"/>
      <c r="C140" s="3" t="s">
        <v>39</v>
      </c>
      <c r="D140" s="3"/>
      <c r="E140" s="3"/>
      <c r="F140" s="3"/>
      <c r="G140" s="3"/>
      <c r="H140" s="33" t="s">
        <v>69</v>
      </c>
      <c r="I140" s="2"/>
      <c r="J140" s="33" t="s">
        <v>65</v>
      </c>
      <c r="K140" s="77" t="s">
        <v>63</v>
      </c>
    </row>
    <row r="141" spans="1:11" ht="15.75" x14ac:dyDescent="0.25">
      <c r="A141" s="88"/>
      <c r="B141" s="4"/>
      <c r="C141" s="3"/>
      <c r="D141" s="3"/>
      <c r="E141" s="3"/>
      <c r="F141" s="3"/>
      <c r="G141" s="3"/>
      <c r="H141" s="48"/>
      <c r="I141" s="2"/>
      <c r="J141" s="48"/>
      <c r="K141" s="88"/>
    </row>
    <row r="142" spans="1:11" ht="15.75" x14ac:dyDescent="0.25">
      <c r="A142" s="3">
        <v>1</v>
      </c>
      <c r="B142" s="91" t="s">
        <v>16</v>
      </c>
      <c r="C142" s="4"/>
      <c r="D142" s="4"/>
      <c r="E142" s="4"/>
      <c r="F142" s="4"/>
      <c r="G142" s="4"/>
      <c r="H142" s="4"/>
      <c r="I142" s="10"/>
      <c r="J142" s="10"/>
      <c r="K142" s="267">
        <v>1</v>
      </c>
    </row>
    <row r="143" spans="1:11" ht="15.75" x14ac:dyDescent="0.25">
      <c r="A143" s="3">
        <f>+A142+1</f>
        <v>2</v>
      </c>
      <c r="B143" s="5" t="s">
        <v>889</v>
      </c>
      <c r="C143" s="4"/>
      <c r="D143" s="4"/>
      <c r="E143" s="4"/>
      <c r="F143" s="4"/>
      <c r="G143" s="4"/>
      <c r="H143" s="391">
        <f>'Statement AH-WP'!H12</f>
        <v>95859</v>
      </c>
      <c r="I143" s="35"/>
      <c r="J143" s="19" t="s">
        <v>1133</v>
      </c>
      <c r="K143" s="267">
        <f>+K142+1</f>
        <v>2</v>
      </c>
    </row>
    <row r="144" spans="1:11" ht="15.75" x14ac:dyDescent="0.25">
      <c r="A144" s="345">
        <f t="shared" ref="A144:A151" si="12">+A143+1</f>
        <v>3</v>
      </c>
      <c r="B144" s="7" t="s">
        <v>890</v>
      </c>
      <c r="C144" s="4"/>
      <c r="D144" s="4"/>
      <c r="E144" s="4"/>
      <c r="F144" s="4"/>
      <c r="G144" s="4"/>
      <c r="H144" s="170"/>
      <c r="I144" s="35"/>
      <c r="J144" s="19"/>
      <c r="K144" s="345">
        <f t="shared" ref="K144:K152" si="13">+K143+1</f>
        <v>3</v>
      </c>
    </row>
    <row r="145" spans="1:11" ht="15.75" x14ac:dyDescent="0.25">
      <c r="A145" s="345">
        <f t="shared" si="12"/>
        <v>4</v>
      </c>
      <c r="B145" s="5" t="s">
        <v>870</v>
      </c>
      <c r="C145" s="4"/>
      <c r="D145" s="4"/>
      <c r="E145" s="4"/>
      <c r="F145" s="4"/>
      <c r="G145" s="4"/>
      <c r="H145" s="393">
        <f>'Statement AH-WP'!H14</f>
        <v>-8314</v>
      </c>
      <c r="I145" s="35"/>
      <c r="J145" s="19" t="s">
        <v>1134</v>
      </c>
      <c r="K145" s="345">
        <f t="shared" si="13"/>
        <v>4</v>
      </c>
    </row>
    <row r="146" spans="1:11" ht="15.75" x14ac:dyDescent="0.25">
      <c r="A146" s="345">
        <f t="shared" si="12"/>
        <v>5</v>
      </c>
      <c r="B146" s="5" t="s">
        <v>871</v>
      </c>
      <c r="C146" s="5"/>
      <c r="D146" s="5"/>
      <c r="E146" s="5"/>
      <c r="F146" s="5"/>
      <c r="G146" s="5"/>
      <c r="H146" s="393">
        <f>'Statement AH-WP'!H15</f>
        <v>-1137</v>
      </c>
      <c r="I146" s="37"/>
      <c r="J146" s="19" t="s">
        <v>1135</v>
      </c>
      <c r="K146" s="345">
        <f t="shared" si="13"/>
        <v>5</v>
      </c>
    </row>
    <row r="147" spans="1:11" ht="15.75" x14ac:dyDescent="0.25">
      <c r="A147" s="345">
        <f t="shared" si="12"/>
        <v>6</v>
      </c>
      <c r="B147" s="5" t="s">
        <v>872</v>
      </c>
      <c r="C147" s="4"/>
      <c r="D147" s="4"/>
      <c r="E147" s="4"/>
      <c r="F147" s="4"/>
      <c r="G147" s="4"/>
      <c r="H147" s="393">
        <f>'Statement AH-WP'!H16</f>
        <v>-5140</v>
      </c>
      <c r="I147" s="35"/>
      <c r="J147" s="19" t="s">
        <v>1136</v>
      </c>
      <c r="K147" s="345">
        <f t="shared" si="13"/>
        <v>6</v>
      </c>
    </row>
    <row r="148" spans="1:11" ht="15.75" x14ac:dyDescent="0.25">
      <c r="A148" s="345">
        <f t="shared" si="12"/>
        <v>7</v>
      </c>
      <c r="B148" s="5" t="s">
        <v>873</v>
      </c>
      <c r="C148" s="4"/>
      <c r="D148" s="4"/>
      <c r="E148" s="4"/>
      <c r="F148" s="4"/>
      <c r="G148" s="4"/>
      <c r="H148" s="393">
        <f>'Statement AH-WP'!H17</f>
        <v>-5090</v>
      </c>
      <c r="I148" s="35"/>
      <c r="J148" s="19" t="s">
        <v>1137</v>
      </c>
      <c r="K148" s="345">
        <f t="shared" si="13"/>
        <v>7</v>
      </c>
    </row>
    <row r="149" spans="1:11" ht="15.75" x14ac:dyDescent="0.25">
      <c r="A149" s="345">
        <f t="shared" si="12"/>
        <v>8</v>
      </c>
      <c r="B149" s="5" t="s">
        <v>1011</v>
      </c>
      <c r="C149" s="4"/>
      <c r="D149" s="4"/>
      <c r="E149" s="4"/>
      <c r="F149" s="4"/>
      <c r="G149" s="4"/>
      <c r="H149" s="398">
        <f>'Statement AH-WP'!H18</f>
        <v>-7</v>
      </c>
      <c r="I149" s="35"/>
      <c r="J149" s="19" t="s">
        <v>1138</v>
      </c>
      <c r="K149" s="345">
        <f t="shared" si="13"/>
        <v>8</v>
      </c>
    </row>
    <row r="150" spans="1:11" ht="15.75" x14ac:dyDescent="0.25">
      <c r="A150" s="345">
        <f t="shared" si="12"/>
        <v>9</v>
      </c>
      <c r="B150" s="4" t="s">
        <v>874</v>
      </c>
      <c r="C150" s="4"/>
      <c r="D150" s="4"/>
      <c r="E150" s="4"/>
      <c r="F150" s="4"/>
      <c r="G150" s="4"/>
      <c r="H150" s="74">
        <f>SUM(H143:H149)</f>
        <v>76171</v>
      </c>
      <c r="I150" s="55"/>
      <c r="J150" s="21" t="s">
        <v>869</v>
      </c>
      <c r="K150" s="345">
        <f t="shared" si="13"/>
        <v>9</v>
      </c>
    </row>
    <row r="151" spans="1:11" ht="15.75" x14ac:dyDescent="0.25">
      <c r="A151" s="345">
        <f t="shared" si="12"/>
        <v>10</v>
      </c>
      <c r="B151" s="4"/>
      <c r="C151" s="4"/>
      <c r="D151" s="4"/>
      <c r="E151" s="4"/>
      <c r="F151" s="4"/>
      <c r="G151" s="4"/>
      <c r="H151" s="4"/>
      <c r="I151" s="4"/>
      <c r="J151" s="4"/>
      <c r="K151" s="345">
        <f t="shared" si="13"/>
        <v>10</v>
      </c>
    </row>
    <row r="152" spans="1:11" ht="15.75" x14ac:dyDescent="0.25">
      <c r="A152" s="229">
        <f t="shared" ref="A152:A167" si="14">+A151+1</f>
        <v>11</v>
      </c>
      <c r="B152" s="92" t="s">
        <v>17</v>
      </c>
      <c r="C152" s="3"/>
      <c r="D152" s="4"/>
      <c r="E152" s="5"/>
      <c r="F152" s="5"/>
      <c r="G152" s="5"/>
      <c r="H152" s="28"/>
      <c r="I152" s="41"/>
      <c r="J152" s="19"/>
      <c r="K152" s="345">
        <f t="shared" si="13"/>
        <v>11</v>
      </c>
    </row>
    <row r="153" spans="1:11" ht="15.75" x14ac:dyDescent="0.25">
      <c r="A153" s="229">
        <f t="shared" si="14"/>
        <v>12</v>
      </c>
      <c r="B153" s="7" t="s">
        <v>531</v>
      </c>
      <c r="C153" s="3"/>
      <c r="D153" s="4"/>
      <c r="E153" s="5"/>
      <c r="F153" s="5"/>
      <c r="G153" s="5"/>
      <c r="H153" s="391">
        <f>'Statement AH-WP'!H22</f>
        <v>533372</v>
      </c>
      <c r="I153" s="275"/>
      <c r="J153" s="19" t="s">
        <v>1139</v>
      </c>
      <c r="K153" s="267">
        <f t="shared" ref="K153:K173" si="15">+K152+1</f>
        <v>12</v>
      </c>
    </row>
    <row r="154" spans="1:11" ht="15.75" x14ac:dyDescent="0.25">
      <c r="A154" s="229">
        <f t="shared" si="14"/>
        <v>13</v>
      </c>
      <c r="B154" s="7" t="s">
        <v>532</v>
      </c>
      <c r="C154" s="3"/>
      <c r="D154" s="4"/>
      <c r="E154" s="5"/>
      <c r="F154" s="5"/>
      <c r="G154" s="5"/>
      <c r="H154" s="75" t="s">
        <v>39</v>
      </c>
      <c r="I154" s="37"/>
      <c r="J154" s="19"/>
      <c r="K154" s="267">
        <f t="shared" si="15"/>
        <v>13</v>
      </c>
    </row>
    <row r="155" spans="1:11" ht="15.75" x14ac:dyDescent="0.25">
      <c r="A155" s="229">
        <f t="shared" si="14"/>
        <v>14</v>
      </c>
      <c r="B155" s="7" t="s">
        <v>533</v>
      </c>
      <c r="C155" s="3"/>
      <c r="D155" s="4"/>
      <c r="E155" s="5"/>
      <c r="F155" s="5"/>
      <c r="G155" s="5"/>
      <c r="H155" s="393">
        <f>'Statement AH-WP'!H24</f>
        <v>-809</v>
      </c>
      <c r="I155" s="37"/>
      <c r="J155" s="19" t="s">
        <v>1140</v>
      </c>
      <c r="K155" s="267">
        <f t="shared" si="15"/>
        <v>14</v>
      </c>
    </row>
    <row r="156" spans="1:11" ht="15.75" x14ac:dyDescent="0.25">
      <c r="A156" s="273">
        <f t="shared" si="14"/>
        <v>15</v>
      </c>
      <c r="B156" s="7" t="s">
        <v>300</v>
      </c>
      <c r="C156" s="273"/>
      <c r="D156" s="4"/>
      <c r="E156" s="5"/>
      <c r="F156" s="5"/>
      <c r="G156" s="5"/>
      <c r="H156" s="393">
        <f>'Statement AH-WP'!H25</f>
        <v>0</v>
      </c>
      <c r="I156" s="37"/>
      <c r="J156" s="19" t="s">
        <v>1141</v>
      </c>
      <c r="K156" s="273">
        <f t="shared" si="15"/>
        <v>15</v>
      </c>
    </row>
    <row r="157" spans="1:11" ht="15.75" x14ac:dyDescent="0.25">
      <c r="A157" s="345">
        <f t="shared" si="14"/>
        <v>16</v>
      </c>
      <c r="B157" s="7" t="s">
        <v>830</v>
      </c>
      <c r="C157" s="267"/>
      <c r="D157" s="4"/>
      <c r="E157" s="5"/>
      <c r="F157" s="5"/>
      <c r="G157" s="5"/>
      <c r="H157" s="393">
        <f>'Statement AH-WP'!H26</f>
        <v>0</v>
      </c>
      <c r="I157" s="1013"/>
      <c r="J157" s="19" t="s">
        <v>1142</v>
      </c>
      <c r="K157" s="345">
        <f t="shared" si="15"/>
        <v>16</v>
      </c>
    </row>
    <row r="158" spans="1:11" ht="18.75" x14ac:dyDescent="0.25">
      <c r="A158" s="274">
        <f t="shared" si="14"/>
        <v>17</v>
      </c>
      <c r="B158" s="7" t="s">
        <v>904</v>
      </c>
      <c r="C158" s="274"/>
      <c r="D158" s="4"/>
      <c r="E158" s="5"/>
      <c r="F158" s="5"/>
      <c r="G158" s="5"/>
      <c r="H158" s="393">
        <f>'Statement AH-WP'!H27</f>
        <v>0</v>
      </c>
      <c r="I158" s="37"/>
      <c r="J158" s="19" t="s">
        <v>893</v>
      </c>
      <c r="K158" s="274">
        <f t="shared" si="15"/>
        <v>17</v>
      </c>
    </row>
    <row r="159" spans="1:11" ht="15.75" x14ac:dyDescent="0.25">
      <c r="A159" s="274">
        <f t="shared" si="14"/>
        <v>18</v>
      </c>
      <c r="B159" s="7" t="s">
        <v>875</v>
      </c>
      <c r="C159" s="267"/>
      <c r="D159" s="4"/>
      <c r="E159" s="5"/>
      <c r="F159" s="5"/>
      <c r="G159" s="5"/>
      <c r="H159" s="393">
        <f>'Statement AH-WP'!H28</f>
        <v>-514</v>
      </c>
      <c r="I159" s="37"/>
      <c r="J159" s="19" t="s">
        <v>1143</v>
      </c>
      <c r="K159" s="274">
        <f t="shared" si="15"/>
        <v>18</v>
      </c>
    </row>
    <row r="160" spans="1:11" ht="15.75" x14ac:dyDescent="0.25">
      <c r="A160" s="345">
        <f t="shared" si="14"/>
        <v>19</v>
      </c>
      <c r="B160" s="7" t="s">
        <v>259</v>
      </c>
      <c r="C160" s="3"/>
      <c r="D160" s="4"/>
      <c r="E160" s="5"/>
      <c r="F160" s="5"/>
      <c r="G160" s="5"/>
      <c r="H160" s="393">
        <f>'Statement AH-WP'!H29</f>
        <v>-4539</v>
      </c>
      <c r="I160" s="275"/>
      <c r="J160" s="19" t="s">
        <v>1144</v>
      </c>
      <c r="K160" s="345">
        <f t="shared" si="15"/>
        <v>19</v>
      </c>
    </row>
    <row r="161" spans="1:11" ht="15.75" x14ac:dyDescent="0.25">
      <c r="A161" s="345">
        <f t="shared" si="14"/>
        <v>20</v>
      </c>
      <c r="B161" s="7" t="s">
        <v>847</v>
      </c>
      <c r="C161" s="273"/>
      <c r="D161" s="4"/>
      <c r="E161" s="5"/>
      <c r="F161" s="5"/>
      <c r="G161" s="5"/>
      <c r="H161" s="393">
        <f>'Statement AH-WP'!H30</f>
        <v>0</v>
      </c>
      <c r="I161" s="37"/>
      <c r="J161" s="19" t="s">
        <v>1145</v>
      </c>
      <c r="K161" s="345">
        <f t="shared" si="15"/>
        <v>20</v>
      </c>
    </row>
    <row r="162" spans="1:11" ht="15.75" x14ac:dyDescent="0.25">
      <c r="A162" s="345">
        <f t="shared" si="14"/>
        <v>21</v>
      </c>
      <c r="B162" s="7" t="s">
        <v>260</v>
      </c>
      <c r="C162" s="4"/>
      <c r="D162" s="4"/>
      <c r="E162" s="4"/>
      <c r="F162" s="4"/>
      <c r="G162" s="4"/>
      <c r="H162" s="393">
        <f>'Statement AH-WP'!H31</f>
        <v>-72</v>
      </c>
      <c r="I162" s="275"/>
      <c r="J162" s="19" t="s">
        <v>1146</v>
      </c>
      <c r="K162" s="345">
        <f t="shared" si="15"/>
        <v>21</v>
      </c>
    </row>
    <row r="163" spans="1:11" ht="15.75" x14ac:dyDescent="0.25">
      <c r="A163" s="345">
        <f t="shared" si="14"/>
        <v>22</v>
      </c>
      <c r="B163" s="7" t="s">
        <v>261</v>
      </c>
      <c r="C163" s="4"/>
      <c r="D163" s="4"/>
      <c r="E163" s="4"/>
      <c r="F163" s="4"/>
      <c r="G163" s="4"/>
      <c r="H163" s="393">
        <f>'Statement AH-WP'!H32</f>
        <v>-4009</v>
      </c>
      <c r="I163" s="275"/>
      <c r="J163" s="19" t="s">
        <v>1147</v>
      </c>
      <c r="K163" s="345">
        <f t="shared" si="15"/>
        <v>22</v>
      </c>
    </row>
    <row r="164" spans="1:11" ht="15.75" x14ac:dyDescent="0.25">
      <c r="A164" s="345">
        <f t="shared" si="14"/>
        <v>23</v>
      </c>
      <c r="B164" s="7" t="s">
        <v>262</v>
      </c>
      <c r="C164" s="4"/>
      <c r="D164" s="4"/>
      <c r="E164" s="4"/>
      <c r="F164" s="4"/>
      <c r="G164" s="4"/>
      <c r="H164" s="393">
        <f>'Statement AH-WP'!H33</f>
        <v>-98</v>
      </c>
      <c r="I164" s="37"/>
      <c r="J164" s="19" t="s">
        <v>1148</v>
      </c>
      <c r="K164" s="345">
        <f t="shared" si="15"/>
        <v>23</v>
      </c>
    </row>
    <row r="165" spans="1:11" ht="15.75" x14ac:dyDescent="0.25">
      <c r="A165" s="345">
        <f t="shared" si="14"/>
        <v>24</v>
      </c>
      <c r="B165" s="7" t="s">
        <v>263</v>
      </c>
      <c r="C165" s="3"/>
      <c r="D165" s="4"/>
      <c r="E165" s="5"/>
      <c r="F165" s="5"/>
      <c r="G165" s="5"/>
      <c r="H165" s="401">
        <f>'Statement AH-WP'!H34</f>
        <v>-24</v>
      </c>
      <c r="I165" s="10"/>
      <c r="J165" s="19" t="s">
        <v>1149</v>
      </c>
      <c r="K165" s="345">
        <f t="shared" si="15"/>
        <v>24</v>
      </c>
    </row>
    <row r="166" spans="1:11" ht="15.75" x14ac:dyDescent="0.25">
      <c r="A166" s="345">
        <f t="shared" si="14"/>
        <v>25</v>
      </c>
      <c r="B166" s="7" t="s">
        <v>1222</v>
      </c>
      <c r="C166" s="345"/>
      <c r="D166" s="4"/>
      <c r="E166" s="5"/>
      <c r="F166" s="5"/>
      <c r="G166" s="5"/>
      <c r="H166" s="398">
        <f>'Statement AH-WP'!H35</f>
        <v>-230</v>
      </c>
      <c r="I166" s="275"/>
      <c r="J166" s="19" t="s">
        <v>1150</v>
      </c>
      <c r="K166" s="345">
        <f t="shared" si="15"/>
        <v>25</v>
      </c>
    </row>
    <row r="167" spans="1:11" ht="15.75" x14ac:dyDescent="0.25">
      <c r="A167" s="345">
        <f t="shared" si="14"/>
        <v>26</v>
      </c>
      <c r="B167" s="7" t="s">
        <v>876</v>
      </c>
      <c r="C167" s="3"/>
      <c r="D167" s="4"/>
      <c r="E167" s="5"/>
      <c r="F167" s="5"/>
      <c r="G167" s="5"/>
      <c r="H167" s="64">
        <f>SUM(H153:H166)</f>
        <v>523077</v>
      </c>
      <c r="I167" s="1013"/>
      <c r="J167" s="21" t="s">
        <v>877</v>
      </c>
      <c r="K167" s="345">
        <f t="shared" si="15"/>
        <v>26</v>
      </c>
    </row>
    <row r="168" spans="1:11" ht="15.75" x14ac:dyDescent="0.25">
      <c r="A168" s="229">
        <f t="shared" ref="A168:A172" si="16">+A167+1</f>
        <v>27</v>
      </c>
      <c r="B168" s="7" t="s">
        <v>884</v>
      </c>
      <c r="C168" s="229"/>
      <c r="D168" s="4"/>
      <c r="E168" s="5"/>
      <c r="F168" s="5"/>
      <c r="G168" s="5"/>
      <c r="H168" s="398">
        <f>'Statement AH-WP'!H37</f>
        <v>-7450</v>
      </c>
      <c r="I168" s="275"/>
      <c r="J168" s="19" t="s">
        <v>1151</v>
      </c>
      <c r="K168" s="345">
        <f t="shared" si="15"/>
        <v>27</v>
      </c>
    </row>
    <row r="169" spans="1:11" ht="15.75" x14ac:dyDescent="0.25">
      <c r="A169" s="229">
        <f t="shared" si="16"/>
        <v>28</v>
      </c>
      <c r="B169" s="7" t="s">
        <v>560</v>
      </c>
      <c r="C169" s="229"/>
      <c r="D169" s="4"/>
      <c r="E169" s="5"/>
      <c r="F169" s="5"/>
      <c r="G169" s="5"/>
      <c r="H169" s="64">
        <f>SUM(H167:H168)</f>
        <v>515627</v>
      </c>
      <c r="I169" s="1013"/>
      <c r="J169" s="21" t="s">
        <v>878</v>
      </c>
      <c r="K169" s="267">
        <f t="shared" si="15"/>
        <v>28</v>
      </c>
    </row>
    <row r="170" spans="1:11" ht="15.75" x14ac:dyDescent="0.25">
      <c r="A170" s="229">
        <f t="shared" si="16"/>
        <v>29</v>
      </c>
      <c r="B170" s="4" t="str">
        <f>B77</f>
        <v>Transmission Wages and Salaries Allocation Factor</v>
      </c>
      <c r="C170" s="3"/>
      <c r="D170" s="4"/>
      <c r="E170" s="5"/>
      <c r="F170" s="5"/>
      <c r="G170" s="4"/>
      <c r="H170" s="433">
        <f>'Statement AH-WP'!H39</f>
        <v>0.1648</v>
      </c>
      <c r="I170" s="9"/>
      <c r="J170" s="19" t="s">
        <v>511</v>
      </c>
      <c r="K170" s="267">
        <f t="shared" si="15"/>
        <v>29</v>
      </c>
    </row>
    <row r="171" spans="1:11" ht="16.5" thickBot="1" x14ac:dyDescent="0.3">
      <c r="A171" s="229">
        <f t="shared" si="16"/>
        <v>30</v>
      </c>
      <c r="B171" s="7" t="s">
        <v>891</v>
      </c>
      <c r="C171" s="3"/>
      <c r="D171" s="4"/>
      <c r="E171" s="5"/>
      <c r="F171" s="5"/>
      <c r="G171" s="5"/>
      <c r="H171" s="423">
        <f>ROUND(H169*H170,0)</f>
        <v>84975</v>
      </c>
      <c r="I171" s="1013"/>
      <c r="J171" s="223" t="s">
        <v>879</v>
      </c>
      <c r="K171" s="267">
        <f t="shared" si="15"/>
        <v>30</v>
      </c>
    </row>
    <row r="172" spans="1:11" ht="16.5" thickTop="1" x14ac:dyDescent="0.25">
      <c r="A172" s="229">
        <f t="shared" si="16"/>
        <v>31</v>
      </c>
      <c r="B172" s="7"/>
      <c r="C172" s="3"/>
      <c r="D172" s="4"/>
      <c r="E172" s="5"/>
      <c r="F172" s="5"/>
      <c r="G172" s="5"/>
      <c r="H172" s="73"/>
      <c r="I172" s="19"/>
      <c r="J172" s="10"/>
      <c r="K172" s="267">
        <f t="shared" si="15"/>
        <v>31</v>
      </c>
    </row>
    <row r="173" spans="1:11" ht="15.75" x14ac:dyDescent="0.25">
      <c r="A173" s="3">
        <f t="shared" ref="A173:A197" si="17">+A172+1</f>
        <v>32</v>
      </c>
      <c r="B173" s="92" t="s">
        <v>23</v>
      </c>
      <c r="C173" s="3"/>
      <c r="D173" s="4"/>
      <c r="E173" s="5"/>
      <c r="F173" s="5"/>
      <c r="G173" s="5"/>
      <c r="H173" s="8"/>
      <c r="I173" s="19"/>
      <c r="J173" s="10"/>
      <c r="K173" s="267">
        <f t="shared" si="15"/>
        <v>32</v>
      </c>
    </row>
    <row r="174" spans="1:11" ht="15.75" x14ac:dyDescent="0.25">
      <c r="A174" s="3">
        <f t="shared" si="17"/>
        <v>33</v>
      </c>
      <c r="B174" s="7" t="s">
        <v>708</v>
      </c>
      <c r="C174" s="3"/>
      <c r="D174" s="4"/>
      <c r="E174" s="5"/>
      <c r="F174" s="5"/>
      <c r="G174" s="5"/>
      <c r="H174" s="389">
        <f>'Statement AH-WP'!H43</f>
        <v>3652963</v>
      </c>
      <c r="I174" s="275"/>
      <c r="J174" s="19" t="s">
        <v>1152</v>
      </c>
      <c r="K174" s="267">
        <f t="shared" ref="K174:K197" si="18">+K173+1</f>
        <v>33</v>
      </c>
    </row>
    <row r="175" spans="1:11" ht="15.75" x14ac:dyDescent="0.25">
      <c r="A175" s="345">
        <f t="shared" si="17"/>
        <v>34</v>
      </c>
      <c r="B175" s="7" t="s">
        <v>154</v>
      </c>
      <c r="C175" s="345"/>
      <c r="D175" s="4"/>
      <c r="E175" s="5"/>
      <c r="F175" s="5"/>
      <c r="G175" s="5"/>
      <c r="H175" s="372">
        <f>'Statement AH-WP'!H44</f>
        <v>0</v>
      </c>
      <c r="I175" s="275"/>
      <c r="J175" s="19" t="s">
        <v>1153</v>
      </c>
      <c r="K175" s="345">
        <f t="shared" si="18"/>
        <v>34</v>
      </c>
    </row>
    <row r="176" spans="1:11" ht="15.75" x14ac:dyDescent="0.25">
      <c r="A176" s="345">
        <f t="shared" si="17"/>
        <v>35</v>
      </c>
      <c r="B176" s="7" t="s">
        <v>98</v>
      </c>
      <c r="C176" s="3"/>
      <c r="D176" s="4"/>
      <c r="E176" s="5"/>
      <c r="F176" s="5"/>
      <c r="G176" s="5"/>
      <c r="H176" s="372">
        <f>'Statement AH-WP'!H45</f>
        <v>41163</v>
      </c>
      <c r="I176" s="19"/>
      <c r="J176" s="19" t="s">
        <v>1154</v>
      </c>
      <c r="K176" s="345">
        <f t="shared" si="18"/>
        <v>35</v>
      </c>
    </row>
    <row r="177" spans="1:11" ht="15.75" x14ac:dyDescent="0.25">
      <c r="A177" s="345">
        <f t="shared" si="17"/>
        <v>36</v>
      </c>
      <c r="B177" s="7" t="s">
        <v>112</v>
      </c>
      <c r="C177" s="3"/>
      <c r="D177" s="4"/>
      <c r="E177" s="5"/>
      <c r="F177" s="5"/>
      <c r="G177" s="5"/>
      <c r="H177" s="372">
        <f>'Statement AH-WP'!H46</f>
        <v>83342</v>
      </c>
      <c r="I177" s="19"/>
      <c r="J177" s="19" t="s">
        <v>1155</v>
      </c>
      <c r="K177" s="345">
        <f t="shared" si="18"/>
        <v>36</v>
      </c>
    </row>
    <row r="178" spans="1:11" ht="16.5" thickBot="1" x14ac:dyDescent="0.3">
      <c r="A178" s="345">
        <f t="shared" si="17"/>
        <v>37</v>
      </c>
      <c r="B178" s="7" t="s">
        <v>18</v>
      </c>
      <c r="C178" s="3"/>
      <c r="D178" s="4"/>
      <c r="E178" s="5"/>
      <c r="F178" s="5"/>
      <c r="G178" s="5"/>
      <c r="H178" s="423">
        <f>SUM(H174:H177)</f>
        <v>3777468</v>
      </c>
      <c r="I178" s="275"/>
      <c r="J178" s="10" t="s">
        <v>880</v>
      </c>
      <c r="K178" s="267">
        <f t="shared" si="18"/>
        <v>37</v>
      </c>
    </row>
    <row r="179" spans="1:11" ht="16.5" thickTop="1" x14ac:dyDescent="0.25">
      <c r="A179" s="3">
        <f t="shared" si="17"/>
        <v>38</v>
      </c>
      <c r="B179" s="7"/>
      <c r="C179" s="3"/>
      <c r="D179" s="4"/>
      <c r="E179" s="5"/>
      <c r="F179" s="5"/>
      <c r="G179" s="5"/>
      <c r="H179" s="68"/>
      <c r="I179" s="19"/>
      <c r="J179" s="10"/>
      <c r="K179" s="267">
        <f t="shared" si="18"/>
        <v>38</v>
      </c>
    </row>
    <row r="180" spans="1:11" ht="15.75" x14ac:dyDescent="0.25">
      <c r="A180" s="3">
        <f t="shared" si="17"/>
        <v>39</v>
      </c>
      <c r="B180" s="7" t="s">
        <v>676</v>
      </c>
      <c r="C180" s="3"/>
      <c r="D180" s="4"/>
      <c r="E180" s="5"/>
      <c r="F180" s="5"/>
      <c r="G180" s="5"/>
      <c r="H180" s="389">
        <f>'Statement AH-WP'!H49</f>
        <v>3652963</v>
      </c>
      <c r="I180" s="275"/>
      <c r="J180" s="19" t="s">
        <v>1156</v>
      </c>
      <c r="K180" s="267">
        <f t="shared" si="18"/>
        <v>39</v>
      </c>
    </row>
    <row r="181" spans="1:11" ht="15.75" x14ac:dyDescent="0.25">
      <c r="A181" s="3">
        <f t="shared" si="17"/>
        <v>40</v>
      </c>
      <c r="B181" s="7" t="s">
        <v>19</v>
      </c>
      <c r="C181" s="3"/>
      <c r="D181" s="4"/>
      <c r="E181" s="5"/>
      <c r="F181" s="5"/>
      <c r="G181" s="5"/>
      <c r="H181" s="380">
        <f>'Statement AH-WP'!H50</f>
        <v>505741</v>
      </c>
      <c r="I181" s="275"/>
      <c r="J181" s="19" t="s">
        <v>1157</v>
      </c>
      <c r="K181" s="267">
        <f t="shared" si="18"/>
        <v>40</v>
      </c>
    </row>
    <row r="182" spans="1:11" ht="15.75" x14ac:dyDescent="0.25">
      <c r="A182" s="345">
        <f t="shared" si="17"/>
        <v>41</v>
      </c>
      <c r="B182" s="7" t="s">
        <v>21</v>
      </c>
      <c r="C182" s="3"/>
      <c r="D182" s="4"/>
      <c r="E182" s="5"/>
      <c r="F182" s="5"/>
      <c r="G182" s="5"/>
      <c r="H182" s="380">
        <f>'Statement AH-WP'!H51</f>
        <v>0</v>
      </c>
      <c r="I182" s="19"/>
      <c r="J182" s="19" t="s">
        <v>1158</v>
      </c>
      <c r="K182" s="345">
        <f t="shared" si="18"/>
        <v>41</v>
      </c>
    </row>
    <row r="183" spans="1:11" ht="15.75" x14ac:dyDescent="0.25">
      <c r="A183" s="345">
        <f t="shared" si="17"/>
        <v>42</v>
      </c>
      <c r="B183" s="7" t="s">
        <v>20</v>
      </c>
      <c r="C183" s="3"/>
      <c r="D183" s="4"/>
      <c r="E183" s="5"/>
      <c r="F183" s="5"/>
      <c r="G183" s="5"/>
      <c r="H183" s="380">
        <f>'Statement AH-WP'!H52</f>
        <v>473895</v>
      </c>
      <c r="I183" s="275"/>
      <c r="J183" s="19" t="s">
        <v>1159</v>
      </c>
      <c r="K183" s="345">
        <f t="shared" si="18"/>
        <v>42</v>
      </c>
    </row>
    <row r="184" spans="1:11" ht="15.75" x14ac:dyDescent="0.25">
      <c r="A184" s="345">
        <f t="shared" si="17"/>
        <v>43</v>
      </c>
      <c r="B184" s="7" t="s">
        <v>371</v>
      </c>
      <c r="C184" s="3"/>
      <c r="D184" s="4"/>
      <c r="E184" s="5"/>
      <c r="F184" s="5"/>
      <c r="G184" s="5"/>
      <c r="H184" s="380">
        <f>'Statement AH-WP'!H53</f>
        <v>5105706</v>
      </c>
      <c r="I184" s="19"/>
      <c r="J184" s="19" t="s">
        <v>1160</v>
      </c>
      <c r="K184" s="345">
        <f t="shared" si="18"/>
        <v>43</v>
      </c>
    </row>
    <row r="185" spans="1:11" ht="15.75" x14ac:dyDescent="0.25">
      <c r="A185" s="3">
        <f t="shared" si="17"/>
        <v>44</v>
      </c>
      <c r="B185" s="7" t="s">
        <v>80</v>
      </c>
      <c r="C185" s="3"/>
      <c r="D185" s="4"/>
      <c r="E185" s="5"/>
      <c r="F185" s="5"/>
      <c r="G185" s="5"/>
      <c r="H185" s="380">
        <f>'Statement AH-WP'!H54</f>
        <v>249775</v>
      </c>
      <c r="I185" s="19"/>
      <c r="J185" s="19" t="s">
        <v>1161</v>
      </c>
      <c r="K185" s="267">
        <f t="shared" si="18"/>
        <v>44</v>
      </c>
    </row>
    <row r="186" spans="1:11" ht="15.75" x14ac:dyDescent="0.25">
      <c r="A186" s="3">
        <f t="shared" si="17"/>
        <v>45</v>
      </c>
      <c r="B186" s="7" t="s">
        <v>79</v>
      </c>
      <c r="C186" s="3"/>
      <c r="D186" s="4"/>
      <c r="E186" s="5"/>
      <c r="F186" s="5"/>
      <c r="G186" s="5"/>
      <c r="H186" s="380">
        <f>'Statement AH-WP'!H55</f>
        <v>505717</v>
      </c>
      <c r="I186" s="19"/>
      <c r="J186" s="19" t="s">
        <v>1162</v>
      </c>
      <c r="K186" s="267">
        <f t="shared" si="18"/>
        <v>45</v>
      </c>
    </row>
    <row r="187" spans="1:11" ht="16.5" thickBot="1" x14ac:dyDescent="0.3">
      <c r="A187" s="3">
        <f t="shared" si="17"/>
        <v>46</v>
      </c>
      <c r="B187" s="7" t="s">
        <v>22</v>
      </c>
      <c r="C187" s="3"/>
      <c r="D187" s="4"/>
      <c r="E187" s="5"/>
      <c r="F187" s="5"/>
      <c r="G187" s="5"/>
      <c r="H187" s="93">
        <f>SUM(H180:H186)</f>
        <v>10493797</v>
      </c>
      <c r="I187" s="275"/>
      <c r="J187" s="10" t="s">
        <v>881</v>
      </c>
      <c r="K187" s="267">
        <f t="shared" si="18"/>
        <v>46</v>
      </c>
    </row>
    <row r="188" spans="1:11" ht="16.5" thickTop="1" x14ac:dyDescent="0.25">
      <c r="A188" s="3">
        <f t="shared" si="17"/>
        <v>47</v>
      </c>
      <c r="B188" s="4"/>
      <c r="C188" s="3"/>
      <c r="D188" s="4"/>
      <c r="E188" s="5"/>
      <c r="F188" s="5"/>
      <c r="G188" s="5"/>
      <c r="H188" s="28"/>
      <c r="I188" s="41"/>
      <c r="J188" s="10"/>
      <c r="K188" s="267">
        <f t="shared" si="18"/>
        <v>47</v>
      </c>
    </row>
    <row r="189" spans="1:11" ht="16.5" thickBot="1" x14ac:dyDescent="0.3">
      <c r="A189" s="3">
        <f t="shared" si="17"/>
        <v>48</v>
      </c>
      <c r="B189" s="7" t="s">
        <v>846</v>
      </c>
      <c r="C189" s="3"/>
      <c r="D189" s="4"/>
      <c r="E189" s="5"/>
      <c r="F189" s="5"/>
      <c r="G189" s="5"/>
      <c r="H189" s="782">
        <f>ROUND(H178/H187,4)</f>
        <v>0.36</v>
      </c>
      <c r="I189" s="4"/>
      <c r="J189" s="10" t="s">
        <v>882</v>
      </c>
      <c r="K189" s="267">
        <f t="shared" si="18"/>
        <v>48</v>
      </c>
    </row>
    <row r="190" spans="1:11" ht="16.5" thickTop="1" x14ac:dyDescent="0.25">
      <c r="A190" s="3">
        <f t="shared" si="17"/>
        <v>49</v>
      </c>
      <c r="B190" s="7" t="s">
        <v>39</v>
      </c>
      <c r="C190" s="3"/>
      <c r="D190" s="4"/>
      <c r="E190" s="5"/>
      <c r="F190" s="5"/>
      <c r="G190" s="5"/>
      <c r="H190" s="29"/>
      <c r="I190" s="30"/>
      <c r="J190" s="10"/>
      <c r="K190" s="267">
        <f t="shared" si="18"/>
        <v>49</v>
      </c>
    </row>
    <row r="191" spans="1:11" ht="15.75" x14ac:dyDescent="0.25">
      <c r="A191" s="3">
        <f t="shared" si="17"/>
        <v>50</v>
      </c>
      <c r="B191" s="7" t="s">
        <v>78</v>
      </c>
      <c r="C191" s="3"/>
      <c r="D191" s="4"/>
      <c r="E191" s="5"/>
      <c r="F191" s="5"/>
      <c r="G191" s="5"/>
      <c r="H191" s="709">
        <f>-H168</f>
        <v>7450</v>
      </c>
      <c r="I191" s="275"/>
      <c r="J191" s="19" t="s">
        <v>883</v>
      </c>
      <c r="K191" s="267">
        <f t="shared" si="18"/>
        <v>50</v>
      </c>
    </row>
    <row r="192" spans="1:11" ht="15.75" x14ac:dyDescent="0.25">
      <c r="A192" s="3">
        <f t="shared" si="17"/>
        <v>51</v>
      </c>
      <c r="B192" s="7" t="s">
        <v>39</v>
      </c>
      <c r="C192" s="3"/>
      <c r="D192" s="4"/>
      <c r="E192" s="5"/>
      <c r="F192" s="5"/>
      <c r="G192" s="5"/>
      <c r="H192" s="32"/>
      <c r="I192" s="43"/>
      <c r="J192" s="10"/>
      <c r="K192" s="267">
        <f t="shared" si="18"/>
        <v>51</v>
      </c>
    </row>
    <row r="193" spans="1:11" ht="15.75" x14ac:dyDescent="0.25">
      <c r="A193" s="3">
        <f t="shared" si="17"/>
        <v>52</v>
      </c>
      <c r="B193" s="4" t="s">
        <v>204</v>
      </c>
      <c r="C193" s="3"/>
      <c r="D193" s="4"/>
      <c r="E193" s="5"/>
      <c r="F193" s="5"/>
      <c r="G193" s="5"/>
      <c r="H193" s="159">
        <f>ROUND(H189*H191,0)</f>
        <v>2682</v>
      </c>
      <c r="I193" s="275"/>
      <c r="J193" s="10" t="s">
        <v>885</v>
      </c>
      <c r="K193" s="267">
        <f t="shared" si="18"/>
        <v>52</v>
      </c>
    </row>
    <row r="194" spans="1:11" ht="15.75" x14ac:dyDescent="0.25">
      <c r="A194" s="3">
        <f t="shared" si="17"/>
        <v>53</v>
      </c>
      <c r="B194" s="4"/>
      <c r="C194" s="3"/>
      <c r="D194" s="4"/>
      <c r="E194" s="5"/>
      <c r="F194" s="5"/>
      <c r="G194" s="5"/>
      <c r="H194" s="164"/>
      <c r="I194" s="275"/>
      <c r="J194" s="10"/>
      <c r="K194" s="267">
        <f t="shared" si="18"/>
        <v>53</v>
      </c>
    </row>
    <row r="195" spans="1:11" ht="15.75" x14ac:dyDescent="0.25">
      <c r="A195" s="3">
        <f t="shared" si="17"/>
        <v>54</v>
      </c>
      <c r="B195" s="7" t="s">
        <v>886</v>
      </c>
      <c r="C195" s="3"/>
      <c r="D195" s="4"/>
      <c r="E195" s="5"/>
      <c r="F195" s="5"/>
      <c r="G195" s="5"/>
      <c r="H195" s="383">
        <f>H171</f>
        <v>84975</v>
      </c>
      <c r="I195" s="1013"/>
      <c r="J195" s="10" t="s">
        <v>389</v>
      </c>
      <c r="K195" s="267">
        <f t="shared" si="18"/>
        <v>54</v>
      </c>
    </row>
    <row r="196" spans="1:11" ht="15.75" x14ac:dyDescent="0.25">
      <c r="A196" s="3">
        <f t="shared" si="17"/>
        <v>55</v>
      </c>
      <c r="B196" s="4"/>
      <c r="C196" s="3"/>
      <c r="D196" s="4"/>
      <c r="E196" s="5"/>
      <c r="F196" s="5"/>
      <c r="G196" s="5"/>
      <c r="H196" s="427"/>
      <c r="I196" s="275"/>
      <c r="J196" s="10"/>
      <c r="K196" s="267">
        <f t="shared" si="18"/>
        <v>55</v>
      </c>
    </row>
    <row r="197" spans="1:11" ht="16.5" thickBot="1" x14ac:dyDescent="0.3">
      <c r="A197" s="3">
        <f t="shared" si="17"/>
        <v>56</v>
      </c>
      <c r="B197" s="7" t="s">
        <v>887</v>
      </c>
      <c r="C197" s="3"/>
      <c r="D197" s="4"/>
      <c r="E197" s="5"/>
      <c r="F197" s="5"/>
      <c r="G197" s="5"/>
      <c r="H197" s="394">
        <f>H193+H195</f>
        <v>87657</v>
      </c>
      <c r="I197" s="1013"/>
      <c r="J197" s="10" t="s">
        <v>888</v>
      </c>
      <c r="K197" s="267">
        <f t="shared" si="18"/>
        <v>56</v>
      </c>
    </row>
    <row r="198" spans="1:11" ht="16.5" thickTop="1" x14ac:dyDescent="0.25">
      <c r="A198" s="345"/>
      <c r="B198" s="7"/>
      <c r="C198" s="345"/>
      <c r="D198" s="4"/>
      <c r="E198" s="5"/>
      <c r="F198" s="5"/>
      <c r="G198" s="5"/>
      <c r="H198" s="64"/>
      <c r="I198" s="275"/>
      <c r="J198" s="10"/>
      <c r="K198" s="345"/>
    </row>
    <row r="199" spans="1:11" ht="18.75" x14ac:dyDescent="0.25">
      <c r="A199" s="238">
        <v>1</v>
      </c>
      <c r="B199" s="7" t="s">
        <v>905</v>
      </c>
      <c r="C199" s="345"/>
      <c r="D199" s="4"/>
      <c r="E199" s="5"/>
      <c r="F199" s="5"/>
      <c r="G199" s="5"/>
      <c r="H199" s="64"/>
      <c r="I199" s="275"/>
      <c r="J199" s="10"/>
      <c r="K199" s="345"/>
    </row>
    <row r="200" spans="1:11" ht="15.75" x14ac:dyDescent="0.25">
      <c r="A200" s="345"/>
      <c r="B200" s="7" t="s">
        <v>906</v>
      </c>
      <c r="C200" s="345"/>
      <c r="D200" s="4"/>
      <c r="E200" s="5"/>
      <c r="F200" s="5"/>
      <c r="G200" s="5"/>
      <c r="H200" s="64"/>
      <c r="I200" s="275"/>
      <c r="J200" s="10"/>
      <c r="K200" s="345"/>
    </row>
    <row r="201" spans="1:11" ht="15.75" x14ac:dyDescent="0.25">
      <c r="A201" s="1013"/>
      <c r="B201" s="50"/>
      <c r="C201" s="345"/>
      <c r="D201" s="4"/>
      <c r="E201" s="5"/>
      <c r="F201" s="5"/>
      <c r="G201" s="5"/>
      <c r="H201" s="64"/>
      <c r="I201" s="275"/>
      <c r="J201" s="10"/>
      <c r="K201" s="345"/>
    </row>
    <row r="202" spans="1:11" ht="15.75" x14ac:dyDescent="0.25">
      <c r="A202" s="3"/>
      <c r="B202" s="4"/>
      <c r="C202" s="4"/>
      <c r="D202" s="4"/>
      <c r="E202" s="4"/>
      <c r="F202" s="4"/>
      <c r="G202" s="4"/>
      <c r="H202" s="190"/>
      <c r="I202" s="4"/>
      <c r="J202" s="4"/>
      <c r="K202" s="267"/>
    </row>
    <row r="203" spans="1:11" ht="15.75" x14ac:dyDescent="0.25">
      <c r="A203" s="10"/>
      <c r="B203" s="1097" t="s">
        <v>42</v>
      </c>
      <c r="C203" s="1097"/>
      <c r="D203" s="1097"/>
      <c r="E203" s="1097"/>
      <c r="F203" s="1097"/>
      <c r="G203" s="1097"/>
      <c r="H203" s="1097"/>
      <c r="I203" s="1092"/>
      <c r="J203" s="1092"/>
      <c r="K203" s="10"/>
    </row>
    <row r="204" spans="1:11" ht="15.75" x14ac:dyDescent="0.25">
      <c r="A204" s="10"/>
      <c r="B204" s="1097" t="s">
        <v>49</v>
      </c>
      <c r="C204" s="1097"/>
      <c r="D204" s="1097"/>
      <c r="E204" s="1097"/>
      <c r="F204" s="1097"/>
      <c r="G204" s="1097"/>
      <c r="H204" s="1097"/>
      <c r="I204" s="1096"/>
      <c r="J204" s="1096"/>
      <c r="K204" s="10"/>
    </row>
    <row r="205" spans="1:11" ht="15.75" x14ac:dyDescent="0.25">
      <c r="A205" s="10"/>
      <c r="B205" s="1097" t="s">
        <v>50</v>
      </c>
      <c r="C205" s="1097"/>
      <c r="D205" s="1097"/>
      <c r="E205" s="1097"/>
      <c r="F205" s="1097"/>
      <c r="G205" s="1097"/>
      <c r="H205" s="1097"/>
      <c r="I205" s="1092"/>
      <c r="J205" s="1092"/>
      <c r="K205" s="10"/>
    </row>
    <row r="206" spans="1:11" ht="15.75" x14ac:dyDescent="0.25">
      <c r="A206" s="10"/>
      <c r="B206" s="1093" t="str">
        <f>B5</f>
        <v>Base Period 12 - Months Ending December 31, 2013</v>
      </c>
      <c r="C206" s="1093"/>
      <c r="D206" s="1093"/>
      <c r="E206" s="1093"/>
      <c r="F206" s="1093"/>
      <c r="G206" s="1093"/>
      <c r="H206" s="1093"/>
      <c r="I206" s="1094"/>
      <c r="J206" s="1094"/>
      <c r="K206" s="10"/>
    </row>
    <row r="207" spans="1:11" x14ac:dyDescent="0.2">
      <c r="B207" s="1095" t="s">
        <v>72</v>
      </c>
      <c r="C207" s="1096"/>
      <c r="D207" s="1096"/>
      <c r="E207" s="1096"/>
      <c r="F207" s="1096"/>
      <c r="G207" s="1096"/>
      <c r="H207" s="1096"/>
      <c r="I207" s="1096"/>
      <c r="J207" s="1096"/>
    </row>
    <row r="208" spans="1:11" ht="15.75" x14ac:dyDescent="0.2">
      <c r="B208" s="242"/>
      <c r="C208" s="246"/>
      <c r="D208" s="246"/>
      <c r="E208" s="246"/>
      <c r="F208" s="246"/>
      <c r="G208" s="246"/>
      <c r="H208" s="392"/>
      <c r="I208" s="246"/>
      <c r="J208" s="279"/>
    </row>
    <row r="209" spans="1:11" ht="15.75" x14ac:dyDescent="0.25">
      <c r="A209" s="10" t="s">
        <v>62</v>
      </c>
      <c r="B209" s="225"/>
      <c r="C209" s="226"/>
      <c r="D209" s="226"/>
      <c r="E209" s="226"/>
      <c r="F209" s="226"/>
      <c r="G209" s="226"/>
      <c r="H209" s="167"/>
      <c r="I209" s="230"/>
      <c r="J209" s="10"/>
      <c r="K209" s="10" t="s">
        <v>62</v>
      </c>
    </row>
    <row r="210" spans="1:11" ht="15.75" x14ac:dyDescent="0.25">
      <c r="A210" s="33" t="s">
        <v>63</v>
      </c>
      <c r="B210" s="5"/>
      <c r="C210" s="4"/>
      <c r="D210" s="4"/>
      <c r="E210" s="4"/>
      <c r="F210" s="4"/>
      <c r="G210" s="4"/>
      <c r="H210" s="33" t="s">
        <v>69</v>
      </c>
      <c r="I210" s="10"/>
      <c r="J210" s="33" t="s">
        <v>65</v>
      </c>
      <c r="K210" s="33" t="s">
        <v>63</v>
      </c>
    </row>
    <row r="211" spans="1:11" ht="15.75" x14ac:dyDescent="0.25">
      <c r="A211" s="3"/>
      <c r="B211" s="4"/>
      <c r="C211" s="4"/>
      <c r="D211" s="4"/>
      <c r="E211" s="4"/>
      <c r="F211" s="4"/>
      <c r="G211" s="4"/>
      <c r="H211" s="4"/>
      <c r="I211" s="10"/>
      <c r="J211" s="47"/>
      <c r="K211" s="267"/>
    </row>
    <row r="212" spans="1:11" ht="15.75" x14ac:dyDescent="0.25">
      <c r="A212" s="3">
        <v>1</v>
      </c>
      <c r="B212" s="4" t="s">
        <v>25</v>
      </c>
      <c r="C212" s="4"/>
      <c r="D212" s="4"/>
      <c r="E212" s="4"/>
      <c r="F212" s="4"/>
      <c r="G212" s="4"/>
      <c r="H212" s="391">
        <f>'Statement AI-WP'!G11</f>
        <v>11909</v>
      </c>
      <c r="I212" s="35"/>
      <c r="J212" s="19" t="s">
        <v>1163</v>
      </c>
      <c r="K212" s="267">
        <v>1</v>
      </c>
    </row>
    <row r="213" spans="1:11" ht="15.75" x14ac:dyDescent="0.25">
      <c r="A213" s="3">
        <f>+A212+1</f>
        <v>2</v>
      </c>
      <c r="B213" s="4"/>
      <c r="C213" s="4"/>
      <c r="D213" s="4"/>
      <c r="E213" s="4"/>
      <c r="F213" s="4"/>
      <c r="G213" s="4"/>
      <c r="H213" s="487"/>
      <c r="I213" s="35"/>
      <c r="J213" s="19"/>
      <c r="K213" s="267">
        <f>+K212+1</f>
        <v>2</v>
      </c>
    </row>
    <row r="214" spans="1:11" ht="15.75" x14ac:dyDescent="0.25">
      <c r="A214" s="3">
        <f t="shared" ref="A214:A230" si="19">+A213+1</f>
        <v>3</v>
      </c>
      <c r="B214" s="5" t="s">
        <v>26</v>
      </c>
      <c r="C214" s="5"/>
      <c r="D214" s="5"/>
      <c r="E214" s="5"/>
      <c r="F214" s="5"/>
      <c r="G214" s="5"/>
      <c r="H214" s="393">
        <f>'Statement AI-WP'!G13</f>
        <v>21456</v>
      </c>
      <c r="I214" s="35"/>
      <c r="J214" s="19" t="s">
        <v>1164</v>
      </c>
      <c r="K214" s="267">
        <f t="shared" ref="K214:K230" si="20">+K213+1</f>
        <v>3</v>
      </c>
    </row>
    <row r="215" spans="1:11" ht="15.75" x14ac:dyDescent="0.25">
      <c r="A215" s="3">
        <f t="shared" si="19"/>
        <v>4</v>
      </c>
      <c r="B215" s="5"/>
      <c r="C215" s="5"/>
      <c r="D215" s="5"/>
      <c r="E215" s="5"/>
      <c r="F215" s="5"/>
      <c r="G215" s="5"/>
      <c r="H215" s="173"/>
      <c r="I215" s="35"/>
      <c r="J215" s="19"/>
      <c r="K215" s="267">
        <f t="shared" si="20"/>
        <v>4</v>
      </c>
    </row>
    <row r="216" spans="1:11" ht="15.75" x14ac:dyDescent="0.25">
      <c r="A216" s="3">
        <f t="shared" si="19"/>
        <v>5</v>
      </c>
      <c r="B216" s="5" t="s">
        <v>27</v>
      </c>
      <c r="C216" s="5"/>
      <c r="D216" s="5"/>
      <c r="E216" s="5"/>
      <c r="F216" s="5"/>
      <c r="G216" s="5"/>
      <c r="H216" s="393">
        <f>'Statement AI-WP'!G15</f>
        <v>53970</v>
      </c>
      <c r="I216" s="35"/>
      <c r="J216" s="19" t="s">
        <v>1165</v>
      </c>
      <c r="K216" s="267">
        <f t="shared" si="20"/>
        <v>5</v>
      </c>
    </row>
    <row r="217" spans="1:11" ht="15.75" x14ac:dyDescent="0.25">
      <c r="A217" s="3">
        <f t="shared" si="19"/>
        <v>6</v>
      </c>
      <c r="B217" s="5"/>
      <c r="C217" s="5"/>
      <c r="D217" s="5"/>
      <c r="E217" s="5"/>
      <c r="F217" s="5"/>
      <c r="G217" s="5"/>
      <c r="H217" s="173"/>
      <c r="I217" s="35"/>
      <c r="J217" s="19"/>
      <c r="K217" s="267">
        <f t="shared" si="20"/>
        <v>6</v>
      </c>
    </row>
    <row r="218" spans="1:11" ht="15.75" x14ac:dyDescent="0.25">
      <c r="A218" s="3">
        <f t="shared" si="19"/>
        <v>7</v>
      </c>
      <c r="B218" s="5" t="s">
        <v>28</v>
      </c>
      <c r="C218" s="5"/>
      <c r="D218" s="5"/>
      <c r="E218" s="5"/>
      <c r="F218" s="5"/>
      <c r="G218" s="5"/>
      <c r="H218" s="393">
        <f>'Statement AI-WP'!G17</f>
        <v>23302</v>
      </c>
      <c r="I218" s="35"/>
      <c r="J218" s="19" t="s">
        <v>1166</v>
      </c>
      <c r="K218" s="267">
        <f t="shared" si="20"/>
        <v>7</v>
      </c>
    </row>
    <row r="219" spans="1:11" ht="15.75" x14ac:dyDescent="0.25">
      <c r="A219" s="3">
        <f t="shared" si="19"/>
        <v>8</v>
      </c>
      <c r="B219" s="5"/>
      <c r="C219" s="5"/>
      <c r="D219" s="5"/>
      <c r="E219" s="5"/>
      <c r="F219" s="5"/>
      <c r="G219" s="5"/>
      <c r="H219" s="173"/>
      <c r="I219" s="35"/>
      <c r="J219" s="19"/>
      <c r="K219" s="267">
        <f t="shared" si="20"/>
        <v>8</v>
      </c>
    </row>
    <row r="220" spans="1:11" ht="15.75" x14ac:dyDescent="0.25">
      <c r="A220" s="3">
        <f t="shared" si="19"/>
        <v>9</v>
      </c>
      <c r="B220" s="5" t="s">
        <v>29</v>
      </c>
      <c r="C220" s="5"/>
      <c r="D220" s="5"/>
      <c r="E220" s="5"/>
      <c r="F220" s="5"/>
      <c r="G220" s="5"/>
      <c r="H220" s="401">
        <f>'Statement AI-WP'!G19</f>
        <v>19530</v>
      </c>
      <c r="I220" s="35"/>
      <c r="J220" s="19" t="s">
        <v>1167</v>
      </c>
      <c r="K220" s="267">
        <f t="shared" si="20"/>
        <v>9</v>
      </c>
    </row>
    <row r="221" spans="1:11" ht="15.75" x14ac:dyDescent="0.25">
      <c r="A221" s="345">
        <f t="shared" si="19"/>
        <v>10</v>
      </c>
      <c r="B221" s="5"/>
      <c r="C221" s="5"/>
      <c r="D221" s="5"/>
      <c r="E221" s="5"/>
      <c r="F221" s="5"/>
      <c r="G221" s="5"/>
      <c r="H221" s="75"/>
      <c r="I221" s="35"/>
      <c r="J221" s="19"/>
      <c r="K221" s="345">
        <f t="shared" si="20"/>
        <v>10</v>
      </c>
    </row>
    <row r="222" spans="1:11" ht="15.75" x14ac:dyDescent="0.25">
      <c r="A222" s="345">
        <f t="shared" si="19"/>
        <v>11</v>
      </c>
      <c r="B222" s="5" t="s">
        <v>476</v>
      </c>
      <c r="C222" s="5"/>
      <c r="D222" s="5"/>
      <c r="E222" s="5"/>
      <c r="F222" s="5"/>
      <c r="G222" s="5"/>
      <c r="H222" s="398">
        <f>'Statement AI-WP'!G21</f>
        <v>0</v>
      </c>
      <c r="I222" s="35"/>
      <c r="J222" s="19" t="s">
        <v>1168</v>
      </c>
      <c r="K222" s="345">
        <f t="shared" si="20"/>
        <v>11</v>
      </c>
    </row>
    <row r="223" spans="1:11" ht="15.75" x14ac:dyDescent="0.25">
      <c r="A223" s="345">
        <f t="shared" si="19"/>
        <v>12</v>
      </c>
      <c r="B223" s="5"/>
      <c r="C223" s="5"/>
      <c r="D223" s="5"/>
      <c r="E223" s="5"/>
      <c r="F223" s="5"/>
      <c r="G223" s="5"/>
      <c r="H223" s="62"/>
      <c r="I223" s="35"/>
      <c r="J223" s="19"/>
      <c r="K223" s="345">
        <f t="shared" si="20"/>
        <v>12</v>
      </c>
    </row>
    <row r="224" spans="1:11" ht="15.75" x14ac:dyDescent="0.25">
      <c r="A224" s="345">
        <f t="shared" si="19"/>
        <v>13</v>
      </c>
      <c r="B224" s="5" t="s">
        <v>510</v>
      </c>
      <c r="C224" s="5"/>
      <c r="D224" s="5"/>
      <c r="E224" s="5"/>
      <c r="F224" s="5"/>
      <c r="G224" s="5"/>
      <c r="H224" s="64">
        <f>SUM(H212:H222)</f>
        <v>130167</v>
      </c>
      <c r="I224" s="35"/>
      <c r="J224" s="21" t="s">
        <v>483</v>
      </c>
      <c r="K224" s="345">
        <f t="shared" si="20"/>
        <v>13</v>
      </c>
    </row>
    <row r="225" spans="1:11" ht="15.75" x14ac:dyDescent="0.25">
      <c r="A225" s="345">
        <f t="shared" si="19"/>
        <v>14</v>
      </c>
      <c r="B225" s="5"/>
      <c r="C225" s="5"/>
      <c r="D225" s="5"/>
      <c r="E225" s="5"/>
      <c r="F225" s="5"/>
      <c r="G225" s="5"/>
      <c r="H225" s="64"/>
      <c r="I225" s="35"/>
      <c r="J225" s="21"/>
      <c r="K225" s="345">
        <f t="shared" si="20"/>
        <v>14</v>
      </c>
    </row>
    <row r="226" spans="1:11" ht="15.75" x14ac:dyDescent="0.25">
      <c r="A226" s="345">
        <f t="shared" si="19"/>
        <v>15</v>
      </c>
      <c r="B226" s="4" t="s">
        <v>478</v>
      </c>
      <c r="C226" s="5"/>
      <c r="D226" s="5"/>
      <c r="E226" s="5"/>
      <c r="F226" s="5"/>
      <c r="G226" s="5"/>
      <c r="H226" s="399">
        <f>'Statement AI-WP'!G25</f>
        <v>30755</v>
      </c>
      <c r="I226" s="35"/>
      <c r="J226" s="19" t="s">
        <v>1169</v>
      </c>
      <c r="K226" s="345">
        <f t="shared" si="20"/>
        <v>15</v>
      </c>
    </row>
    <row r="227" spans="1:11" ht="15.75" x14ac:dyDescent="0.25">
      <c r="A227" s="345">
        <f t="shared" si="19"/>
        <v>16</v>
      </c>
      <c r="B227" s="4"/>
      <c r="C227" s="5"/>
      <c r="D227" s="5"/>
      <c r="E227" s="5"/>
      <c r="F227" s="5"/>
      <c r="G227" s="5"/>
      <c r="H227" s="64"/>
      <c r="I227" s="35"/>
      <c r="J227" s="21"/>
      <c r="K227" s="345">
        <f t="shared" si="20"/>
        <v>16</v>
      </c>
    </row>
    <row r="228" spans="1:11" ht="16.5" thickBot="1" x14ac:dyDescent="0.3">
      <c r="A228" s="345">
        <f t="shared" si="19"/>
        <v>17</v>
      </c>
      <c r="B228" s="4" t="s">
        <v>480</v>
      </c>
      <c r="C228" s="5"/>
      <c r="D228" s="5"/>
      <c r="E228" s="5"/>
      <c r="F228" s="5"/>
      <c r="G228" s="5"/>
      <c r="H228" s="66">
        <f>SUM(H224:H226)</f>
        <v>160922</v>
      </c>
      <c r="I228" s="35"/>
      <c r="J228" s="21" t="s">
        <v>481</v>
      </c>
      <c r="K228" s="345">
        <f t="shared" si="20"/>
        <v>17</v>
      </c>
    </row>
    <row r="229" spans="1:11" ht="16.5" thickTop="1" x14ac:dyDescent="0.25">
      <c r="A229" s="345">
        <f t="shared" si="19"/>
        <v>18</v>
      </c>
      <c r="B229" s="4"/>
      <c r="C229" s="5"/>
      <c r="D229" s="5"/>
      <c r="E229" s="5"/>
      <c r="F229" s="5"/>
      <c r="G229" s="5"/>
      <c r="H229" s="61"/>
      <c r="I229" s="35"/>
      <c r="J229" s="10"/>
      <c r="K229" s="345">
        <f t="shared" si="20"/>
        <v>18</v>
      </c>
    </row>
    <row r="230" spans="1:11" ht="16.5" thickBot="1" x14ac:dyDescent="0.3">
      <c r="A230" s="345">
        <f t="shared" si="19"/>
        <v>19</v>
      </c>
      <c r="B230" s="5" t="s">
        <v>87</v>
      </c>
      <c r="C230" s="5"/>
      <c r="D230" s="5"/>
      <c r="E230" s="5"/>
      <c r="F230" s="5"/>
      <c r="G230" s="5"/>
      <c r="H230" s="421">
        <f>ROUND(H214/H224,4)</f>
        <v>0.1648</v>
      </c>
      <c r="I230" s="42"/>
      <c r="J230" s="10" t="s">
        <v>482</v>
      </c>
      <c r="K230" s="345">
        <f t="shared" si="20"/>
        <v>19</v>
      </c>
    </row>
    <row r="231" spans="1:11" ht="16.5" thickTop="1" x14ac:dyDescent="0.25">
      <c r="A231" s="3"/>
      <c r="B231" s="5"/>
      <c r="C231" s="5"/>
      <c r="D231" s="5"/>
      <c r="E231" s="5"/>
      <c r="F231" s="5"/>
      <c r="G231" s="5"/>
      <c r="H231" s="31"/>
      <c r="I231" s="42"/>
      <c r="J231" s="10"/>
      <c r="K231" s="267"/>
    </row>
    <row r="232" spans="1:11" ht="15.75" x14ac:dyDescent="0.25">
      <c r="A232" s="3"/>
      <c r="B232" s="4"/>
      <c r="C232" s="5"/>
      <c r="D232" s="5"/>
      <c r="E232" s="5"/>
      <c r="F232" s="5"/>
      <c r="G232" s="5"/>
      <c r="H232" s="31"/>
      <c r="I232" s="42"/>
      <c r="J232" s="10"/>
      <c r="K232" s="267"/>
    </row>
    <row r="233" spans="1:11" ht="15.75" x14ac:dyDescent="0.25">
      <c r="A233" s="10"/>
      <c r="B233" s="1097" t="s">
        <v>42</v>
      </c>
      <c r="C233" s="1097"/>
      <c r="D233" s="1097"/>
      <c r="E233" s="1097"/>
      <c r="F233" s="1097"/>
      <c r="G233" s="1097"/>
      <c r="H233" s="1097"/>
      <c r="I233" s="1092"/>
      <c r="J233" s="1092"/>
      <c r="K233" s="10"/>
    </row>
    <row r="234" spans="1:11" ht="15.75" x14ac:dyDescent="0.25">
      <c r="A234" s="10"/>
      <c r="B234" s="1097" t="s">
        <v>51</v>
      </c>
      <c r="C234" s="1097"/>
      <c r="D234" s="1097"/>
      <c r="E234" s="1097"/>
      <c r="F234" s="1097"/>
      <c r="G234" s="1097"/>
      <c r="H234" s="1097"/>
      <c r="I234" s="1096"/>
      <c r="J234" s="1096"/>
      <c r="K234" s="10"/>
    </row>
    <row r="235" spans="1:11" ht="15.75" x14ac:dyDescent="0.25">
      <c r="A235" s="10"/>
      <c r="B235" s="1097" t="s">
        <v>52</v>
      </c>
      <c r="C235" s="1097"/>
      <c r="D235" s="1097"/>
      <c r="E235" s="1097"/>
      <c r="F235" s="1097"/>
      <c r="G235" s="1097"/>
      <c r="H235" s="1097"/>
      <c r="I235" s="1092"/>
      <c r="J235" s="1092"/>
      <c r="K235" s="10"/>
    </row>
    <row r="236" spans="1:11" ht="15.75" x14ac:dyDescent="0.25">
      <c r="A236" s="10"/>
      <c r="B236" s="1093" t="str">
        <f>B5</f>
        <v>Base Period 12 - Months Ending December 31, 2013</v>
      </c>
      <c r="C236" s="1093"/>
      <c r="D236" s="1093"/>
      <c r="E236" s="1093"/>
      <c r="F236" s="1093"/>
      <c r="G236" s="1093"/>
      <c r="H236" s="1093"/>
      <c r="I236" s="1094"/>
      <c r="J236" s="1094"/>
      <c r="K236" s="10"/>
    </row>
    <row r="237" spans="1:11" x14ac:dyDescent="0.2">
      <c r="B237" s="1095" t="s">
        <v>72</v>
      </c>
      <c r="C237" s="1096"/>
      <c r="D237" s="1096"/>
      <c r="E237" s="1096"/>
      <c r="F237" s="1096"/>
      <c r="G237" s="1096"/>
      <c r="H237" s="1096"/>
      <c r="I237" s="1096"/>
      <c r="J237" s="1096"/>
    </row>
    <row r="238" spans="1:11" ht="15.75" x14ac:dyDescent="0.2">
      <c r="B238" s="242"/>
      <c r="C238" s="246"/>
      <c r="D238" s="246"/>
      <c r="E238" s="246"/>
      <c r="F238" s="246"/>
      <c r="G238" s="246"/>
      <c r="H238" s="392"/>
      <c r="I238" s="246"/>
      <c r="J238" s="279"/>
    </row>
    <row r="239" spans="1:11" ht="15.75" x14ac:dyDescent="0.25">
      <c r="A239" s="10" t="s">
        <v>62</v>
      </c>
      <c r="B239" s="225"/>
      <c r="C239" s="226"/>
      <c r="D239" s="226"/>
      <c r="E239" s="226"/>
      <c r="F239" s="226"/>
      <c r="G239" s="226"/>
      <c r="H239" s="167"/>
      <c r="I239" s="230"/>
      <c r="J239" s="48"/>
      <c r="K239" s="10" t="s">
        <v>62</v>
      </c>
    </row>
    <row r="240" spans="1:11" ht="15.75" x14ac:dyDescent="0.25">
      <c r="A240" s="33" t="s">
        <v>63</v>
      </c>
      <c r="B240" s="2"/>
      <c r="C240" s="2"/>
      <c r="D240" s="2"/>
      <c r="E240" s="2"/>
      <c r="F240" s="2"/>
      <c r="G240" s="2"/>
      <c r="H240" s="33" t="s">
        <v>69</v>
      </c>
      <c r="I240" s="2"/>
      <c r="J240" s="33" t="s">
        <v>65</v>
      </c>
      <c r="K240" s="33" t="s">
        <v>63</v>
      </c>
    </row>
    <row r="241" spans="1:11" ht="15.75" x14ac:dyDescent="0.25">
      <c r="A241" s="3"/>
      <c r="B241" s="3"/>
      <c r="C241" s="3"/>
      <c r="D241" s="3"/>
      <c r="E241" s="3"/>
      <c r="F241" s="3"/>
      <c r="G241" s="3"/>
      <c r="H241" s="345"/>
      <c r="I241" s="3"/>
      <c r="J241" s="10"/>
      <c r="K241" s="267"/>
    </row>
    <row r="242" spans="1:11" ht="15.75" x14ac:dyDescent="0.25">
      <c r="A242" s="3">
        <v>1</v>
      </c>
      <c r="B242" s="7" t="s">
        <v>923</v>
      </c>
      <c r="C242" s="3"/>
      <c r="D242" s="3"/>
      <c r="E242" s="3"/>
      <c r="F242" s="3"/>
      <c r="G242" s="3"/>
      <c r="H242" s="548">
        <f>'Statement AJ-WP'!I11</f>
        <v>91226</v>
      </c>
      <c r="I242" s="3"/>
      <c r="J242" s="19" t="s">
        <v>1170</v>
      </c>
      <c r="K242" s="267">
        <v>1</v>
      </c>
    </row>
    <row r="243" spans="1:11" ht="15.75" x14ac:dyDescent="0.25">
      <c r="A243" s="3">
        <f>A242+1</f>
        <v>2</v>
      </c>
      <c r="B243" s="4"/>
      <c r="C243" s="4"/>
      <c r="D243" s="4"/>
      <c r="E243" s="4"/>
      <c r="F243" s="4"/>
      <c r="G243" s="4"/>
      <c r="H243" s="60"/>
      <c r="I243" s="44"/>
      <c r="J243" s="19"/>
      <c r="K243" s="267">
        <f>K242+1</f>
        <v>2</v>
      </c>
    </row>
    <row r="244" spans="1:11" ht="15.75" x14ac:dyDescent="0.25">
      <c r="A244" s="260">
        <f t="shared" ref="A244:A266" si="21">+A243+1</f>
        <v>3</v>
      </c>
      <c r="B244" s="4" t="s">
        <v>655</v>
      </c>
      <c r="C244" s="4"/>
      <c r="D244" s="4"/>
      <c r="E244" s="4"/>
      <c r="F244" s="4"/>
      <c r="G244" s="4"/>
      <c r="H244" s="400">
        <f>'Statement AJ-WP'!I13</f>
        <v>11522</v>
      </c>
      <c r="I244" s="275"/>
      <c r="J244" s="19" t="s">
        <v>1171</v>
      </c>
      <c r="K244" s="267">
        <f t="shared" ref="K244:K266" si="22">+K243+1</f>
        <v>3</v>
      </c>
    </row>
    <row r="245" spans="1:11" ht="15.75" x14ac:dyDescent="0.25">
      <c r="A245" s="260">
        <f t="shared" si="21"/>
        <v>4</v>
      </c>
      <c r="B245" s="4"/>
      <c r="C245" s="4"/>
      <c r="D245" s="4"/>
      <c r="E245" s="4"/>
      <c r="F245" s="4"/>
      <c r="G245" s="4"/>
      <c r="H245" s="60"/>
      <c r="I245" s="44"/>
      <c r="J245" s="19"/>
      <c r="K245" s="267">
        <f t="shared" si="22"/>
        <v>4</v>
      </c>
    </row>
    <row r="246" spans="1:11" ht="15.75" x14ac:dyDescent="0.25">
      <c r="A246" s="260">
        <f t="shared" si="21"/>
        <v>5</v>
      </c>
      <c r="B246" s="4" t="s">
        <v>656</v>
      </c>
      <c r="C246" s="4"/>
      <c r="D246" s="4"/>
      <c r="E246" s="4"/>
      <c r="F246" s="4"/>
      <c r="G246" s="4"/>
      <c r="H246" s="393">
        <f>'Statement AJ-WP'!I15</f>
        <v>7657</v>
      </c>
      <c r="I246" s="21"/>
      <c r="J246" s="19" t="s">
        <v>1172</v>
      </c>
      <c r="K246" s="267">
        <f t="shared" si="22"/>
        <v>5</v>
      </c>
    </row>
    <row r="247" spans="1:11" ht="15.75" x14ac:dyDescent="0.25">
      <c r="A247" s="260">
        <f t="shared" si="21"/>
        <v>6</v>
      </c>
      <c r="B247" s="4"/>
      <c r="C247" s="4"/>
      <c r="D247" s="4"/>
      <c r="E247" s="4"/>
      <c r="F247" s="4"/>
      <c r="G247" s="4"/>
      <c r="H247" s="61"/>
      <c r="I247" s="40"/>
      <c r="J247" s="19"/>
      <c r="K247" s="267">
        <f t="shared" si="22"/>
        <v>6</v>
      </c>
    </row>
    <row r="248" spans="1:11" ht="15.75" x14ac:dyDescent="0.25">
      <c r="A248" s="260">
        <f t="shared" si="21"/>
        <v>7</v>
      </c>
      <c r="B248" s="4" t="s">
        <v>662</v>
      </c>
      <c r="C248" s="4"/>
      <c r="D248" s="4"/>
      <c r="E248" s="4"/>
      <c r="F248" s="4"/>
      <c r="G248" s="4"/>
      <c r="H248" s="393">
        <f>'Statement AJ-WP'!I17</f>
        <v>52067</v>
      </c>
      <c r="I248" s="35"/>
      <c r="J248" s="19" t="s">
        <v>1173</v>
      </c>
      <c r="K248" s="267">
        <f t="shared" si="22"/>
        <v>7</v>
      </c>
    </row>
    <row r="249" spans="1:11" ht="15.75" x14ac:dyDescent="0.25">
      <c r="A249" s="260">
        <f t="shared" si="21"/>
        <v>8</v>
      </c>
      <c r="B249" s="4"/>
      <c r="C249" s="4"/>
      <c r="D249" s="4"/>
      <c r="E249" s="4"/>
      <c r="F249" s="4"/>
      <c r="G249" s="4"/>
      <c r="H249" s="26"/>
      <c r="I249" s="40"/>
      <c r="J249" s="19"/>
      <c r="K249" s="267">
        <f t="shared" si="22"/>
        <v>8</v>
      </c>
    </row>
    <row r="250" spans="1:11" ht="15.75" x14ac:dyDescent="0.25">
      <c r="A250" s="260">
        <f t="shared" si="21"/>
        <v>9</v>
      </c>
      <c r="B250" s="4" t="str">
        <f>B77</f>
        <v>Transmission Wages and Salaries Allocation Factor</v>
      </c>
      <c r="C250" s="4"/>
      <c r="D250" s="4"/>
      <c r="E250" s="4"/>
      <c r="F250" s="4"/>
      <c r="G250" s="4"/>
      <c r="H250" s="416">
        <f>'Statement AJ-WP'!I19</f>
        <v>0.1648</v>
      </c>
      <c r="I250" s="40"/>
      <c r="J250" s="19" t="s">
        <v>1174</v>
      </c>
      <c r="K250" s="267">
        <f t="shared" si="22"/>
        <v>9</v>
      </c>
    </row>
    <row r="251" spans="1:11" ht="15.75" x14ac:dyDescent="0.25">
      <c r="A251" s="260">
        <f t="shared" si="21"/>
        <v>10</v>
      </c>
      <c r="B251" s="4"/>
      <c r="C251" s="4"/>
      <c r="D251" s="4"/>
      <c r="E251" s="4"/>
      <c r="F251" s="4"/>
      <c r="G251" s="4"/>
      <c r="H251" s="419"/>
      <c r="I251" s="40"/>
      <c r="J251" s="19"/>
      <c r="K251" s="267">
        <f t="shared" si="22"/>
        <v>10</v>
      </c>
    </row>
    <row r="252" spans="1:11" ht="15.75" x14ac:dyDescent="0.25">
      <c r="A252" s="345">
        <f t="shared" si="21"/>
        <v>11</v>
      </c>
      <c r="B252" s="4" t="s">
        <v>386</v>
      </c>
      <c r="C252" s="4"/>
      <c r="D252" s="4"/>
      <c r="E252" s="4"/>
      <c r="F252" s="4"/>
      <c r="G252" s="4"/>
      <c r="H252" s="437">
        <f>ROUND(H244*H250,0)</f>
        <v>1899</v>
      </c>
      <c r="I252" s="275"/>
      <c r="J252" s="19" t="s">
        <v>658</v>
      </c>
      <c r="K252" s="345">
        <f t="shared" si="22"/>
        <v>11</v>
      </c>
    </row>
    <row r="253" spans="1:11" ht="15.75" x14ac:dyDescent="0.25">
      <c r="A253" s="345">
        <f t="shared" si="21"/>
        <v>12</v>
      </c>
      <c r="B253" s="4"/>
      <c r="C253" s="4"/>
      <c r="D253" s="4"/>
      <c r="E253" s="4"/>
      <c r="F253" s="4"/>
      <c r="G253" s="4"/>
      <c r="H253" s="419"/>
      <c r="I253" s="40"/>
      <c r="J253" s="19"/>
      <c r="K253" s="345">
        <f t="shared" si="22"/>
        <v>12</v>
      </c>
    </row>
    <row r="254" spans="1:11" ht="15.75" x14ac:dyDescent="0.25">
      <c r="A254" s="345">
        <f t="shared" si="21"/>
        <v>13</v>
      </c>
      <c r="B254" s="4" t="s">
        <v>113</v>
      </c>
      <c r="C254" s="4"/>
      <c r="D254" s="4"/>
      <c r="E254" s="4"/>
      <c r="F254" s="4"/>
      <c r="G254" s="4"/>
      <c r="H254" s="155">
        <f>ROUND(H250*H246,0)</f>
        <v>1262</v>
      </c>
      <c r="I254" s="35"/>
      <c r="J254" s="19" t="s">
        <v>659</v>
      </c>
      <c r="K254" s="345">
        <f t="shared" si="22"/>
        <v>13</v>
      </c>
    </row>
    <row r="255" spans="1:11" ht="15.75" x14ac:dyDescent="0.25">
      <c r="A255" s="260">
        <f t="shared" si="21"/>
        <v>14</v>
      </c>
      <c r="B255" s="4" t="s">
        <v>39</v>
      </c>
      <c r="C255" s="4"/>
      <c r="D255" s="4"/>
      <c r="E255" s="4"/>
      <c r="F255" s="4"/>
      <c r="G255" s="4"/>
      <c r="H255" s="154"/>
      <c r="I255" s="35"/>
      <c r="J255" s="19"/>
      <c r="K255" s="267">
        <f t="shared" si="22"/>
        <v>14</v>
      </c>
    </row>
    <row r="256" spans="1:11" ht="15.75" x14ac:dyDescent="0.25">
      <c r="A256" s="260">
        <f t="shared" si="21"/>
        <v>15</v>
      </c>
      <c r="B256" s="4" t="s">
        <v>264</v>
      </c>
      <c r="C256" s="4"/>
      <c r="D256" s="4"/>
      <c r="E256" s="4"/>
      <c r="F256" s="4"/>
      <c r="G256" s="4"/>
      <c r="H256" s="155">
        <f>ROUND(H248*H250,0)</f>
        <v>8581</v>
      </c>
      <c r="I256" s="35"/>
      <c r="J256" s="19" t="s">
        <v>660</v>
      </c>
      <c r="K256" s="267">
        <f t="shared" si="22"/>
        <v>15</v>
      </c>
    </row>
    <row r="257" spans="1:11" ht="15.75" x14ac:dyDescent="0.25">
      <c r="A257" s="260">
        <f t="shared" si="21"/>
        <v>16</v>
      </c>
      <c r="B257" s="4"/>
      <c r="C257" s="4"/>
      <c r="D257" s="4"/>
      <c r="E257" s="4"/>
      <c r="F257" s="4"/>
      <c r="G257" s="4"/>
      <c r="H257" s="154"/>
      <c r="I257" s="35"/>
      <c r="J257" s="19"/>
      <c r="K257" s="267">
        <f t="shared" si="22"/>
        <v>16</v>
      </c>
    </row>
    <row r="258" spans="1:11" ht="16.5" thickBot="1" x14ac:dyDescent="0.3">
      <c r="A258" s="260">
        <f t="shared" si="21"/>
        <v>17</v>
      </c>
      <c r="B258" s="4" t="s">
        <v>669</v>
      </c>
      <c r="C258" s="4"/>
      <c r="D258" s="4"/>
      <c r="E258" s="4"/>
      <c r="F258" s="4"/>
      <c r="G258" s="4"/>
      <c r="H258" s="394">
        <f>H242+H252+H254+H256</f>
        <v>102968</v>
      </c>
      <c r="I258" s="275"/>
      <c r="J258" s="19" t="s">
        <v>661</v>
      </c>
      <c r="K258" s="267">
        <f t="shared" si="22"/>
        <v>17</v>
      </c>
    </row>
    <row r="259" spans="1:11" ht="16.5" thickTop="1" x14ac:dyDescent="0.25">
      <c r="A259" s="260">
        <f t="shared" si="21"/>
        <v>18</v>
      </c>
      <c r="B259" s="4"/>
      <c r="C259" s="4"/>
      <c r="D259" s="4"/>
      <c r="E259" s="4"/>
      <c r="F259" s="4"/>
      <c r="G259" s="4"/>
      <c r="H259" s="64"/>
      <c r="I259" s="35"/>
      <c r="J259" s="19"/>
      <c r="K259" s="267">
        <f t="shared" si="22"/>
        <v>18</v>
      </c>
    </row>
    <row r="260" spans="1:11" ht="19.5" thickBot="1" x14ac:dyDescent="0.3">
      <c r="A260" s="345">
        <f t="shared" si="21"/>
        <v>19</v>
      </c>
      <c r="B260" s="4" t="s">
        <v>340</v>
      </c>
      <c r="C260" s="4"/>
      <c r="D260" s="4"/>
      <c r="E260" s="4"/>
      <c r="F260" s="4"/>
      <c r="G260" s="4"/>
      <c r="H260" s="402">
        <f>'Statement AJ-WP'!I29</f>
        <v>1420</v>
      </c>
      <c r="I260" s="35"/>
      <c r="J260" s="19" t="s">
        <v>1175</v>
      </c>
      <c r="K260" s="345">
        <f t="shared" si="22"/>
        <v>19</v>
      </c>
    </row>
    <row r="261" spans="1:11" ht="16.5" thickTop="1" x14ac:dyDescent="0.25">
      <c r="A261" s="345">
        <f t="shared" si="21"/>
        <v>20</v>
      </c>
      <c r="B261" s="4"/>
      <c r="C261" s="4"/>
      <c r="D261" s="4"/>
      <c r="E261" s="4"/>
      <c r="F261" s="4"/>
      <c r="G261" s="4"/>
      <c r="H261" s="64"/>
      <c r="I261" s="35"/>
      <c r="J261" s="19"/>
      <c r="K261" s="345">
        <f t="shared" si="22"/>
        <v>20</v>
      </c>
    </row>
    <row r="262" spans="1:11" ht="16.5" thickBot="1" x14ac:dyDescent="0.3">
      <c r="A262" s="345">
        <f t="shared" si="21"/>
        <v>21</v>
      </c>
      <c r="B262" s="4" t="s">
        <v>522</v>
      </c>
      <c r="C262" s="4"/>
      <c r="D262" s="4"/>
      <c r="E262" s="4"/>
      <c r="F262" s="4"/>
      <c r="G262" s="4"/>
      <c r="H262" s="402">
        <f>'Statement AJ-WP'!I31</f>
        <v>0</v>
      </c>
      <c r="I262" s="35"/>
      <c r="J262" s="19" t="s">
        <v>1176</v>
      </c>
      <c r="K262" s="345">
        <f t="shared" si="22"/>
        <v>21</v>
      </c>
    </row>
    <row r="263" spans="1:11" ht="16.5" thickTop="1" x14ac:dyDescent="0.25">
      <c r="A263" s="345">
        <f t="shared" si="21"/>
        <v>22</v>
      </c>
      <c r="B263" s="4"/>
      <c r="C263" s="4"/>
      <c r="D263" s="4"/>
      <c r="E263" s="4"/>
      <c r="F263" s="4"/>
      <c r="G263" s="4"/>
      <c r="H263" s="61"/>
      <c r="I263" s="35"/>
      <c r="J263" s="19"/>
      <c r="K263" s="345">
        <f t="shared" si="22"/>
        <v>22</v>
      </c>
    </row>
    <row r="264" spans="1:11" ht="16.5" thickBot="1" x14ac:dyDescent="0.3">
      <c r="A264" s="345">
        <f t="shared" si="21"/>
        <v>23</v>
      </c>
      <c r="B264" s="112" t="s">
        <v>585</v>
      </c>
      <c r="C264" s="4"/>
      <c r="D264" s="4"/>
      <c r="E264" s="4"/>
      <c r="F264" s="4"/>
      <c r="G264" s="4"/>
      <c r="H264" s="403">
        <f>'Statement AJ-WP'!I33</f>
        <v>0</v>
      </c>
      <c r="I264" s="35"/>
      <c r="J264" s="19" t="s">
        <v>1177</v>
      </c>
      <c r="K264" s="345">
        <f t="shared" si="22"/>
        <v>23</v>
      </c>
    </row>
    <row r="265" spans="1:11" ht="16.5" thickTop="1" x14ac:dyDescent="0.25">
      <c r="A265" s="345">
        <f t="shared" si="21"/>
        <v>24</v>
      </c>
      <c r="B265" s="112"/>
      <c r="C265" s="4"/>
      <c r="D265" s="4"/>
      <c r="E265" s="4"/>
      <c r="F265" s="4"/>
      <c r="G265" s="4"/>
      <c r="H265" s="488"/>
      <c r="I265" s="35"/>
      <c r="J265" s="19"/>
      <c r="K265" s="345">
        <f t="shared" si="22"/>
        <v>24</v>
      </c>
    </row>
    <row r="266" spans="1:11" ht="16.5" thickBot="1" x14ac:dyDescent="0.3">
      <c r="A266" s="345">
        <f t="shared" si="21"/>
        <v>25</v>
      </c>
      <c r="B266" s="112" t="s">
        <v>586</v>
      </c>
      <c r="C266" s="4"/>
      <c r="D266" s="4"/>
      <c r="E266" s="4"/>
      <c r="F266" s="4"/>
      <c r="G266" s="4"/>
      <c r="H266" s="402">
        <f>'Statement AJ-WP'!I35</f>
        <v>0</v>
      </c>
      <c r="I266" s="35"/>
      <c r="J266" s="19" t="s">
        <v>1178</v>
      </c>
      <c r="K266" s="345">
        <f t="shared" si="22"/>
        <v>25</v>
      </c>
    </row>
    <row r="267" spans="1:11" ht="16.5" thickTop="1" x14ac:dyDescent="0.25">
      <c r="A267" s="345"/>
      <c r="B267" s="112"/>
      <c r="C267" s="4"/>
      <c r="D267" s="4"/>
      <c r="E267" s="4"/>
      <c r="F267" s="4"/>
      <c r="G267" s="4"/>
      <c r="H267" s="488"/>
      <c r="I267" s="35"/>
      <c r="J267" s="19"/>
      <c r="K267" s="345"/>
    </row>
    <row r="268" spans="1:11" ht="15.75" x14ac:dyDescent="0.25">
      <c r="A268" s="345"/>
      <c r="B268" s="112"/>
      <c r="C268" s="4"/>
      <c r="D268" s="4"/>
      <c r="E268" s="4"/>
      <c r="F268" s="4"/>
      <c r="G268" s="4"/>
      <c r="H268" s="488"/>
      <c r="I268" s="35"/>
      <c r="J268" s="19"/>
      <c r="K268" s="345"/>
    </row>
    <row r="269" spans="1:11" ht="17.25" x14ac:dyDescent="0.25">
      <c r="A269" s="259" t="s">
        <v>194</v>
      </c>
      <c r="B269" s="4" t="s">
        <v>339</v>
      </c>
      <c r="C269" s="4"/>
      <c r="D269" s="4"/>
      <c r="E269" s="4"/>
      <c r="F269" s="4"/>
      <c r="G269" s="4"/>
      <c r="H269" s="488"/>
      <c r="I269" s="35"/>
      <c r="J269" s="19"/>
      <c r="K269" s="345"/>
    </row>
    <row r="270" spans="1:11" ht="15.75" x14ac:dyDescent="0.25">
      <c r="A270" s="275"/>
      <c r="B270" s="112"/>
      <c r="C270" s="4"/>
      <c r="D270" s="4"/>
      <c r="E270" s="4"/>
      <c r="F270" s="4"/>
      <c r="G270" s="4"/>
      <c r="H270" s="64"/>
      <c r="I270" s="35"/>
      <c r="J270" s="19"/>
      <c r="K270" s="345"/>
    </row>
    <row r="271" spans="1:11" ht="15.75" x14ac:dyDescent="0.25">
      <c r="A271" s="275"/>
      <c r="B271" s="112"/>
      <c r="C271" s="4"/>
      <c r="D271" s="4"/>
      <c r="E271" s="4"/>
      <c r="F271" s="4"/>
      <c r="G271" s="4"/>
      <c r="H271" s="64"/>
      <c r="I271" s="35"/>
      <c r="J271" s="19"/>
      <c r="K271" s="345"/>
    </row>
    <row r="272" spans="1:11" ht="15.75" x14ac:dyDescent="0.25">
      <c r="A272" s="10"/>
      <c r="B272" s="1097" t="s">
        <v>42</v>
      </c>
      <c r="C272" s="1097"/>
      <c r="D272" s="1097"/>
      <c r="E272" s="1097"/>
      <c r="F272" s="1097"/>
      <c r="G272" s="1097"/>
      <c r="H272" s="1097"/>
      <c r="I272" s="1092"/>
      <c r="J272" s="1092"/>
      <c r="K272" s="10"/>
    </row>
    <row r="273" spans="1:11" ht="15.75" x14ac:dyDescent="0.25">
      <c r="A273" s="10"/>
      <c r="B273" s="1097" t="s">
        <v>53</v>
      </c>
      <c r="C273" s="1097"/>
      <c r="D273" s="1097"/>
      <c r="E273" s="1097"/>
      <c r="F273" s="1097"/>
      <c r="G273" s="1097"/>
      <c r="H273" s="1097"/>
      <c r="I273" s="1096"/>
      <c r="J273" s="1096"/>
      <c r="K273" s="10"/>
    </row>
    <row r="274" spans="1:11" ht="15.75" x14ac:dyDescent="0.25">
      <c r="A274" s="10"/>
      <c r="B274" s="1097" t="s">
        <v>54</v>
      </c>
      <c r="C274" s="1097"/>
      <c r="D274" s="1097"/>
      <c r="E274" s="1097"/>
      <c r="F274" s="1097"/>
      <c r="G274" s="1097"/>
      <c r="H274" s="1097"/>
      <c r="I274" s="1092"/>
      <c r="J274" s="1092"/>
      <c r="K274" s="10"/>
    </row>
    <row r="275" spans="1:11" ht="15.75" x14ac:dyDescent="0.25">
      <c r="A275" s="10"/>
      <c r="B275" s="1093" t="str">
        <f>B5</f>
        <v>Base Period 12 - Months Ending December 31, 2013</v>
      </c>
      <c r="C275" s="1093"/>
      <c r="D275" s="1093"/>
      <c r="E275" s="1093"/>
      <c r="F275" s="1093"/>
      <c r="G275" s="1093"/>
      <c r="H275" s="1093"/>
      <c r="I275" s="1094"/>
      <c r="J275" s="1094"/>
      <c r="K275" s="10"/>
    </row>
    <row r="276" spans="1:11" x14ac:dyDescent="0.2">
      <c r="B276" s="1095" t="s">
        <v>72</v>
      </c>
      <c r="C276" s="1096"/>
      <c r="D276" s="1096"/>
      <c r="E276" s="1096"/>
      <c r="F276" s="1096"/>
      <c r="G276" s="1096"/>
      <c r="H276" s="1096"/>
      <c r="I276" s="1096"/>
      <c r="J276" s="1096"/>
    </row>
    <row r="277" spans="1:11" ht="15.75" x14ac:dyDescent="0.2">
      <c r="B277" s="242"/>
      <c r="C277" s="246"/>
      <c r="D277" s="246"/>
      <c r="E277" s="246"/>
      <c r="F277" s="246"/>
      <c r="G277" s="246"/>
      <c r="H277" s="392"/>
      <c r="I277" s="246"/>
      <c r="J277" s="279"/>
    </row>
    <row r="278" spans="1:11" ht="15.75" x14ac:dyDescent="0.25">
      <c r="A278" s="10" t="s">
        <v>62</v>
      </c>
      <c r="B278" s="225"/>
      <c r="C278" s="226"/>
      <c r="D278" s="226"/>
      <c r="E278" s="226"/>
      <c r="F278" s="226"/>
      <c r="G278" s="226"/>
      <c r="H278" s="167"/>
      <c r="I278" s="230"/>
      <c r="J278" s="10"/>
      <c r="K278" s="10" t="s">
        <v>62</v>
      </c>
    </row>
    <row r="279" spans="1:11" ht="15.75" x14ac:dyDescent="0.25">
      <c r="A279" s="33" t="s">
        <v>63</v>
      </c>
      <c r="B279" s="2"/>
      <c r="C279" s="2"/>
      <c r="D279" s="2"/>
      <c r="E279" s="2"/>
      <c r="F279" s="2"/>
      <c r="G279" s="2"/>
      <c r="H279" s="33" t="s">
        <v>69</v>
      </c>
      <c r="I279" s="2"/>
      <c r="J279" s="33" t="s">
        <v>65</v>
      </c>
      <c r="K279" s="33" t="s">
        <v>63</v>
      </c>
    </row>
    <row r="280" spans="1:11" ht="15.75" x14ac:dyDescent="0.25">
      <c r="A280" s="10"/>
      <c r="B280" s="3"/>
      <c r="C280" s="3"/>
      <c r="D280" s="3"/>
      <c r="E280" s="3"/>
      <c r="F280" s="3"/>
      <c r="G280" s="3"/>
      <c r="H280" s="345"/>
      <c r="I280" s="3"/>
      <c r="J280" s="10"/>
      <c r="K280" s="10"/>
    </row>
    <row r="281" spans="1:11" ht="15.75" x14ac:dyDescent="0.25">
      <c r="A281" s="3">
        <v>1</v>
      </c>
      <c r="B281" s="4" t="s">
        <v>30</v>
      </c>
      <c r="C281" s="4"/>
      <c r="D281" s="4"/>
      <c r="E281" s="4"/>
      <c r="F281" s="4"/>
      <c r="G281" s="4"/>
      <c r="H281" s="391">
        <f>'Statement AK-WP'!I15</f>
        <v>74084</v>
      </c>
      <c r="I281" s="1012"/>
      <c r="J281" s="19" t="s">
        <v>1179</v>
      </c>
      <c r="K281" s="267">
        <v>1</v>
      </c>
    </row>
    <row r="282" spans="1:11" ht="15.75" x14ac:dyDescent="0.25">
      <c r="A282" s="3">
        <f>+A281+1</f>
        <v>2</v>
      </c>
      <c r="B282" s="4"/>
      <c r="C282" s="4"/>
      <c r="D282" s="4"/>
      <c r="E282" s="4"/>
      <c r="F282" s="4"/>
      <c r="G282" s="4"/>
      <c r="H282" s="60"/>
      <c r="I282" s="35"/>
      <c r="J282" s="19"/>
      <c r="K282" s="267">
        <f>+K281+1</f>
        <v>2</v>
      </c>
    </row>
    <row r="283" spans="1:11" ht="15.75" x14ac:dyDescent="0.25">
      <c r="A283" s="3">
        <f t="shared" ref="A283:A313" si="23">+A282+1</f>
        <v>3</v>
      </c>
      <c r="B283" s="4" t="s">
        <v>265</v>
      </c>
      <c r="C283" s="4"/>
      <c r="D283" s="4"/>
      <c r="E283" s="4"/>
      <c r="F283" s="4"/>
      <c r="G283" s="4"/>
      <c r="H283" s="398">
        <f>'Statement AK-WP'!I17</f>
        <v>-5007</v>
      </c>
      <c r="I283" s="37"/>
      <c r="J283" s="19" t="s">
        <v>1180</v>
      </c>
      <c r="K283" s="267">
        <f t="shared" ref="K283:K303" si="24">+K282+1</f>
        <v>3</v>
      </c>
    </row>
    <row r="284" spans="1:11" ht="15.75" x14ac:dyDescent="0.25">
      <c r="A284" s="3">
        <f t="shared" si="23"/>
        <v>4</v>
      </c>
      <c r="B284" s="4"/>
      <c r="C284" s="4"/>
      <c r="D284" s="4"/>
      <c r="E284" s="4"/>
      <c r="F284" s="4"/>
      <c r="G284" s="4"/>
      <c r="H284" s="65"/>
      <c r="I284" s="37"/>
      <c r="J284" s="19"/>
      <c r="K284" s="267">
        <f t="shared" si="24"/>
        <v>4</v>
      </c>
    </row>
    <row r="285" spans="1:11" ht="16.5" thickBot="1" x14ac:dyDescent="0.3">
      <c r="A285" s="3">
        <f t="shared" si="23"/>
        <v>5</v>
      </c>
      <c r="B285" s="4" t="s">
        <v>31</v>
      </c>
      <c r="C285" s="4"/>
      <c r="D285" s="94"/>
      <c r="E285" s="4"/>
      <c r="F285" s="94"/>
      <c r="G285" s="4"/>
      <c r="H285" s="66">
        <f>SUM(H281:H283)</f>
        <v>69077</v>
      </c>
      <c r="I285" s="1012"/>
      <c r="J285" s="19" t="s">
        <v>205</v>
      </c>
      <c r="K285" s="267">
        <f t="shared" si="24"/>
        <v>5</v>
      </c>
    </row>
    <row r="286" spans="1:11" ht="16.5" thickTop="1" x14ac:dyDescent="0.25">
      <c r="A286" s="3">
        <f t="shared" si="23"/>
        <v>6</v>
      </c>
      <c r="B286" s="4"/>
      <c r="C286" s="4"/>
      <c r="D286" s="4"/>
      <c r="E286" s="4"/>
      <c r="F286" s="51"/>
      <c r="G286" s="4"/>
      <c r="H286" s="4"/>
      <c r="I286" s="4"/>
      <c r="J286" s="10"/>
      <c r="K286" s="267">
        <f t="shared" si="24"/>
        <v>6</v>
      </c>
    </row>
    <row r="287" spans="1:11" ht="15.75" x14ac:dyDescent="0.25">
      <c r="A287" s="3">
        <f t="shared" si="23"/>
        <v>7</v>
      </c>
      <c r="B287" s="4"/>
      <c r="C287" s="4"/>
      <c r="D287" s="4"/>
      <c r="E287" s="4"/>
      <c r="F287" s="27"/>
      <c r="G287" s="4"/>
      <c r="H287" s="23"/>
      <c r="I287" s="35"/>
      <c r="J287" s="19"/>
      <c r="K287" s="267">
        <f t="shared" si="24"/>
        <v>7</v>
      </c>
    </row>
    <row r="288" spans="1:11" ht="15.75" x14ac:dyDescent="0.25">
      <c r="A288" s="3">
        <f t="shared" si="23"/>
        <v>8</v>
      </c>
      <c r="B288" s="92" t="s">
        <v>32</v>
      </c>
      <c r="C288" s="3"/>
      <c r="D288" s="4"/>
      <c r="E288" s="5"/>
      <c r="F288" s="5"/>
      <c r="G288" s="5"/>
      <c r="H288" s="8"/>
      <c r="I288" s="19"/>
      <c r="J288" s="10"/>
      <c r="K288" s="267">
        <f t="shared" si="24"/>
        <v>8</v>
      </c>
    </row>
    <row r="289" spans="1:11" ht="15.75" x14ac:dyDescent="0.25">
      <c r="A289" s="3">
        <f t="shared" si="23"/>
        <v>9</v>
      </c>
      <c r="B289" s="7" t="s">
        <v>676</v>
      </c>
      <c r="C289" s="3"/>
      <c r="D289" s="4"/>
      <c r="E289" s="5"/>
      <c r="F289" s="5"/>
      <c r="G289" s="5"/>
      <c r="H289" s="389">
        <f>'Statement AD-WP'!J39</f>
        <v>3652963</v>
      </c>
      <c r="I289" s="275"/>
      <c r="J289" s="21" t="s">
        <v>1214</v>
      </c>
      <c r="K289" s="267">
        <f t="shared" si="24"/>
        <v>9</v>
      </c>
    </row>
    <row r="290" spans="1:11" ht="15.75" x14ac:dyDescent="0.25">
      <c r="A290" s="3">
        <f t="shared" si="23"/>
        <v>10</v>
      </c>
      <c r="B290" s="7" t="s">
        <v>154</v>
      </c>
      <c r="C290" s="3"/>
      <c r="D290" s="4"/>
      <c r="E290" s="5"/>
      <c r="F290" s="5"/>
      <c r="G290" s="5"/>
      <c r="H290" s="681">
        <v>0</v>
      </c>
      <c r="I290" s="55"/>
      <c r="J290" s="19" t="s">
        <v>641</v>
      </c>
      <c r="K290" s="267">
        <f t="shared" si="24"/>
        <v>10</v>
      </c>
    </row>
    <row r="291" spans="1:11" ht="15.75" x14ac:dyDescent="0.25">
      <c r="A291" s="3">
        <f t="shared" si="23"/>
        <v>11</v>
      </c>
      <c r="B291" s="7" t="s">
        <v>98</v>
      </c>
      <c r="C291" s="3"/>
      <c r="D291" s="4"/>
      <c r="E291" s="5"/>
      <c r="F291" s="5"/>
      <c r="G291" s="5"/>
      <c r="H291" s="372">
        <f>'Statement AD-WP'!J43</f>
        <v>41163</v>
      </c>
      <c r="I291" s="55"/>
      <c r="J291" s="21" t="s">
        <v>1215</v>
      </c>
      <c r="K291" s="267">
        <f t="shared" si="24"/>
        <v>11</v>
      </c>
    </row>
    <row r="292" spans="1:11" ht="15.75" x14ac:dyDescent="0.25">
      <c r="A292" s="3">
        <f t="shared" si="23"/>
        <v>12</v>
      </c>
      <c r="B292" s="7" t="s">
        <v>112</v>
      </c>
      <c r="C292" s="3"/>
      <c r="D292" s="4"/>
      <c r="E292" s="5"/>
      <c r="F292" s="5"/>
      <c r="G292" s="5"/>
      <c r="H292" s="374">
        <f>'Statement AD-WP'!J45</f>
        <v>83342</v>
      </c>
      <c r="I292" s="55"/>
      <c r="J292" s="21" t="s">
        <v>1216</v>
      </c>
      <c r="K292" s="267">
        <f t="shared" si="24"/>
        <v>12</v>
      </c>
    </row>
    <row r="293" spans="1:11" ht="16.5" thickBot="1" x14ac:dyDescent="0.3">
      <c r="A293" s="3">
        <f t="shared" si="23"/>
        <v>13</v>
      </c>
      <c r="B293" s="7" t="s">
        <v>33</v>
      </c>
      <c r="C293" s="3"/>
      <c r="D293" s="4"/>
      <c r="E293" s="5"/>
      <c r="F293" s="5"/>
      <c r="G293" s="5"/>
      <c r="H293" s="423">
        <f>SUM(H289:H292)</f>
        <v>3777468</v>
      </c>
      <c r="I293" s="275"/>
      <c r="J293" s="10" t="s">
        <v>266</v>
      </c>
      <c r="K293" s="267">
        <f t="shared" si="24"/>
        <v>13</v>
      </c>
    </row>
    <row r="294" spans="1:11" ht="16.5" thickTop="1" x14ac:dyDescent="0.25">
      <c r="A294" s="3">
        <f t="shared" si="23"/>
        <v>14</v>
      </c>
      <c r="B294" s="7"/>
      <c r="C294" s="3"/>
      <c r="D294" s="4"/>
      <c r="E294" s="5"/>
      <c r="F294" s="5"/>
      <c r="G294" s="5"/>
      <c r="H294" s="68"/>
      <c r="I294" s="19"/>
      <c r="J294" s="10"/>
      <c r="K294" s="267">
        <f t="shared" si="24"/>
        <v>14</v>
      </c>
    </row>
    <row r="295" spans="1:11" ht="15.75" x14ac:dyDescent="0.25">
      <c r="A295" s="345">
        <f t="shared" si="23"/>
        <v>15</v>
      </c>
      <c r="B295" s="7" t="s">
        <v>676</v>
      </c>
      <c r="C295" s="3"/>
      <c r="D295" s="4"/>
      <c r="E295" s="5"/>
      <c r="F295" s="5"/>
      <c r="G295" s="5"/>
      <c r="H295" s="380">
        <f>'Statement AD-WP'!J39</f>
        <v>3652963</v>
      </c>
      <c r="I295" s="275"/>
      <c r="J295" s="21" t="s">
        <v>1214</v>
      </c>
      <c r="K295" s="345">
        <f t="shared" si="24"/>
        <v>15</v>
      </c>
    </row>
    <row r="296" spans="1:11" ht="15.75" x14ac:dyDescent="0.25">
      <c r="A296" s="345">
        <f t="shared" si="23"/>
        <v>16</v>
      </c>
      <c r="B296" s="7" t="s">
        <v>437</v>
      </c>
      <c r="C296" s="3"/>
      <c r="D296" s="4"/>
      <c r="E296" s="5"/>
      <c r="F296" s="5"/>
      <c r="G296" s="5"/>
      <c r="H296" s="682">
        <v>0</v>
      </c>
      <c r="I296" s="55"/>
      <c r="J296" s="19" t="s">
        <v>641</v>
      </c>
      <c r="K296" s="345">
        <f t="shared" si="24"/>
        <v>16</v>
      </c>
    </row>
    <row r="297" spans="1:11" ht="15.75" x14ac:dyDescent="0.25">
      <c r="A297" s="345">
        <f t="shared" si="23"/>
        <v>17</v>
      </c>
      <c r="B297" s="7" t="s">
        <v>35</v>
      </c>
      <c r="C297" s="3"/>
      <c r="D297" s="4"/>
      <c r="E297" s="5"/>
      <c r="F297" s="5"/>
      <c r="G297" s="5"/>
      <c r="H297" s="380">
        <f>'Statement AD-WP'!J13</f>
        <v>505741</v>
      </c>
      <c r="I297" s="275"/>
      <c r="J297" s="21" t="s">
        <v>1112</v>
      </c>
      <c r="K297" s="345">
        <f t="shared" si="24"/>
        <v>17</v>
      </c>
    </row>
    <row r="298" spans="1:11" ht="15.75" x14ac:dyDescent="0.25">
      <c r="A298" s="345">
        <f t="shared" si="23"/>
        <v>18</v>
      </c>
      <c r="B298" s="7" t="s">
        <v>34</v>
      </c>
      <c r="C298" s="3"/>
      <c r="D298" s="4"/>
      <c r="E298" s="5"/>
      <c r="F298" s="5"/>
      <c r="G298" s="5"/>
      <c r="H298" s="682">
        <v>0</v>
      </c>
      <c r="I298" s="55"/>
      <c r="J298" s="19" t="s">
        <v>641</v>
      </c>
      <c r="K298" s="345">
        <f t="shared" si="24"/>
        <v>18</v>
      </c>
    </row>
    <row r="299" spans="1:11" ht="15.75" x14ac:dyDescent="0.25">
      <c r="A299" s="345">
        <f t="shared" si="23"/>
        <v>19</v>
      </c>
      <c r="B299" s="7" t="s">
        <v>20</v>
      </c>
      <c r="C299" s="3"/>
      <c r="D299" s="4"/>
      <c r="E299" s="5"/>
      <c r="F299" s="5"/>
      <c r="G299" s="5"/>
      <c r="H299" s="380">
        <f>'Statement AD-WP'!J19</f>
        <v>473895</v>
      </c>
      <c r="I299" s="275"/>
      <c r="J299" s="21" t="s">
        <v>1115</v>
      </c>
      <c r="K299" s="345">
        <f t="shared" si="24"/>
        <v>19</v>
      </c>
    </row>
    <row r="300" spans="1:11" ht="15.75" x14ac:dyDescent="0.25">
      <c r="A300" s="345">
        <f t="shared" si="23"/>
        <v>20</v>
      </c>
      <c r="B300" s="7" t="s">
        <v>371</v>
      </c>
      <c r="C300" s="3"/>
      <c r="D300" s="4"/>
      <c r="E300" s="5"/>
      <c r="F300" s="5"/>
      <c r="G300" s="5"/>
      <c r="H300" s="380">
        <f>'Statement AD-WP'!J23</f>
        <v>5105706</v>
      </c>
      <c r="I300" s="55"/>
      <c r="J300" s="21" t="s">
        <v>1116</v>
      </c>
      <c r="K300" s="345">
        <f t="shared" si="24"/>
        <v>20</v>
      </c>
    </row>
    <row r="301" spans="1:11" ht="15.75" x14ac:dyDescent="0.25">
      <c r="A301" s="345">
        <f t="shared" si="23"/>
        <v>21</v>
      </c>
      <c r="B301" s="7" t="s">
        <v>80</v>
      </c>
      <c r="C301" s="3"/>
      <c r="D301" s="4"/>
      <c r="E301" s="5"/>
      <c r="F301" s="5"/>
      <c r="G301" s="5"/>
      <c r="H301" s="380">
        <f>'Statement AD-WP'!J31</f>
        <v>249775</v>
      </c>
      <c r="I301" s="55"/>
      <c r="J301" s="21" t="s">
        <v>1119</v>
      </c>
      <c r="K301" s="345">
        <f t="shared" si="24"/>
        <v>21</v>
      </c>
    </row>
    <row r="302" spans="1:11" ht="15.75" x14ac:dyDescent="0.25">
      <c r="A302" s="345">
        <f t="shared" si="23"/>
        <v>22</v>
      </c>
      <c r="B302" s="7" t="s">
        <v>79</v>
      </c>
      <c r="C302" s="3"/>
      <c r="D302" s="4"/>
      <c r="E302" s="5"/>
      <c r="F302" s="5"/>
      <c r="G302" s="5"/>
      <c r="H302" s="390">
        <f>'Statement AD-WP'!J33</f>
        <v>505717</v>
      </c>
      <c r="I302" s="55"/>
      <c r="J302" s="21" t="s">
        <v>1120</v>
      </c>
      <c r="K302" s="345">
        <f t="shared" si="24"/>
        <v>22</v>
      </c>
    </row>
    <row r="303" spans="1:11" ht="16.5" thickBot="1" x14ac:dyDescent="0.3">
      <c r="A303" s="345">
        <f t="shared" si="23"/>
        <v>23</v>
      </c>
      <c r="B303" s="7" t="s">
        <v>36</v>
      </c>
      <c r="C303" s="3"/>
      <c r="D303" s="4"/>
      <c r="E303" s="5"/>
      <c r="F303" s="5"/>
      <c r="G303" s="5"/>
      <c r="H303" s="93">
        <f>SUM(H295:H302)</f>
        <v>10493797</v>
      </c>
      <c r="I303" s="275"/>
      <c r="J303" s="10" t="s">
        <v>267</v>
      </c>
      <c r="K303" s="345">
        <f t="shared" si="24"/>
        <v>23</v>
      </c>
    </row>
    <row r="304" spans="1:11" ht="16.5" thickTop="1" x14ac:dyDescent="0.25">
      <c r="A304" s="3">
        <f t="shared" si="23"/>
        <v>24</v>
      </c>
      <c r="B304" s="7"/>
      <c r="C304" s="3"/>
      <c r="D304" s="4"/>
      <c r="E304" s="5"/>
      <c r="F304" s="5"/>
      <c r="G304" s="5"/>
      <c r="H304" s="68"/>
      <c r="I304" s="19"/>
      <c r="J304" s="10"/>
      <c r="K304" s="267">
        <f t="shared" ref="K304:K313" si="25">+K303+1</f>
        <v>24</v>
      </c>
    </row>
    <row r="305" spans="1:11" ht="15.75" x14ac:dyDescent="0.25">
      <c r="A305" s="3">
        <f t="shared" si="23"/>
        <v>25</v>
      </c>
      <c r="B305" s="8" t="s">
        <v>114</v>
      </c>
      <c r="C305" s="4"/>
      <c r="D305" s="4"/>
      <c r="E305" s="4"/>
      <c r="F305" s="4"/>
      <c r="G305" s="4"/>
      <c r="H305" s="783">
        <f>ROUND(H293/H303,4)</f>
        <v>0.36</v>
      </c>
      <c r="I305" s="45"/>
      <c r="J305" s="19" t="s">
        <v>37</v>
      </c>
      <c r="K305" s="267">
        <f t="shared" si="25"/>
        <v>25</v>
      </c>
    </row>
    <row r="306" spans="1:11" ht="15.75" x14ac:dyDescent="0.25">
      <c r="A306" s="3">
        <f t="shared" si="23"/>
        <v>26</v>
      </c>
      <c r="B306" s="4"/>
      <c r="C306" s="4"/>
      <c r="D306" s="4"/>
      <c r="E306" s="4"/>
      <c r="F306" s="4"/>
      <c r="G306" s="4"/>
      <c r="H306" s="418"/>
      <c r="I306" s="35"/>
      <c r="J306" s="19"/>
      <c r="K306" s="267">
        <f t="shared" si="25"/>
        <v>26</v>
      </c>
    </row>
    <row r="307" spans="1:11" ht="16.5" thickBot="1" x14ac:dyDescent="0.3">
      <c r="A307" s="3">
        <f t="shared" si="23"/>
        <v>27</v>
      </c>
      <c r="B307" s="4" t="s">
        <v>115</v>
      </c>
      <c r="C307" s="4"/>
      <c r="D307" s="4"/>
      <c r="E307" s="4"/>
      <c r="F307" s="4"/>
      <c r="G307" s="4"/>
      <c r="H307" s="394">
        <f>ROUND(H305*H285,0)</f>
        <v>24868</v>
      </c>
      <c r="I307" s="1012"/>
      <c r="J307" s="19" t="s">
        <v>38</v>
      </c>
      <c r="K307" s="267">
        <f t="shared" si="25"/>
        <v>27</v>
      </c>
    </row>
    <row r="308" spans="1:11" ht="16.5" thickTop="1" x14ac:dyDescent="0.25">
      <c r="A308" s="3">
        <f t="shared" si="23"/>
        <v>28</v>
      </c>
      <c r="B308" s="4"/>
      <c r="C308" s="4"/>
      <c r="D308" s="4"/>
      <c r="E308" s="4"/>
      <c r="F308" s="4"/>
      <c r="G308" s="4"/>
      <c r="H308" s="12"/>
      <c r="I308" s="4"/>
      <c r="J308" s="4"/>
      <c r="K308" s="267">
        <f t="shared" si="25"/>
        <v>28</v>
      </c>
    </row>
    <row r="309" spans="1:11" ht="15.75" x14ac:dyDescent="0.25">
      <c r="A309" s="345">
        <f t="shared" si="23"/>
        <v>29</v>
      </c>
      <c r="B309" s="4" t="s">
        <v>268</v>
      </c>
      <c r="C309" s="4"/>
      <c r="D309" s="50" t="s">
        <v>39</v>
      </c>
      <c r="E309" s="4"/>
      <c r="F309" s="4"/>
      <c r="G309" s="4"/>
      <c r="H309" s="391">
        <f>'Statement AK-WP'!I26</f>
        <v>14670</v>
      </c>
      <c r="I309" s="1012"/>
      <c r="J309" s="19" t="s">
        <v>1181</v>
      </c>
      <c r="K309" s="345">
        <f t="shared" si="25"/>
        <v>29</v>
      </c>
    </row>
    <row r="310" spans="1:11" ht="15.75" x14ac:dyDescent="0.25">
      <c r="A310" s="3">
        <f t="shared" si="23"/>
        <v>30</v>
      </c>
      <c r="B310" s="4"/>
      <c r="C310" s="4"/>
      <c r="D310" s="4"/>
      <c r="E310" s="4"/>
      <c r="F310" s="4"/>
      <c r="G310" s="4"/>
      <c r="H310" s="23"/>
      <c r="I310" s="35"/>
      <c r="J310" s="19"/>
      <c r="K310" s="267">
        <f t="shared" si="25"/>
        <v>30</v>
      </c>
    </row>
    <row r="311" spans="1:11" ht="15.75" x14ac:dyDescent="0.25">
      <c r="A311" s="3">
        <f t="shared" si="23"/>
        <v>31</v>
      </c>
      <c r="B311" s="4" t="s">
        <v>87</v>
      </c>
      <c r="C311" s="4"/>
      <c r="D311" s="4"/>
      <c r="E311" s="4"/>
      <c r="F311" s="4"/>
      <c r="G311" s="4"/>
      <c r="H311" s="416">
        <f>H230</f>
        <v>0.1648</v>
      </c>
      <c r="I311" s="40"/>
      <c r="J311" s="19" t="s">
        <v>511</v>
      </c>
      <c r="K311" s="267">
        <f t="shared" si="25"/>
        <v>31</v>
      </c>
    </row>
    <row r="312" spans="1:11" ht="15.75" x14ac:dyDescent="0.25">
      <c r="A312" s="3">
        <f t="shared" si="23"/>
        <v>32</v>
      </c>
      <c r="B312" s="4"/>
      <c r="C312" s="4"/>
      <c r="D312" s="4"/>
      <c r="E312" s="4"/>
      <c r="F312" s="4"/>
      <c r="G312" s="4"/>
      <c r="H312" s="418"/>
      <c r="I312" s="35"/>
      <c r="J312" s="10"/>
      <c r="K312" s="267">
        <f t="shared" si="25"/>
        <v>32</v>
      </c>
    </row>
    <row r="313" spans="1:11" ht="16.5" thickBot="1" x14ac:dyDescent="0.3">
      <c r="A313" s="3">
        <f t="shared" si="23"/>
        <v>33</v>
      </c>
      <c r="B313" s="4" t="s">
        <v>157</v>
      </c>
      <c r="C313" s="4"/>
      <c r="D313" s="4"/>
      <c r="E313" s="4"/>
      <c r="F313" s="4"/>
      <c r="G313" s="4"/>
      <c r="H313" s="394">
        <f>ROUND(H309*H311,0)</f>
        <v>2418</v>
      </c>
      <c r="I313" s="1012"/>
      <c r="J313" s="20" t="s">
        <v>514</v>
      </c>
      <c r="K313" s="267">
        <f t="shared" si="25"/>
        <v>33</v>
      </c>
    </row>
    <row r="314" spans="1:11" ht="16.5" thickTop="1" x14ac:dyDescent="0.25">
      <c r="A314" s="345"/>
      <c r="B314" s="4"/>
      <c r="C314" s="4"/>
      <c r="D314" s="4"/>
      <c r="E314" s="4"/>
      <c r="F314" s="4"/>
      <c r="G314" s="4"/>
      <c r="H314" s="64"/>
      <c r="I314" s="35"/>
      <c r="J314" s="20"/>
      <c r="K314" s="345"/>
    </row>
    <row r="315" spans="1:11" ht="15.75" x14ac:dyDescent="0.25">
      <c r="A315" s="3"/>
      <c r="B315" s="4"/>
      <c r="C315" s="4"/>
      <c r="D315" s="4"/>
      <c r="E315" s="4"/>
      <c r="F315" s="4"/>
      <c r="G315" s="4"/>
      <c r="H315" s="1"/>
      <c r="I315" s="36"/>
      <c r="J315" s="10"/>
      <c r="K315" s="267"/>
    </row>
    <row r="316" spans="1:11" ht="15.75" x14ac:dyDescent="0.25">
      <c r="A316" s="10"/>
      <c r="B316" s="1097" t="s">
        <v>42</v>
      </c>
      <c r="C316" s="1097"/>
      <c r="D316" s="1097"/>
      <c r="E316" s="1097"/>
      <c r="F316" s="1097"/>
      <c r="G316" s="1097"/>
      <c r="H316" s="1097"/>
      <c r="I316" s="1092"/>
      <c r="J316" s="1092"/>
      <c r="K316" s="10"/>
    </row>
    <row r="317" spans="1:11" ht="15.75" x14ac:dyDescent="0.25">
      <c r="A317" s="10"/>
      <c r="B317" s="1097" t="s">
        <v>55</v>
      </c>
      <c r="C317" s="1097"/>
      <c r="D317" s="1097"/>
      <c r="E317" s="1097"/>
      <c r="F317" s="1097"/>
      <c r="G317" s="1097"/>
      <c r="H317" s="1097"/>
      <c r="I317" s="1096"/>
      <c r="J317" s="1096"/>
      <c r="K317" s="10"/>
    </row>
    <row r="318" spans="1:11" ht="15.75" x14ac:dyDescent="0.25">
      <c r="A318" s="10"/>
      <c r="B318" s="1097" t="s">
        <v>40</v>
      </c>
      <c r="C318" s="1097"/>
      <c r="D318" s="1097"/>
      <c r="E318" s="1097"/>
      <c r="F318" s="1097"/>
      <c r="G318" s="1097"/>
      <c r="H318" s="1097"/>
      <c r="I318" s="1092"/>
      <c r="J318" s="1092"/>
      <c r="K318" s="10"/>
    </row>
    <row r="319" spans="1:11" ht="15.75" x14ac:dyDescent="0.25">
      <c r="A319" s="10"/>
      <c r="B319" s="1093" t="str">
        <f>B5</f>
        <v>Base Period 12 - Months Ending December 31, 2013</v>
      </c>
      <c r="C319" s="1093"/>
      <c r="D319" s="1093"/>
      <c r="E319" s="1093"/>
      <c r="F319" s="1093"/>
      <c r="G319" s="1093"/>
      <c r="H319" s="1093"/>
      <c r="I319" s="1094"/>
      <c r="J319" s="1094"/>
      <c r="K319" s="10"/>
    </row>
    <row r="320" spans="1:11" x14ac:dyDescent="0.2">
      <c r="B320" s="1095" t="s">
        <v>72</v>
      </c>
      <c r="C320" s="1096"/>
      <c r="D320" s="1096"/>
      <c r="E320" s="1096"/>
      <c r="F320" s="1096"/>
      <c r="G320" s="1096"/>
      <c r="H320" s="1096"/>
      <c r="I320" s="1096"/>
      <c r="J320" s="1096"/>
    </row>
    <row r="321" spans="1:11" ht="15.75" x14ac:dyDescent="0.2">
      <c r="B321" s="242"/>
      <c r="C321" s="246"/>
      <c r="D321" s="246"/>
      <c r="E321" s="246"/>
      <c r="F321" s="246"/>
      <c r="G321" s="246"/>
      <c r="H321" s="392"/>
      <c r="I321" s="246"/>
      <c r="J321" s="279"/>
    </row>
    <row r="322" spans="1:11" ht="15.75" x14ac:dyDescent="0.25">
      <c r="A322" s="10" t="s">
        <v>62</v>
      </c>
      <c r="B322" s="225"/>
      <c r="C322" s="226"/>
      <c r="D322" s="226"/>
      <c r="E322" s="226"/>
      <c r="F322" s="226"/>
      <c r="G322" s="226"/>
      <c r="H322" s="167"/>
      <c r="I322" s="230"/>
      <c r="J322" s="34"/>
      <c r="K322" s="10" t="s">
        <v>62</v>
      </c>
    </row>
    <row r="323" spans="1:11" ht="15.75" x14ac:dyDescent="0.25">
      <c r="A323" s="33" t="s">
        <v>63</v>
      </c>
      <c r="B323" s="2"/>
      <c r="C323" s="2"/>
      <c r="D323" s="2"/>
      <c r="E323" s="2"/>
      <c r="F323" s="2"/>
      <c r="G323" s="2"/>
      <c r="H323" s="33" t="s">
        <v>69</v>
      </c>
      <c r="I323" s="2"/>
      <c r="J323" s="33" t="s">
        <v>65</v>
      </c>
      <c r="K323" s="33" t="s">
        <v>63</v>
      </c>
    </row>
    <row r="324" spans="1:11" ht="15.75" x14ac:dyDescent="0.25">
      <c r="A324" s="10"/>
      <c r="B324" s="3"/>
      <c r="C324" s="3"/>
      <c r="D324" s="3"/>
      <c r="E324" s="3"/>
      <c r="F324" s="3"/>
      <c r="G324" s="3"/>
      <c r="H324" s="345"/>
      <c r="I324" s="3"/>
      <c r="J324" s="10"/>
      <c r="K324" s="10"/>
    </row>
    <row r="325" spans="1:11" ht="18.75" x14ac:dyDescent="0.25">
      <c r="A325" s="3">
        <v>1</v>
      </c>
      <c r="B325" s="4" t="s">
        <v>916</v>
      </c>
      <c r="C325" s="4"/>
      <c r="D325" s="4"/>
      <c r="E325" s="4"/>
      <c r="F325" s="4"/>
      <c r="G325" s="4"/>
      <c r="H325" s="391">
        <f>'Statement AL-WP'!I11</f>
        <v>64658</v>
      </c>
      <c r="I325" s="275"/>
      <c r="J325" s="19" t="s">
        <v>1182</v>
      </c>
      <c r="K325" s="267">
        <v>1</v>
      </c>
    </row>
    <row r="326" spans="1:11" ht="15.75" x14ac:dyDescent="0.25">
      <c r="A326" s="3">
        <f>+A325+1</f>
        <v>2</v>
      </c>
      <c r="B326" s="4"/>
      <c r="C326" s="4"/>
      <c r="D326" s="4"/>
      <c r="E326" s="4"/>
      <c r="F326" s="51"/>
      <c r="G326" s="4"/>
      <c r="H326" s="23"/>
      <c r="I326" s="35"/>
      <c r="J326" s="19"/>
      <c r="K326" s="267">
        <f>+K325+1</f>
        <v>2</v>
      </c>
    </row>
    <row r="327" spans="1:11" ht="15.75" x14ac:dyDescent="0.25">
      <c r="A327" s="3">
        <f t="shared" ref="A327:A354" si="26">+A326+1</f>
        <v>3</v>
      </c>
      <c r="B327" s="4" t="s">
        <v>180</v>
      </c>
      <c r="C327" s="4"/>
      <c r="D327" s="4"/>
      <c r="E327" s="4"/>
      <c r="F327" s="4"/>
      <c r="G327" s="4"/>
      <c r="H327" s="416">
        <f>'Statement AD-WP'!J49</f>
        <v>0.33629999999999999</v>
      </c>
      <c r="I327" s="275"/>
      <c r="J327" s="19" t="s">
        <v>1183</v>
      </c>
      <c r="K327" s="267">
        <f t="shared" ref="K327:K342" si="27">+K326+1</f>
        <v>3</v>
      </c>
    </row>
    <row r="328" spans="1:11" ht="15.75" x14ac:dyDescent="0.25">
      <c r="A328" s="3">
        <f t="shared" si="26"/>
        <v>4</v>
      </c>
      <c r="B328" s="4"/>
      <c r="C328" s="4"/>
      <c r="D328" s="4"/>
      <c r="E328" s="4"/>
      <c r="F328" s="4"/>
      <c r="G328" s="4"/>
      <c r="H328" s="418"/>
      <c r="I328" s="35"/>
      <c r="J328" s="19"/>
      <c r="K328" s="267">
        <f t="shared" si="27"/>
        <v>4</v>
      </c>
    </row>
    <row r="329" spans="1:11" ht="16.5" thickBot="1" x14ac:dyDescent="0.3">
      <c r="A329" s="3">
        <f t="shared" si="26"/>
        <v>5</v>
      </c>
      <c r="B329" s="4" t="s">
        <v>1</v>
      </c>
      <c r="C329" s="4"/>
      <c r="D329" s="4"/>
      <c r="E329" s="4"/>
      <c r="F329" s="4"/>
      <c r="G329" s="4"/>
      <c r="H329" s="394">
        <f>ROUND(H325*H327,0)</f>
        <v>21744</v>
      </c>
      <c r="I329" s="275"/>
      <c r="J329" s="19" t="s">
        <v>14</v>
      </c>
      <c r="K329" s="267">
        <f t="shared" si="27"/>
        <v>5</v>
      </c>
    </row>
    <row r="330" spans="1:11" ht="16.5" thickTop="1" x14ac:dyDescent="0.25">
      <c r="A330" s="3">
        <f t="shared" si="26"/>
        <v>6</v>
      </c>
      <c r="B330" s="4"/>
      <c r="C330" s="4"/>
      <c r="D330" s="4"/>
      <c r="E330" s="4"/>
      <c r="F330" s="4"/>
      <c r="G330" s="4"/>
      <c r="H330" s="429"/>
      <c r="I330" s="10"/>
      <c r="J330" s="19"/>
      <c r="K330" s="267">
        <f t="shared" si="27"/>
        <v>6</v>
      </c>
    </row>
    <row r="331" spans="1:11" ht="18.75" x14ac:dyDescent="0.25">
      <c r="A331" s="3">
        <f t="shared" si="26"/>
        <v>7</v>
      </c>
      <c r="B331" s="4" t="s">
        <v>917</v>
      </c>
      <c r="C331" s="4"/>
      <c r="D331" s="4"/>
      <c r="E331" s="4"/>
      <c r="F331" s="51"/>
      <c r="G331" s="4"/>
      <c r="H331" s="425">
        <f>'Statement AL-WP'!I17</f>
        <v>39198</v>
      </c>
      <c r="I331" s="275"/>
      <c r="J331" s="19" t="s">
        <v>1184</v>
      </c>
      <c r="K331" s="267">
        <f t="shared" si="27"/>
        <v>7</v>
      </c>
    </row>
    <row r="332" spans="1:11" ht="15.75" x14ac:dyDescent="0.25">
      <c r="A332" s="3">
        <f t="shared" si="26"/>
        <v>8</v>
      </c>
      <c r="B332" s="4"/>
      <c r="C332" s="4"/>
      <c r="D332" s="4"/>
      <c r="E332" s="4"/>
      <c r="F332" s="4"/>
      <c r="G332" s="4"/>
      <c r="H332" s="154"/>
      <c r="I332" s="35"/>
      <c r="J332" s="19"/>
      <c r="K332" s="267">
        <f t="shared" si="27"/>
        <v>8</v>
      </c>
    </row>
    <row r="333" spans="1:11" ht="16.5" thickBot="1" x14ac:dyDescent="0.3">
      <c r="A333" s="3">
        <f t="shared" si="26"/>
        <v>9</v>
      </c>
      <c r="B333" s="4" t="s">
        <v>2</v>
      </c>
      <c r="C333" s="4"/>
      <c r="D333" s="4"/>
      <c r="E333" s="4"/>
      <c r="F333" s="4"/>
      <c r="G333" s="4"/>
      <c r="H333" s="394">
        <f>ROUND(H331*H327,0)</f>
        <v>13182</v>
      </c>
      <c r="I333" s="275"/>
      <c r="J333" s="19" t="s">
        <v>15</v>
      </c>
      <c r="K333" s="267">
        <f t="shared" si="27"/>
        <v>9</v>
      </c>
    </row>
    <row r="334" spans="1:11" ht="16.5" thickTop="1" x14ac:dyDescent="0.25">
      <c r="A334" s="3">
        <f t="shared" si="26"/>
        <v>10</v>
      </c>
      <c r="B334" s="4"/>
      <c r="C334" s="4"/>
      <c r="D334" s="4"/>
      <c r="E334" s="4"/>
      <c r="F334" s="4"/>
      <c r="G334" s="4"/>
      <c r="H334" s="154"/>
      <c r="I334" s="35"/>
      <c r="J334" s="19"/>
      <c r="K334" s="267">
        <f t="shared" si="27"/>
        <v>10</v>
      </c>
    </row>
    <row r="335" spans="1:11" ht="15.75" x14ac:dyDescent="0.25">
      <c r="A335" s="3">
        <f t="shared" si="26"/>
        <v>11</v>
      </c>
      <c r="B335" s="89" t="s">
        <v>924</v>
      </c>
      <c r="C335" s="4"/>
      <c r="D335" s="4"/>
      <c r="E335" s="4"/>
      <c r="F335" s="4"/>
      <c r="G335" s="4"/>
      <c r="H335" s="154"/>
      <c r="I335" s="35"/>
      <c r="J335" s="19"/>
      <c r="K335" s="267">
        <f t="shared" si="27"/>
        <v>11</v>
      </c>
    </row>
    <row r="336" spans="1:11" ht="15.75" x14ac:dyDescent="0.25">
      <c r="A336" s="3">
        <f t="shared" si="26"/>
        <v>12</v>
      </c>
      <c r="B336" s="4" t="s">
        <v>3</v>
      </c>
      <c r="C336" s="4"/>
      <c r="D336" s="4"/>
      <c r="E336" s="4"/>
      <c r="F336" s="4"/>
      <c r="G336" s="4"/>
      <c r="H336" s="439">
        <f>'Statement AL-WP'!G22</f>
        <v>76171</v>
      </c>
      <c r="I336" s="35"/>
      <c r="J336" s="19" t="s">
        <v>1185</v>
      </c>
      <c r="K336" s="267">
        <f t="shared" si="27"/>
        <v>12</v>
      </c>
    </row>
    <row r="337" spans="1:13" ht="15.75" x14ac:dyDescent="0.25">
      <c r="A337" s="3">
        <f t="shared" si="26"/>
        <v>13</v>
      </c>
      <c r="B337" s="4" t="s">
        <v>439</v>
      </c>
      <c r="C337" s="4"/>
      <c r="D337" s="4"/>
      <c r="E337" s="4"/>
      <c r="F337" s="4"/>
      <c r="G337" s="4"/>
      <c r="H337" s="1029">
        <f>'Statement AL-WP'!G23</f>
        <v>87657</v>
      </c>
      <c r="I337" s="1012"/>
      <c r="J337" s="19" t="s">
        <v>1186</v>
      </c>
      <c r="K337" s="267">
        <f t="shared" si="27"/>
        <v>13</v>
      </c>
    </row>
    <row r="338" spans="1:13" ht="15.75" x14ac:dyDescent="0.25">
      <c r="A338" s="3">
        <f t="shared" si="26"/>
        <v>14</v>
      </c>
      <c r="B338" s="4" t="s">
        <v>968</v>
      </c>
      <c r="C338" s="4"/>
      <c r="D338" s="4"/>
      <c r="E338" s="4"/>
      <c r="F338" s="4"/>
      <c r="G338" s="4"/>
      <c r="H338" s="383">
        <f>'Statement AL-WP'!G24</f>
        <v>0</v>
      </c>
      <c r="I338" s="37"/>
      <c r="J338" s="19" t="s">
        <v>1187</v>
      </c>
      <c r="K338" s="267">
        <f t="shared" si="27"/>
        <v>14</v>
      </c>
    </row>
    <row r="339" spans="1:13" ht="15.75" x14ac:dyDescent="0.25">
      <c r="A339" s="3">
        <f t="shared" si="26"/>
        <v>15</v>
      </c>
      <c r="B339" s="4" t="s">
        <v>4</v>
      </c>
      <c r="C339" s="4"/>
      <c r="D339" s="4"/>
      <c r="E339" s="4"/>
      <c r="F339" s="4"/>
      <c r="G339" s="4"/>
      <c r="H339" s="1030">
        <f>SUM(H336:H338)</f>
        <v>163828</v>
      </c>
      <c r="I339" s="1012"/>
      <c r="J339" s="19" t="s">
        <v>318</v>
      </c>
      <c r="K339" s="267">
        <f t="shared" si="27"/>
        <v>15</v>
      </c>
    </row>
    <row r="340" spans="1:13" ht="15.75" x14ac:dyDescent="0.25">
      <c r="A340" s="3">
        <f t="shared" si="26"/>
        <v>16</v>
      </c>
      <c r="B340" s="4"/>
      <c r="C340" s="4"/>
      <c r="D340" s="4"/>
      <c r="E340" s="4"/>
      <c r="F340" s="4"/>
      <c r="G340" s="4"/>
      <c r="H340" s="4"/>
      <c r="I340" s="10"/>
      <c r="J340" s="19"/>
      <c r="K340" s="267">
        <f t="shared" si="27"/>
        <v>16</v>
      </c>
    </row>
    <row r="341" spans="1:13" ht="15.75" x14ac:dyDescent="0.25">
      <c r="A341" s="3">
        <f t="shared" si="26"/>
        <v>17</v>
      </c>
      <c r="B341" s="4" t="s">
        <v>234</v>
      </c>
      <c r="C341" s="4"/>
      <c r="D341" s="4"/>
      <c r="E341" s="4"/>
      <c r="F341" s="4"/>
      <c r="G341" s="4"/>
      <c r="H341" s="70">
        <f>1/8</f>
        <v>0.125</v>
      </c>
      <c r="I341" s="10"/>
      <c r="J341" s="19" t="s">
        <v>233</v>
      </c>
      <c r="K341" s="267">
        <f t="shared" si="27"/>
        <v>17</v>
      </c>
      <c r="M341" s="14" t="s">
        <v>39</v>
      </c>
    </row>
    <row r="342" spans="1:13" ht="15.75" x14ac:dyDescent="0.25">
      <c r="A342" s="3">
        <f t="shared" si="26"/>
        <v>18</v>
      </c>
      <c r="B342" s="4"/>
      <c r="C342" s="4"/>
      <c r="D342" s="4"/>
      <c r="E342" s="4"/>
      <c r="F342" s="4"/>
      <c r="G342" s="4"/>
      <c r="H342" s="23" t="s">
        <v>39</v>
      </c>
      <c r="I342" s="35"/>
      <c r="J342" s="19"/>
      <c r="K342" s="267">
        <f t="shared" si="27"/>
        <v>18</v>
      </c>
    </row>
    <row r="343" spans="1:13" ht="16.5" thickBot="1" x14ac:dyDescent="0.3">
      <c r="A343" s="3">
        <f t="shared" si="26"/>
        <v>19</v>
      </c>
      <c r="B343" s="4" t="s">
        <v>224</v>
      </c>
      <c r="C343" s="4"/>
      <c r="D343" s="4"/>
      <c r="E343" s="4"/>
      <c r="F343" s="4"/>
      <c r="G343" s="4"/>
      <c r="H343" s="394">
        <f>ROUND(H341*H339,0)</f>
        <v>20479</v>
      </c>
      <c r="I343" s="1012"/>
      <c r="J343" s="10" t="s">
        <v>149</v>
      </c>
      <c r="K343" s="267">
        <f>+K342+1</f>
        <v>19</v>
      </c>
    </row>
    <row r="344" spans="1:13" ht="16.5" thickTop="1" x14ac:dyDescent="0.25">
      <c r="A344" s="345">
        <f t="shared" si="26"/>
        <v>20</v>
      </c>
      <c r="B344" s="4"/>
      <c r="C344" s="4"/>
      <c r="D344" s="4"/>
      <c r="E344" s="4"/>
      <c r="F344" s="4"/>
      <c r="G344" s="4"/>
      <c r="H344" s="159"/>
      <c r="I344" s="275"/>
      <c r="J344" s="10"/>
      <c r="K344" s="345">
        <f t="shared" ref="K344:K354" si="28">+K343+1</f>
        <v>20</v>
      </c>
    </row>
    <row r="345" spans="1:13" ht="15.75" x14ac:dyDescent="0.25">
      <c r="A345" s="345">
        <f t="shared" si="26"/>
        <v>21</v>
      </c>
      <c r="B345" s="157" t="s">
        <v>920</v>
      </c>
      <c r="C345" s="4"/>
      <c r="D345" s="4"/>
      <c r="E345" s="4"/>
      <c r="F345" s="4"/>
      <c r="G345" s="4"/>
      <c r="H345" s="159"/>
      <c r="I345" s="275"/>
      <c r="J345" s="10"/>
      <c r="K345" s="345">
        <f t="shared" si="28"/>
        <v>21</v>
      </c>
    </row>
    <row r="346" spans="1:13" ht="15.75" x14ac:dyDescent="0.25">
      <c r="A346" s="345">
        <f t="shared" si="26"/>
        <v>22</v>
      </c>
      <c r="B346" s="4" t="s">
        <v>969</v>
      </c>
      <c r="C346" s="4"/>
      <c r="D346" s="4"/>
      <c r="E346" s="4"/>
      <c r="F346" s="4"/>
      <c r="G346" s="4"/>
      <c r="H346" s="381">
        <f>'Statement AL-WP'!G32</f>
        <v>0</v>
      </c>
      <c r="I346" s="275"/>
      <c r="J346" s="19" t="s">
        <v>1188</v>
      </c>
      <c r="K346" s="345">
        <f t="shared" si="28"/>
        <v>22</v>
      </c>
    </row>
    <row r="347" spans="1:13" s="444" customFormat="1" ht="15.75" x14ac:dyDescent="0.25">
      <c r="A347" s="345">
        <f t="shared" si="26"/>
        <v>23</v>
      </c>
      <c r="B347" s="103"/>
      <c r="C347" s="103"/>
      <c r="D347" s="103"/>
      <c r="E347" s="103"/>
      <c r="F347" s="103"/>
      <c r="G347" s="103"/>
      <c r="H347" s="757"/>
      <c r="I347" s="758"/>
      <c r="J347" s="171"/>
      <c r="K347" s="345">
        <f t="shared" si="28"/>
        <v>23</v>
      </c>
    </row>
    <row r="348" spans="1:13" s="444" customFormat="1" ht="15.75" x14ac:dyDescent="0.25">
      <c r="A348" s="345">
        <f t="shared" si="26"/>
        <v>24</v>
      </c>
      <c r="B348" s="4" t="s">
        <v>232</v>
      </c>
      <c r="C348" s="103"/>
      <c r="D348" s="103"/>
      <c r="E348" s="103"/>
      <c r="F348" s="103"/>
      <c r="G348" s="103"/>
      <c r="H348" s="433">
        <f>H341</f>
        <v>0.125</v>
      </c>
      <c r="I348" s="758"/>
      <c r="J348" s="19" t="s">
        <v>233</v>
      </c>
      <c r="K348" s="345">
        <f t="shared" si="28"/>
        <v>24</v>
      </c>
    </row>
    <row r="349" spans="1:13" s="444" customFormat="1" ht="15.75" x14ac:dyDescent="0.25">
      <c r="A349" s="345">
        <f t="shared" si="26"/>
        <v>25</v>
      </c>
      <c r="B349" s="4"/>
      <c r="C349" s="103"/>
      <c r="D349" s="103"/>
      <c r="E349" s="103"/>
      <c r="F349" s="103"/>
      <c r="G349" s="103"/>
      <c r="H349" s="757"/>
      <c r="I349" s="758"/>
      <c r="J349" s="171"/>
      <c r="K349" s="345">
        <f t="shared" si="28"/>
        <v>25</v>
      </c>
    </row>
    <row r="350" spans="1:13" s="444" customFormat="1" ht="15.75" x14ac:dyDescent="0.25">
      <c r="A350" s="345">
        <f t="shared" si="26"/>
        <v>26</v>
      </c>
      <c r="B350" s="4" t="s">
        <v>933</v>
      </c>
      <c r="C350" s="103"/>
      <c r="D350" s="103"/>
      <c r="E350" s="103"/>
      <c r="F350" s="103"/>
      <c r="G350" s="103"/>
      <c r="H350" s="159">
        <f>ROUND(H346*H348,0)</f>
        <v>0</v>
      </c>
      <c r="I350" s="758"/>
      <c r="J350" s="10" t="s">
        <v>896</v>
      </c>
      <c r="K350" s="345">
        <f t="shared" si="28"/>
        <v>26</v>
      </c>
    </row>
    <row r="351" spans="1:13" ht="15.75" x14ac:dyDescent="0.25">
      <c r="A351" s="345">
        <f t="shared" si="26"/>
        <v>27</v>
      </c>
      <c r="C351" s="4"/>
      <c r="D351" s="4"/>
      <c r="E351" s="4"/>
      <c r="F351" s="4"/>
      <c r="G351" s="4"/>
      <c r="H351" s="159"/>
      <c r="I351" s="275"/>
      <c r="J351" s="10"/>
      <c r="K351" s="345">
        <f t="shared" si="28"/>
        <v>27</v>
      </c>
    </row>
    <row r="352" spans="1:13" ht="18.75" x14ac:dyDescent="0.35">
      <c r="A352" s="345">
        <f t="shared" si="26"/>
        <v>28</v>
      </c>
      <c r="B352" s="118" t="s">
        <v>341</v>
      </c>
      <c r="C352" s="4"/>
      <c r="D352" s="4"/>
      <c r="E352" s="4"/>
      <c r="F352" s="4"/>
      <c r="G352" s="4"/>
      <c r="H352" s="1056">
        <f>'Statement AL-WP'!G38</f>
        <v>0.11333494386466308</v>
      </c>
      <c r="I352" s="1012"/>
      <c r="J352" s="19" t="s">
        <v>1189</v>
      </c>
      <c r="K352" s="345">
        <f t="shared" si="28"/>
        <v>28</v>
      </c>
    </row>
    <row r="353" spans="1:11" ht="15.75" x14ac:dyDescent="0.25">
      <c r="A353" s="345">
        <f t="shared" si="26"/>
        <v>29</v>
      </c>
      <c r="C353" s="4"/>
      <c r="D353" s="4"/>
      <c r="E353" s="4"/>
      <c r="F353" s="4"/>
      <c r="G353" s="4"/>
      <c r="H353" s="159"/>
      <c r="I353" s="275"/>
      <c r="J353" s="10"/>
      <c r="K353" s="345">
        <f t="shared" si="28"/>
        <v>29</v>
      </c>
    </row>
    <row r="354" spans="1:11" ht="19.5" thickBot="1" x14ac:dyDescent="0.3">
      <c r="A354" s="345">
        <f t="shared" si="26"/>
        <v>30</v>
      </c>
      <c r="B354" s="4" t="s">
        <v>921</v>
      </c>
      <c r="C354" s="4"/>
      <c r="D354" s="4"/>
      <c r="E354" s="4"/>
      <c r="F354" s="4"/>
      <c r="G354" s="4"/>
      <c r="H354" s="394">
        <f>ROUND(H350*H352,0)</f>
        <v>0</v>
      </c>
      <c r="I354" s="35"/>
      <c r="J354" s="10" t="s">
        <v>934</v>
      </c>
      <c r="K354" s="345">
        <f t="shared" si="28"/>
        <v>30</v>
      </c>
    </row>
    <row r="355" spans="1:11" ht="16.5" thickTop="1" x14ac:dyDescent="0.25">
      <c r="A355" s="345"/>
      <c r="B355" s="4"/>
      <c r="C355" s="4"/>
      <c r="D355" s="4"/>
      <c r="E355" s="4"/>
      <c r="F355" s="4"/>
      <c r="G355" s="4"/>
      <c r="H355" s="159"/>
      <c r="I355" s="35"/>
      <c r="J355" s="10"/>
      <c r="K355" s="345"/>
    </row>
    <row r="356" spans="1:11" ht="15.75" x14ac:dyDescent="0.25">
      <c r="A356" s="3"/>
      <c r="B356" s="4"/>
      <c r="C356" s="4"/>
      <c r="D356" s="4"/>
      <c r="E356" s="4"/>
      <c r="F356" s="4"/>
      <c r="G356" s="4"/>
      <c r="H356" s="23"/>
      <c r="I356" s="35"/>
      <c r="J356" s="10"/>
      <c r="K356" s="267"/>
    </row>
    <row r="357" spans="1:11" ht="18.75" x14ac:dyDescent="0.25">
      <c r="A357" s="240" t="s">
        <v>274</v>
      </c>
      <c r="B357" s="4" t="s">
        <v>642</v>
      </c>
      <c r="C357" s="4"/>
      <c r="D357" s="4"/>
      <c r="E357" s="4"/>
      <c r="F357" s="4"/>
      <c r="G357" s="4"/>
      <c r="H357" s="23"/>
      <c r="I357" s="35"/>
      <c r="J357" s="10"/>
      <c r="K357" s="342"/>
    </row>
    <row r="358" spans="1:11" ht="18.75" x14ac:dyDescent="0.25">
      <c r="A358" s="240" t="s">
        <v>275</v>
      </c>
      <c r="B358" s="4" t="s">
        <v>922</v>
      </c>
      <c r="C358" s="4"/>
      <c r="D358" s="4"/>
      <c r="E358" s="4"/>
      <c r="F358" s="4"/>
      <c r="G358" s="4"/>
      <c r="H358" s="23"/>
      <c r="I358" s="35"/>
      <c r="J358" s="10"/>
      <c r="K358" s="345"/>
    </row>
    <row r="359" spans="1:11" ht="15.75" x14ac:dyDescent="0.25">
      <c r="A359" s="275"/>
      <c r="B359" s="50"/>
      <c r="C359" s="4"/>
      <c r="D359" s="4"/>
      <c r="E359" s="4"/>
      <c r="F359" s="4"/>
      <c r="G359" s="4"/>
      <c r="H359" s="23"/>
      <c r="I359" s="35"/>
      <c r="J359" s="10"/>
      <c r="K359" s="343"/>
    </row>
    <row r="360" spans="1:11" ht="15.75" x14ac:dyDescent="0.25">
      <c r="A360" s="3"/>
      <c r="B360" s="4"/>
      <c r="C360" s="4"/>
      <c r="D360" s="4"/>
      <c r="E360" s="4"/>
      <c r="F360" s="4"/>
      <c r="G360" s="4"/>
      <c r="H360" s="23"/>
      <c r="I360" s="35"/>
      <c r="J360" s="10"/>
      <c r="K360" s="267"/>
    </row>
    <row r="361" spans="1:11" ht="15.75" x14ac:dyDescent="0.25">
      <c r="A361" s="345"/>
      <c r="B361" s="1097" t="s">
        <v>42</v>
      </c>
      <c r="C361" s="1097"/>
      <c r="D361" s="1097"/>
      <c r="E361" s="1097"/>
      <c r="F361" s="1097"/>
      <c r="G361" s="1097"/>
      <c r="H361" s="1097"/>
      <c r="I361" s="1092"/>
      <c r="J361" s="1092"/>
      <c r="K361" s="345"/>
    </row>
    <row r="362" spans="1:11" ht="15.75" x14ac:dyDescent="0.25">
      <c r="A362" s="345"/>
      <c r="B362" s="1097" t="s">
        <v>494</v>
      </c>
      <c r="C362" s="1097"/>
      <c r="D362" s="1097"/>
      <c r="E362" s="1097"/>
      <c r="F362" s="1097"/>
      <c r="G362" s="1097"/>
      <c r="H362" s="1097"/>
      <c r="I362" s="1096"/>
      <c r="J362" s="1096"/>
      <c r="K362" s="10"/>
    </row>
    <row r="363" spans="1:11" ht="15.75" x14ac:dyDescent="0.25">
      <c r="A363" s="345"/>
      <c r="B363" s="1097" t="s">
        <v>495</v>
      </c>
      <c r="C363" s="1097"/>
      <c r="D363" s="1097"/>
      <c r="E363" s="1097"/>
      <c r="F363" s="1097"/>
      <c r="G363" s="1097"/>
      <c r="H363" s="1097"/>
      <c r="I363" s="1092"/>
      <c r="J363" s="1092"/>
      <c r="K363" s="345"/>
    </row>
    <row r="364" spans="1:11" ht="15.75" x14ac:dyDescent="0.25">
      <c r="A364" s="10"/>
      <c r="B364" s="1093" t="str">
        <f>B5</f>
        <v>Base Period 12 - Months Ending December 31, 2013</v>
      </c>
      <c r="C364" s="1093"/>
      <c r="D364" s="1093"/>
      <c r="E364" s="1093"/>
      <c r="F364" s="1093"/>
      <c r="G364" s="1093"/>
      <c r="H364" s="1093"/>
      <c r="I364" s="1094"/>
      <c r="J364" s="1094"/>
      <c r="K364" s="10"/>
    </row>
    <row r="365" spans="1:11" x14ac:dyDescent="0.2">
      <c r="B365" s="1095" t="s">
        <v>72</v>
      </c>
      <c r="C365" s="1092"/>
      <c r="D365" s="1092"/>
      <c r="E365" s="1092"/>
      <c r="F365" s="1092"/>
      <c r="G365" s="1092"/>
      <c r="H365" s="1092"/>
      <c r="I365" s="1092"/>
      <c r="J365" s="1092"/>
      <c r="K365" s="471"/>
    </row>
    <row r="366" spans="1:11" ht="15.75" x14ac:dyDescent="0.2">
      <c r="B366" s="474"/>
      <c r="C366" s="471"/>
      <c r="D366" s="471"/>
      <c r="E366" s="471"/>
      <c r="F366" s="471"/>
      <c r="G366" s="471"/>
      <c r="H366" s="395"/>
      <c r="I366" s="471"/>
      <c r="J366" s="11"/>
      <c r="K366" s="471"/>
    </row>
    <row r="367" spans="1:11" ht="15.75" x14ac:dyDescent="0.25">
      <c r="A367" s="10" t="s">
        <v>62</v>
      </c>
      <c r="B367" s="225"/>
      <c r="C367" s="226"/>
      <c r="D367" s="226"/>
      <c r="E367" s="226"/>
      <c r="F367" s="226"/>
      <c r="G367" s="226"/>
      <c r="H367" s="167"/>
      <c r="I367" s="345"/>
      <c r="J367" s="10"/>
      <c r="K367" s="10" t="s">
        <v>62</v>
      </c>
    </row>
    <row r="368" spans="1:11" ht="15.75" x14ac:dyDescent="0.25">
      <c r="A368" s="33" t="s">
        <v>63</v>
      </c>
      <c r="B368" s="4"/>
      <c r="C368" s="4"/>
      <c r="D368" s="4"/>
      <c r="E368" s="4"/>
      <c r="F368" s="4"/>
      <c r="G368" s="4"/>
      <c r="H368" s="33" t="s">
        <v>69</v>
      </c>
      <c r="I368" s="472"/>
      <c r="J368" s="33" t="s">
        <v>65</v>
      </c>
      <c r="K368" s="33" t="s">
        <v>63</v>
      </c>
    </row>
    <row r="369" spans="1:11" ht="15.75" x14ac:dyDescent="0.25">
      <c r="A369" s="10"/>
      <c r="B369" s="4"/>
      <c r="C369" s="4"/>
      <c r="D369" s="4"/>
      <c r="E369" s="4"/>
      <c r="F369" s="4"/>
      <c r="G369" s="4"/>
      <c r="H369" s="23"/>
      <c r="I369" s="35"/>
      <c r="J369" s="10"/>
      <c r="K369" s="10"/>
    </row>
    <row r="370" spans="1:11" ht="19.5" thickBot="1" x14ac:dyDescent="0.3">
      <c r="A370" s="345">
        <v>1</v>
      </c>
      <c r="B370" s="5" t="s">
        <v>841</v>
      </c>
      <c r="C370" s="4"/>
      <c r="D370" s="4"/>
      <c r="E370" s="4"/>
      <c r="F370" s="4"/>
      <c r="G370" s="4"/>
      <c r="H370" s="404">
        <f>'Statement AM-WP'!J11</f>
        <v>0</v>
      </c>
      <c r="I370" s="35"/>
      <c r="J370" s="19" t="s">
        <v>1190</v>
      </c>
      <c r="K370" s="345">
        <v>1</v>
      </c>
    </row>
    <row r="371" spans="1:11" ht="16.5" thickTop="1" x14ac:dyDescent="0.25">
      <c r="A371" s="345"/>
      <c r="B371" s="5"/>
      <c r="C371" s="4"/>
      <c r="D371" s="4"/>
      <c r="E371" s="4"/>
      <c r="F371" s="4"/>
      <c r="G371" s="4"/>
      <c r="H371" s="482"/>
      <c r="I371" s="35"/>
      <c r="J371" s="19"/>
      <c r="K371" s="345"/>
    </row>
    <row r="372" spans="1:11" ht="15.75" x14ac:dyDescent="0.25">
      <c r="A372" s="345"/>
      <c r="B372" s="5"/>
      <c r="C372" s="4"/>
      <c r="D372" s="4"/>
      <c r="E372" s="4"/>
      <c r="F372" s="4"/>
      <c r="G372" s="4"/>
      <c r="H372" s="482"/>
      <c r="I372" s="35"/>
      <c r="J372" s="19"/>
      <c r="K372" s="345"/>
    </row>
    <row r="373" spans="1:11" ht="18.75" x14ac:dyDescent="0.25">
      <c r="A373" s="243" t="s">
        <v>274</v>
      </c>
      <c r="B373" s="4" t="s">
        <v>842</v>
      </c>
      <c r="C373" s="4"/>
      <c r="D373" s="4"/>
      <c r="E373" s="4"/>
      <c r="F373" s="4"/>
      <c r="G373" s="4"/>
      <c r="H373" s="482"/>
      <c r="I373" s="35"/>
      <c r="J373" s="19"/>
      <c r="K373" s="345"/>
    </row>
    <row r="374" spans="1:11" ht="15.75" x14ac:dyDescent="0.25">
      <c r="A374" s="345"/>
      <c r="B374" s="5"/>
      <c r="C374" s="4"/>
      <c r="D374" s="4"/>
      <c r="E374" s="4"/>
      <c r="F374" s="4"/>
      <c r="G374" s="4"/>
      <c r="H374" s="482"/>
      <c r="I374" s="35"/>
      <c r="J374" s="19"/>
      <c r="K374" s="345"/>
    </row>
    <row r="375" spans="1:11" ht="15.75" x14ac:dyDescent="0.25">
      <c r="A375" s="345"/>
      <c r="B375" s="5"/>
      <c r="C375" s="4"/>
      <c r="D375" s="4"/>
      <c r="E375" s="4"/>
      <c r="F375" s="4"/>
      <c r="G375" s="4"/>
      <c r="H375" s="482"/>
      <c r="I375" s="35"/>
      <c r="J375" s="19"/>
      <c r="K375" s="345"/>
    </row>
    <row r="376" spans="1:11" ht="15.75" x14ac:dyDescent="0.25">
      <c r="A376" s="3"/>
      <c r="B376" s="1097" t="s">
        <v>42</v>
      </c>
      <c r="C376" s="1097"/>
      <c r="D376" s="1097"/>
      <c r="E376" s="1097"/>
      <c r="F376" s="1097"/>
      <c r="G376" s="1097"/>
      <c r="H376" s="1097"/>
      <c r="I376" s="1092"/>
      <c r="J376" s="1092"/>
      <c r="K376" s="267"/>
    </row>
    <row r="377" spans="1:11" ht="15.75" x14ac:dyDescent="0.25">
      <c r="A377" s="3"/>
      <c r="B377" s="1097" t="s">
        <v>70</v>
      </c>
      <c r="C377" s="1097"/>
      <c r="D377" s="1097"/>
      <c r="E377" s="1097"/>
      <c r="F377" s="1097"/>
      <c r="G377" s="1097"/>
      <c r="H377" s="1097"/>
      <c r="I377" s="1096"/>
      <c r="J377" s="1096"/>
      <c r="K377" s="10"/>
    </row>
    <row r="378" spans="1:11" ht="15.75" x14ac:dyDescent="0.25">
      <c r="A378" s="3"/>
      <c r="B378" s="1097" t="s">
        <v>156</v>
      </c>
      <c r="C378" s="1097"/>
      <c r="D378" s="1097"/>
      <c r="E378" s="1097"/>
      <c r="F378" s="1097"/>
      <c r="G378" s="1097"/>
      <c r="H378" s="1097"/>
      <c r="I378" s="1092"/>
      <c r="J378" s="1092"/>
      <c r="K378" s="267"/>
    </row>
    <row r="379" spans="1:11" ht="15.75" x14ac:dyDescent="0.25">
      <c r="A379" s="10"/>
      <c r="B379" s="1093" t="str">
        <f>B5</f>
        <v>Base Period 12 - Months Ending December 31, 2013</v>
      </c>
      <c r="C379" s="1093"/>
      <c r="D379" s="1093"/>
      <c r="E379" s="1093"/>
      <c r="F379" s="1093"/>
      <c r="G379" s="1093"/>
      <c r="H379" s="1093"/>
      <c r="I379" s="1094"/>
      <c r="J379" s="1094"/>
      <c r="K379" s="10"/>
    </row>
    <row r="380" spans="1:11" x14ac:dyDescent="0.2">
      <c r="B380" s="1095" t="s">
        <v>72</v>
      </c>
      <c r="C380" s="1092"/>
      <c r="D380" s="1092"/>
      <c r="E380" s="1092"/>
      <c r="F380" s="1092"/>
      <c r="G380" s="1092"/>
      <c r="H380" s="1092"/>
      <c r="I380" s="1092"/>
      <c r="J380" s="1092"/>
    </row>
    <row r="381" spans="1:11" ht="15.75" x14ac:dyDescent="0.2">
      <c r="B381" s="242"/>
      <c r="C381" s="185"/>
      <c r="D381" s="185"/>
      <c r="E381" s="185"/>
      <c r="F381" s="185"/>
      <c r="G381" s="185"/>
      <c r="H381" s="395"/>
      <c r="I381" s="185"/>
      <c r="J381" s="11"/>
    </row>
    <row r="382" spans="1:11" ht="15.75" x14ac:dyDescent="0.25">
      <c r="A382" s="10" t="s">
        <v>62</v>
      </c>
      <c r="B382" s="225"/>
      <c r="C382" s="226"/>
      <c r="D382" s="226"/>
      <c r="E382" s="226"/>
      <c r="F382" s="226"/>
      <c r="G382" s="226"/>
      <c r="H382" s="167"/>
      <c r="I382" s="229"/>
      <c r="J382" s="10"/>
      <c r="K382" s="10" t="s">
        <v>62</v>
      </c>
    </row>
    <row r="383" spans="1:11" ht="15.75" x14ac:dyDescent="0.25">
      <c r="A383" s="33" t="s">
        <v>63</v>
      </c>
      <c r="B383" s="4"/>
      <c r="C383" s="4"/>
      <c r="D383" s="4"/>
      <c r="E383" s="4"/>
      <c r="F383" s="4"/>
      <c r="G383" s="4"/>
      <c r="H383" s="33" t="s">
        <v>69</v>
      </c>
      <c r="I383" s="2"/>
      <c r="J383" s="33" t="s">
        <v>65</v>
      </c>
      <c r="K383" s="33" t="s">
        <v>63</v>
      </c>
    </row>
    <row r="384" spans="1:11" ht="15.75" x14ac:dyDescent="0.25">
      <c r="A384" s="10"/>
      <c r="B384" s="4"/>
      <c r="C384" s="4"/>
      <c r="D384" s="4"/>
      <c r="E384" s="4"/>
      <c r="F384" s="4"/>
      <c r="G384" s="4"/>
      <c r="H384" s="23"/>
      <c r="I384" s="35"/>
      <c r="J384" s="10"/>
      <c r="K384" s="10"/>
    </row>
    <row r="385" spans="1:11" ht="16.5" thickBot="1" x14ac:dyDescent="0.3">
      <c r="A385" s="3">
        <v>1</v>
      </c>
      <c r="B385" s="5" t="s">
        <v>270</v>
      </c>
      <c r="C385" s="4"/>
      <c r="D385" s="4"/>
      <c r="E385" s="4"/>
      <c r="F385" s="4"/>
      <c r="G385" s="4"/>
      <c r="H385" s="404">
        <f>'Statement AQ-WP'!F11</f>
        <v>2333</v>
      </c>
      <c r="I385" s="35"/>
      <c r="J385" s="19" t="s">
        <v>1191</v>
      </c>
      <c r="K385" s="267">
        <v>1</v>
      </c>
    </row>
    <row r="386" spans="1:11" ht="16.5" thickTop="1" x14ac:dyDescent="0.25">
      <c r="A386" s="3"/>
      <c r="B386" s="4"/>
      <c r="C386" s="4"/>
      <c r="D386" s="4"/>
      <c r="E386" s="4"/>
      <c r="F386" s="4"/>
      <c r="G386" s="4"/>
      <c r="H386" s="23"/>
      <c r="I386" s="35"/>
      <c r="J386" s="10"/>
      <c r="K386" s="267"/>
    </row>
    <row r="387" spans="1:11" ht="15.75" x14ac:dyDescent="0.25">
      <c r="A387" s="3"/>
      <c r="B387" s="4"/>
      <c r="C387" s="4"/>
      <c r="D387" s="4"/>
      <c r="E387" s="4"/>
      <c r="F387" s="4"/>
      <c r="G387" s="4"/>
      <c r="H387" s="23"/>
      <c r="I387" s="35"/>
      <c r="J387" s="10"/>
      <c r="K387" s="267"/>
    </row>
    <row r="388" spans="1:11" ht="15.75" x14ac:dyDescent="0.25">
      <c r="A388" s="3"/>
      <c r="B388" s="1097" t="s">
        <v>42</v>
      </c>
      <c r="C388" s="1097"/>
      <c r="D388" s="1097"/>
      <c r="E388" s="1097"/>
      <c r="F388" s="1097"/>
      <c r="G388" s="1097"/>
      <c r="H388" s="1097"/>
      <c r="I388" s="1092"/>
      <c r="J388" s="1092"/>
      <c r="K388" s="267"/>
    </row>
    <row r="389" spans="1:11" ht="15.75" x14ac:dyDescent="0.25">
      <c r="A389" s="3"/>
      <c r="B389" s="1097" t="s">
        <v>82</v>
      </c>
      <c r="C389" s="1097"/>
      <c r="D389" s="1097"/>
      <c r="E389" s="1097"/>
      <c r="F389" s="1097"/>
      <c r="G389" s="1097"/>
      <c r="H389" s="1097"/>
      <c r="I389" s="1096"/>
      <c r="J389" s="1096"/>
      <c r="K389" s="10"/>
    </row>
    <row r="390" spans="1:11" ht="15.75" x14ac:dyDescent="0.25">
      <c r="A390" s="3"/>
      <c r="B390" s="1097" t="s">
        <v>155</v>
      </c>
      <c r="C390" s="1097"/>
      <c r="D390" s="1097"/>
      <c r="E390" s="1097"/>
      <c r="F390" s="1097"/>
      <c r="G390" s="1097"/>
      <c r="H390" s="1097"/>
      <c r="I390" s="1092"/>
      <c r="J390" s="1092"/>
      <c r="K390" s="267"/>
    </row>
    <row r="391" spans="1:11" ht="15.75" x14ac:dyDescent="0.25">
      <c r="A391" s="3"/>
      <c r="B391" s="1093" t="str">
        <f>B5</f>
        <v>Base Period 12 - Months Ending December 31, 2013</v>
      </c>
      <c r="C391" s="1093"/>
      <c r="D391" s="1093"/>
      <c r="E391" s="1093"/>
      <c r="F391" s="1093"/>
      <c r="G391" s="1093"/>
      <c r="H391" s="1093"/>
      <c r="I391" s="1094"/>
      <c r="J391" s="1094"/>
      <c r="K391" s="267"/>
    </row>
    <row r="392" spans="1:11" x14ac:dyDescent="0.2">
      <c r="B392" s="1095" t="s">
        <v>72</v>
      </c>
      <c r="C392" s="1096"/>
      <c r="D392" s="1096"/>
      <c r="E392" s="1096"/>
      <c r="F392" s="1096"/>
      <c r="G392" s="1096"/>
      <c r="H392" s="1096"/>
      <c r="I392" s="1096"/>
      <c r="J392" s="1096"/>
    </row>
    <row r="393" spans="1:11" ht="15.75" x14ac:dyDescent="0.2">
      <c r="B393" s="242"/>
      <c r="C393" s="246"/>
      <c r="D393" s="246"/>
      <c r="E393" s="246"/>
      <c r="F393" s="246"/>
      <c r="G393" s="246"/>
      <c r="H393" s="392"/>
      <c r="I393" s="246"/>
      <c r="J393" s="279"/>
    </row>
    <row r="394" spans="1:11" ht="15.75" x14ac:dyDescent="0.25">
      <c r="A394" s="3" t="s">
        <v>62</v>
      </c>
      <c r="B394" s="225"/>
      <c r="C394" s="226"/>
      <c r="D394" s="226"/>
      <c r="E394" s="226"/>
      <c r="F394" s="226"/>
      <c r="G394" s="226"/>
      <c r="H394" s="167"/>
      <c r="I394" s="86"/>
      <c r="J394" s="48"/>
      <c r="K394" s="267" t="s">
        <v>62</v>
      </c>
    </row>
    <row r="395" spans="1:11" ht="15.75" x14ac:dyDescent="0.25">
      <c r="A395" s="77" t="s">
        <v>63</v>
      </c>
      <c r="B395" s="4" t="s">
        <v>39</v>
      </c>
      <c r="C395" s="4"/>
      <c r="D395" s="4"/>
      <c r="E395" s="4"/>
      <c r="F395" s="4"/>
      <c r="G395" s="4"/>
      <c r="H395" s="33" t="s">
        <v>69</v>
      </c>
      <c r="I395" s="2"/>
      <c r="J395" s="33" t="s">
        <v>65</v>
      </c>
      <c r="K395" s="77" t="s">
        <v>63</v>
      </c>
    </row>
    <row r="396" spans="1:11" ht="15.75" x14ac:dyDescent="0.25">
      <c r="A396" s="3"/>
      <c r="B396" s="4"/>
      <c r="C396" s="4"/>
      <c r="D396" s="4"/>
      <c r="E396" s="4"/>
      <c r="F396" s="4"/>
      <c r="G396" s="4"/>
      <c r="H396" s="23"/>
      <c r="I396" s="35"/>
      <c r="J396" s="10"/>
      <c r="K396" s="267"/>
    </row>
    <row r="397" spans="1:11" ht="15.75" x14ac:dyDescent="0.25">
      <c r="A397" s="3">
        <f>+A396+1</f>
        <v>1</v>
      </c>
      <c r="B397" s="4" t="s">
        <v>88</v>
      </c>
      <c r="C397" s="4"/>
      <c r="D397" s="4"/>
      <c r="E397" s="4"/>
      <c r="F397" s="4"/>
      <c r="G397" s="4"/>
      <c r="H397" s="389">
        <f>'Statement AR-WP'!G11</f>
        <v>-265</v>
      </c>
      <c r="I397" s="35"/>
      <c r="J397" s="19" t="s">
        <v>1192</v>
      </c>
      <c r="K397" s="267">
        <f>+K396+1</f>
        <v>1</v>
      </c>
    </row>
    <row r="398" spans="1:11" ht="15.75" x14ac:dyDescent="0.25">
      <c r="A398" s="3">
        <f>+A397+1</f>
        <v>2</v>
      </c>
      <c r="B398" s="4"/>
      <c r="C398" s="4"/>
      <c r="D398" s="4"/>
      <c r="E398" s="4"/>
      <c r="F398" s="4"/>
      <c r="G398" s="4"/>
      <c r="H398" s="23"/>
      <c r="I398" s="35"/>
      <c r="J398" s="10"/>
      <c r="K398" s="267">
        <f>+K397+1</f>
        <v>2</v>
      </c>
    </row>
    <row r="399" spans="1:11" ht="15.75" x14ac:dyDescent="0.25">
      <c r="A399" s="3">
        <f>+A398+1</f>
        <v>3</v>
      </c>
      <c r="B399" s="4" t="s">
        <v>89</v>
      </c>
      <c r="C399" s="4"/>
      <c r="D399" s="4"/>
      <c r="E399" s="4"/>
      <c r="F399" s="4"/>
      <c r="G399" s="4"/>
      <c r="H399" s="398">
        <f>'Statement AR-WP'!G13</f>
        <v>-305</v>
      </c>
      <c r="I399" s="35"/>
      <c r="J399" s="19" t="s">
        <v>1193</v>
      </c>
      <c r="K399" s="267">
        <f>+K398+1</f>
        <v>3</v>
      </c>
    </row>
    <row r="400" spans="1:11" ht="15.75" x14ac:dyDescent="0.25">
      <c r="A400" s="3">
        <f>+A399+1</f>
        <v>4</v>
      </c>
      <c r="B400" s="4"/>
      <c r="C400" s="4"/>
      <c r="D400" s="4"/>
      <c r="E400" s="4"/>
      <c r="F400" s="4"/>
      <c r="G400" s="4"/>
      <c r="H400" s="68"/>
      <c r="I400" s="4"/>
      <c r="J400" s="4"/>
      <c r="K400" s="267">
        <f>+K399+1</f>
        <v>4</v>
      </c>
    </row>
    <row r="401" spans="1:11" ht="16.5" thickBot="1" x14ac:dyDescent="0.3">
      <c r="A401" s="3">
        <f>+A400+1</f>
        <v>5</v>
      </c>
      <c r="B401" s="4" t="s">
        <v>66</v>
      </c>
      <c r="C401" s="4"/>
      <c r="D401" s="4"/>
      <c r="E401" s="4"/>
      <c r="F401" s="4"/>
      <c r="G401" s="4"/>
      <c r="H401" s="71">
        <f>+H399+H397</f>
        <v>-570</v>
      </c>
      <c r="I401" s="4"/>
      <c r="J401" s="10" t="s">
        <v>317</v>
      </c>
      <c r="K401" s="267">
        <f>+K400+1</f>
        <v>5</v>
      </c>
    </row>
    <row r="402" spans="1:11" ht="16.5" thickTop="1" x14ac:dyDescent="0.25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267"/>
    </row>
    <row r="403" spans="1:11" ht="15.75" x14ac:dyDescent="0.25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267"/>
    </row>
    <row r="404" spans="1:11" ht="15.75" x14ac:dyDescent="0.25">
      <c r="A404" s="10"/>
      <c r="B404" s="1097" t="s">
        <v>42</v>
      </c>
      <c r="C404" s="1097"/>
      <c r="D404" s="1097"/>
      <c r="E404" s="1097"/>
      <c r="F404" s="1097"/>
      <c r="G404" s="1097"/>
      <c r="H404" s="1097"/>
      <c r="I404" s="1092"/>
      <c r="J404" s="1092"/>
      <c r="K404" s="10"/>
    </row>
    <row r="405" spans="1:11" ht="15.75" x14ac:dyDescent="0.25">
      <c r="A405" s="10"/>
      <c r="B405" s="1097" t="s">
        <v>56</v>
      </c>
      <c r="C405" s="1097"/>
      <c r="D405" s="1097"/>
      <c r="E405" s="1097"/>
      <c r="F405" s="1097"/>
      <c r="G405" s="1097"/>
      <c r="H405" s="1097"/>
      <c r="I405" s="1096"/>
      <c r="J405" s="1096"/>
      <c r="K405" s="10"/>
    </row>
    <row r="406" spans="1:11" ht="15.75" x14ac:dyDescent="0.25">
      <c r="A406" s="10"/>
      <c r="B406" s="1097" t="s">
        <v>41</v>
      </c>
      <c r="C406" s="1097"/>
      <c r="D406" s="1097"/>
      <c r="E406" s="1097"/>
      <c r="F406" s="1097"/>
      <c r="G406" s="1097"/>
      <c r="H406" s="1097"/>
      <c r="I406" s="1092"/>
      <c r="J406" s="1092"/>
      <c r="K406" s="10"/>
    </row>
    <row r="407" spans="1:11" ht="15.75" x14ac:dyDescent="0.25">
      <c r="A407" s="10"/>
      <c r="B407" s="1093" t="str">
        <f>B5</f>
        <v>Base Period 12 - Months Ending December 31, 2013</v>
      </c>
      <c r="C407" s="1093"/>
      <c r="D407" s="1093"/>
      <c r="E407" s="1093"/>
      <c r="F407" s="1093"/>
      <c r="G407" s="1093"/>
      <c r="H407" s="1093"/>
      <c r="I407" s="1094"/>
      <c r="J407" s="1094"/>
      <c r="K407" s="10"/>
    </row>
    <row r="408" spans="1:11" x14ac:dyDescent="0.2">
      <c r="B408" s="1095" t="s">
        <v>72</v>
      </c>
      <c r="C408" s="1096"/>
      <c r="D408" s="1096"/>
      <c r="E408" s="1096"/>
      <c r="F408" s="1096"/>
      <c r="G408" s="1096"/>
      <c r="H408" s="1096"/>
      <c r="I408" s="1096"/>
      <c r="J408" s="1096"/>
    </row>
    <row r="409" spans="1:11" ht="15.75" x14ac:dyDescent="0.2">
      <c r="B409" s="242"/>
      <c r="C409" s="246"/>
      <c r="D409" s="246"/>
      <c r="E409" s="246"/>
      <c r="F409" s="246"/>
      <c r="G409" s="246"/>
      <c r="H409" s="392"/>
      <c r="I409" s="246"/>
      <c r="J409" s="279"/>
    </row>
    <row r="410" spans="1:11" ht="15.75" x14ac:dyDescent="0.25">
      <c r="A410" s="10" t="s">
        <v>62</v>
      </c>
      <c r="B410" s="225"/>
      <c r="C410" s="226"/>
      <c r="D410" s="226"/>
      <c r="E410" s="226"/>
      <c r="F410" s="226"/>
      <c r="G410" s="226"/>
      <c r="H410" s="167"/>
      <c r="I410" s="230"/>
      <c r="J410" s="10"/>
      <c r="K410" s="10" t="s">
        <v>62</v>
      </c>
    </row>
    <row r="411" spans="1:11" ht="15.75" x14ac:dyDescent="0.25">
      <c r="A411" s="33" t="s">
        <v>63</v>
      </c>
      <c r="B411" s="2"/>
      <c r="C411" s="2"/>
      <c r="D411" s="2"/>
      <c r="E411" s="2"/>
      <c r="F411" s="2"/>
      <c r="G411" s="2"/>
      <c r="H411" s="33" t="s">
        <v>69</v>
      </c>
      <c r="I411" s="2"/>
      <c r="J411" s="33" t="s">
        <v>65</v>
      </c>
      <c r="K411" s="33" t="s">
        <v>63</v>
      </c>
    </row>
    <row r="412" spans="1:11" ht="15.75" x14ac:dyDescent="0.25">
      <c r="A412" s="10"/>
      <c r="B412" s="3"/>
      <c r="C412" s="3"/>
      <c r="D412" s="3"/>
      <c r="E412" s="3"/>
      <c r="F412" s="3"/>
      <c r="G412" s="3"/>
      <c r="H412" s="345"/>
      <c r="I412" s="3"/>
      <c r="J412" s="49"/>
      <c r="K412" s="10"/>
    </row>
    <row r="413" spans="1:11" ht="15.75" x14ac:dyDescent="0.25">
      <c r="A413" s="3">
        <v>1</v>
      </c>
      <c r="B413" s="4" t="s">
        <v>206</v>
      </c>
      <c r="C413" s="4"/>
      <c r="D413" s="4"/>
      <c r="E413" s="4"/>
      <c r="F413" s="4"/>
      <c r="G413" s="4"/>
      <c r="H413" s="391">
        <f>'Statement AU-WP'!I11</f>
        <v>0</v>
      </c>
      <c r="I413" s="35"/>
      <c r="J413" s="19" t="s">
        <v>1194</v>
      </c>
      <c r="K413" s="267">
        <v>1</v>
      </c>
    </row>
    <row r="414" spans="1:11" ht="15.75" x14ac:dyDescent="0.25">
      <c r="A414" s="3">
        <f>+A413+1</f>
        <v>2</v>
      </c>
      <c r="B414" s="4"/>
      <c r="C414" s="4"/>
      <c r="D414" s="4"/>
      <c r="E414" s="4"/>
      <c r="F414" s="4"/>
      <c r="G414" s="4"/>
      <c r="H414" s="61"/>
      <c r="I414" s="35"/>
      <c r="J414" s="19"/>
      <c r="K414" s="267">
        <f>+K413+1</f>
        <v>2</v>
      </c>
    </row>
    <row r="415" spans="1:11" ht="15.75" x14ac:dyDescent="0.25">
      <c r="A415" s="3">
        <f t="shared" ref="A415:A425" si="29">+A414+1</f>
        <v>3</v>
      </c>
      <c r="B415" s="4" t="s">
        <v>207</v>
      </c>
      <c r="C415" s="4"/>
      <c r="D415" s="4"/>
      <c r="E415" s="4"/>
      <c r="F415" s="4"/>
      <c r="G415" s="4"/>
      <c r="H415" s="393">
        <f>'Statement AU-WP'!I13</f>
        <v>0</v>
      </c>
      <c r="I415" s="35"/>
      <c r="J415" s="19" t="s">
        <v>1195</v>
      </c>
      <c r="K415" s="267">
        <f t="shared" ref="K415:K425" si="30">+K414+1</f>
        <v>3</v>
      </c>
    </row>
    <row r="416" spans="1:11" ht="15.75" x14ac:dyDescent="0.25">
      <c r="A416" s="3">
        <f t="shared" si="29"/>
        <v>4</v>
      </c>
      <c r="B416" s="4"/>
      <c r="C416" s="4"/>
      <c r="D416" s="4"/>
      <c r="E416" s="4"/>
      <c r="F416" s="4"/>
      <c r="G416" s="4"/>
      <c r="H416" s="61"/>
      <c r="I416" s="35"/>
      <c r="J416" s="19"/>
      <c r="K416" s="267">
        <f t="shared" si="30"/>
        <v>4</v>
      </c>
    </row>
    <row r="417" spans="1:11" ht="15.75" x14ac:dyDescent="0.25">
      <c r="A417" s="3">
        <f t="shared" si="29"/>
        <v>5</v>
      </c>
      <c r="B417" s="4" t="s">
        <v>208</v>
      </c>
      <c r="C417" s="4"/>
      <c r="D417" s="4"/>
      <c r="E417" s="4"/>
      <c r="F417" s="4"/>
      <c r="G417" s="4"/>
      <c r="H417" s="393">
        <f>'Statement AU-WP'!I15</f>
        <v>568</v>
      </c>
      <c r="I417" s="35"/>
      <c r="J417" s="19" t="s">
        <v>1196</v>
      </c>
      <c r="K417" s="267">
        <f t="shared" si="30"/>
        <v>5</v>
      </c>
    </row>
    <row r="418" spans="1:11" ht="15.75" x14ac:dyDescent="0.25">
      <c r="A418" s="3">
        <f t="shared" si="29"/>
        <v>6</v>
      </c>
      <c r="B418" s="4"/>
      <c r="C418" s="4"/>
      <c r="D418" s="4"/>
      <c r="E418" s="4"/>
      <c r="F418" s="4"/>
      <c r="G418" s="4"/>
      <c r="H418" s="61"/>
      <c r="I418" s="35"/>
      <c r="J418" s="19"/>
      <c r="K418" s="267">
        <f t="shared" si="30"/>
        <v>6</v>
      </c>
    </row>
    <row r="419" spans="1:11" ht="15.75" x14ac:dyDescent="0.25">
      <c r="A419" s="3">
        <f t="shared" si="29"/>
        <v>7</v>
      </c>
      <c r="B419" s="4" t="s">
        <v>210</v>
      </c>
      <c r="C419" s="4"/>
      <c r="D419" s="4"/>
      <c r="E419" s="4"/>
      <c r="F419" s="4"/>
      <c r="G419" s="4"/>
      <c r="H419" s="393">
        <f>'Statement AU-WP'!I17</f>
        <v>0</v>
      </c>
      <c r="I419" s="35"/>
      <c r="J419" s="19" t="s">
        <v>1197</v>
      </c>
      <c r="K419" s="267">
        <f t="shared" si="30"/>
        <v>7</v>
      </c>
    </row>
    <row r="420" spans="1:11" ht="15.75" x14ac:dyDescent="0.25">
      <c r="A420" s="3">
        <f t="shared" si="29"/>
        <v>8</v>
      </c>
      <c r="B420" s="4"/>
      <c r="C420" s="4"/>
      <c r="D420" s="4"/>
      <c r="E420" s="4"/>
      <c r="F420" s="4"/>
      <c r="G420" s="4"/>
      <c r="H420" s="61"/>
      <c r="I420" s="35"/>
      <c r="J420" s="19"/>
      <c r="K420" s="267">
        <f t="shared" si="30"/>
        <v>8</v>
      </c>
    </row>
    <row r="421" spans="1:11" ht="15.75" x14ac:dyDescent="0.25">
      <c r="A421" s="3">
        <f t="shared" si="29"/>
        <v>9</v>
      </c>
      <c r="B421" s="4" t="s">
        <v>211</v>
      </c>
      <c r="C421" s="4"/>
      <c r="D421" s="4"/>
      <c r="E421" s="4"/>
      <c r="F421" s="4"/>
      <c r="G421" s="4"/>
      <c r="H421" s="398">
        <f>'Statement AU-WP'!I19</f>
        <v>3273</v>
      </c>
      <c r="I421" s="1013"/>
      <c r="J421" s="19" t="s">
        <v>1198</v>
      </c>
      <c r="K421" s="267">
        <f t="shared" si="30"/>
        <v>9</v>
      </c>
    </row>
    <row r="422" spans="1:11" ht="15.75" x14ac:dyDescent="0.25">
      <c r="A422" s="3">
        <f t="shared" si="29"/>
        <v>10</v>
      </c>
      <c r="B422" s="4"/>
      <c r="C422" s="4"/>
      <c r="D422" s="4"/>
      <c r="E422" s="4"/>
      <c r="F422" s="4"/>
      <c r="G422" s="4"/>
      <c r="H422" s="61"/>
      <c r="I422" s="35"/>
      <c r="J422" s="19"/>
      <c r="K422" s="267">
        <f t="shared" si="30"/>
        <v>10</v>
      </c>
    </row>
    <row r="423" spans="1:11" ht="16.5" thickBot="1" x14ac:dyDescent="0.3">
      <c r="A423" s="3">
        <f t="shared" si="29"/>
        <v>11</v>
      </c>
      <c r="B423" s="4" t="s">
        <v>212</v>
      </c>
      <c r="C423" s="4"/>
      <c r="D423" s="4"/>
      <c r="E423" s="4"/>
      <c r="F423" s="4"/>
      <c r="G423" s="4"/>
      <c r="H423" s="66">
        <f>SUM(H413:H421)</f>
        <v>3841</v>
      </c>
      <c r="I423" s="1013"/>
      <c r="J423" s="21" t="s">
        <v>169</v>
      </c>
      <c r="K423" s="267">
        <f t="shared" si="30"/>
        <v>11</v>
      </c>
    </row>
    <row r="424" spans="1:11" ht="16.5" thickTop="1" x14ac:dyDescent="0.25">
      <c r="A424" s="267">
        <f t="shared" si="29"/>
        <v>12</v>
      </c>
      <c r="B424" s="222"/>
      <c r="C424" s="222"/>
      <c r="D424" s="222"/>
      <c r="E424" s="222"/>
      <c r="F424" s="222"/>
      <c r="G424" s="222"/>
      <c r="H424" s="270" t="s">
        <v>39</v>
      </c>
      <c r="I424" s="271"/>
      <c r="J424" s="10"/>
      <c r="K424" s="267">
        <f t="shared" si="30"/>
        <v>12</v>
      </c>
    </row>
    <row r="425" spans="1:11" ht="16.5" thickBot="1" x14ac:dyDescent="0.3">
      <c r="A425" s="267">
        <f t="shared" si="29"/>
        <v>13</v>
      </c>
      <c r="B425" s="4" t="s">
        <v>271</v>
      </c>
      <c r="C425" s="222"/>
      <c r="D425" s="222"/>
      <c r="E425" s="222"/>
      <c r="F425" s="222"/>
      <c r="G425" s="222"/>
      <c r="H425" s="405">
        <f>'Statement AU-WP'!I23</f>
        <v>0</v>
      </c>
      <c r="I425" s="271"/>
      <c r="J425" s="19" t="s">
        <v>295</v>
      </c>
      <c r="K425" s="267">
        <f t="shared" si="30"/>
        <v>13</v>
      </c>
    </row>
    <row r="426" spans="1:11" ht="16.5" thickTop="1" x14ac:dyDescent="0.25">
      <c r="A426" s="3"/>
      <c r="B426" s="4"/>
      <c r="C426" s="4"/>
      <c r="D426" s="4"/>
      <c r="E426" s="4"/>
      <c r="F426" s="4"/>
      <c r="G426" s="4"/>
      <c r="H426" s="23" t="s">
        <v>39</v>
      </c>
      <c r="I426" s="35"/>
      <c r="J426" s="10"/>
      <c r="K426" s="267"/>
    </row>
    <row r="427" spans="1:11" ht="15.75" x14ac:dyDescent="0.25">
      <c r="A427" s="3"/>
      <c r="B427" s="4"/>
      <c r="C427" s="4"/>
      <c r="D427" s="4"/>
      <c r="E427" s="4"/>
      <c r="F427" s="4"/>
      <c r="G427" s="4"/>
      <c r="H427" s="23"/>
      <c r="I427" s="35"/>
      <c r="J427" s="19"/>
      <c r="K427" s="267"/>
    </row>
    <row r="428" spans="1:11" ht="15.75" x14ac:dyDescent="0.25">
      <c r="A428" s="10"/>
      <c r="B428" s="1097" t="s">
        <v>42</v>
      </c>
      <c r="C428" s="1097"/>
      <c r="D428" s="1097"/>
      <c r="E428" s="1097"/>
      <c r="F428" s="1097"/>
      <c r="G428" s="1097"/>
      <c r="H428" s="1097"/>
      <c r="I428" s="1092"/>
      <c r="J428" s="1092"/>
      <c r="K428" s="10"/>
    </row>
    <row r="429" spans="1:11" ht="15.75" x14ac:dyDescent="0.25">
      <c r="A429" s="10"/>
      <c r="B429" s="1097" t="s">
        <v>57</v>
      </c>
      <c r="C429" s="1097"/>
      <c r="D429" s="1097"/>
      <c r="E429" s="1097"/>
      <c r="F429" s="1097"/>
      <c r="G429" s="1097"/>
      <c r="H429" s="1097"/>
      <c r="I429" s="1096"/>
      <c r="J429" s="1096"/>
      <c r="K429" s="10"/>
    </row>
    <row r="430" spans="1:11" ht="15.75" x14ac:dyDescent="0.25">
      <c r="A430" s="10"/>
      <c r="B430" s="1097" t="s">
        <v>58</v>
      </c>
      <c r="C430" s="1097"/>
      <c r="D430" s="1097"/>
      <c r="E430" s="1097"/>
      <c r="F430" s="1097"/>
      <c r="G430" s="1097"/>
      <c r="H430" s="1097"/>
      <c r="I430" s="1092"/>
      <c r="J430" s="1092"/>
      <c r="K430" s="10"/>
    </row>
    <row r="431" spans="1:11" ht="15.75" x14ac:dyDescent="0.25">
      <c r="A431" s="10"/>
      <c r="B431" s="1093" t="str">
        <f>B5</f>
        <v>Base Period 12 - Months Ending December 31, 2013</v>
      </c>
      <c r="C431" s="1093"/>
      <c r="D431" s="1093"/>
      <c r="E431" s="1093"/>
      <c r="F431" s="1093"/>
      <c r="G431" s="1093"/>
      <c r="H431" s="1093"/>
      <c r="I431" s="1094"/>
      <c r="J431" s="1094"/>
      <c r="K431" s="10"/>
    </row>
    <row r="432" spans="1:11" x14ac:dyDescent="0.2">
      <c r="B432" s="1095" t="s">
        <v>72</v>
      </c>
      <c r="C432" s="1096"/>
      <c r="D432" s="1096"/>
      <c r="E432" s="1096"/>
      <c r="F432" s="1096"/>
      <c r="G432" s="1096"/>
      <c r="H432" s="1096"/>
      <c r="I432" s="1096"/>
      <c r="J432" s="1096"/>
    </row>
    <row r="433" spans="1:11" ht="15.75" x14ac:dyDescent="0.2">
      <c r="B433" s="242"/>
      <c r="C433" s="246"/>
      <c r="D433" s="246"/>
      <c r="E433" s="246"/>
      <c r="F433" s="246"/>
      <c r="G433" s="246"/>
      <c r="H433" s="392"/>
      <c r="I433" s="246"/>
      <c r="J433" s="279"/>
    </row>
    <row r="434" spans="1:11" ht="15.75" x14ac:dyDescent="0.25">
      <c r="A434" s="10" t="s">
        <v>62</v>
      </c>
      <c r="B434" s="225"/>
      <c r="C434" s="226"/>
      <c r="D434" s="226"/>
      <c r="E434" s="226"/>
      <c r="F434" s="226"/>
      <c r="G434" s="226"/>
      <c r="H434" s="167"/>
      <c r="I434" s="230"/>
      <c r="J434" s="10"/>
      <c r="K434" s="10" t="s">
        <v>62</v>
      </c>
    </row>
    <row r="435" spans="1:11" ht="15.75" x14ac:dyDescent="0.25">
      <c r="A435" s="33" t="s">
        <v>63</v>
      </c>
      <c r="B435" s="3"/>
      <c r="C435" s="3"/>
      <c r="D435" s="3"/>
      <c r="E435" s="3"/>
      <c r="F435" s="3"/>
      <c r="G435" s="3"/>
      <c r="H435" s="33" t="s">
        <v>69</v>
      </c>
      <c r="I435" s="3"/>
      <c r="J435" s="33" t="s">
        <v>65</v>
      </c>
      <c r="K435" s="33" t="s">
        <v>63</v>
      </c>
    </row>
    <row r="436" spans="1:11" ht="15.75" x14ac:dyDescent="0.25">
      <c r="A436" s="10"/>
      <c r="B436" s="3"/>
      <c r="C436" s="3"/>
      <c r="D436" s="3"/>
      <c r="E436" s="3"/>
      <c r="F436" s="3"/>
      <c r="G436" s="3"/>
      <c r="H436" s="345"/>
      <c r="I436" s="3"/>
      <c r="J436" s="48"/>
      <c r="K436" s="10"/>
    </row>
    <row r="437" spans="1:11" ht="15.75" x14ac:dyDescent="0.25">
      <c r="A437" s="10">
        <v>1</v>
      </c>
      <c r="B437" s="91" t="s">
        <v>116</v>
      </c>
      <c r="C437" s="4"/>
      <c r="D437" s="4"/>
      <c r="E437" s="4"/>
      <c r="F437" s="4"/>
      <c r="G437" s="4"/>
      <c r="H437" s="4"/>
      <c r="I437" s="10"/>
      <c r="J437" s="10"/>
      <c r="K437" s="10">
        <v>1</v>
      </c>
    </row>
    <row r="438" spans="1:11" ht="15.75" x14ac:dyDescent="0.25">
      <c r="A438" s="10">
        <f>A437+1</f>
        <v>2</v>
      </c>
      <c r="B438" s="5" t="s">
        <v>225</v>
      </c>
      <c r="C438" s="4"/>
      <c r="D438" s="4"/>
      <c r="E438" s="4"/>
      <c r="F438" s="4"/>
      <c r="G438" s="4"/>
      <c r="H438" s="391">
        <f>'Statement AV-WP'!I12</f>
        <v>3926855</v>
      </c>
      <c r="I438" s="10"/>
      <c r="J438" s="10" t="s">
        <v>1199</v>
      </c>
      <c r="K438" s="10">
        <f>K437+1</f>
        <v>2</v>
      </c>
    </row>
    <row r="439" spans="1:11" ht="15.75" x14ac:dyDescent="0.25">
      <c r="A439" s="10">
        <f t="shared" ref="A439:A477" si="31">A438+1</f>
        <v>3</v>
      </c>
      <c r="B439" s="5" t="s">
        <v>226</v>
      </c>
      <c r="C439" s="4"/>
      <c r="D439" s="4"/>
      <c r="E439" s="4"/>
      <c r="F439" s="4"/>
      <c r="G439" s="4"/>
      <c r="H439" s="393">
        <f>'Statement AV-WP'!I13</f>
        <v>0</v>
      </c>
      <c r="I439" s="10"/>
      <c r="J439" s="10" t="s">
        <v>1200</v>
      </c>
      <c r="K439" s="10">
        <f t="shared" ref="K439:K477" si="32">K438+1</f>
        <v>3</v>
      </c>
    </row>
    <row r="440" spans="1:11" ht="15.75" x14ac:dyDescent="0.25">
      <c r="A440" s="10">
        <f t="shared" si="31"/>
        <v>4</v>
      </c>
      <c r="B440" s="5" t="s">
        <v>227</v>
      </c>
      <c r="C440" s="4"/>
      <c r="D440" s="4"/>
      <c r="E440" s="4"/>
      <c r="F440" s="4"/>
      <c r="G440" s="4"/>
      <c r="H440" s="393">
        <f>'Statement AV-WP'!I14</f>
        <v>123900</v>
      </c>
      <c r="I440" s="10"/>
      <c r="J440" s="10" t="s">
        <v>1201</v>
      </c>
      <c r="K440" s="10">
        <f t="shared" si="32"/>
        <v>4</v>
      </c>
    </row>
    <row r="441" spans="1:11" ht="15.75" x14ac:dyDescent="0.25">
      <c r="A441" s="10">
        <f t="shared" si="31"/>
        <v>5</v>
      </c>
      <c r="B441" s="5" t="s">
        <v>228</v>
      </c>
      <c r="C441" s="4"/>
      <c r="D441" s="4"/>
      <c r="E441" s="4"/>
      <c r="F441" s="4"/>
      <c r="G441" s="4"/>
      <c r="H441" s="393">
        <f>'Statement AV-WP'!I15</f>
        <v>0</v>
      </c>
      <c r="I441" s="10"/>
      <c r="J441" s="10" t="s">
        <v>1202</v>
      </c>
      <c r="K441" s="10">
        <f t="shared" si="32"/>
        <v>5</v>
      </c>
    </row>
    <row r="442" spans="1:11" ht="15.75" x14ac:dyDescent="0.25">
      <c r="A442" s="10">
        <f t="shared" si="31"/>
        <v>6</v>
      </c>
      <c r="B442" s="5" t="s">
        <v>229</v>
      </c>
      <c r="C442" s="4"/>
      <c r="D442" s="4"/>
      <c r="E442" s="4"/>
      <c r="F442" s="4"/>
      <c r="G442" s="4"/>
      <c r="H442" s="393">
        <f>'Statement AV-WP'!I16</f>
        <v>10953</v>
      </c>
      <c r="I442" s="10"/>
      <c r="J442" s="10" t="s">
        <v>1203</v>
      </c>
      <c r="K442" s="10">
        <f t="shared" si="32"/>
        <v>6</v>
      </c>
    </row>
    <row r="443" spans="1:11" ht="32.25" thickBot="1" x14ac:dyDescent="0.3">
      <c r="A443" s="10">
        <f t="shared" si="31"/>
        <v>7</v>
      </c>
      <c r="B443" s="5" t="s">
        <v>230</v>
      </c>
      <c r="C443" s="4"/>
      <c r="D443" s="5"/>
      <c r="E443" s="5"/>
      <c r="F443" s="5"/>
      <c r="G443" s="5"/>
      <c r="H443" s="93">
        <f>+H438-H439+H440+H441-H442</f>
        <v>4039802</v>
      </c>
      <c r="I443" s="10"/>
      <c r="J443" s="337" t="s">
        <v>109</v>
      </c>
      <c r="K443" s="10">
        <f t="shared" si="32"/>
        <v>7</v>
      </c>
    </row>
    <row r="444" spans="1:11" ht="16.5" thickTop="1" x14ac:dyDescent="0.25">
      <c r="A444" s="10">
        <f t="shared" si="31"/>
        <v>8</v>
      </c>
      <c r="B444" s="5"/>
      <c r="C444" s="4"/>
      <c r="D444" s="4"/>
      <c r="E444" s="4"/>
      <c r="F444" s="4"/>
      <c r="G444" s="4"/>
      <c r="H444" s="4"/>
      <c r="I444" s="10"/>
      <c r="J444" s="10"/>
      <c r="K444" s="10">
        <f t="shared" si="32"/>
        <v>8</v>
      </c>
    </row>
    <row r="445" spans="1:11" ht="15.75" x14ac:dyDescent="0.25">
      <c r="A445" s="10">
        <f t="shared" si="31"/>
        <v>9</v>
      </c>
      <c r="B445" s="89" t="s">
        <v>118</v>
      </c>
      <c r="C445" s="4"/>
      <c r="D445" s="4"/>
      <c r="E445" s="4"/>
      <c r="F445" s="4"/>
      <c r="G445" s="4"/>
      <c r="H445" s="68"/>
      <c r="I445" s="10"/>
      <c r="J445" s="10"/>
      <c r="K445" s="10">
        <f t="shared" si="32"/>
        <v>9</v>
      </c>
    </row>
    <row r="446" spans="1:11" ht="15.75" x14ac:dyDescent="0.25">
      <c r="A446" s="10">
        <f t="shared" si="31"/>
        <v>10</v>
      </c>
      <c r="B446" s="4" t="s">
        <v>231</v>
      </c>
      <c r="C446" s="4"/>
      <c r="D446" s="4"/>
      <c r="E446" s="4"/>
      <c r="F446" s="4"/>
      <c r="G446" s="4"/>
      <c r="H446" s="391">
        <f>'Statement AV-WP'!I20</f>
        <v>186465</v>
      </c>
      <c r="I446" s="10"/>
      <c r="J446" s="10" t="s">
        <v>1204</v>
      </c>
      <c r="K446" s="10">
        <f t="shared" si="32"/>
        <v>10</v>
      </c>
    </row>
    <row r="447" spans="1:11" ht="15.75" x14ac:dyDescent="0.25">
      <c r="A447" s="10">
        <f t="shared" si="31"/>
        <v>11</v>
      </c>
      <c r="B447" s="4" t="s">
        <v>235</v>
      </c>
      <c r="C447" s="4"/>
      <c r="D447" s="4"/>
      <c r="E447" s="4"/>
      <c r="F447" s="4"/>
      <c r="G447" s="4"/>
      <c r="H447" s="393">
        <f>'Statement AV-WP'!I21</f>
        <v>3084</v>
      </c>
      <c r="I447" s="10"/>
      <c r="J447" s="10" t="s">
        <v>1205</v>
      </c>
      <c r="K447" s="10">
        <f t="shared" si="32"/>
        <v>11</v>
      </c>
    </row>
    <row r="448" spans="1:11" ht="15.75" x14ac:dyDescent="0.25">
      <c r="A448" s="10">
        <f t="shared" si="31"/>
        <v>12</v>
      </c>
      <c r="B448" s="4" t="s">
        <v>236</v>
      </c>
      <c r="C448" s="4"/>
      <c r="D448" s="4"/>
      <c r="E448" s="4"/>
      <c r="F448" s="4"/>
      <c r="G448" s="4"/>
      <c r="H448" s="393">
        <f>'Statement AV-WP'!I22</f>
        <v>2537</v>
      </c>
      <c r="I448" s="10"/>
      <c r="J448" s="10" t="s">
        <v>1206</v>
      </c>
      <c r="K448" s="10">
        <f t="shared" si="32"/>
        <v>12</v>
      </c>
    </row>
    <row r="449" spans="1:11" ht="15.75" x14ac:dyDescent="0.25">
      <c r="A449" s="10">
        <f t="shared" si="31"/>
        <v>13</v>
      </c>
      <c r="B449" s="4" t="s">
        <v>237</v>
      </c>
      <c r="C449" s="4"/>
      <c r="D449" s="4"/>
      <c r="E449" s="4"/>
      <c r="F449" s="4"/>
      <c r="G449" s="4"/>
      <c r="H449" s="393">
        <f>'Statement AV-WP'!I23</f>
        <v>0</v>
      </c>
      <c r="I449" s="10"/>
      <c r="J449" s="10" t="s">
        <v>1207</v>
      </c>
      <c r="K449" s="10">
        <f t="shared" si="32"/>
        <v>13</v>
      </c>
    </row>
    <row r="450" spans="1:11" ht="15.75" x14ac:dyDescent="0.25">
      <c r="A450" s="10">
        <f t="shared" si="31"/>
        <v>14</v>
      </c>
      <c r="B450" s="4" t="s">
        <v>238</v>
      </c>
      <c r="C450" s="4"/>
      <c r="D450" s="4"/>
      <c r="E450" s="4"/>
      <c r="F450" s="4"/>
      <c r="G450" s="4"/>
      <c r="H450" s="393">
        <f>'Statement AV-WP'!I24</f>
        <v>0</v>
      </c>
      <c r="I450" s="10"/>
      <c r="J450" s="10" t="s">
        <v>1208</v>
      </c>
      <c r="K450" s="10">
        <f t="shared" si="32"/>
        <v>14</v>
      </c>
    </row>
    <row r="451" spans="1:11" ht="16.5" thickBot="1" x14ac:dyDescent="0.3">
      <c r="A451" s="10">
        <f t="shared" si="31"/>
        <v>15</v>
      </c>
      <c r="B451" s="5" t="s">
        <v>242</v>
      </c>
      <c r="C451" s="4"/>
      <c r="D451" s="5"/>
      <c r="E451" s="5"/>
      <c r="F451" s="5"/>
      <c r="G451" s="5"/>
      <c r="H451" s="95">
        <f>+H446+H447+H448-H449-H450</f>
        <v>192086</v>
      </c>
      <c r="I451" s="10"/>
      <c r="J451" s="10" t="s">
        <v>110</v>
      </c>
      <c r="K451" s="10">
        <f t="shared" si="32"/>
        <v>15</v>
      </c>
    </row>
    <row r="452" spans="1:11" ht="16.5" thickTop="1" x14ac:dyDescent="0.25">
      <c r="A452" s="10">
        <f t="shared" si="31"/>
        <v>16</v>
      </c>
      <c r="B452" s="5"/>
      <c r="C452" s="4"/>
      <c r="D452" s="4"/>
      <c r="E452" s="4"/>
      <c r="F452" s="4"/>
      <c r="G452" s="4"/>
      <c r="H452" s="4"/>
      <c r="I452" s="10"/>
      <c r="J452" s="10"/>
      <c r="K452" s="10">
        <f t="shared" si="32"/>
        <v>16</v>
      </c>
    </row>
    <row r="453" spans="1:11" ht="16.5" thickBot="1" x14ac:dyDescent="0.3">
      <c r="A453" s="10">
        <f t="shared" si="31"/>
        <v>17</v>
      </c>
      <c r="B453" s="91" t="s">
        <v>120</v>
      </c>
      <c r="C453" s="4"/>
      <c r="D453" s="4"/>
      <c r="E453" s="4"/>
      <c r="F453" s="4"/>
      <c r="G453" s="4"/>
      <c r="H453" s="440">
        <f>ROUND(H451/H443,4)</f>
        <v>4.7500000000000001E-2</v>
      </c>
      <c r="I453" s="10"/>
      <c r="J453" s="10" t="s">
        <v>148</v>
      </c>
      <c r="K453" s="10">
        <f t="shared" si="32"/>
        <v>17</v>
      </c>
    </row>
    <row r="454" spans="1:11" ht="16.5" thickTop="1" x14ac:dyDescent="0.25">
      <c r="A454" s="10">
        <f t="shared" si="31"/>
        <v>18</v>
      </c>
      <c r="B454" s="5"/>
      <c r="C454" s="4"/>
      <c r="D454" s="4"/>
      <c r="E454" s="4"/>
      <c r="F454" s="4"/>
      <c r="G454" s="4"/>
      <c r="H454" s="4"/>
      <c r="I454" s="10"/>
      <c r="J454" s="10"/>
      <c r="K454" s="10">
        <f t="shared" si="32"/>
        <v>18</v>
      </c>
    </row>
    <row r="455" spans="1:11" ht="15.75" x14ac:dyDescent="0.25">
      <c r="A455" s="10">
        <f t="shared" si="31"/>
        <v>19</v>
      </c>
      <c r="B455" s="91" t="s">
        <v>121</v>
      </c>
      <c r="C455" s="4"/>
      <c r="D455" s="4"/>
      <c r="E455" s="4"/>
      <c r="F455" s="4"/>
      <c r="G455" s="4"/>
      <c r="H455" s="4"/>
      <c r="I455" s="10"/>
      <c r="J455" s="10"/>
      <c r="K455" s="10">
        <f t="shared" si="32"/>
        <v>19</v>
      </c>
    </row>
    <row r="456" spans="1:11" ht="15.75" x14ac:dyDescent="0.25">
      <c r="A456" s="10">
        <f t="shared" si="31"/>
        <v>20</v>
      </c>
      <c r="B456" s="5" t="s">
        <v>269</v>
      </c>
      <c r="C456" s="4"/>
      <c r="D456" s="4"/>
      <c r="E456" s="4"/>
      <c r="F456" s="4"/>
      <c r="G456" s="4"/>
      <c r="H456" s="391">
        <f>'Statement AV-WP'!I30</f>
        <v>0</v>
      </c>
      <c r="I456" s="10"/>
      <c r="J456" s="10" t="s">
        <v>1209</v>
      </c>
      <c r="K456" s="10">
        <f t="shared" si="32"/>
        <v>20</v>
      </c>
    </row>
    <row r="457" spans="1:11" ht="15.75" x14ac:dyDescent="0.25">
      <c r="A457" s="10">
        <f t="shared" si="31"/>
        <v>21</v>
      </c>
      <c r="B457" s="5" t="s">
        <v>243</v>
      </c>
      <c r="C457" s="4"/>
      <c r="D457" s="5"/>
      <c r="E457" s="5"/>
      <c r="F457" s="5"/>
      <c r="G457" s="5"/>
      <c r="H457" s="399">
        <f>'Statement AV-WP'!I31</f>
        <v>3615</v>
      </c>
      <c r="I457" s="10"/>
      <c r="J457" s="10" t="s">
        <v>1210</v>
      </c>
      <c r="K457" s="10">
        <f t="shared" si="32"/>
        <v>21</v>
      </c>
    </row>
    <row r="458" spans="1:11" ht="16.5" thickBot="1" x14ac:dyDescent="0.3">
      <c r="A458" s="10">
        <f t="shared" si="31"/>
        <v>22</v>
      </c>
      <c r="B458" s="5" t="s">
        <v>122</v>
      </c>
      <c r="C458" s="4"/>
      <c r="D458" s="4"/>
      <c r="E458" s="4"/>
      <c r="F458" s="4"/>
      <c r="G458" s="4"/>
      <c r="H458" s="440">
        <v>0</v>
      </c>
      <c r="I458" s="10"/>
      <c r="J458" s="10" t="s">
        <v>392</v>
      </c>
      <c r="K458" s="10">
        <f t="shared" si="32"/>
        <v>22</v>
      </c>
    </row>
    <row r="459" spans="1:11" ht="16.5" thickTop="1" x14ac:dyDescent="0.25">
      <c r="A459" s="10">
        <f t="shared" si="31"/>
        <v>23</v>
      </c>
      <c r="B459" s="5"/>
      <c r="C459" s="4"/>
      <c r="D459" s="4"/>
      <c r="E459" s="4"/>
      <c r="F459" s="4"/>
      <c r="G459" s="4"/>
      <c r="H459" s="4"/>
      <c r="I459" s="10"/>
      <c r="J459" s="10"/>
      <c r="K459" s="10">
        <f t="shared" si="32"/>
        <v>23</v>
      </c>
    </row>
    <row r="460" spans="1:11" ht="15.75" x14ac:dyDescent="0.25">
      <c r="A460" s="10">
        <f t="shared" si="31"/>
        <v>24</v>
      </c>
      <c r="B460" s="91" t="s">
        <v>123</v>
      </c>
      <c r="C460" s="4"/>
      <c r="D460" s="4"/>
      <c r="E460" s="4"/>
      <c r="F460" s="4"/>
      <c r="G460" s="4"/>
      <c r="H460" s="4"/>
      <c r="I460" s="10"/>
      <c r="J460" s="10"/>
      <c r="K460" s="10">
        <f t="shared" si="32"/>
        <v>24</v>
      </c>
    </row>
    <row r="461" spans="1:11" ht="15.75" x14ac:dyDescent="0.25">
      <c r="A461" s="10">
        <f t="shared" si="31"/>
        <v>25</v>
      </c>
      <c r="B461" s="5" t="s">
        <v>244</v>
      </c>
      <c r="C461" s="4"/>
      <c r="D461" s="4"/>
      <c r="E461" s="4"/>
      <c r="F461" s="4"/>
      <c r="G461" s="4"/>
      <c r="H461" s="391">
        <f>'Statement AV-WP'!I35</f>
        <v>4629716</v>
      </c>
      <c r="I461" s="10"/>
      <c r="J461" s="10" t="s">
        <v>1211</v>
      </c>
      <c r="K461" s="10">
        <f t="shared" si="32"/>
        <v>25</v>
      </c>
    </row>
    <row r="462" spans="1:11" ht="15.75" x14ac:dyDescent="0.25">
      <c r="A462" s="10">
        <f t="shared" si="31"/>
        <v>26</v>
      </c>
      <c r="B462" s="5" t="s">
        <v>1240</v>
      </c>
      <c r="C462" s="4"/>
      <c r="D462" s="4"/>
      <c r="E462" s="4"/>
      <c r="F462" s="4"/>
      <c r="G462" s="4"/>
      <c r="H462" s="393">
        <f>'Statement AV-WP'!I36</f>
        <v>0</v>
      </c>
      <c r="I462" s="10"/>
      <c r="J462" s="10" t="s">
        <v>1212</v>
      </c>
      <c r="K462" s="10">
        <f t="shared" si="32"/>
        <v>26</v>
      </c>
    </row>
    <row r="463" spans="1:11" ht="15.75" x14ac:dyDescent="0.25">
      <c r="A463" s="10">
        <f t="shared" si="31"/>
        <v>27</v>
      </c>
      <c r="B463" s="5" t="s">
        <v>1241</v>
      </c>
      <c r="C463" s="4"/>
      <c r="D463" s="4"/>
      <c r="E463" s="4"/>
      <c r="F463" s="4"/>
      <c r="G463" s="4"/>
      <c r="H463" s="393">
        <f>'Statement AV-WP'!I37</f>
        <v>0</v>
      </c>
      <c r="I463" s="10"/>
      <c r="J463" s="10" t="s">
        <v>1213</v>
      </c>
      <c r="K463" s="10">
        <f t="shared" si="32"/>
        <v>27</v>
      </c>
    </row>
    <row r="464" spans="1:11" ht="15.75" x14ac:dyDescent="0.25">
      <c r="A464" s="10">
        <f t="shared" si="31"/>
        <v>28</v>
      </c>
      <c r="B464" s="5" t="s">
        <v>1239</v>
      </c>
      <c r="C464" s="4"/>
      <c r="D464" s="4"/>
      <c r="E464" s="4"/>
      <c r="F464" s="4"/>
      <c r="G464" s="4"/>
      <c r="H464" s="393">
        <f>'Statement AV-WP'!I38</f>
        <v>9010</v>
      </c>
      <c r="I464" s="10"/>
      <c r="J464" s="10" t="s">
        <v>1232</v>
      </c>
      <c r="K464" s="10">
        <f t="shared" si="32"/>
        <v>28</v>
      </c>
    </row>
    <row r="465" spans="1:11" ht="16.5" thickBot="1" x14ac:dyDescent="0.3">
      <c r="A465" s="10">
        <f t="shared" si="31"/>
        <v>29</v>
      </c>
      <c r="B465" s="5" t="s">
        <v>59</v>
      </c>
      <c r="C465" s="4"/>
      <c r="D465" s="5"/>
      <c r="E465" s="5"/>
      <c r="F465" s="5"/>
      <c r="G465" s="5"/>
      <c r="H465" s="96">
        <f>+H461-H462-H463-H464</f>
        <v>4620706</v>
      </c>
      <c r="I465" s="10"/>
      <c r="J465" s="10" t="s">
        <v>1233</v>
      </c>
      <c r="K465" s="10">
        <f t="shared" si="32"/>
        <v>29</v>
      </c>
    </row>
    <row r="466" spans="1:11" ht="17.25" thickTop="1" thickBot="1" x14ac:dyDescent="0.3">
      <c r="A466" s="183">
        <f t="shared" si="31"/>
        <v>30</v>
      </c>
      <c r="B466" s="184"/>
      <c r="C466" s="178"/>
      <c r="D466" s="178"/>
      <c r="E466" s="178"/>
      <c r="F466" s="178"/>
      <c r="G466" s="178"/>
      <c r="H466" s="178"/>
      <c r="I466" s="183"/>
      <c r="J466" s="183"/>
      <c r="K466" s="183">
        <f t="shared" si="32"/>
        <v>30</v>
      </c>
    </row>
    <row r="467" spans="1:11" ht="16.5" thickBot="1" x14ac:dyDescent="0.3">
      <c r="A467" s="10">
        <f t="shared" si="31"/>
        <v>31</v>
      </c>
      <c r="B467" s="91" t="s">
        <v>319</v>
      </c>
      <c r="C467" s="4"/>
      <c r="D467" s="4"/>
      <c r="E467" s="4"/>
      <c r="F467" s="4"/>
      <c r="G467" s="4"/>
      <c r="H467" s="406">
        <f>'Statement AV-WP'!I41</f>
        <v>0.10050000000000001</v>
      </c>
      <c r="I467" s="275"/>
      <c r="J467" s="10" t="s">
        <v>1248</v>
      </c>
      <c r="K467" s="10">
        <f t="shared" si="32"/>
        <v>31</v>
      </c>
    </row>
    <row r="468" spans="1:11" ht="16.5" thickTop="1" x14ac:dyDescent="0.25">
      <c r="A468" s="10">
        <f t="shared" si="31"/>
        <v>32</v>
      </c>
      <c r="B468" s="5"/>
      <c r="C468" s="4"/>
      <c r="D468" s="145" t="s">
        <v>165</v>
      </c>
      <c r="E468" s="145" t="s">
        <v>166</v>
      </c>
      <c r="F468" s="145" t="s">
        <v>223</v>
      </c>
      <c r="G468" s="4"/>
      <c r="H468" s="145" t="s">
        <v>219</v>
      </c>
      <c r="I468" s="10"/>
      <c r="J468" s="10"/>
      <c r="K468" s="10">
        <f t="shared" si="32"/>
        <v>32</v>
      </c>
    </row>
    <row r="469" spans="1:11" ht="15.75" x14ac:dyDescent="0.25">
      <c r="A469" s="10">
        <f t="shared" si="31"/>
        <v>33</v>
      </c>
      <c r="B469" s="5"/>
      <c r="C469" s="4"/>
      <c r="D469" s="4"/>
      <c r="E469" s="10" t="s">
        <v>217</v>
      </c>
      <c r="F469" s="10" t="s">
        <v>374</v>
      </c>
      <c r="G469" s="4"/>
      <c r="H469" s="10" t="s">
        <v>68</v>
      </c>
      <c r="I469" s="10"/>
      <c r="J469" s="10"/>
      <c r="K469" s="10">
        <f t="shared" si="32"/>
        <v>33</v>
      </c>
    </row>
    <row r="470" spans="1:11" ht="18.75" x14ac:dyDescent="0.25">
      <c r="A470" s="10">
        <f t="shared" si="31"/>
        <v>34</v>
      </c>
      <c r="B470" s="91" t="s">
        <v>124</v>
      </c>
      <c r="C470" s="4"/>
      <c r="D470" s="33" t="s">
        <v>645</v>
      </c>
      <c r="E470" s="33" t="s">
        <v>125</v>
      </c>
      <c r="F470" s="33" t="s">
        <v>373</v>
      </c>
      <c r="G470" s="33"/>
      <c r="H470" s="33" t="s">
        <v>126</v>
      </c>
      <c r="I470" s="10"/>
      <c r="J470" s="10"/>
      <c r="K470" s="10">
        <f t="shared" si="32"/>
        <v>34</v>
      </c>
    </row>
    <row r="471" spans="1:11" ht="15.75" x14ac:dyDescent="0.25">
      <c r="A471" s="10">
        <f t="shared" si="31"/>
        <v>35</v>
      </c>
      <c r="B471" s="5"/>
      <c r="C471" s="4"/>
      <c r="D471" s="4"/>
      <c r="E471" s="4"/>
      <c r="F471" s="4"/>
      <c r="G471" s="4"/>
      <c r="H471" s="4"/>
      <c r="I471" s="10"/>
      <c r="J471" s="10"/>
      <c r="K471" s="10">
        <f t="shared" si="32"/>
        <v>35</v>
      </c>
    </row>
    <row r="472" spans="1:11" ht="15.75" x14ac:dyDescent="0.25">
      <c r="A472" s="10">
        <f t="shared" si="31"/>
        <v>36</v>
      </c>
      <c r="B472" s="5" t="s">
        <v>141</v>
      </c>
      <c r="C472" s="4"/>
      <c r="D472" s="389">
        <f>H443</f>
        <v>4039802</v>
      </c>
      <c r="E472" s="17">
        <f>ROUND(D472/D$475,5)</f>
        <v>0.46645999999999999</v>
      </c>
      <c r="F472" s="415">
        <f>H453</f>
        <v>4.7500000000000001E-2</v>
      </c>
      <c r="G472" s="4"/>
      <c r="H472" s="17">
        <f>ROUND(E472*F472,4)</f>
        <v>2.2200000000000001E-2</v>
      </c>
      <c r="I472" s="10"/>
      <c r="J472" s="10" t="s">
        <v>221</v>
      </c>
      <c r="K472" s="10">
        <f t="shared" si="32"/>
        <v>36</v>
      </c>
    </row>
    <row r="473" spans="1:11" ht="15.75" x14ac:dyDescent="0.25">
      <c r="A473" s="10">
        <f t="shared" si="31"/>
        <v>37</v>
      </c>
      <c r="B473" s="5" t="s">
        <v>142</v>
      </c>
      <c r="C473" s="4"/>
      <c r="D473" s="380">
        <f>H456</f>
        <v>0</v>
      </c>
      <c r="E473" s="17">
        <f>ROUND(D473/D$475,5)</f>
        <v>0</v>
      </c>
      <c r="F473" s="415">
        <f>H458</f>
        <v>0</v>
      </c>
      <c r="G473" s="4"/>
      <c r="H473" s="17">
        <f>ROUND(E473*F473,4)</f>
        <v>0</v>
      </c>
      <c r="I473" s="10"/>
      <c r="J473" s="10" t="s">
        <v>393</v>
      </c>
      <c r="K473" s="10">
        <f t="shared" si="32"/>
        <v>37</v>
      </c>
    </row>
    <row r="474" spans="1:11" ht="15.75" x14ac:dyDescent="0.25">
      <c r="A474" s="10">
        <f t="shared" si="31"/>
        <v>38</v>
      </c>
      <c r="B474" s="5" t="s">
        <v>143</v>
      </c>
      <c r="C474" s="4"/>
      <c r="D474" s="380">
        <f>H465</f>
        <v>4620706</v>
      </c>
      <c r="E474" s="17">
        <f>ROUND(D474/D$475,5)</f>
        <v>0.53354000000000001</v>
      </c>
      <c r="F474" s="407">
        <f>H467</f>
        <v>0.10050000000000001</v>
      </c>
      <c r="G474" s="275"/>
      <c r="H474" s="17">
        <f>ROUND(E474*F474,4)</f>
        <v>5.3600000000000002E-2</v>
      </c>
      <c r="I474" s="275"/>
      <c r="J474" s="10" t="s">
        <v>1242</v>
      </c>
      <c r="K474" s="10">
        <f t="shared" si="32"/>
        <v>38</v>
      </c>
    </row>
    <row r="475" spans="1:11" ht="16.5" thickBot="1" x14ac:dyDescent="0.3">
      <c r="A475" s="10">
        <f t="shared" si="31"/>
        <v>39</v>
      </c>
      <c r="B475" s="5" t="s">
        <v>144</v>
      </c>
      <c r="C475" s="4"/>
      <c r="D475" s="80">
        <f>SUM(D472:D474)</f>
        <v>8660508</v>
      </c>
      <c r="E475" s="414">
        <f>SUM(E472:E474)</f>
        <v>1</v>
      </c>
      <c r="F475" s="50"/>
      <c r="G475" s="50"/>
      <c r="H475" s="441">
        <f>SUM(H472:H474)</f>
        <v>7.5800000000000006E-2</v>
      </c>
      <c r="I475" s="275"/>
      <c r="J475" s="10" t="s">
        <v>1234</v>
      </c>
      <c r="K475" s="10">
        <f t="shared" si="32"/>
        <v>39</v>
      </c>
    </row>
    <row r="476" spans="1:11" ht="16.5" thickTop="1" x14ac:dyDescent="0.25">
      <c r="A476" s="10">
        <f t="shared" si="31"/>
        <v>40</v>
      </c>
      <c r="B476" s="5"/>
      <c r="C476" s="4"/>
      <c r="D476" s="4"/>
      <c r="E476" s="4"/>
      <c r="F476" s="4"/>
      <c r="G476" s="4"/>
      <c r="H476" s="51"/>
      <c r="I476" s="10"/>
      <c r="J476" s="10"/>
      <c r="K476" s="10">
        <f t="shared" si="32"/>
        <v>40</v>
      </c>
    </row>
    <row r="477" spans="1:11" ht="16.5" thickBot="1" x14ac:dyDescent="0.3">
      <c r="A477" s="10">
        <f t="shared" si="31"/>
        <v>41</v>
      </c>
      <c r="B477" s="91" t="s">
        <v>163</v>
      </c>
      <c r="C477" s="4"/>
      <c r="D477" s="4"/>
      <c r="E477" s="4"/>
      <c r="F477" s="4"/>
      <c r="G477" s="4"/>
      <c r="H477" s="442">
        <f>H473+H474</f>
        <v>5.3600000000000002E-2</v>
      </c>
      <c r="I477" s="275"/>
      <c r="J477" s="10" t="s">
        <v>1235</v>
      </c>
      <c r="K477" s="10">
        <f t="shared" si="32"/>
        <v>41</v>
      </c>
    </row>
    <row r="478" spans="1:11" ht="17.25" thickTop="1" thickBot="1" x14ac:dyDescent="0.3">
      <c r="A478" s="183">
        <f>A477+1</f>
        <v>42</v>
      </c>
      <c r="B478" s="184"/>
      <c r="C478" s="178"/>
      <c r="D478" s="178"/>
      <c r="E478" s="178"/>
      <c r="F478" s="178"/>
      <c r="G478" s="178"/>
      <c r="H478" s="178"/>
      <c r="I478" s="183"/>
      <c r="J478" s="183"/>
      <c r="K478" s="183">
        <f>K477+1</f>
        <v>42</v>
      </c>
    </row>
    <row r="479" spans="1:11" ht="15.75" x14ac:dyDescent="0.25">
      <c r="A479" s="48">
        <f>A478+1</f>
        <v>43</v>
      </c>
      <c r="B479" s="369"/>
      <c r="C479" s="134"/>
      <c r="D479" s="134"/>
      <c r="E479" s="134"/>
      <c r="F479" s="134"/>
      <c r="G479" s="134"/>
      <c r="H479" s="134"/>
      <c r="I479" s="48"/>
      <c r="J479" s="48"/>
      <c r="K479" s="48">
        <f>K478+1</f>
        <v>43</v>
      </c>
    </row>
    <row r="480" spans="1:11" ht="19.5" thickBot="1" x14ac:dyDescent="0.3">
      <c r="A480" s="48">
        <f>A479+1</f>
        <v>44</v>
      </c>
      <c r="B480" s="91" t="s">
        <v>844</v>
      </c>
      <c r="C480" s="4"/>
      <c r="D480" s="4"/>
      <c r="E480" s="4"/>
      <c r="F480" s="4"/>
      <c r="G480" s="4"/>
      <c r="H480" s="406">
        <f>'Statement AV-WP'!I54</f>
        <v>0</v>
      </c>
      <c r="I480" s="10"/>
      <c r="J480" s="10" t="s">
        <v>1249</v>
      </c>
      <c r="K480" s="48">
        <f>K479+1</f>
        <v>44</v>
      </c>
    </row>
    <row r="481" spans="1:11" ht="16.5" thickTop="1" x14ac:dyDescent="0.25">
      <c r="A481" s="10">
        <f t="shared" ref="A481:A490" si="33">A480+1</f>
        <v>45</v>
      </c>
      <c r="B481" s="5"/>
      <c r="C481" s="4"/>
      <c r="D481" s="145" t="s">
        <v>165</v>
      </c>
      <c r="E481" s="145" t="s">
        <v>166</v>
      </c>
      <c r="F481" s="145" t="s">
        <v>223</v>
      </c>
      <c r="G481" s="4"/>
      <c r="H481" s="145" t="s">
        <v>219</v>
      </c>
      <c r="I481" s="10"/>
      <c r="J481" s="10"/>
      <c r="K481" s="10">
        <f t="shared" ref="K481:K490" si="34">K480+1</f>
        <v>45</v>
      </c>
    </row>
    <row r="482" spans="1:11" ht="15.75" x14ac:dyDescent="0.25">
      <c r="A482" s="10">
        <f t="shared" si="33"/>
        <v>46</v>
      </c>
      <c r="B482" s="5"/>
      <c r="C482" s="4"/>
      <c r="D482" s="4"/>
      <c r="E482" s="10" t="s">
        <v>217</v>
      </c>
      <c r="F482" s="10" t="s">
        <v>374</v>
      </c>
      <c r="G482" s="4"/>
      <c r="H482" s="10" t="s">
        <v>68</v>
      </c>
      <c r="I482" s="10"/>
      <c r="J482" s="10"/>
      <c r="K482" s="10">
        <f t="shared" si="34"/>
        <v>46</v>
      </c>
    </row>
    <row r="483" spans="1:11" ht="18.75" x14ac:dyDescent="0.25">
      <c r="A483" s="10">
        <f t="shared" si="33"/>
        <v>47</v>
      </c>
      <c r="B483" s="91" t="s">
        <v>124</v>
      </c>
      <c r="C483" s="4"/>
      <c r="D483" s="33" t="s">
        <v>645</v>
      </c>
      <c r="E483" s="33" t="s">
        <v>125</v>
      </c>
      <c r="F483" s="33" t="s">
        <v>373</v>
      </c>
      <c r="G483" s="33"/>
      <c r="H483" s="33" t="s">
        <v>126</v>
      </c>
      <c r="I483" s="10"/>
      <c r="J483" s="10"/>
      <c r="K483" s="10">
        <f t="shared" si="34"/>
        <v>47</v>
      </c>
    </row>
    <row r="484" spans="1:11" ht="15.75" x14ac:dyDescent="0.25">
      <c r="A484" s="10">
        <f t="shared" si="33"/>
        <v>48</v>
      </c>
      <c r="B484" s="5"/>
      <c r="C484" s="4"/>
      <c r="D484" s="4"/>
      <c r="E484" s="4"/>
      <c r="F484" s="4"/>
      <c r="G484" s="4"/>
      <c r="H484" s="4"/>
      <c r="I484" s="10"/>
      <c r="J484" s="10"/>
      <c r="K484" s="10">
        <f t="shared" si="34"/>
        <v>48</v>
      </c>
    </row>
    <row r="485" spans="1:11" ht="15.75" x14ac:dyDescent="0.25">
      <c r="A485" s="10">
        <f t="shared" si="33"/>
        <v>49</v>
      </c>
      <c r="B485" s="5" t="s">
        <v>141</v>
      </c>
      <c r="C485" s="4"/>
      <c r="D485" s="389">
        <f>H443</f>
        <v>4039802</v>
      </c>
      <c r="E485" s="443">
        <f>ROUND(D485/D$475,5)</f>
        <v>0.46645999999999999</v>
      </c>
      <c r="F485" s="415">
        <f>H453</f>
        <v>4.7500000000000001E-2</v>
      </c>
      <c r="G485" s="4"/>
      <c r="H485" s="443">
        <f>ROUND(E485*F485,4)</f>
        <v>2.2200000000000001E-2</v>
      </c>
      <c r="I485" s="10"/>
      <c r="J485" s="10" t="s">
        <v>221</v>
      </c>
      <c r="K485" s="10">
        <f t="shared" si="34"/>
        <v>49</v>
      </c>
    </row>
    <row r="486" spans="1:11" ht="15.75" x14ac:dyDescent="0.25">
      <c r="A486" s="10">
        <f t="shared" si="33"/>
        <v>50</v>
      </c>
      <c r="B486" s="5" t="s">
        <v>142</v>
      </c>
      <c r="C486" s="4"/>
      <c r="D486" s="380">
        <f>H456</f>
        <v>0</v>
      </c>
      <c r="E486" s="443">
        <f>ROUND(D486/D$475,5)</f>
        <v>0</v>
      </c>
      <c r="F486" s="415">
        <f>H458</f>
        <v>0</v>
      </c>
      <c r="G486" s="4"/>
      <c r="H486" s="443">
        <f>ROUND(E486*F486,4)</f>
        <v>0</v>
      </c>
      <c r="I486" s="10"/>
      <c r="J486" s="10" t="s">
        <v>393</v>
      </c>
      <c r="K486" s="10">
        <f t="shared" si="34"/>
        <v>50</v>
      </c>
    </row>
    <row r="487" spans="1:11" ht="15.75" x14ac:dyDescent="0.25">
      <c r="A487" s="10">
        <f t="shared" si="33"/>
        <v>51</v>
      </c>
      <c r="B487" s="5" t="s">
        <v>143</v>
      </c>
      <c r="C487" s="4"/>
      <c r="D487" s="380">
        <f>H465</f>
        <v>4620706</v>
      </c>
      <c r="E487" s="443">
        <f>ROUND(D487/D$475,5)</f>
        <v>0.53354000000000001</v>
      </c>
      <c r="F487" s="407">
        <f>H480</f>
        <v>0</v>
      </c>
      <c r="G487" s="98"/>
      <c r="H487" s="443">
        <f>ROUND(E487*F487,4)</f>
        <v>0</v>
      </c>
      <c r="I487" s="10"/>
      <c r="J487" s="10" t="s">
        <v>1243</v>
      </c>
      <c r="K487" s="10">
        <f t="shared" si="34"/>
        <v>51</v>
      </c>
    </row>
    <row r="488" spans="1:11" ht="16.5" thickBot="1" x14ac:dyDescent="0.3">
      <c r="A488" s="10">
        <f t="shared" si="33"/>
        <v>52</v>
      </c>
      <c r="B488" s="5" t="s">
        <v>144</v>
      </c>
      <c r="C488" s="4"/>
      <c r="D488" s="80">
        <f>SUM(D485:D487)</f>
        <v>8660508</v>
      </c>
      <c r="E488" s="414">
        <f>SUM(E485:E487)</f>
        <v>1</v>
      </c>
      <c r="F488" s="4"/>
      <c r="G488" s="4"/>
      <c r="H488" s="414">
        <f>SUM(H485:H487)</f>
        <v>2.2200000000000001E-2</v>
      </c>
      <c r="I488" s="10"/>
      <c r="J488" s="10" t="s">
        <v>1236</v>
      </c>
      <c r="K488" s="10">
        <f t="shared" si="34"/>
        <v>52</v>
      </c>
    </row>
    <row r="489" spans="1:11" ht="16.5" thickTop="1" x14ac:dyDescent="0.25">
      <c r="A489" s="10">
        <f t="shared" si="33"/>
        <v>53</v>
      </c>
      <c r="B489" s="5"/>
      <c r="C489" s="4"/>
      <c r="D489" s="4"/>
      <c r="E489" s="4"/>
      <c r="F489" s="4"/>
      <c r="G489" s="4"/>
      <c r="H489" s="51"/>
      <c r="I489" s="10"/>
      <c r="J489" s="10"/>
      <c r="K489" s="10">
        <f t="shared" si="34"/>
        <v>53</v>
      </c>
    </row>
    <row r="490" spans="1:11" ht="16.5" thickBot="1" x14ac:dyDescent="0.3">
      <c r="A490" s="10">
        <f t="shared" si="33"/>
        <v>54</v>
      </c>
      <c r="B490" s="91" t="s">
        <v>530</v>
      </c>
      <c r="C490" s="4"/>
      <c r="D490" s="4"/>
      <c r="E490" s="4"/>
      <c r="F490" s="4"/>
      <c r="G490" s="4"/>
      <c r="H490" s="442">
        <f>H486+H487</f>
        <v>0</v>
      </c>
      <c r="I490" s="10"/>
      <c r="J490" s="10" t="s">
        <v>1237</v>
      </c>
      <c r="K490" s="10">
        <f t="shared" si="34"/>
        <v>54</v>
      </c>
    </row>
    <row r="491" spans="1:11" ht="16.5" thickTop="1" x14ac:dyDescent="0.25">
      <c r="A491" s="10"/>
      <c r="B491" s="91"/>
      <c r="C491" s="4"/>
      <c r="D491" s="4"/>
      <c r="E491" s="4"/>
      <c r="F491" s="4"/>
      <c r="G491" s="4"/>
      <c r="H491" s="545"/>
      <c r="I491" s="10"/>
      <c r="J491" s="10"/>
      <c r="K491" s="10"/>
    </row>
    <row r="492" spans="1:11" ht="15.75" x14ac:dyDescent="0.25">
      <c r="A492" s="10"/>
      <c r="B492" s="91"/>
      <c r="C492" s="4"/>
      <c r="D492" s="4"/>
      <c r="E492" s="4"/>
      <c r="F492" s="4"/>
      <c r="G492" s="4"/>
      <c r="H492" s="545"/>
      <c r="I492" s="10"/>
      <c r="J492" s="10"/>
      <c r="K492" s="10"/>
    </row>
    <row r="493" spans="1:11" ht="18.75" x14ac:dyDescent="0.25">
      <c r="A493" s="238">
        <v>1</v>
      </c>
      <c r="B493" s="5" t="s">
        <v>646</v>
      </c>
      <c r="C493" s="4"/>
      <c r="D493" s="4"/>
      <c r="E493" s="4"/>
      <c r="F493" s="4"/>
      <c r="G493" s="4"/>
      <c r="H493" s="545"/>
      <c r="I493" s="10"/>
      <c r="J493" s="10"/>
      <c r="K493" s="10"/>
    </row>
    <row r="494" spans="1:11" ht="18.75" x14ac:dyDescent="0.25">
      <c r="A494" s="238">
        <v>2</v>
      </c>
      <c r="B494" s="5" t="s">
        <v>1238</v>
      </c>
      <c r="C494" s="4"/>
      <c r="D494" s="4"/>
      <c r="E494" s="4"/>
      <c r="F494" s="4"/>
      <c r="G494" s="4"/>
      <c r="H494" s="545"/>
      <c r="I494" s="10"/>
      <c r="J494" s="10"/>
      <c r="K494" s="10"/>
    </row>
    <row r="495" spans="1:11" ht="15.75" x14ac:dyDescent="0.25">
      <c r="A495" s="10"/>
      <c r="B495" s="91"/>
      <c r="C495" s="4"/>
      <c r="D495" s="4"/>
      <c r="E495" s="4"/>
      <c r="F495" s="4"/>
      <c r="G495" s="4"/>
      <c r="H495" s="367"/>
      <c r="I495" s="10"/>
      <c r="J495" s="10"/>
      <c r="K495" s="10"/>
    </row>
    <row r="496" spans="1:11" ht="15.75" x14ac:dyDescent="0.25">
      <c r="A496" s="50"/>
      <c r="B496" s="5"/>
      <c r="C496" s="4"/>
      <c r="D496" s="4"/>
      <c r="E496" s="4"/>
      <c r="F496" s="4"/>
      <c r="G496" s="4"/>
      <c r="H496" s="4"/>
      <c r="I496" s="10"/>
      <c r="J496" s="10"/>
      <c r="K496" s="10"/>
    </row>
    <row r="497" spans="1:13" ht="15.75" x14ac:dyDescent="0.25">
      <c r="A497" s="10"/>
      <c r="B497" s="1097" t="s">
        <v>42</v>
      </c>
      <c r="C497" s="1097"/>
      <c r="D497" s="1097"/>
      <c r="E497" s="1097"/>
      <c r="F497" s="1097"/>
      <c r="G497" s="1097"/>
      <c r="H497" s="1097"/>
      <c r="I497" s="1092"/>
      <c r="J497" s="1092"/>
      <c r="K497" s="10"/>
    </row>
    <row r="498" spans="1:13" ht="15.75" x14ac:dyDescent="0.25">
      <c r="A498" s="10"/>
      <c r="B498" s="1097" t="s">
        <v>57</v>
      </c>
      <c r="C498" s="1097"/>
      <c r="D498" s="1097"/>
      <c r="E498" s="1097"/>
      <c r="F498" s="1097"/>
      <c r="G498" s="1097"/>
      <c r="H498" s="1097"/>
      <c r="I498" s="1096"/>
      <c r="J498" s="1096"/>
      <c r="K498" s="10"/>
    </row>
    <row r="499" spans="1:13" ht="15.75" x14ac:dyDescent="0.25">
      <c r="A499" s="10"/>
      <c r="B499" s="1097" t="s">
        <v>58</v>
      </c>
      <c r="C499" s="1097"/>
      <c r="D499" s="1097"/>
      <c r="E499" s="1097"/>
      <c r="F499" s="1097"/>
      <c r="G499" s="1097"/>
      <c r="H499" s="1097"/>
      <c r="I499" s="1092"/>
      <c r="J499" s="1092"/>
      <c r="K499" s="10"/>
    </row>
    <row r="500" spans="1:13" ht="15.75" x14ac:dyDescent="0.25">
      <c r="A500" s="10"/>
      <c r="B500" s="1093" t="str">
        <f>B5</f>
        <v>Base Period 12 - Months Ending December 31, 2013</v>
      </c>
      <c r="C500" s="1093"/>
      <c r="D500" s="1093"/>
      <c r="E500" s="1093"/>
      <c r="F500" s="1093"/>
      <c r="G500" s="1093"/>
      <c r="H500" s="1093"/>
      <c r="I500" s="1094"/>
      <c r="J500" s="1094"/>
      <c r="K500" s="10"/>
    </row>
    <row r="501" spans="1:13" x14ac:dyDescent="0.2">
      <c r="B501" s="1095" t="s">
        <v>72</v>
      </c>
      <c r="C501" s="1096"/>
      <c r="D501" s="1096"/>
      <c r="E501" s="1096"/>
      <c r="F501" s="1096"/>
      <c r="G501" s="1096"/>
      <c r="H501" s="1096"/>
      <c r="I501" s="1096"/>
      <c r="J501" s="1096"/>
    </row>
    <row r="502" spans="1:13" ht="15.75" x14ac:dyDescent="0.2">
      <c r="B502" s="242"/>
      <c r="C502" s="246"/>
      <c r="D502" s="246"/>
      <c r="E502" s="246"/>
      <c r="F502" s="246"/>
      <c r="G502" s="246"/>
      <c r="H502" s="392"/>
      <c r="I502" s="246"/>
      <c r="J502" s="279"/>
    </row>
    <row r="503" spans="1:13" ht="15.75" x14ac:dyDescent="0.25">
      <c r="A503" s="10" t="s">
        <v>62</v>
      </c>
      <c r="B503" s="225"/>
      <c r="C503" s="226"/>
      <c r="D503" s="226"/>
      <c r="E503" s="226"/>
      <c r="F503" s="226"/>
      <c r="G503" s="226"/>
      <c r="H503" s="167"/>
      <c r="I503" s="230"/>
      <c r="J503" s="10"/>
      <c r="K503" s="10" t="s">
        <v>62</v>
      </c>
    </row>
    <row r="504" spans="1:13" ht="15.75" x14ac:dyDescent="0.25">
      <c r="A504" s="33" t="s">
        <v>63</v>
      </c>
      <c r="B504" s="3"/>
      <c r="C504" s="3"/>
      <c r="D504" s="3"/>
      <c r="E504" s="3"/>
      <c r="F504" s="3"/>
      <c r="G504" s="3"/>
      <c r="H504" s="33" t="s">
        <v>69</v>
      </c>
      <c r="I504" s="2"/>
      <c r="J504" s="33" t="s">
        <v>65</v>
      </c>
      <c r="K504" s="33" t="s">
        <v>63</v>
      </c>
    </row>
    <row r="505" spans="1:13" ht="15.75" x14ac:dyDescent="0.25">
      <c r="A505" s="10"/>
      <c r="B505" s="5"/>
      <c r="C505" s="4"/>
      <c r="D505" s="4"/>
      <c r="E505" s="4"/>
      <c r="F505" s="4"/>
      <c r="G505" s="4"/>
      <c r="H505" s="4"/>
      <c r="I505" s="10"/>
      <c r="J505" s="10"/>
      <c r="K505" s="10"/>
    </row>
    <row r="506" spans="1:13" ht="18.75" x14ac:dyDescent="0.35">
      <c r="A506" s="10">
        <v>1</v>
      </c>
      <c r="B506" s="89" t="s">
        <v>320</v>
      </c>
      <c r="C506" s="4"/>
      <c r="D506" s="4"/>
      <c r="E506" s="4"/>
      <c r="F506" s="2"/>
      <c r="G506" s="2"/>
      <c r="H506" s="345"/>
      <c r="I506" s="36"/>
      <c r="J506" s="10"/>
      <c r="K506" s="10">
        <v>1</v>
      </c>
    </row>
    <row r="507" spans="1:13" ht="15.75" x14ac:dyDescent="0.25">
      <c r="A507" s="10">
        <f>A506+1</f>
        <v>2</v>
      </c>
      <c r="B507" s="89"/>
      <c r="C507" s="4"/>
      <c r="D507" s="4"/>
      <c r="E507" s="4"/>
      <c r="F507" s="2"/>
      <c r="G507" s="2"/>
      <c r="H507" s="345"/>
      <c r="I507" s="36"/>
      <c r="J507" s="10"/>
      <c r="K507" s="10">
        <f>K506+1</f>
        <v>2</v>
      </c>
    </row>
    <row r="508" spans="1:13" ht="15.75" x14ac:dyDescent="0.25">
      <c r="A508" s="10">
        <f>A507+1</f>
        <v>3</v>
      </c>
      <c r="B508" s="89" t="s">
        <v>145</v>
      </c>
      <c r="C508" s="4"/>
      <c r="D508" s="4"/>
      <c r="E508" s="4"/>
      <c r="F508" s="2"/>
      <c r="G508" s="2"/>
      <c r="H508" s="345"/>
      <c r="I508" s="36"/>
      <c r="J508" s="10"/>
      <c r="K508" s="10">
        <f>K507+1</f>
        <v>3</v>
      </c>
    </row>
    <row r="509" spans="1:13" ht="15.75" x14ac:dyDescent="0.25">
      <c r="A509" s="10">
        <f>A508+1</f>
        <v>4</v>
      </c>
      <c r="B509" s="3"/>
      <c r="C509" s="2"/>
      <c r="D509" s="2"/>
      <c r="E509" s="2"/>
      <c r="F509" s="2"/>
      <c r="G509" s="2"/>
      <c r="H509" s="345"/>
      <c r="I509" s="36"/>
      <c r="J509" s="10"/>
      <c r="K509" s="10">
        <f>K508+1</f>
        <v>4</v>
      </c>
    </row>
    <row r="510" spans="1:13" ht="15.75" x14ac:dyDescent="0.25">
      <c r="A510" s="10">
        <f t="shared" ref="A510:A536" si="35">A509+1</f>
        <v>5</v>
      </c>
      <c r="B510" s="92" t="s">
        <v>85</v>
      </c>
      <c r="C510" s="2"/>
      <c r="D510" s="2"/>
      <c r="E510" s="2"/>
      <c r="F510" s="2"/>
      <c r="G510" s="2"/>
      <c r="H510" s="345"/>
      <c r="I510" s="36"/>
      <c r="J510" s="54"/>
      <c r="K510" s="10">
        <f t="shared" ref="K510:K536" si="36">K509+1</f>
        <v>5</v>
      </c>
    </row>
    <row r="511" spans="1:13" ht="15.75" x14ac:dyDescent="0.25">
      <c r="A511" s="10">
        <f t="shared" si="35"/>
        <v>6</v>
      </c>
      <c r="B511" s="4" t="s">
        <v>91</v>
      </c>
      <c r="C511" s="4"/>
      <c r="D511" s="4"/>
      <c r="E511" s="2"/>
      <c r="F511" s="2"/>
      <c r="G511" s="2"/>
      <c r="H511" s="408">
        <f>H477</f>
        <v>5.3600000000000002E-2</v>
      </c>
      <c r="I511" s="275"/>
      <c r="J511" s="277" t="s">
        <v>1250</v>
      </c>
      <c r="K511" s="10">
        <f t="shared" si="36"/>
        <v>6</v>
      </c>
      <c r="M511" s="3"/>
    </row>
    <row r="512" spans="1:13" ht="15.75" x14ac:dyDescent="0.25">
      <c r="A512" s="10">
        <f t="shared" si="35"/>
        <v>7</v>
      </c>
      <c r="B512" s="4" t="s">
        <v>222</v>
      </c>
      <c r="C512" s="4"/>
      <c r="D512" s="4"/>
      <c r="E512" s="2"/>
      <c r="F512" s="2"/>
      <c r="G512" s="2"/>
      <c r="H512" s="140">
        <f>-H401</f>
        <v>570</v>
      </c>
      <c r="I512" s="158"/>
      <c r="J512" s="277" t="s">
        <v>512</v>
      </c>
      <c r="K512" s="10">
        <f t="shared" si="36"/>
        <v>7</v>
      </c>
      <c r="M512" s="3"/>
    </row>
    <row r="513" spans="1:13" ht="15.75" x14ac:dyDescent="0.25">
      <c r="A513" s="10">
        <f t="shared" si="35"/>
        <v>8</v>
      </c>
      <c r="B513" s="4" t="s">
        <v>92</v>
      </c>
      <c r="C513" s="4"/>
      <c r="D513" s="4"/>
      <c r="E513" s="2"/>
      <c r="F513" s="2"/>
      <c r="G513" s="2"/>
      <c r="H513" s="409">
        <f>'Statement AV-WP'!I87</f>
        <v>4175</v>
      </c>
      <c r="I513" s="1013"/>
      <c r="J513" s="345" t="s">
        <v>926</v>
      </c>
      <c r="K513" s="10">
        <f t="shared" si="36"/>
        <v>8</v>
      </c>
      <c r="M513" s="2"/>
    </row>
    <row r="514" spans="1:13" ht="15.75" x14ac:dyDescent="0.25">
      <c r="A514" s="10">
        <f t="shared" si="35"/>
        <v>9</v>
      </c>
      <c r="B514" s="4" t="s">
        <v>86</v>
      </c>
      <c r="C514" s="4"/>
      <c r="D514" s="4"/>
      <c r="E514" s="2"/>
      <c r="F514" s="2"/>
      <c r="G514" s="2"/>
      <c r="H514" s="371">
        <f>'BK-1-Retail TRR'!G116</f>
        <v>2820111</v>
      </c>
      <c r="I514" s="1013"/>
      <c r="J514" s="341" t="s">
        <v>375</v>
      </c>
      <c r="K514" s="10">
        <f t="shared" si="36"/>
        <v>9</v>
      </c>
      <c r="M514" s="3"/>
    </row>
    <row r="515" spans="1:13" ht="15.75" x14ac:dyDescent="0.25">
      <c r="A515" s="10">
        <f t="shared" si="35"/>
        <v>10</v>
      </c>
      <c r="B515" s="4" t="s">
        <v>957</v>
      </c>
      <c r="C515" s="4"/>
      <c r="D515" s="4"/>
      <c r="E515" s="2"/>
      <c r="F515" s="2"/>
      <c r="G515" s="2"/>
      <c r="H515" s="490">
        <f>'Statement AV-WP'!I89</f>
        <v>0.35</v>
      </c>
      <c r="I515" s="36"/>
      <c r="J515" s="345" t="s">
        <v>927</v>
      </c>
      <c r="K515" s="10">
        <f t="shared" si="36"/>
        <v>10</v>
      </c>
      <c r="M515" s="2"/>
    </row>
    <row r="516" spans="1:13" ht="15.75" x14ac:dyDescent="0.25">
      <c r="A516" s="10">
        <f t="shared" si="35"/>
        <v>11</v>
      </c>
      <c r="B516" s="5"/>
      <c r="C516" s="4"/>
      <c r="D516" s="4"/>
      <c r="E516" s="4"/>
      <c r="F516" s="4"/>
      <c r="G516" s="4"/>
      <c r="H516" s="10"/>
      <c r="I516" s="10"/>
      <c r="J516" s="10"/>
      <c r="K516" s="10">
        <f t="shared" si="36"/>
        <v>11</v>
      </c>
      <c r="M516" s="10"/>
    </row>
    <row r="517" spans="1:13" ht="15.75" x14ac:dyDescent="0.25">
      <c r="A517" s="10">
        <f t="shared" si="35"/>
        <v>12</v>
      </c>
      <c r="B517" s="4" t="s">
        <v>474</v>
      </c>
      <c r="C517" s="4"/>
      <c r="D517" s="4"/>
      <c r="E517" s="358"/>
      <c r="F517" s="358"/>
      <c r="G517" s="358"/>
      <c r="H517" s="100">
        <f>(((H511)+(H513/H514))*H515-(H512/H514))/(1-H515)</f>
        <v>2.9347744091796933E-2</v>
      </c>
      <c r="I517" s="1013"/>
      <c r="J517" s="277" t="s">
        <v>336</v>
      </c>
      <c r="K517" s="10">
        <f t="shared" si="36"/>
        <v>12</v>
      </c>
      <c r="M517" s="2"/>
    </row>
    <row r="518" spans="1:13" ht="15.75" x14ac:dyDescent="0.25">
      <c r="A518" s="10">
        <f t="shared" si="35"/>
        <v>13</v>
      </c>
      <c r="B518" s="5"/>
      <c r="C518" s="99" t="s">
        <v>671</v>
      </c>
      <c r="D518" s="4"/>
      <c r="E518" s="4"/>
      <c r="F518" s="4"/>
      <c r="G518" s="4"/>
      <c r="H518" s="10"/>
      <c r="I518" s="10"/>
      <c r="J518" s="10"/>
      <c r="K518" s="10">
        <f t="shared" si="36"/>
        <v>13</v>
      </c>
      <c r="M518" s="10"/>
    </row>
    <row r="519" spans="1:13" ht="15.75" x14ac:dyDescent="0.25">
      <c r="A519" s="10">
        <f t="shared" si="35"/>
        <v>14</v>
      </c>
      <c r="B519" s="5"/>
      <c r="C519" s="4"/>
      <c r="D519" s="4"/>
      <c r="E519" s="4"/>
      <c r="F519" s="4"/>
      <c r="G519" s="4"/>
      <c r="H519" s="10"/>
      <c r="I519" s="10"/>
      <c r="J519" s="10"/>
      <c r="K519" s="10">
        <f t="shared" si="36"/>
        <v>14</v>
      </c>
      <c r="M519" s="10"/>
    </row>
    <row r="520" spans="1:13" ht="15.75" x14ac:dyDescent="0.25">
      <c r="A520" s="10">
        <f t="shared" si="35"/>
        <v>15</v>
      </c>
      <c r="B520" s="89" t="s">
        <v>146</v>
      </c>
      <c r="C520" s="3"/>
      <c r="D520" s="3"/>
      <c r="E520" s="3"/>
      <c r="F520" s="3"/>
      <c r="G520" s="3"/>
      <c r="H520" s="545"/>
      <c r="I520" s="36"/>
      <c r="J520" s="101"/>
      <c r="K520" s="10">
        <f t="shared" si="36"/>
        <v>15</v>
      </c>
      <c r="M520" s="101"/>
    </row>
    <row r="521" spans="1:13" ht="15.75" x14ac:dyDescent="0.25">
      <c r="A521" s="10">
        <f t="shared" si="35"/>
        <v>16</v>
      </c>
      <c r="B521" s="7"/>
      <c r="C521" s="3"/>
      <c r="D521" s="3"/>
      <c r="E521" s="3"/>
      <c r="F521" s="3"/>
      <c r="G521" s="3"/>
      <c r="H521" s="54"/>
      <c r="I521" s="36"/>
      <c r="J521" s="277"/>
      <c r="K521" s="10">
        <f t="shared" si="36"/>
        <v>16</v>
      </c>
      <c r="M521" s="3"/>
    </row>
    <row r="522" spans="1:13" ht="15.75" x14ac:dyDescent="0.25">
      <c r="A522" s="10">
        <f t="shared" si="35"/>
        <v>17</v>
      </c>
      <c r="B522" s="92" t="s">
        <v>85</v>
      </c>
      <c r="C522" s="3"/>
      <c r="D522" s="3"/>
      <c r="E522" s="3"/>
      <c r="F522" s="3"/>
      <c r="G522" s="3"/>
      <c r="H522" s="54"/>
      <c r="I522" s="36"/>
      <c r="J522" s="277"/>
      <c r="K522" s="10">
        <f t="shared" si="36"/>
        <v>17</v>
      </c>
      <c r="M522" s="3"/>
    </row>
    <row r="523" spans="1:13" ht="15.75" x14ac:dyDescent="0.25">
      <c r="A523" s="10">
        <f t="shared" si="35"/>
        <v>18</v>
      </c>
      <c r="B523" s="4" t="s">
        <v>91</v>
      </c>
      <c r="C523" s="4"/>
      <c r="D523" s="4"/>
      <c r="E523" s="3"/>
      <c r="F523" s="3"/>
      <c r="G523" s="3"/>
      <c r="H523" s="408">
        <f>H477</f>
        <v>5.3600000000000002E-2</v>
      </c>
      <c r="I523" s="275"/>
      <c r="J523" s="277" t="s">
        <v>1250</v>
      </c>
      <c r="K523" s="10">
        <f t="shared" si="36"/>
        <v>18</v>
      </c>
      <c r="M523" s="3"/>
    </row>
    <row r="524" spans="1:13" ht="15.75" x14ac:dyDescent="0.25">
      <c r="A524" s="10">
        <f t="shared" si="35"/>
        <v>19</v>
      </c>
      <c r="B524" s="4" t="s">
        <v>468</v>
      </c>
      <c r="C524" s="4"/>
      <c r="D524" s="4"/>
      <c r="E524" s="3"/>
      <c r="F524" s="3"/>
      <c r="G524" s="3"/>
      <c r="H524" s="409">
        <f>H513</f>
        <v>4175</v>
      </c>
      <c r="I524" s="1013"/>
      <c r="J524" s="277" t="s">
        <v>385</v>
      </c>
      <c r="K524" s="10">
        <f t="shared" si="36"/>
        <v>19</v>
      </c>
      <c r="M524" s="3"/>
    </row>
    <row r="525" spans="1:13" ht="15.75" x14ac:dyDescent="0.25">
      <c r="A525" s="10">
        <f t="shared" si="35"/>
        <v>20</v>
      </c>
      <c r="B525" s="4" t="s">
        <v>469</v>
      </c>
      <c r="C525" s="4"/>
      <c r="D525" s="4"/>
      <c r="E525" s="3"/>
      <c r="F525" s="3"/>
      <c r="G525" s="3"/>
      <c r="H525" s="371">
        <f>H514</f>
        <v>2820111</v>
      </c>
      <c r="J525" s="341" t="s">
        <v>375</v>
      </c>
      <c r="K525" s="10">
        <f t="shared" si="36"/>
        <v>20</v>
      </c>
      <c r="M525" s="3"/>
    </row>
    <row r="526" spans="1:13" ht="15.75" x14ac:dyDescent="0.25">
      <c r="A526" s="10">
        <f t="shared" si="35"/>
        <v>21</v>
      </c>
      <c r="B526" s="4" t="s">
        <v>399</v>
      </c>
      <c r="C526" s="4"/>
      <c r="D526" s="4"/>
      <c r="E526" s="3"/>
      <c r="F526" s="3"/>
      <c r="G526" s="3"/>
      <c r="H526" s="410">
        <f>H517</f>
        <v>2.9347744091796933E-2</v>
      </c>
      <c r="I526" s="1013"/>
      <c r="J526" s="277" t="s">
        <v>335</v>
      </c>
      <c r="K526" s="10">
        <f t="shared" si="36"/>
        <v>21</v>
      </c>
      <c r="M526" s="3"/>
    </row>
    <row r="527" spans="1:13" ht="15.75" x14ac:dyDescent="0.25">
      <c r="A527" s="10">
        <f t="shared" si="35"/>
        <v>22</v>
      </c>
      <c r="B527" s="4" t="s">
        <v>958</v>
      </c>
      <c r="C527" s="4"/>
      <c r="D527" s="4"/>
      <c r="E527" s="3"/>
      <c r="F527" s="3"/>
      <c r="G527" s="3"/>
      <c r="H527" s="408">
        <f>'Statement AV-WP'!I101</f>
        <v>8.8400000000000006E-2</v>
      </c>
      <c r="I527" s="36"/>
      <c r="J527" s="345" t="s">
        <v>928</v>
      </c>
      <c r="K527" s="10">
        <f t="shared" si="36"/>
        <v>22</v>
      </c>
      <c r="M527" s="3"/>
    </row>
    <row r="528" spans="1:13" ht="15.75" x14ac:dyDescent="0.25">
      <c r="A528" s="10">
        <f t="shared" si="35"/>
        <v>23</v>
      </c>
      <c r="B528" s="4"/>
      <c r="C528" s="4"/>
      <c r="D528" s="4"/>
      <c r="E528" s="3"/>
      <c r="F528" s="3"/>
      <c r="G528" s="3"/>
      <c r="H528" s="57"/>
      <c r="I528" s="36"/>
      <c r="J528" s="277"/>
      <c r="K528" s="10">
        <f t="shared" si="36"/>
        <v>23</v>
      </c>
      <c r="M528" s="3"/>
    </row>
    <row r="529" spans="1:13" ht="15.75" x14ac:dyDescent="0.25">
      <c r="A529" s="10">
        <f t="shared" si="35"/>
        <v>24</v>
      </c>
      <c r="B529" s="4" t="s">
        <v>672</v>
      </c>
      <c r="C529" s="4"/>
      <c r="D529" s="89"/>
      <c r="E529" s="345"/>
      <c r="F529" s="345"/>
      <c r="G529" s="345"/>
      <c r="H529" s="100">
        <f>((H523)+(H524/H525)+H517)*H527/(1-H527)</f>
        <v>8.1871997728661418E-3</v>
      </c>
      <c r="I529" s="275"/>
      <c r="J529" s="277" t="s">
        <v>337</v>
      </c>
      <c r="K529" s="10">
        <f t="shared" si="36"/>
        <v>24</v>
      </c>
      <c r="M529" s="3"/>
    </row>
    <row r="530" spans="1:13" ht="15.75" x14ac:dyDescent="0.25">
      <c r="A530" s="10">
        <f t="shared" si="35"/>
        <v>25</v>
      </c>
      <c r="B530" s="5"/>
      <c r="C530" s="99" t="s">
        <v>670</v>
      </c>
      <c r="D530" s="4"/>
      <c r="E530" s="4"/>
      <c r="F530" s="4"/>
      <c r="G530" s="4"/>
      <c r="H530" s="51"/>
      <c r="I530" s="10"/>
      <c r="J530" s="10"/>
      <c r="K530" s="10">
        <f t="shared" si="36"/>
        <v>25</v>
      </c>
      <c r="M530" s="10"/>
    </row>
    <row r="531" spans="1:13" ht="15.75" x14ac:dyDescent="0.25">
      <c r="A531" s="10">
        <f t="shared" si="35"/>
        <v>26</v>
      </c>
      <c r="B531" s="5"/>
      <c r="C531" s="4"/>
      <c r="D531" s="4"/>
      <c r="E531" s="4"/>
      <c r="F531" s="4"/>
      <c r="G531" s="4"/>
      <c r="H531" s="51"/>
      <c r="I531" s="10"/>
      <c r="J531" s="10"/>
      <c r="K531" s="10">
        <f t="shared" si="36"/>
        <v>26</v>
      </c>
      <c r="M531" s="10"/>
    </row>
    <row r="532" spans="1:13" ht="15.75" x14ac:dyDescent="0.25">
      <c r="A532" s="10">
        <f t="shared" si="35"/>
        <v>27</v>
      </c>
      <c r="B532" s="89" t="s">
        <v>182</v>
      </c>
      <c r="C532" s="4"/>
      <c r="D532" s="4"/>
      <c r="E532" s="4"/>
      <c r="F532" s="4"/>
      <c r="G532" s="4"/>
      <c r="H532" s="100">
        <f>H529+H517</f>
        <v>3.7534943864663078E-2</v>
      </c>
      <c r="I532" s="1013"/>
      <c r="J532" s="10" t="s">
        <v>472</v>
      </c>
      <c r="K532" s="10">
        <f t="shared" si="36"/>
        <v>27</v>
      </c>
      <c r="M532" s="10"/>
    </row>
    <row r="533" spans="1:13" ht="15.75" x14ac:dyDescent="0.25">
      <c r="A533" s="10">
        <f t="shared" si="35"/>
        <v>28</v>
      </c>
      <c r="B533" s="5"/>
      <c r="C533" s="4"/>
      <c r="D533" s="4"/>
      <c r="E533" s="4"/>
      <c r="F533" s="4"/>
      <c r="G533" s="4"/>
      <c r="H533" s="51"/>
      <c r="I533" s="275"/>
      <c r="J533" s="10"/>
      <c r="K533" s="10">
        <f t="shared" si="36"/>
        <v>28</v>
      </c>
      <c r="M533" s="10"/>
    </row>
    <row r="534" spans="1:13" ht="15.75" x14ac:dyDescent="0.25">
      <c r="A534" s="10">
        <f t="shared" si="35"/>
        <v>29</v>
      </c>
      <c r="B534" s="89" t="s">
        <v>147</v>
      </c>
      <c r="C534" s="4"/>
      <c r="D534" s="4"/>
      <c r="E534" s="4"/>
      <c r="F534" s="4"/>
      <c r="G534" s="4"/>
      <c r="H534" s="686">
        <f>H475</f>
        <v>7.5800000000000006E-2</v>
      </c>
      <c r="I534" s="275"/>
      <c r="J534" s="10" t="s">
        <v>1251</v>
      </c>
      <c r="K534" s="10">
        <f t="shared" si="36"/>
        <v>29</v>
      </c>
      <c r="M534" s="10"/>
    </row>
    <row r="535" spans="1:13" ht="15.75" x14ac:dyDescent="0.25">
      <c r="A535" s="10">
        <f t="shared" si="35"/>
        <v>30</v>
      </c>
      <c r="B535" s="5"/>
      <c r="C535" s="4"/>
      <c r="D535" s="4"/>
      <c r="E535" s="4"/>
      <c r="F535" s="4"/>
      <c r="G535" s="4"/>
      <c r="H535" s="51"/>
      <c r="I535" s="275"/>
      <c r="J535" s="10"/>
      <c r="K535" s="10">
        <f t="shared" si="36"/>
        <v>30</v>
      </c>
      <c r="M535" s="10"/>
    </row>
    <row r="536" spans="1:13" ht="19.5" thickBot="1" x14ac:dyDescent="0.4">
      <c r="A536" s="10">
        <f t="shared" si="35"/>
        <v>31</v>
      </c>
      <c r="B536" s="89" t="s">
        <v>321</v>
      </c>
      <c r="C536" s="4"/>
      <c r="D536" s="4"/>
      <c r="E536" s="4"/>
      <c r="F536" s="4"/>
      <c r="G536" s="4"/>
      <c r="H536" s="276">
        <f>H532+H534</f>
        <v>0.11333494386466308</v>
      </c>
      <c r="I536" s="1013"/>
      <c r="J536" s="10" t="s">
        <v>473</v>
      </c>
      <c r="K536" s="10">
        <f t="shared" si="36"/>
        <v>31</v>
      </c>
      <c r="M536" s="10"/>
    </row>
    <row r="537" spans="1:13" ht="16.5" thickTop="1" x14ac:dyDescent="0.25">
      <c r="A537" s="10"/>
      <c r="B537" s="89"/>
      <c r="C537" s="4"/>
      <c r="D537" s="4"/>
      <c r="E537" s="4"/>
      <c r="F537" s="4"/>
      <c r="G537" s="4"/>
      <c r="H537" s="396"/>
      <c r="I537" s="275"/>
      <c r="J537" s="10"/>
      <c r="K537" s="10"/>
      <c r="M537" s="10"/>
    </row>
    <row r="538" spans="1:13" ht="15.75" x14ac:dyDescent="0.25">
      <c r="A538" s="1013"/>
      <c r="B538" s="50"/>
      <c r="C538" s="4"/>
      <c r="D538" s="4"/>
      <c r="E538" s="4"/>
      <c r="F538" s="4"/>
      <c r="G538" s="4"/>
      <c r="H538" s="4"/>
      <c r="I538" s="10"/>
      <c r="J538" s="10"/>
      <c r="K538" s="10"/>
      <c r="M538" s="58"/>
    </row>
    <row r="539" spans="1:13" ht="15.75" x14ac:dyDescent="0.25">
      <c r="A539" s="10"/>
      <c r="B539" s="1097" t="s">
        <v>42</v>
      </c>
      <c r="C539" s="1097"/>
      <c r="D539" s="1097"/>
      <c r="E539" s="1097"/>
      <c r="F539" s="1097"/>
      <c r="G539" s="1097"/>
      <c r="H539" s="1097"/>
      <c r="I539" s="1092"/>
      <c r="J539" s="1092"/>
      <c r="K539" s="10"/>
    </row>
    <row r="540" spans="1:13" ht="15.75" x14ac:dyDescent="0.25">
      <c r="A540" s="10"/>
      <c r="B540" s="1097" t="s">
        <v>57</v>
      </c>
      <c r="C540" s="1097"/>
      <c r="D540" s="1097"/>
      <c r="E540" s="1097"/>
      <c r="F540" s="1097"/>
      <c r="G540" s="1097"/>
      <c r="H540" s="1097"/>
      <c r="I540" s="1096"/>
      <c r="J540" s="1096"/>
      <c r="K540" s="10"/>
    </row>
    <row r="541" spans="1:13" ht="15.75" x14ac:dyDescent="0.25">
      <c r="A541" s="10"/>
      <c r="B541" s="1097" t="s">
        <v>58</v>
      </c>
      <c r="C541" s="1097"/>
      <c r="D541" s="1097"/>
      <c r="E541" s="1097"/>
      <c r="F541" s="1097"/>
      <c r="G541" s="1097"/>
      <c r="H541" s="1097"/>
      <c r="I541" s="1092"/>
      <c r="J541" s="1092"/>
      <c r="K541" s="10"/>
    </row>
    <row r="542" spans="1:13" ht="15.75" x14ac:dyDescent="0.25">
      <c r="A542" s="10"/>
      <c r="B542" s="1093" t="str">
        <f>B5</f>
        <v>Base Period 12 - Months Ending December 31, 2013</v>
      </c>
      <c r="C542" s="1093"/>
      <c r="D542" s="1093"/>
      <c r="E542" s="1093"/>
      <c r="F542" s="1093"/>
      <c r="G542" s="1093"/>
      <c r="H542" s="1093"/>
      <c r="I542" s="1094"/>
      <c r="J542" s="1094"/>
      <c r="K542" s="10"/>
    </row>
    <row r="543" spans="1:13" x14ac:dyDescent="0.2">
      <c r="B543" s="1095" t="s">
        <v>72</v>
      </c>
      <c r="C543" s="1096"/>
      <c r="D543" s="1096"/>
      <c r="E543" s="1096"/>
      <c r="F543" s="1096"/>
      <c r="G543" s="1096"/>
      <c r="H543" s="1096"/>
      <c r="I543" s="1096"/>
      <c r="J543" s="1096"/>
    </row>
    <row r="544" spans="1:13" ht="15.75" x14ac:dyDescent="0.2">
      <c r="B544" s="242"/>
      <c r="C544" s="246"/>
      <c r="D544" s="246"/>
      <c r="E544" s="246"/>
      <c r="F544" s="246"/>
      <c r="G544" s="246"/>
      <c r="H544" s="392"/>
      <c r="I544" s="246"/>
      <c r="J544" s="279"/>
    </row>
    <row r="545" spans="1:13" ht="15.75" x14ac:dyDescent="0.25">
      <c r="A545" s="10" t="s">
        <v>62</v>
      </c>
      <c r="B545" s="225"/>
      <c r="C545" s="226"/>
      <c r="D545" s="226"/>
      <c r="E545" s="226"/>
      <c r="F545" s="226"/>
      <c r="G545" s="226"/>
      <c r="H545" s="167"/>
      <c r="I545" s="230"/>
      <c r="J545" s="10"/>
      <c r="K545" s="10" t="s">
        <v>62</v>
      </c>
    </row>
    <row r="546" spans="1:13" ht="15.75" x14ac:dyDescent="0.25">
      <c r="A546" s="33" t="s">
        <v>63</v>
      </c>
      <c r="B546" s="3"/>
      <c r="C546" s="3"/>
      <c r="D546" s="3"/>
      <c r="E546" s="3"/>
      <c r="F546" s="3"/>
      <c r="G546" s="3"/>
      <c r="H546" s="33" t="s">
        <v>69</v>
      </c>
      <c r="I546" s="2"/>
      <c r="J546" s="33" t="s">
        <v>65</v>
      </c>
      <c r="K546" s="33" t="s">
        <v>63</v>
      </c>
    </row>
    <row r="547" spans="1:13" ht="15.75" x14ac:dyDescent="0.25">
      <c r="A547" s="10"/>
      <c r="B547" s="5"/>
      <c r="C547" s="4"/>
      <c r="D547" s="4"/>
      <c r="E547" s="4"/>
      <c r="F547" s="4"/>
      <c r="G547" s="4"/>
      <c r="H547" s="4"/>
      <c r="I547" s="10"/>
      <c r="J547" s="10"/>
      <c r="K547" s="10"/>
    </row>
    <row r="548" spans="1:13" ht="20.25" x14ac:dyDescent="0.35">
      <c r="A548" s="10">
        <v>1</v>
      </c>
      <c r="B548" s="89" t="s">
        <v>845</v>
      </c>
      <c r="C548" s="4"/>
      <c r="D548" s="4"/>
      <c r="E548" s="4"/>
      <c r="F548" s="2"/>
      <c r="G548" s="2"/>
      <c r="H548" s="345"/>
      <c r="I548" s="36"/>
      <c r="J548" s="10"/>
      <c r="K548" s="10">
        <v>1</v>
      </c>
    </row>
    <row r="549" spans="1:13" ht="15.75" x14ac:dyDescent="0.25">
      <c r="A549" s="10">
        <f>A548+1</f>
        <v>2</v>
      </c>
      <c r="B549" s="89"/>
      <c r="C549" s="4"/>
      <c r="D549" s="4"/>
      <c r="E549" s="4"/>
      <c r="F549" s="2"/>
      <c r="G549" s="2"/>
      <c r="H549" s="345"/>
      <c r="I549" s="36"/>
      <c r="J549" s="10"/>
      <c r="K549" s="10">
        <f>K548+1</f>
        <v>2</v>
      </c>
    </row>
    <row r="550" spans="1:13" ht="15.75" x14ac:dyDescent="0.25">
      <c r="A550" s="10">
        <f>A549+1</f>
        <v>3</v>
      </c>
      <c r="B550" s="89" t="s">
        <v>145</v>
      </c>
      <c r="C550" s="4"/>
      <c r="D550" s="4"/>
      <c r="E550" s="4"/>
      <c r="F550" s="2"/>
      <c r="G550" s="2"/>
      <c r="H550" s="345"/>
      <c r="I550" s="36"/>
      <c r="J550" s="10"/>
      <c r="K550" s="10">
        <f>K549+1</f>
        <v>3</v>
      </c>
    </row>
    <row r="551" spans="1:13" ht="15.75" x14ac:dyDescent="0.25">
      <c r="A551" s="10">
        <f>A550+1</f>
        <v>4</v>
      </c>
      <c r="B551" s="3"/>
      <c r="C551" s="2"/>
      <c r="D551" s="2"/>
      <c r="E551" s="2"/>
      <c r="F551" s="2"/>
      <c r="G551" s="2"/>
      <c r="H551" s="345"/>
      <c r="I551" s="36"/>
      <c r="J551" s="10"/>
      <c r="K551" s="10">
        <f>K550+1</f>
        <v>4</v>
      </c>
    </row>
    <row r="552" spans="1:13" ht="15.75" x14ac:dyDescent="0.25">
      <c r="A552" s="10">
        <f t="shared" ref="A552:A578" si="37">A551+1</f>
        <v>5</v>
      </c>
      <c r="B552" s="92" t="s">
        <v>85</v>
      </c>
      <c r="C552" s="2"/>
      <c r="D552" s="2"/>
      <c r="E552" s="2"/>
      <c r="F552" s="2"/>
      <c r="G552" s="2"/>
      <c r="H552" s="345"/>
      <c r="I552" s="36"/>
      <c r="J552" s="54"/>
      <c r="K552" s="10">
        <f t="shared" ref="K552:K578" si="38">K551+1</f>
        <v>5</v>
      </c>
    </row>
    <row r="553" spans="1:13" ht="15.75" x14ac:dyDescent="0.25">
      <c r="A553" s="10">
        <f t="shared" si="37"/>
        <v>6</v>
      </c>
      <c r="B553" s="4" t="s">
        <v>91</v>
      </c>
      <c r="C553" s="4"/>
      <c r="D553" s="4"/>
      <c r="E553" s="2"/>
      <c r="F553" s="2"/>
      <c r="G553" s="2"/>
      <c r="H553" s="408">
        <f>H490</f>
        <v>0</v>
      </c>
      <c r="I553" s="36"/>
      <c r="J553" s="277" t="s">
        <v>1252</v>
      </c>
      <c r="K553" s="10">
        <f t="shared" si="38"/>
        <v>6</v>
      </c>
      <c r="M553" s="3"/>
    </row>
    <row r="554" spans="1:13" ht="15.75" x14ac:dyDescent="0.25">
      <c r="A554" s="10">
        <f t="shared" si="37"/>
        <v>7</v>
      </c>
      <c r="B554" s="4" t="s">
        <v>222</v>
      </c>
      <c r="C554" s="4"/>
      <c r="D554" s="4"/>
      <c r="E554" s="2"/>
      <c r="F554" s="2"/>
      <c r="G554" s="2"/>
      <c r="H554" s="387">
        <f>'Statement AV-WP'!I128</f>
        <v>0</v>
      </c>
      <c r="I554" s="158"/>
      <c r="J554" s="345" t="s">
        <v>929</v>
      </c>
      <c r="K554" s="10">
        <f t="shared" si="38"/>
        <v>7</v>
      </c>
      <c r="M554" s="3"/>
    </row>
    <row r="555" spans="1:13" ht="15.75" x14ac:dyDescent="0.25">
      <c r="A555" s="10">
        <f t="shared" si="37"/>
        <v>8</v>
      </c>
      <c r="B555" s="4" t="s">
        <v>92</v>
      </c>
      <c r="C555" s="4"/>
      <c r="D555" s="4"/>
      <c r="E555" s="2"/>
      <c r="F555" s="2"/>
      <c r="G555" s="2"/>
      <c r="H555" s="409">
        <f>'Statement AV-WP'!I129</f>
        <v>0</v>
      </c>
      <c r="I555" s="36"/>
      <c r="J555" s="345" t="s">
        <v>930</v>
      </c>
      <c r="K555" s="10">
        <f t="shared" si="38"/>
        <v>8</v>
      </c>
      <c r="M555" s="2"/>
    </row>
    <row r="556" spans="1:13" ht="15.75" x14ac:dyDescent="0.25">
      <c r="A556" s="10">
        <f t="shared" si="37"/>
        <v>9</v>
      </c>
      <c r="B556" s="4" t="s">
        <v>583</v>
      </c>
      <c r="C556" s="4"/>
      <c r="D556" s="4"/>
      <c r="E556" s="2"/>
      <c r="F556" s="2"/>
      <c r="G556" s="2"/>
      <c r="H556" s="409">
        <f>'BK-1-Retail TRR'!G121</f>
        <v>0</v>
      </c>
      <c r="I556" s="36"/>
      <c r="J556" s="341" t="s">
        <v>570</v>
      </c>
      <c r="K556" s="10">
        <f t="shared" si="38"/>
        <v>9</v>
      </c>
      <c r="M556" s="3"/>
    </row>
    <row r="557" spans="1:13" ht="15.75" x14ac:dyDescent="0.25">
      <c r="A557" s="10">
        <f t="shared" si="37"/>
        <v>10</v>
      </c>
      <c r="B557" s="4" t="s">
        <v>957</v>
      </c>
      <c r="C557" s="4"/>
      <c r="D557" s="4"/>
      <c r="E557" s="2"/>
      <c r="F557" s="2"/>
      <c r="G557" s="2"/>
      <c r="H557" s="490">
        <f>'Statement AV-WP'!I131</f>
        <v>0.35</v>
      </c>
      <c r="I557" s="36"/>
      <c r="J557" s="345" t="s">
        <v>931</v>
      </c>
      <c r="K557" s="10">
        <f t="shared" si="38"/>
        <v>10</v>
      </c>
      <c r="M557" s="2"/>
    </row>
    <row r="558" spans="1:13" ht="15.75" x14ac:dyDescent="0.25">
      <c r="A558" s="10">
        <f t="shared" si="37"/>
        <v>11</v>
      </c>
      <c r="B558" s="5"/>
      <c r="C558" s="4"/>
      <c r="D558" s="4"/>
      <c r="E558" s="4"/>
      <c r="F558" s="4"/>
      <c r="G558" s="4"/>
      <c r="H558" s="10"/>
      <c r="I558" s="10"/>
      <c r="J558" s="11"/>
      <c r="K558" s="10">
        <f t="shared" si="38"/>
        <v>11</v>
      </c>
    </row>
    <row r="559" spans="1:13" s="357" customFormat="1" ht="15.75" x14ac:dyDescent="0.25">
      <c r="A559" s="10">
        <f t="shared" si="37"/>
        <v>12</v>
      </c>
      <c r="B559" s="4" t="s">
        <v>474</v>
      </c>
      <c r="C559" s="361"/>
      <c r="D559" s="549"/>
      <c r="E559" s="358"/>
      <c r="F559" s="358"/>
      <c r="G559" s="358"/>
      <c r="H559" s="100" t="e">
        <f>(((H553)+(H555/H556))*H557-(H554/H556))/(1-H557)</f>
        <v>#DIV/0!</v>
      </c>
      <c r="I559" s="36"/>
      <c r="J559" s="362" t="s">
        <v>336</v>
      </c>
      <c r="K559" s="10">
        <f t="shared" si="38"/>
        <v>12</v>
      </c>
    </row>
    <row r="560" spans="1:13" ht="15.75" x14ac:dyDescent="0.25">
      <c r="A560" s="10">
        <f t="shared" si="37"/>
        <v>13</v>
      </c>
      <c r="B560" s="5"/>
      <c r="C560" s="99" t="s">
        <v>673</v>
      </c>
      <c r="D560" s="4"/>
      <c r="E560" s="4"/>
      <c r="F560" s="4"/>
      <c r="G560" s="4"/>
      <c r="H560" s="10"/>
      <c r="I560" s="10"/>
      <c r="J560" s="11"/>
      <c r="K560" s="10">
        <f t="shared" si="38"/>
        <v>13</v>
      </c>
    </row>
    <row r="561" spans="1:13" ht="15.75" x14ac:dyDescent="0.25">
      <c r="A561" s="10">
        <f t="shared" si="37"/>
        <v>14</v>
      </c>
      <c r="B561" s="5"/>
      <c r="C561" s="4"/>
      <c r="D561" s="4"/>
      <c r="E561" s="4"/>
      <c r="F561" s="4"/>
      <c r="G561" s="4"/>
      <c r="H561" s="10"/>
      <c r="I561" s="10"/>
      <c r="J561" s="11"/>
      <c r="K561" s="10">
        <f t="shared" si="38"/>
        <v>14</v>
      </c>
    </row>
    <row r="562" spans="1:13" ht="15.75" x14ac:dyDescent="0.25">
      <c r="A562" s="10">
        <f t="shared" si="37"/>
        <v>15</v>
      </c>
      <c r="B562" s="89" t="s">
        <v>146</v>
      </c>
      <c r="C562" s="3"/>
      <c r="D562" s="3"/>
      <c r="E562" s="3"/>
      <c r="F562" s="3"/>
      <c r="G562" s="3"/>
      <c r="H562" s="54"/>
      <c r="I562" s="36"/>
      <c r="J562" s="11"/>
      <c r="K562" s="10">
        <f t="shared" si="38"/>
        <v>15</v>
      </c>
    </row>
    <row r="563" spans="1:13" ht="15.75" x14ac:dyDescent="0.25">
      <c r="A563" s="10">
        <f t="shared" si="37"/>
        <v>16</v>
      </c>
      <c r="B563" s="7"/>
      <c r="C563" s="3"/>
      <c r="D563" s="3"/>
      <c r="E563" s="3"/>
      <c r="F563" s="3"/>
      <c r="G563" s="3"/>
      <c r="H563" s="54"/>
      <c r="I563" s="36"/>
      <c r="J563" s="11"/>
      <c r="K563" s="10">
        <f t="shared" si="38"/>
        <v>16</v>
      </c>
    </row>
    <row r="564" spans="1:13" ht="15.75" x14ac:dyDescent="0.25">
      <c r="A564" s="10">
        <f t="shared" si="37"/>
        <v>17</v>
      </c>
      <c r="B564" s="92" t="s">
        <v>85</v>
      </c>
      <c r="C564" s="3"/>
      <c r="D564" s="3"/>
      <c r="E564" s="3"/>
      <c r="F564" s="3"/>
      <c r="G564" s="3"/>
      <c r="H564" s="54"/>
      <c r="I564" s="36"/>
      <c r="J564" s="11"/>
      <c r="K564" s="10">
        <f t="shared" si="38"/>
        <v>17</v>
      </c>
    </row>
    <row r="565" spans="1:13" ht="15.75" x14ac:dyDescent="0.25">
      <c r="A565" s="10">
        <f t="shared" si="37"/>
        <v>18</v>
      </c>
      <c r="B565" s="4" t="s">
        <v>91</v>
      </c>
      <c r="C565" s="4"/>
      <c r="D565" s="4"/>
      <c r="E565" s="3"/>
      <c r="F565" s="3"/>
      <c r="G565" s="3"/>
      <c r="H565" s="408">
        <f>H490</f>
        <v>0</v>
      </c>
      <c r="I565" s="36"/>
      <c r="J565" s="277" t="s">
        <v>1252</v>
      </c>
      <c r="K565" s="10">
        <f t="shared" si="38"/>
        <v>18</v>
      </c>
      <c r="M565" s="3"/>
    </row>
    <row r="566" spans="1:13" ht="15.75" x14ac:dyDescent="0.25">
      <c r="A566" s="10">
        <f t="shared" si="37"/>
        <v>19</v>
      </c>
      <c r="B566" s="4" t="s">
        <v>468</v>
      </c>
      <c r="C566" s="4"/>
      <c r="D566" s="4"/>
      <c r="E566" s="3"/>
      <c r="F566" s="3"/>
      <c r="G566" s="3"/>
      <c r="H566" s="409">
        <f>H555</f>
        <v>0</v>
      </c>
      <c r="I566" s="36"/>
      <c r="J566" s="277" t="s">
        <v>385</v>
      </c>
      <c r="K566" s="10">
        <f t="shared" si="38"/>
        <v>19</v>
      </c>
      <c r="M566" s="3"/>
    </row>
    <row r="567" spans="1:13" ht="15.75" x14ac:dyDescent="0.25">
      <c r="A567" s="10">
        <f t="shared" si="37"/>
        <v>20</v>
      </c>
      <c r="B567" s="4" t="s">
        <v>584</v>
      </c>
      <c r="C567" s="4"/>
      <c r="D567" s="4"/>
      <c r="E567" s="3"/>
      <c r="F567" s="3"/>
      <c r="G567" s="3"/>
      <c r="H567" s="409">
        <f>H556</f>
        <v>0</v>
      </c>
      <c r="I567" s="36"/>
      <c r="J567" s="341" t="s">
        <v>706</v>
      </c>
      <c r="K567" s="10">
        <f t="shared" si="38"/>
        <v>20</v>
      </c>
      <c r="M567" s="3"/>
    </row>
    <row r="568" spans="1:13" ht="15.75" x14ac:dyDescent="0.25">
      <c r="A568" s="10">
        <f t="shared" si="37"/>
        <v>21</v>
      </c>
      <c r="B568" s="4" t="s">
        <v>399</v>
      </c>
      <c r="C568" s="4"/>
      <c r="D568" s="4"/>
      <c r="E568" s="3"/>
      <c r="F568" s="3"/>
      <c r="G568" s="3"/>
      <c r="H568" s="410" t="e">
        <f>H559</f>
        <v>#DIV/0!</v>
      </c>
      <c r="I568" s="36"/>
      <c r="J568" s="345" t="s">
        <v>335</v>
      </c>
      <c r="K568" s="10">
        <f t="shared" si="38"/>
        <v>21</v>
      </c>
      <c r="M568" s="3"/>
    </row>
    <row r="569" spans="1:13" ht="15.75" x14ac:dyDescent="0.25">
      <c r="A569" s="10">
        <f t="shared" si="37"/>
        <v>22</v>
      </c>
      <c r="B569" s="4" t="s">
        <v>959</v>
      </c>
      <c r="C569" s="4"/>
      <c r="D569" s="4"/>
      <c r="E569" s="3"/>
      <c r="F569" s="3"/>
      <c r="G569" s="3"/>
      <c r="H569" s="408">
        <f>'Statement AV-WP'!I143</f>
        <v>8.8400000000000006E-2</v>
      </c>
      <c r="I569" s="36"/>
      <c r="J569" s="345" t="s">
        <v>932</v>
      </c>
      <c r="K569" s="10">
        <f t="shared" si="38"/>
        <v>22</v>
      </c>
      <c r="M569" s="3"/>
    </row>
    <row r="570" spans="1:13" ht="15.75" x14ac:dyDescent="0.25">
      <c r="A570" s="10">
        <f t="shared" si="37"/>
        <v>23</v>
      </c>
      <c r="B570" s="4"/>
      <c r="C570" s="4"/>
      <c r="D570" s="4"/>
      <c r="E570" s="3"/>
      <c r="F570" s="3"/>
      <c r="G570" s="3"/>
      <c r="H570" s="57"/>
      <c r="I570" s="36"/>
      <c r="J570" s="277"/>
      <c r="K570" s="10">
        <f t="shared" si="38"/>
        <v>23</v>
      </c>
      <c r="M570" s="3"/>
    </row>
    <row r="571" spans="1:13" s="357" customFormat="1" ht="15.75" x14ac:dyDescent="0.25">
      <c r="A571" s="10">
        <f t="shared" si="37"/>
        <v>24</v>
      </c>
      <c r="B571" s="4" t="s">
        <v>672</v>
      </c>
      <c r="C571" s="4"/>
      <c r="D571" s="89"/>
      <c r="E571" s="345"/>
      <c r="F571" s="345"/>
      <c r="G571" s="345"/>
      <c r="H571" s="100" t="e">
        <f>((H565)+(H566/H567)+H559)*H569/(1-H569)</f>
        <v>#DIV/0!</v>
      </c>
      <c r="I571" s="36"/>
      <c r="J571" s="362" t="s">
        <v>337</v>
      </c>
      <c r="K571" s="10">
        <f t="shared" si="38"/>
        <v>24</v>
      </c>
      <c r="M571" s="345"/>
    </row>
    <row r="572" spans="1:13" ht="15.75" x14ac:dyDescent="0.25">
      <c r="A572" s="10">
        <f t="shared" si="37"/>
        <v>25</v>
      </c>
      <c r="B572" s="5"/>
      <c r="C572" s="99" t="s">
        <v>670</v>
      </c>
      <c r="D572" s="4"/>
      <c r="E572" s="4"/>
      <c r="F572" s="4"/>
      <c r="G572" s="4"/>
      <c r="H572" s="10"/>
      <c r="I572" s="10"/>
      <c r="J572" s="10"/>
      <c r="K572" s="10">
        <f t="shared" si="38"/>
        <v>25</v>
      </c>
      <c r="M572" s="10"/>
    </row>
    <row r="573" spans="1:13" ht="15.75" x14ac:dyDescent="0.25">
      <c r="A573" s="10">
        <f t="shared" si="37"/>
        <v>26</v>
      </c>
      <c r="B573" s="5"/>
      <c r="C573" s="4"/>
      <c r="D573" s="4"/>
      <c r="E573" s="4"/>
      <c r="F573" s="4"/>
      <c r="G573" s="4"/>
      <c r="H573" s="10"/>
      <c r="I573" s="10"/>
      <c r="J573" s="10"/>
      <c r="K573" s="10">
        <f t="shared" si="38"/>
        <v>26</v>
      </c>
      <c r="M573" s="10"/>
    </row>
    <row r="574" spans="1:13" ht="15.75" x14ac:dyDescent="0.25">
      <c r="A574" s="10">
        <f t="shared" si="37"/>
        <v>27</v>
      </c>
      <c r="B574" s="89" t="s">
        <v>182</v>
      </c>
      <c r="C574" s="4"/>
      <c r="D574" s="4"/>
      <c r="E574" s="4"/>
      <c r="F574" s="4"/>
      <c r="G574" s="4"/>
      <c r="H574" s="100" t="e">
        <f>H571+H559</f>
        <v>#DIV/0!</v>
      </c>
      <c r="I574" s="10"/>
      <c r="J574" s="10" t="s">
        <v>472</v>
      </c>
      <c r="K574" s="10">
        <f t="shared" si="38"/>
        <v>27</v>
      </c>
      <c r="M574" s="10"/>
    </row>
    <row r="575" spans="1:13" ht="15.75" x14ac:dyDescent="0.25">
      <c r="A575" s="10">
        <f t="shared" si="37"/>
        <v>28</v>
      </c>
      <c r="B575" s="5"/>
      <c r="C575" s="4"/>
      <c r="D575" s="4"/>
      <c r="E575" s="4"/>
      <c r="F575" s="4"/>
      <c r="G575" s="4"/>
      <c r="H575" s="10"/>
      <c r="I575" s="10"/>
      <c r="J575" s="10"/>
      <c r="K575" s="10">
        <f t="shared" si="38"/>
        <v>28</v>
      </c>
      <c r="M575" s="10"/>
    </row>
    <row r="576" spans="1:13" ht="15.75" x14ac:dyDescent="0.25">
      <c r="A576" s="10">
        <f t="shared" si="37"/>
        <v>29</v>
      </c>
      <c r="B576" s="89" t="s">
        <v>534</v>
      </c>
      <c r="C576" s="4"/>
      <c r="D576" s="4"/>
      <c r="E576" s="4"/>
      <c r="F576" s="4"/>
      <c r="G576" s="4"/>
      <c r="H576" s="784">
        <f>H488</f>
        <v>2.2200000000000001E-2</v>
      </c>
      <c r="I576" s="10"/>
      <c r="J576" s="10" t="s">
        <v>1253</v>
      </c>
      <c r="K576" s="10">
        <f t="shared" si="38"/>
        <v>29</v>
      </c>
      <c r="M576" s="10"/>
    </row>
    <row r="577" spans="1:13" ht="15.75" x14ac:dyDescent="0.25">
      <c r="A577" s="10">
        <f t="shared" si="37"/>
        <v>30</v>
      </c>
      <c r="B577" s="5"/>
      <c r="C577" s="4"/>
      <c r="D577" s="4"/>
      <c r="E577" s="4"/>
      <c r="F577" s="4"/>
      <c r="G577" s="4"/>
      <c r="H577" s="51"/>
      <c r="I577" s="10"/>
      <c r="J577" s="10"/>
      <c r="K577" s="10">
        <f t="shared" si="38"/>
        <v>30</v>
      </c>
      <c r="M577" s="10"/>
    </row>
    <row r="578" spans="1:13" ht="21" thickBot="1" x14ac:dyDescent="0.4">
      <c r="A578" s="10">
        <f t="shared" si="37"/>
        <v>31</v>
      </c>
      <c r="B578" s="89" t="s">
        <v>106</v>
      </c>
      <c r="C578" s="4"/>
      <c r="D578" s="4"/>
      <c r="E578" s="4"/>
      <c r="F578" s="4"/>
      <c r="G578" s="4"/>
      <c r="H578" s="276" t="e">
        <f>H574+H576</f>
        <v>#DIV/0!</v>
      </c>
      <c r="I578" s="238">
        <v>1</v>
      </c>
      <c r="J578" s="10" t="s">
        <v>473</v>
      </c>
      <c r="K578" s="10">
        <f t="shared" si="38"/>
        <v>31</v>
      </c>
      <c r="M578" s="10"/>
    </row>
    <row r="579" spans="1:13" ht="16.5" thickTop="1" x14ac:dyDescent="0.25">
      <c r="A579" s="10"/>
      <c r="B579" s="89"/>
      <c r="C579" s="4"/>
      <c r="D579" s="4"/>
      <c r="E579" s="4"/>
      <c r="F579" s="4"/>
      <c r="G579" s="4"/>
      <c r="H579" s="396"/>
      <c r="I579" s="10"/>
      <c r="J579" s="10"/>
      <c r="K579" s="10"/>
      <c r="M579" s="10"/>
    </row>
    <row r="580" spans="1:13" ht="15.75" x14ac:dyDescent="0.25">
      <c r="A580" s="10"/>
      <c r="B580" s="89"/>
      <c r="C580" s="4"/>
      <c r="D580" s="4"/>
      <c r="E580" s="4"/>
      <c r="F580" s="4"/>
      <c r="G580" s="4"/>
      <c r="H580" s="396"/>
      <c r="I580" s="10"/>
      <c r="J580" s="10"/>
      <c r="K580" s="10"/>
      <c r="M580" s="10"/>
    </row>
    <row r="581" spans="1:13" ht="18.75" x14ac:dyDescent="0.25">
      <c r="A581" s="238">
        <v>1</v>
      </c>
      <c r="B581" s="5" t="s">
        <v>1223</v>
      </c>
      <c r="C581" s="4"/>
      <c r="D581" s="4"/>
      <c r="E581" s="4"/>
      <c r="F581" s="4"/>
      <c r="G581" s="4"/>
      <c r="H581" s="396"/>
      <c r="I581" s="10"/>
      <c r="J581" s="10"/>
      <c r="K581" s="10"/>
      <c r="M581" s="10"/>
    </row>
    <row r="582" spans="1:13" ht="18.75" x14ac:dyDescent="0.25">
      <c r="A582" s="238"/>
      <c r="B582" s="4" t="s">
        <v>1224</v>
      </c>
      <c r="C582" s="4"/>
      <c r="D582" s="4"/>
      <c r="E582" s="4"/>
      <c r="F582" s="4"/>
      <c r="G582" s="4"/>
      <c r="H582" s="396"/>
      <c r="I582" s="10"/>
      <c r="J582" s="10"/>
      <c r="K582" s="10"/>
      <c r="M582" s="10"/>
    </row>
    <row r="585" spans="1:13" ht="15.75" x14ac:dyDescent="0.25">
      <c r="A585" s="10"/>
      <c r="B585" s="1097" t="s">
        <v>42</v>
      </c>
      <c r="C585" s="1097"/>
      <c r="D585" s="1097"/>
      <c r="E585" s="1097"/>
      <c r="F585" s="1097"/>
      <c r="G585" s="1097"/>
      <c r="H585" s="1097"/>
      <c r="I585" s="1092"/>
      <c r="J585" s="1092"/>
      <c r="K585" s="10"/>
    </row>
    <row r="586" spans="1:13" ht="15.75" x14ac:dyDescent="0.25">
      <c r="A586" s="10"/>
      <c r="B586" s="1097" t="s">
        <v>484</v>
      </c>
      <c r="C586" s="1097"/>
      <c r="D586" s="1097"/>
      <c r="E586" s="1097"/>
      <c r="F586" s="1097"/>
      <c r="G586" s="1097"/>
      <c r="H586" s="1097"/>
      <c r="I586" s="1096"/>
      <c r="J586" s="1096"/>
      <c r="K586" s="10"/>
    </row>
    <row r="587" spans="1:13" ht="15.75" x14ac:dyDescent="0.25">
      <c r="A587" s="10"/>
      <c r="B587" s="1093" t="str">
        <f>B5</f>
        <v>Base Period 12 - Months Ending December 31, 2013</v>
      </c>
      <c r="C587" s="1093"/>
      <c r="D587" s="1093"/>
      <c r="E587" s="1093"/>
      <c r="F587" s="1093"/>
      <c r="G587" s="1093"/>
      <c r="H587" s="1093"/>
      <c r="I587" s="1094"/>
      <c r="J587" s="1094"/>
      <c r="K587" s="10"/>
    </row>
    <row r="588" spans="1:13" x14ac:dyDescent="0.2">
      <c r="B588" s="1095" t="s">
        <v>72</v>
      </c>
      <c r="C588" s="1096"/>
      <c r="D588" s="1096"/>
      <c r="E588" s="1096"/>
      <c r="F588" s="1096"/>
      <c r="G588" s="1096"/>
      <c r="H588" s="1096"/>
      <c r="I588" s="1096"/>
      <c r="J588" s="1096"/>
      <c r="K588" s="471"/>
    </row>
    <row r="589" spans="1:13" ht="15.75" x14ac:dyDescent="0.2">
      <c r="B589" s="474"/>
      <c r="C589" s="473"/>
      <c r="D589" s="473"/>
      <c r="E589" s="473"/>
      <c r="F589" s="473"/>
      <c r="G589" s="473"/>
      <c r="H589" s="392"/>
      <c r="I589" s="473"/>
      <c r="J589" s="279"/>
      <c r="K589" s="471"/>
    </row>
    <row r="590" spans="1:13" ht="15.75" x14ac:dyDescent="0.25">
      <c r="A590" s="10" t="s">
        <v>62</v>
      </c>
      <c r="B590" s="225"/>
      <c r="C590" s="226"/>
      <c r="D590" s="226"/>
      <c r="E590" s="226"/>
      <c r="F590" s="226"/>
      <c r="G590" s="226"/>
      <c r="H590" s="167"/>
      <c r="I590" s="472"/>
      <c r="J590" s="10"/>
      <c r="K590" s="10" t="s">
        <v>62</v>
      </c>
    </row>
    <row r="591" spans="1:13" ht="15.75" x14ac:dyDescent="0.25">
      <c r="A591" s="33" t="s">
        <v>63</v>
      </c>
      <c r="B591" s="345"/>
      <c r="C591" s="345"/>
      <c r="D591" s="345"/>
      <c r="E591" s="345"/>
      <c r="F591" s="345"/>
      <c r="G591" s="345"/>
      <c r="H591" s="33" t="s">
        <v>69</v>
      </c>
      <c r="I591" s="472"/>
      <c r="J591" s="33" t="s">
        <v>65</v>
      </c>
      <c r="K591" s="33" t="s">
        <v>63</v>
      </c>
    </row>
    <row r="593" spans="1:11" ht="16.5" thickBot="1" x14ac:dyDescent="0.3">
      <c r="A593" s="345">
        <v>1</v>
      </c>
      <c r="B593" s="227" t="s">
        <v>347</v>
      </c>
      <c r="C593" s="4"/>
      <c r="D593" s="4"/>
      <c r="E593" s="4"/>
      <c r="F593" s="4"/>
      <c r="G593" s="4"/>
      <c r="H593" s="480">
        <v>0</v>
      </c>
      <c r="I593" s="275"/>
      <c r="J593" s="10" t="s">
        <v>569</v>
      </c>
      <c r="K593" s="345">
        <v>1</v>
      </c>
    </row>
    <row r="594" spans="1:11" ht="16.5" thickTop="1" x14ac:dyDescent="0.25">
      <c r="A594" s="345">
        <f>A593+1</f>
        <v>2</v>
      </c>
      <c r="K594" s="345">
        <f>K593+1</f>
        <v>2</v>
      </c>
    </row>
    <row r="595" spans="1:11" ht="15.75" x14ac:dyDescent="0.25">
      <c r="A595" s="345">
        <f t="shared" ref="A595:A602" si="39">A594+1</f>
        <v>3</v>
      </c>
      <c r="K595" s="345">
        <f t="shared" ref="K595:K602" si="40">K594+1</f>
        <v>3</v>
      </c>
    </row>
    <row r="596" spans="1:11" ht="16.5" thickBot="1" x14ac:dyDescent="0.3">
      <c r="A596" s="345">
        <f t="shared" si="39"/>
        <v>4</v>
      </c>
      <c r="B596" s="227" t="s">
        <v>597</v>
      </c>
      <c r="C596" s="4"/>
      <c r="D596" s="4"/>
      <c r="E596" s="4"/>
      <c r="F596" s="4"/>
      <c r="G596" s="4"/>
      <c r="H596" s="480">
        <v>0</v>
      </c>
      <c r="I596" s="275"/>
      <c r="J596" s="10" t="s">
        <v>569</v>
      </c>
      <c r="K596" s="345">
        <f t="shared" si="40"/>
        <v>4</v>
      </c>
    </row>
    <row r="597" spans="1:11" ht="16.5" thickTop="1" x14ac:dyDescent="0.25">
      <c r="A597" s="345">
        <f t="shared" si="39"/>
        <v>5</v>
      </c>
      <c r="K597" s="345">
        <f t="shared" si="40"/>
        <v>5</v>
      </c>
    </row>
    <row r="598" spans="1:11" ht="15.75" x14ac:dyDescent="0.25">
      <c r="A598" s="345">
        <f t="shared" si="39"/>
        <v>6</v>
      </c>
      <c r="K598" s="345">
        <f t="shared" si="40"/>
        <v>6</v>
      </c>
    </row>
    <row r="599" spans="1:11" ht="16.5" thickBot="1" x14ac:dyDescent="0.3">
      <c r="A599" s="345">
        <f t="shared" si="39"/>
        <v>7</v>
      </c>
      <c r="B599" s="112" t="s">
        <v>352</v>
      </c>
      <c r="H599" s="480">
        <v>0</v>
      </c>
      <c r="I599" s="275"/>
      <c r="J599" s="10" t="s">
        <v>569</v>
      </c>
      <c r="K599" s="345">
        <f t="shared" si="40"/>
        <v>7</v>
      </c>
    </row>
    <row r="600" spans="1:11" ht="16.5" thickTop="1" x14ac:dyDescent="0.25">
      <c r="A600" s="345">
        <f t="shared" si="39"/>
        <v>8</v>
      </c>
      <c r="K600" s="345">
        <f t="shared" si="40"/>
        <v>8</v>
      </c>
    </row>
    <row r="601" spans="1:11" ht="15.75" x14ac:dyDescent="0.25">
      <c r="A601" s="345">
        <f t="shared" si="39"/>
        <v>9</v>
      </c>
      <c r="K601" s="345">
        <f t="shared" si="40"/>
        <v>9</v>
      </c>
    </row>
    <row r="602" spans="1:11" ht="16.5" thickBot="1" x14ac:dyDescent="0.3">
      <c r="A602" s="345">
        <f t="shared" si="39"/>
        <v>10</v>
      </c>
      <c r="B602" s="112" t="s">
        <v>599</v>
      </c>
      <c r="H602" s="480">
        <v>0</v>
      </c>
      <c r="J602" s="10" t="s">
        <v>569</v>
      </c>
      <c r="K602" s="345">
        <f t="shared" si="40"/>
        <v>10</v>
      </c>
    </row>
    <row r="603" spans="1:11" ht="15.75" thickTop="1" x14ac:dyDescent="0.2"/>
    <row r="605" spans="1:11" ht="18.75" x14ac:dyDescent="0.25">
      <c r="A605" s="368">
        <v>1</v>
      </c>
      <c r="B605" s="4" t="s">
        <v>1289</v>
      </c>
    </row>
  </sheetData>
  <mergeCells count="84">
    <mergeCell ref="B361:J361"/>
    <mergeCell ref="B362:J362"/>
    <mergeCell ref="B363:J363"/>
    <mergeCell ref="B364:J364"/>
    <mergeCell ref="B365:J365"/>
    <mergeCell ref="B585:J585"/>
    <mergeCell ref="B586:J586"/>
    <mergeCell ref="B587:J587"/>
    <mergeCell ref="B588:J588"/>
    <mergeCell ref="B60:J60"/>
    <mergeCell ref="B97:J97"/>
    <mergeCell ref="B98:J98"/>
    <mergeCell ref="B99:J99"/>
    <mergeCell ref="B61:J61"/>
    <mergeCell ref="B62:J62"/>
    <mergeCell ref="B63:J63"/>
    <mergeCell ref="B64:J64"/>
    <mergeCell ref="B96:J96"/>
    <mergeCell ref="B237:J237"/>
    <mergeCell ref="B272:J272"/>
    <mergeCell ref="B273:J273"/>
    <mergeCell ref="B2:J2"/>
    <mergeCell ref="B3:J3"/>
    <mergeCell ref="B4:J4"/>
    <mergeCell ref="B5:J5"/>
    <mergeCell ref="B6:J6"/>
    <mergeCell ref="B274:J274"/>
    <mergeCell ref="B275:J275"/>
    <mergeCell ref="B122:J122"/>
    <mergeCell ref="B133:J133"/>
    <mergeCell ref="B134:J134"/>
    <mergeCell ref="B135:J135"/>
    <mergeCell ref="B236:J236"/>
    <mergeCell ref="B136:J136"/>
    <mergeCell ref="B137:J137"/>
    <mergeCell ref="B203:J203"/>
    <mergeCell ref="B204:J204"/>
    <mergeCell ref="B205:J205"/>
    <mergeCell ref="B206:J206"/>
    <mergeCell ref="B207:J207"/>
    <mergeCell ref="B233:J233"/>
    <mergeCell ref="B234:J234"/>
    <mergeCell ref="B235:J235"/>
    <mergeCell ref="B100:J100"/>
    <mergeCell ref="B118:J118"/>
    <mergeCell ref="B119:J119"/>
    <mergeCell ref="B120:J120"/>
    <mergeCell ref="B121:J121"/>
    <mergeCell ref="B320:J320"/>
    <mergeCell ref="B276:J276"/>
    <mergeCell ref="B316:J316"/>
    <mergeCell ref="B317:J317"/>
    <mergeCell ref="B318:J318"/>
    <mergeCell ref="B319:J319"/>
    <mergeCell ref="B380:J380"/>
    <mergeCell ref="B388:J388"/>
    <mergeCell ref="B389:J389"/>
    <mergeCell ref="B390:J390"/>
    <mergeCell ref="B376:J376"/>
    <mergeCell ref="B377:J377"/>
    <mergeCell ref="B378:J378"/>
    <mergeCell ref="B379:J379"/>
    <mergeCell ref="B391:J391"/>
    <mergeCell ref="B392:J392"/>
    <mergeCell ref="B404:J404"/>
    <mergeCell ref="B405:J405"/>
    <mergeCell ref="B406:J406"/>
    <mergeCell ref="B407:J407"/>
    <mergeCell ref="B408:J408"/>
    <mergeCell ref="B428:J428"/>
    <mergeCell ref="B429:J429"/>
    <mergeCell ref="B430:J430"/>
    <mergeCell ref="B431:J431"/>
    <mergeCell ref="B432:J432"/>
    <mergeCell ref="B497:J497"/>
    <mergeCell ref="B498:J498"/>
    <mergeCell ref="B499:J499"/>
    <mergeCell ref="B542:J542"/>
    <mergeCell ref="B543:J543"/>
    <mergeCell ref="B500:J500"/>
    <mergeCell ref="B501:J501"/>
    <mergeCell ref="B539:J539"/>
    <mergeCell ref="B540:J540"/>
    <mergeCell ref="B541:J541"/>
  </mergeCells>
  <phoneticPr fontId="0" type="noConversion"/>
  <printOptions horizontalCentered="1"/>
  <pageMargins left="0" right="0" top="0.25" bottom="0.5" header="0.25" footer="0.25"/>
  <pageSetup scale="64" orientation="portrait" r:id="rId1"/>
  <headerFooter alignWithMargins="0">
    <oddFooter>&amp;L&amp;F&amp;CPage &amp;P of &amp;N&amp;R&amp;D</oddFooter>
  </headerFooter>
  <rowBreaks count="16" manualBreakCount="16">
    <brk id="58" max="10" man="1"/>
    <brk id="94" max="10" man="1"/>
    <brk id="116" max="10" man="1"/>
    <brk id="131" max="10" man="1"/>
    <brk id="201" max="10" man="1"/>
    <brk id="231" max="10" man="1"/>
    <brk id="270" max="10" man="1"/>
    <brk id="314" max="10" man="1"/>
    <brk id="359" max="10" man="1"/>
    <brk id="374" max="10" man="1"/>
    <brk id="386" max="10" man="1"/>
    <brk id="402" max="10" man="1"/>
    <brk id="426" max="10" man="1"/>
    <brk id="495" max="10" man="1"/>
    <brk id="537" max="10" man="1"/>
    <brk id="583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M63"/>
  <sheetViews>
    <sheetView zoomScale="80" zoomScaleNormal="80" workbookViewId="0">
      <selection activeCell="J37" sqref="J37"/>
    </sheetView>
  </sheetViews>
  <sheetFormatPr defaultRowHeight="15" x14ac:dyDescent="0.2"/>
  <cols>
    <col min="1" max="1" width="5.28515625" style="11" bestFit="1" customWidth="1"/>
    <col min="2" max="2" width="20.7109375" customWidth="1"/>
    <col min="3" max="3" width="14.28515625" bestFit="1" customWidth="1"/>
    <col min="4" max="4" width="15.7109375" customWidth="1"/>
    <col min="5" max="5" width="1.7109375" customWidth="1"/>
    <col min="6" max="6" width="15.7109375" customWidth="1"/>
    <col min="7" max="7" width="1.7109375" customWidth="1"/>
    <col min="8" max="8" width="15.7109375" customWidth="1"/>
    <col min="9" max="9" width="1.7109375" customWidth="1"/>
    <col min="10" max="10" width="17.7109375" bestFit="1" customWidth="1"/>
    <col min="11" max="11" width="1.7109375" customWidth="1"/>
    <col min="12" max="12" width="34.5703125" bestFit="1" customWidth="1"/>
    <col min="13" max="13" width="5.28515625" bestFit="1" customWidth="1"/>
    <col min="15" max="15" width="20.5703125" bestFit="1" customWidth="1"/>
  </cols>
  <sheetData>
    <row r="2" spans="1:13" ht="15.75" x14ac:dyDescent="0.25">
      <c r="A2" s="4"/>
      <c r="B2" s="1097" t="s">
        <v>42</v>
      </c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4"/>
    </row>
    <row r="3" spans="1:13" ht="15.75" x14ac:dyDescent="0.25">
      <c r="A3" s="4"/>
      <c r="B3" s="1097" t="s">
        <v>164</v>
      </c>
      <c r="C3" s="1097"/>
      <c r="D3" s="1097"/>
      <c r="E3" s="1097"/>
      <c r="F3" s="1097"/>
      <c r="G3" s="1097"/>
      <c r="H3" s="1097"/>
      <c r="I3" s="1101"/>
      <c r="J3" s="1101"/>
      <c r="K3" s="1101"/>
      <c r="L3" s="1101"/>
      <c r="M3" s="4"/>
    </row>
    <row r="4" spans="1:13" ht="15.75" x14ac:dyDescent="0.25">
      <c r="A4" s="4"/>
      <c r="B4" s="1097" t="s">
        <v>44</v>
      </c>
      <c r="C4" s="1097"/>
      <c r="D4" s="1097"/>
      <c r="E4" s="1097"/>
      <c r="F4" s="1097"/>
      <c r="G4" s="1097"/>
      <c r="H4" s="1097"/>
      <c r="I4" s="1100"/>
      <c r="J4" s="1100"/>
      <c r="K4" s="1100"/>
      <c r="L4" s="1100"/>
      <c r="M4" s="4"/>
    </row>
    <row r="5" spans="1:13" ht="15.75" x14ac:dyDescent="0.25">
      <c r="A5" s="3"/>
      <c r="B5" s="1098" t="s">
        <v>1271</v>
      </c>
      <c r="C5" s="1098"/>
      <c r="D5" s="1098"/>
      <c r="E5" s="1098"/>
      <c r="F5" s="1098"/>
      <c r="G5" s="1098"/>
      <c r="H5" s="1098"/>
      <c r="I5" s="1102"/>
      <c r="J5" s="1102"/>
      <c r="K5" s="1102"/>
      <c r="L5" s="1102"/>
      <c r="M5" s="3"/>
    </row>
    <row r="6" spans="1:13" ht="15.75" x14ac:dyDescent="0.25">
      <c r="A6" s="3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3"/>
    </row>
    <row r="7" spans="1:13" ht="15.75" x14ac:dyDescent="0.25">
      <c r="A7" s="3"/>
      <c r="B7" s="166"/>
      <c r="C7" s="167"/>
      <c r="D7" s="167"/>
      <c r="E7" s="167"/>
      <c r="F7" s="167"/>
      <c r="G7" s="167"/>
      <c r="H7" s="167"/>
      <c r="I7" s="2"/>
      <c r="J7" s="2"/>
      <c r="K7" s="2"/>
      <c r="L7" s="4"/>
      <c r="M7" s="3"/>
    </row>
    <row r="8" spans="1:13" ht="15.75" x14ac:dyDescent="0.25">
      <c r="A8" s="3" t="s">
        <v>62</v>
      </c>
      <c r="B8" s="2"/>
      <c r="C8" s="2"/>
      <c r="D8" s="2"/>
      <c r="E8" s="2"/>
      <c r="F8" s="147" t="s">
        <v>165</v>
      </c>
      <c r="G8" s="3"/>
      <c r="H8" s="147" t="s">
        <v>166</v>
      </c>
      <c r="I8" s="3"/>
      <c r="J8" s="147" t="s">
        <v>167</v>
      </c>
      <c r="K8" s="2"/>
      <c r="L8" s="4"/>
      <c r="M8" s="3" t="s">
        <v>62</v>
      </c>
    </row>
    <row r="9" spans="1:13" ht="15.75" x14ac:dyDescent="0.25">
      <c r="A9" s="77" t="s">
        <v>73</v>
      </c>
      <c r="B9" s="2"/>
      <c r="C9" s="2"/>
      <c r="D9" s="2"/>
      <c r="E9" s="2"/>
      <c r="F9" s="800">
        <v>41274</v>
      </c>
      <c r="G9" s="2"/>
      <c r="H9" s="516">
        <v>41639</v>
      </c>
      <c r="I9" s="2"/>
      <c r="J9" s="148" t="s">
        <v>168</v>
      </c>
      <c r="K9" s="2"/>
      <c r="L9" s="33" t="s">
        <v>65</v>
      </c>
      <c r="M9" s="77" t="s">
        <v>73</v>
      </c>
    </row>
    <row r="10" spans="1:13" ht="15.75" x14ac:dyDescent="0.25">
      <c r="A10" s="3"/>
      <c r="B10" s="5"/>
      <c r="C10" s="4"/>
      <c r="D10" s="4"/>
      <c r="E10" s="4"/>
      <c r="F10" s="18"/>
      <c r="G10" s="4"/>
      <c r="H10" s="18"/>
      <c r="I10" s="18"/>
      <c r="J10" s="18"/>
      <c r="K10" s="18"/>
      <c r="L10" s="18"/>
      <c r="M10" s="3"/>
    </row>
    <row r="11" spans="1:13" s="340" customFormat="1" ht="18.75" x14ac:dyDescent="0.25">
      <c r="A11" s="339">
        <v>1</v>
      </c>
      <c r="B11" s="4" t="s">
        <v>380</v>
      </c>
      <c r="C11" s="338"/>
      <c r="D11" s="338"/>
      <c r="E11" s="338"/>
      <c r="F11" s="448">
        <v>77890</v>
      </c>
      <c r="G11" s="338"/>
      <c r="H11" s="448">
        <v>93154</v>
      </c>
      <c r="I11" s="346"/>
      <c r="J11" s="347">
        <f>ROUND((F11+H11)/2,0)</f>
        <v>85522</v>
      </c>
      <c r="K11" s="346"/>
      <c r="L11" s="348" t="s">
        <v>972</v>
      </c>
      <c r="M11" s="339">
        <v>1</v>
      </c>
    </row>
    <row r="12" spans="1:13" ht="15.75" x14ac:dyDescent="0.25">
      <c r="A12" s="345">
        <f>A11+1</f>
        <v>2</v>
      </c>
      <c r="B12" s="4"/>
      <c r="C12" s="4"/>
      <c r="D12" s="4"/>
      <c r="E12" s="4"/>
      <c r="F12" s="64"/>
      <c r="G12" s="50"/>
      <c r="H12" s="64"/>
      <c r="I12" s="35"/>
      <c r="J12" s="60"/>
      <c r="K12" s="35"/>
      <c r="L12" s="21"/>
      <c r="M12" s="345">
        <f>M11+1</f>
        <v>2</v>
      </c>
    </row>
    <row r="13" spans="1:13" ht="18.75" x14ac:dyDescent="0.25">
      <c r="A13" s="345">
        <f>A12+1</f>
        <v>3</v>
      </c>
      <c r="B13" s="4" t="s">
        <v>832</v>
      </c>
      <c r="C13" s="4"/>
      <c r="D13" s="4"/>
      <c r="E13" s="4"/>
      <c r="F13" s="61"/>
      <c r="G13" s="4"/>
      <c r="H13" s="61"/>
      <c r="I13" s="149"/>
      <c r="J13" s="451">
        <v>505741</v>
      </c>
      <c r="K13" s="275"/>
      <c r="L13" s="21" t="s">
        <v>973</v>
      </c>
      <c r="M13" s="345">
        <f>M12+1</f>
        <v>3</v>
      </c>
    </row>
    <row r="14" spans="1:13" ht="15.75" x14ac:dyDescent="0.25">
      <c r="A14" s="3">
        <f t="shared" ref="A14:A49" si="0">+A13+1</f>
        <v>4</v>
      </c>
      <c r="B14" s="4" t="s">
        <v>39</v>
      </c>
      <c r="C14" s="4"/>
      <c r="D14" s="4"/>
      <c r="E14" s="4"/>
      <c r="F14" s="61"/>
      <c r="G14" s="4"/>
      <c r="H14" s="61"/>
      <c r="I14" s="35"/>
      <c r="J14" s="61"/>
      <c r="K14" s="35"/>
      <c r="L14" s="21"/>
      <c r="M14" s="3">
        <f t="shared" ref="M14:M49" si="1">+M13+1</f>
        <v>4</v>
      </c>
    </row>
    <row r="15" spans="1:13" ht="18.75" x14ac:dyDescent="0.25">
      <c r="A15" s="3">
        <f t="shared" si="0"/>
        <v>5</v>
      </c>
      <c r="B15" s="4" t="s">
        <v>833</v>
      </c>
      <c r="C15" s="4"/>
      <c r="D15" s="4"/>
      <c r="E15" s="4"/>
      <c r="F15" s="61"/>
      <c r="G15" s="4"/>
      <c r="H15" s="61"/>
      <c r="I15" s="149"/>
      <c r="J15" s="451">
        <v>695859</v>
      </c>
      <c r="K15" s="275"/>
      <c r="L15" s="21" t="s">
        <v>974</v>
      </c>
      <c r="M15" s="3">
        <f t="shared" si="1"/>
        <v>5</v>
      </c>
    </row>
    <row r="16" spans="1:13" ht="15.75" x14ac:dyDescent="0.25">
      <c r="A16" s="3">
        <f t="shared" si="0"/>
        <v>6</v>
      </c>
      <c r="B16" s="4"/>
      <c r="C16" s="4"/>
      <c r="D16" s="4"/>
      <c r="E16" s="4"/>
      <c r="F16" s="61"/>
      <c r="G16" s="50"/>
      <c r="H16" s="61"/>
      <c r="I16" s="35"/>
      <c r="J16" s="61"/>
      <c r="K16" s="35"/>
      <c r="L16" s="21"/>
      <c r="M16" s="3">
        <f t="shared" si="1"/>
        <v>6</v>
      </c>
    </row>
    <row r="17" spans="1:13" ht="18.75" x14ac:dyDescent="0.25">
      <c r="A17" s="3">
        <f t="shared" si="0"/>
        <v>7</v>
      </c>
      <c r="B17" s="4" t="s">
        <v>834</v>
      </c>
      <c r="C17" s="4"/>
      <c r="D17" s="4"/>
      <c r="E17" s="4"/>
      <c r="F17" s="61"/>
      <c r="G17" s="50"/>
      <c r="H17" s="61"/>
      <c r="I17" s="149"/>
      <c r="J17" s="451">
        <v>0</v>
      </c>
      <c r="K17" s="35"/>
      <c r="L17" s="21" t="s">
        <v>975</v>
      </c>
      <c r="M17" s="3">
        <f t="shared" si="1"/>
        <v>7</v>
      </c>
    </row>
    <row r="18" spans="1:13" ht="15.75" x14ac:dyDescent="0.25">
      <c r="A18" s="3">
        <f t="shared" si="0"/>
        <v>8</v>
      </c>
      <c r="B18" s="4"/>
      <c r="C18" s="4"/>
      <c r="D18" s="4"/>
      <c r="E18" s="4"/>
      <c r="F18" s="61"/>
      <c r="G18" s="50"/>
      <c r="H18" s="61"/>
      <c r="I18" s="35"/>
      <c r="J18" s="61"/>
      <c r="K18" s="35"/>
      <c r="L18" s="21"/>
      <c r="M18" s="3">
        <f t="shared" si="1"/>
        <v>8</v>
      </c>
    </row>
    <row r="19" spans="1:13" ht="18.75" x14ac:dyDescent="0.25">
      <c r="A19" s="3">
        <f t="shared" si="0"/>
        <v>9</v>
      </c>
      <c r="B19" s="4" t="s">
        <v>835</v>
      </c>
      <c r="C19" s="4"/>
      <c r="D19" s="4"/>
      <c r="E19" s="4"/>
      <c r="F19" s="62"/>
      <c r="G19" s="135"/>
      <c r="H19" s="62"/>
      <c r="I19" s="150"/>
      <c r="J19" s="450">
        <v>473895</v>
      </c>
      <c r="K19" s="275"/>
      <c r="L19" s="21" t="s">
        <v>976</v>
      </c>
      <c r="M19" s="3">
        <f t="shared" si="1"/>
        <v>9</v>
      </c>
    </row>
    <row r="20" spans="1:13" ht="15.75" x14ac:dyDescent="0.25">
      <c r="A20" s="3">
        <f t="shared" si="0"/>
        <v>10</v>
      </c>
      <c r="B20" s="4"/>
      <c r="C20" s="4"/>
      <c r="D20" s="4"/>
      <c r="E20" s="4"/>
      <c r="F20" s="62"/>
      <c r="G20" s="50"/>
      <c r="H20" s="62"/>
      <c r="I20" s="37"/>
      <c r="J20" s="62"/>
      <c r="K20" s="37"/>
      <c r="L20" s="21"/>
      <c r="M20" s="3">
        <f t="shared" si="1"/>
        <v>10</v>
      </c>
    </row>
    <row r="21" spans="1:13" ht="15.75" x14ac:dyDescent="0.25">
      <c r="A21" s="3">
        <f t="shared" si="0"/>
        <v>11</v>
      </c>
      <c r="B21" s="4" t="s">
        <v>273</v>
      </c>
      <c r="C21" s="4"/>
      <c r="D21" s="4"/>
      <c r="E21" s="4"/>
      <c r="F21" s="64"/>
      <c r="G21" s="258"/>
      <c r="H21" s="64"/>
      <c r="I21" s="151"/>
      <c r="J21" s="90">
        <f>SUM(J11:J19)</f>
        <v>1761017</v>
      </c>
      <c r="K21" s="275"/>
      <c r="L21" s="21" t="s">
        <v>169</v>
      </c>
      <c r="M21" s="3">
        <f t="shared" si="1"/>
        <v>11</v>
      </c>
    </row>
    <row r="22" spans="1:13" ht="15.75" x14ac:dyDescent="0.25">
      <c r="A22" s="3">
        <f t="shared" si="0"/>
        <v>12</v>
      </c>
      <c r="B22" s="4"/>
      <c r="C22" s="4"/>
      <c r="D22" s="4"/>
      <c r="E22" s="4"/>
      <c r="F22" s="61"/>
      <c r="G22" s="50"/>
      <c r="H22" s="61"/>
      <c r="I22" s="35"/>
      <c r="J22" s="61"/>
      <c r="K22" s="35"/>
      <c r="L22" s="21"/>
      <c r="M22" s="3">
        <f t="shared" si="1"/>
        <v>12</v>
      </c>
    </row>
    <row r="23" spans="1:13" ht="18.75" x14ac:dyDescent="0.25">
      <c r="A23" s="3">
        <f t="shared" si="0"/>
        <v>13</v>
      </c>
      <c r="B23" s="4" t="s">
        <v>276</v>
      </c>
      <c r="C23" s="4"/>
      <c r="D23" s="4"/>
      <c r="E23" s="4"/>
      <c r="F23" s="450">
        <v>5002109</v>
      </c>
      <c r="G23" s="135"/>
      <c r="H23" s="450">
        <v>5209303</v>
      </c>
      <c r="I23" s="150"/>
      <c r="J23" s="63">
        <f>ROUND((F23+H23)/2,0)</f>
        <v>5105706</v>
      </c>
      <c r="K23" s="35"/>
      <c r="L23" s="21" t="s">
        <v>977</v>
      </c>
      <c r="M23" s="3">
        <f t="shared" si="1"/>
        <v>13</v>
      </c>
    </row>
    <row r="24" spans="1:13" ht="15.75" x14ac:dyDescent="0.25">
      <c r="A24" s="88">
        <f t="shared" si="0"/>
        <v>14</v>
      </c>
      <c r="B24" s="134"/>
      <c r="C24" s="134"/>
      <c r="D24" s="134"/>
      <c r="E24" s="134"/>
      <c r="F24" s="62"/>
      <c r="G24" s="134"/>
      <c r="H24" s="62"/>
      <c r="I24" s="37"/>
      <c r="J24" s="62"/>
      <c r="K24" s="37"/>
      <c r="L24" s="84"/>
      <c r="M24" s="88">
        <f t="shared" si="1"/>
        <v>14</v>
      </c>
    </row>
    <row r="25" spans="1:13" ht="18.75" x14ac:dyDescent="0.25">
      <c r="A25" s="88">
        <f t="shared" si="0"/>
        <v>15</v>
      </c>
      <c r="B25" s="134" t="s">
        <v>836</v>
      </c>
      <c r="C25" s="134"/>
      <c r="D25" s="134"/>
      <c r="E25" s="134"/>
      <c r="F25" s="150"/>
      <c r="G25" s="134"/>
      <c r="H25" s="150"/>
      <c r="I25" s="150"/>
      <c r="J25" s="451">
        <v>3652963</v>
      </c>
      <c r="K25" s="275"/>
      <c r="L25" s="21" t="s">
        <v>978</v>
      </c>
      <c r="M25" s="88">
        <f t="shared" si="1"/>
        <v>15</v>
      </c>
    </row>
    <row r="26" spans="1:13" ht="15.75" x14ac:dyDescent="0.25">
      <c r="A26" s="88">
        <f t="shared" si="0"/>
        <v>16</v>
      </c>
      <c r="B26" s="134"/>
      <c r="C26" s="134"/>
      <c r="D26" s="134"/>
      <c r="E26" s="134"/>
      <c r="F26" s="62"/>
      <c r="G26" s="134"/>
      <c r="H26" s="62"/>
      <c r="I26" s="37"/>
      <c r="J26" s="62"/>
      <c r="K26" s="37"/>
      <c r="L26" s="84"/>
      <c r="M26" s="88">
        <f t="shared" si="1"/>
        <v>16</v>
      </c>
    </row>
    <row r="27" spans="1:13" ht="18.75" x14ac:dyDescent="0.25">
      <c r="A27" s="88">
        <f t="shared" si="0"/>
        <v>17</v>
      </c>
      <c r="B27" s="134" t="s">
        <v>529</v>
      </c>
      <c r="C27" s="134"/>
      <c r="D27" s="134"/>
      <c r="E27" s="134"/>
      <c r="F27" s="150"/>
      <c r="G27" s="134"/>
      <c r="H27" s="150"/>
      <c r="I27" s="150"/>
      <c r="J27" s="450">
        <v>0</v>
      </c>
      <c r="K27" s="37"/>
      <c r="L27" s="21" t="s">
        <v>979</v>
      </c>
      <c r="M27" s="88">
        <f t="shared" si="1"/>
        <v>17</v>
      </c>
    </row>
    <row r="28" spans="1:13" ht="15.75" x14ac:dyDescent="0.25">
      <c r="A28" s="88">
        <f t="shared" si="0"/>
        <v>18</v>
      </c>
      <c r="B28" s="134"/>
      <c r="C28" s="134"/>
      <c r="D28" s="134"/>
      <c r="E28" s="134"/>
      <c r="F28" s="62"/>
      <c r="G28" s="134"/>
      <c r="H28" s="62"/>
      <c r="I28" s="37"/>
      <c r="J28" s="62"/>
      <c r="K28" s="37"/>
      <c r="L28" s="84"/>
      <c r="M28" s="88">
        <f t="shared" si="1"/>
        <v>18</v>
      </c>
    </row>
    <row r="29" spans="1:13" ht="15.75" x14ac:dyDescent="0.25">
      <c r="A29" s="88">
        <f t="shared" si="0"/>
        <v>19</v>
      </c>
      <c r="B29" s="134" t="s">
        <v>686</v>
      </c>
      <c r="C29" s="134"/>
      <c r="D29" s="134"/>
      <c r="E29" s="134"/>
      <c r="F29" s="62"/>
      <c r="G29" s="134"/>
      <c r="H29" s="62"/>
      <c r="I29" s="150"/>
      <c r="J29" s="63">
        <f>J25+J27</f>
        <v>3652963</v>
      </c>
      <c r="K29" s="275"/>
      <c r="L29" s="21" t="s">
        <v>404</v>
      </c>
      <c r="M29" s="88">
        <f t="shared" si="1"/>
        <v>19</v>
      </c>
    </row>
    <row r="30" spans="1:13" ht="15.75" x14ac:dyDescent="0.25">
      <c r="A30" s="88">
        <f t="shared" si="0"/>
        <v>20</v>
      </c>
      <c r="B30" s="134"/>
      <c r="C30" s="134"/>
      <c r="D30" s="134"/>
      <c r="E30" s="134"/>
      <c r="F30" s="62"/>
      <c r="G30" s="134"/>
      <c r="H30" s="62"/>
      <c r="I30" s="37"/>
      <c r="J30" s="62"/>
      <c r="K30" s="37"/>
      <c r="L30" s="84"/>
      <c r="M30" s="88">
        <f t="shared" si="1"/>
        <v>20</v>
      </c>
    </row>
    <row r="31" spans="1:13" ht="18.75" x14ac:dyDescent="0.25">
      <c r="A31" s="3">
        <f t="shared" si="0"/>
        <v>21</v>
      </c>
      <c r="B31" s="4" t="s">
        <v>277</v>
      </c>
      <c r="C31" s="4"/>
      <c r="D31" s="4"/>
      <c r="E31" s="4"/>
      <c r="F31" s="450">
        <v>232594</v>
      </c>
      <c r="G31" s="50"/>
      <c r="H31" s="450">
        <v>266956</v>
      </c>
      <c r="I31" s="149"/>
      <c r="J31" s="63">
        <f>ROUND((F31+H31)/2,0)</f>
        <v>249775</v>
      </c>
      <c r="K31" s="35"/>
      <c r="L31" s="21" t="s">
        <v>980</v>
      </c>
      <c r="M31" s="3">
        <f t="shared" si="1"/>
        <v>21</v>
      </c>
    </row>
    <row r="32" spans="1:13" ht="15.75" x14ac:dyDescent="0.25">
      <c r="A32" s="3">
        <f t="shared" si="0"/>
        <v>22</v>
      </c>
      <c r="B32" s="4"/>
      <c r="C32" s="4"/>
      <c r="D32" s="4"/>
      <c r="E32" s="4"/>
      <c r="F32" s="61"/>
      <c r="G32" s="50"/>
      <c r="H32" s="61"/>
      <c r="I32" s="35"/>
      <c r="J32" s="61"/>
      <c r="K32" s="35"/>
      <c r="L32" s="21"/>
      <c r="M32" s="3">
        <f t="shared" si="1"/>
        <v>22</v>
      </c>
    </row>
    <row r="33" spans="1:13" ht="18.75" x14ac:dyDescent="0.25">
      <c r="A33" s="3">
        <f t="shared" si="0"/>
        <v>23</v>
      </c>
      <c r="B33" s="4" t="s">
        <v>278</v>
      </c>
      <c r="C33" s="4"/>
      <c r="D33" s="4"/>
      <c r="E33" s="4"/>
      <c r="F33" s="450">
        <v>477436</v>
      </c>
      <c r="G33" s="50"/>
      <c r="H33" s="450">
        <v>533998</v>
      </c>
      <c r="I33" s="150"/>
      <c r="J33" s="63">
        <f>ROUND((F33+H33)/2,0)</f>
        <v>505717</v>
      </c>
      <c r="K33" s="37"/>
      <c r="L33" s="21" t="s">
        <v>981</v>
      </c>
      <c r="M33" s="3">
        <f t="shared" si="1"/>
        <v>23</v>
      </c>
    </row>
    <row r="34" spans="1:13" ht="15.75" x14ac:dyDescent="0.25">
      <c r="A34" s="3">
        <f t="shared" si="0"/>
        <v>24</v>
      </c>
      <c r="B34" s="4"/>
      <c r="C34" s="4"/>
      <c r="D34" s="4"/>
      <c r="E34" s="4"/>
      <c r="F34" s="62"/>
      <c r="G34" s="50"/>
      <c r="H34" s="62"/>
      <c r="I34" s="37"/>
      <c r="J34" s="62"/>
      <c r="K34" s="37"/>
      <c r="L34" s="21"/>
      <c r="M34" s="3">
        <f t="shared" si="1"/>
        <v>24</v>
      </c>
    </row>
    <row r="35" spans="1:13" ht="16.5" thickBot="1" x14ac:dyDescent="0.3">
      <c r="A35" s="3">
        <f t="shared" si="0"/>
        <v>25</v>
      </c>
      <c r="B35" s="4" t="s">
        <v>181</v>
      </c>
      <c r="C35" s="4"/>
      <c r="D35" s="4"/>
      <c r="E35" s="4"/>
      <c r="F35" s="79"/>
      <c r="G35" s="258"/>
      <c r="H35" s="79"/>
      <c r="I35" s="21"/>
      <c r="J35" s="71">
        <f>J21+J23+J29+J31+J33</f>
        <v>11275178</v>
      </c>
      <c r="K35" s="275"/>
      <c r="L35" s="21" t="s">
        <v>405</v>
      </c>
      <c r="M35" s="3">
        <f t="shared" si="1"/>
        <v>25</v>
      </c>
    </row>
    <row r="36" spans="1:13" ht="16.5" thickTop="1" x14ac:dyDescent="0.25">
      <c r="A36" s="3">
        <f t="shared" si="0"/>
        <v>26</v>
      </c>
      <c r="B36" s="4"/>
      <c r="C36" s="4"/>
      <c r="D36" s="4"/>
      <c r="E36" s="4"/>
      <c r="F36" s="8"/>
      <c r="G36" s="4"/>
      <c r="H36" s="8"/>
      <c r="I36" s="19"/>
      <c r="J36" s="8"/>
      <c r="K36" s="19"/>
      <c r="L36" s="21"/>
      <c r="M36" s="3">
        <f t="shared" si="1"/>
        <v>26</v>
      </c>
    </row>
    <row r="37" spans="1:13" ht="15.75" x14ac:dyDescent="0.25">
      <c r="A37" s="229">
        <f t="shared" si="0"/>
        <v>27</v>
      </c>
      <c r="B37" s="4" t="s">
        <v>87</v>
      </c>
      <c r="C37" s="4"/>
      <c r="D37" s="4"/>
      <c r="E37" s="4"/>
      <c r="F37" s="13"/>
      <c r="G37" s="4"/>
      <c r="H37" s="13"/>
      <c r="I37" s="19"/>
      <c r="J37" s="417">
        <f>'Statement AI-WP'!$G29</f>
        <v>0.1648</v>
      </c>
      <c r="K37" s="19"/>
      <c r="L37" s="21" t="s">
        <v>511</v>
      </c>
      <c r="M37" s="229">
        <f t="shared" si="1"/>
        <v>27</v>
      </c>
    </row>
    <row r="38" spans="1:13" ht="15.75" x14ac:dyDescent="0.25">
      <c r="A38" s="345">
        <f t="shared" si="0"/>
        <v>28</v>
      </c>
      <c r="B38" s="4"/>
      <c r="C38" s="4"/>
      <c r="D38" s="4"/>
      <c r="E38" s="4"/>
      <c r="F38" s="8"/>
      <c r="G38" s="4"/>
      <c r="H38" s="8"/>
      <c r="I38" s="19"/>
      <c r="J38" s="8"/>
      <c r="K38" s="19"/>
      <c r="L38" s="21"/>
      <c r="M38" s="229">
        <f t="shared" si="1"/>
        <v>28</v>
      </c>
    </row>
    <row r="39" spans="1:13" ht="15.75" x14ac:dyDescent="0.25">
      <c r="A39" s="345">
        <f t="shared" si="0"/>
        <v>29</v>
      </c>
      <c r="B39" s="134" t="s">
        <v>705</v>
      </c>
      <c r="C39" s="134"/>
      <c r="D39" s="134"/>
      <c r="E39" s="134"/>
      <c r="F39" s="73"/>
      <c r="G39" s="73"/>
      <c r="H39" s="73"/>
      <c r="I39" s="191"/>
      <c r="J39" s="400">
        <f>J29</f>
        <v>3652963</v>
      </c>
      <c r="K39" s="275"/>
      <c r="L39" s="84" t="s">
        <v>406</v>
      </c>
      <c r="M39" s="345">
        <f t="shared" si="1"/>
        <v>29</v>
      </c>
    </row>
    <row r="40" spans="1:13" ht="15.75" x14ac:dyDescent="0.25">
      <c r="A40" s="345">
        <f t="shared" si="0"/>
        <v>30</v>
      </c>
      <c r="B40" s="4"/>
      <c r="C40" s="4"/>
      <c r="D40" s="4"/>
      <c r="E40" s="4"/>
      <c r="F40" s="8"/>
      <c r="G40" s="4"/>
      <c r="H40" s="8"/>
      <c r="I40" s="19"/>
      <c r="J40" s="8"/>
      <c r="K40" s="19"/>
      <c r="L40" s="21"/>
      <c r="M40" s="345">
        <f t="shared" si="1"/>
        <v>30</v>
      </c>
    </row>
    <row r="41" spans="1:13" ht="15.75" x14ac:dyDescent="0.25">
      <c r="A41" s="345">
        <f t="shared" si="0"/>
        <v>31</v>
      </c>
      <c r="B41" s="4" t="s">
        <v>154</v>
      </c>
      <c r="C41" s="4"/>
      <c r="D41" s="4"/>
      <c r="E41" s="4"/>
      <c r="F41" s="68"/>
      <c r="G41" s="4"/>
      <c r="H41" s="68"/>
      <c r="I41" s="19"/>
      <c r="J41" s="429">
        <f>ROUND(+J11*J37,0)</f>
        <v>14094</v>
      </c>
      <c r="K41" s="275"/>
      <c r="L41" s="21" t="s">
        <v>407</v>
      </c>
      <c r="M41" s="345">
        <f t="shared" si="1"/>
        <v>31</v>
      </c>
    </row>
    <row r="42" spans="1:13" ht="15.75" x14ac:dyDescent="0.25">
      <c r="A42" s="345">
        <f t="shared" si="0"/>
        <v>32</v>
      </c>
      <c r="B42" s="4"/>
      <c r="C42" s="4"/>
      <c r="D42" s="4"/>
      <c r="E42" s="4"/>
      <c r="F42" s="8"/>
      <c r="G42" s="4"/>
      <c r="H42" s="8"/>
      <c r="I42" s="19"/>
      <c r="J42" s="161"/>
      <c r="K42" s="19"/>
      <c r="L42" s="21"/>
      <c r="M42" s="345">
        <f t="shared" si="1"/>
        <v>32</v>
      </c>
    </row>
    <row r="43" spans="1:13" ht="15.75" x14ac:dyDescent="0.25">
      <c r="A43" s="345">
        <f t="shared" si="0"/>
        <v>33</v>
      </c>
      <c r="B43" s="4" t="s">
        <v>98</v>
      </c>
      <c r="C43" s="4"/>
      <c r="D43" s="4"/>
      <c r="E43" s="4"/>
      <c r="F43" s="68"/>
      <c r="G43" s="4"/>
      <c r="H43" s="68"/>
      <c r="I43" s="19"/>
      <c r="J43" s="429">
        <f>ROUND(J31*J37,0)</f>
        <v>41163</v>
      </c>
      <c r="K43" s="19"/>
      <c r="L43" s="21" t="s">
        <v>408</v>
      </c>
      <c r="M43" s="345">
        <f t="shared" si="1"/>
        <v>33</v>
      </c>
    </row>
    <row r="44" spans="1:13" ht="15.75" x14ac:dyDescent="0.25">
      <c r="A44" s="345">
        <f t="shared" si="0"/>
        <v>34</v>
      </c>
      <c r="B44" s="4"/>
      <c r="C44" s="4"/>
      <c r="D44" s="4"/>
      <c r="E44" s="4"/>
      <c r="F44" s="68"/>
      <c r="G44" s="4"/>
      <c r="H44" s="68"/>
      <c r="I44" s="19"/>
      <c r="J44" s="429"/>
      <c r="K44" s="19"/>
      <c r="L44" s="21"/>
      <c r="M44" s="345">
        <f t="shared" si="1"/>
        <v>34</v>
      </c>
    </row>
    <row r="45" spans="1:13" ht="15.75" x14ac:dyDescent="0.25">
      <c r="A45" s="345">
        <f t="shared" si="0"/>
        <v>35</v>
      </c>
      <c r="B45" s="4" t="s">
        <v>112</v>
      </c>
      <c r="C45" s="4"/>
      <c r="D45" s="4"/>
      <c r="E45" s="4"/>
      <c r="F45" s="68"/>
      <c r="G45" s="4"/>
      <c r="H45" s="68"/>
      <c r="I45" s="19"/>
      <c r="J45" s="430">
        <f>ROUND(J33*J37,0)</f>
        <v>83342</v>
      </c>
      <c r="K45" s="19"/>
      <c r="L45" s="21" t="s">
        <v>409</v>
      </c>
      <c r="M45" s="345">
        <f t="shared" si="1"/>
        <v>35</v>
      </c>
    </row>
    <row r="46" spans="1:13" ht="15.75" x14ac:dyDescent="0.25">
      <c r="A46" s="345">
        <f t="shared" si="0"/>
        <v>36</v>
      </c>
      <c r="B46" s="4" t="s">
        <v>39</v>
      </c>
      <c r="C46" s="5"/>
      <c r="D46" s="5"/>
      <c r="E46" s="5"/>
      <c r="F46" s="72"/>
      <c r="G46" s="5"/>
      <c r="H46" s="72"/>
      <c r="I46" s="38"/>
      <c r="J46" s="431"/>
      <c r="K46" s="38"/>
      <c r="L46" s="21"/>
      <c r="M46" s="345">
        <f t="shared" si="1"/>
        <v>36</v>
      </c>
    </row>
    <row r="47" spans="1:13" ht="16.5" thickBot="1" x14ac:dyDescent="0.3">
      <c r="A47" s="345">
        <f t="shared" si="0"/>
        <v>37</v>
      </c>
      <c r="B47" s="4" t="s">
        <v>105</v>
      </c>
      <c r="C47" s="5"/>
      <c r="D47" s="5"/>
      <c r="E47" s="5"/>
      <c r="F47" s="68"/>
      <c r="G47" s="4"/>
      <c r="H47" s="68"/>
      <c r="I47" s="39"/>
      <c r="J47" s="780">
        <f>J39+J41+J43+J45</f>
        <v>3791562</v>
      </c>
      <c r="K47" s="275"/>
      <c r="L47" s="21" t="s">
        <v>410</v>
      </c>
      <c r="M47" s="345">
        <f t="shared" si="1"/>
        <v>37</v>
      </c>
    </row>
    <row r="48" spans="1:13" ht="16.5" thickTop="1" x14ac:dyDescent="0.25">
      <c r="A48" s="345">
        <f t="shared" si="0"/>
        <v>38</v>
      </c>
      <c r="B48" s="4"/>
      <c r="C48" s="5"/>
      <c r="D48" s="5"/>
      <c r="E48" s="5"/>
      <c r="F48" s="56"/>
      <c r="G48" s="5"/>
      <c r="H48" s="56"/>
      <c r="I48" s="39"/>
      <c r="J48" s="432"/>
      <c r="K48" s="39"/>
      <c r="L48" s="21"/>
      <c r="M48" s="345">
        <f t="shared" si="1"/>
        <v>38</v>
      </c>
    </row>
    <row r="49" spans="1:13" ht="19.5" thickBot="1" x14ac:dyDescent="0.3">
      <c r="A49" s="345">
        <f t="shared" si="0"/>
        <v>39</v>
      </c>
      <c r="B49" s="4" t="s">
        <v>397</v>
      </c>
      <c r="C49" s="5"/>
      <c r="D49" s="5"/>
      <c r="E49" s="5"/>
      <c r="F49" s="25"/>
      <c r="G49" s="5"/>
      <c r="H49" s="25"/>
      <c r="I49" s="39"/>
      <c r="J49" s="785">
        <f>ROUND(J47/J35,4)</f>
        <v>0.33629999999999999</v>
      </c>
      <c r="K49" s="275"/>
      <c r="L49" s="21" t="s">
        <v>411</v>
      </c>
      <c r="M49" s="345">
        <f t="shared" si="1"/>
        <v>39</v>
      </c>
    </row>
    <row r="50" spans="1:13" ht="16.5" thickTop="1" x14ac:dyDescent="0.25">
      <c r="A50" s="3"/>
      <c r="B50" s="4"/>
      <c r="C50" s="4"/>
      <c r="D50" s="4"/>
      <c r="E50" s="4"/>
      <c r="F50" s="15"/>
      <c r="G50" s="4"/>
      <c r="H50" s="84"/>
      <c r="I50" s="16"/>
      <c r="J50" s="16"/>
      <c r="K50" s="16"/>
      <c r="L50" s="10"/>
      <c r="M50" s="3"/>
    </row>
    <row r="51" spans="1:13" ht="15.75" x14ac:dyDescent="0.25">
      <c r="A51" s="10"/>
      <c r="B51" s="76"/>
    </row>
    <row r="52" spans="1:13" ht="18.75" x14ac:dyDescent="0.25">
      <c r="A52" s="243" t="s">
        <v>274</v>
      </c>
      <c r="B52" s="4" t="s">
        <v>370</v>
      </c>
    </row>
    <row r="53" spans="1:13" ht="18.75" x14ac:dyDescent="0.25">
      <c r="A53" s="243"/>
      <c r="B53" s="4" t="s">
        <v>831</v>
      </c>
    </row>
    <row r="54" spans="1:13" ht="18.75" x14ac:dyDescent="0.25">
      <c r="A54" s="240" t="s">
        <v>275</v>
      </c>
      <c r="B54" s="4" t="s">
        <v>643</v>
      </c>
    </row>
    <row r="55" spans="1:13" ht="18.75" x14ac:dyDescent="0.25">
      <c r="A55" s="238">
        <v>1</v>
      </c>
      <c r="B55" s="133" t="s">
        <v>825</v>
      </c>
    </row>
    <row r="56" spans="1:13" ht="15.75" x14ac:dyDescent="0.25">
      <c r="A56" s="229"/>
      <c r="B56" s="4" t="s">
        <v>377</v>
      </c>
    </row>
    <row r="57" spans="1:13" ht="18.75" x14ac:dyDescent="0.25">
      <c r="A57" s="238">
        <v>2</v>
      </c>
      <c r="B57" s="4" t="s">
        <v>826</v>
      </c>
    </row>
    <row r="58" spans="1:13" ht="15.75" x14ac:dyDescent="0.25">
      <c r="A58" s="229"/>
      <c r="B58" s="4" t="s">
        <v>398</v>
      </c>
    </row>
    <row r="59" spans="1:13" ht="18.75" x14ac:dyDescent="0.25">
      <c r="A59" s="238">
        <v>3</v>
      </c>
      <c r="B59" s="4" t="s">
        <v>828</v>
      </c>
    </row>
    <row r="60" spans="1:13" ht="18.75" x14ac:dyDescent="0.25">
      <c r="A60" s="238">
        <v>4</v>
      </c>
      <c r="B60" s="4" t="s">
        <v>279</v>
      </c>
    </row>
    <row r="61" spans="1:13" ht="18.75" x14ac:dyDescent="0.25">
      <c r="A61" s="238"/>
      <c r="B61" s="4"/>
    </row>
    <row r="62" spans="1:13" ht="18.75" x14ac:dyDescent="0.25">
      <c r="A62" s="238"/>
      <c r="B62" s="4"/>
    </row>
    <row r="63" spans="1:13" ht="18.75" x14ac:dyDescent="0.25">
      <c r="A63" s="238"/>
      <c r="B63" s="4"/>
    </row>
  </sheetData>
  <mergeCells count="5">
    <mergeCell ref="B2:L2"/>
    <mergeCell ref="B6:L6"/>
    <mergeCell ref="B3:L3"/>
    <mergeCell ref="B4:L4"/>
    <mergeCell ref="B5:L5"/>
  </mergeCells>
  <phoneticPr fontId="0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AD1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zoomScale="80" zoomScaleNormal="80" workbookViewId="0"/>
  </sheetViews>
  <sheetFormatPr defaultRowHeight="15" x14ac:dyDescent="0.2"/>
  <cols>
    <col min="1" max="1" width="5.28515625" style="11" bestFit="1" customWidth="1"/>
    <col min="2" max="2" width="22.5703125" customWidth="1"/>
    <col min="3" max="3" width="15.7109375" customWidth="1"/>
    <col min="4" max="4" width="12.7109375" customWidth="1"/>
    <col min="5" max="5" width="10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17.7109375" bestFit="1" customWidth="1"/>
    <col min="12" max="12" width="1.7109375" customWidth="1"/>
    <col min="13" max="13" width="31.28515625" bestFit="1" customWidth="1"/>
    <col min="14" max="14" width="5.28515625" bestFit="1" customWidth="1"/>
    <col min="16" max="16" width="20.5703125" bestFit="1" customWidth="1"/>
  </cols>
  <sheetData>
    <row r="1" spans="1:14" ht="15.75" x14ac:dyDescent="0.2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 x14ac:dyDescent="0.25">
      <c r="A2" s="10"/>
      <c r="B2" s="1097" t="s">
        <v>42</v>
      </c>
      <c r="C2" s="1097"/>
      <c r="D2" s="1097"/>
      <c r="E2" s="1097"/>
      <c r="F2" s="1097"/>
      <c r="G2" s="1097"/>
      <c r="H2" s="1097"/>
      <c r="I2" s="1097"/>
      <c r="J2" s="1101"/>
      <c r="K2" s="1101"/>
      <c r="L2" s="1101"/>
      <c r="M2" s="1101"/>
      <c r="N2" s="10"/>
    </row>
    <row r="3" spans="1:14" ht="15.75" x14ac:dyDescent="0.25">
      <c r="A3" s="10"/>
      <c r="B3" s="1097" t="s">
        <v>170</v>
      </c>
      <c r="C3" s="1097"/>
      <c r="D3" s="1097"/>
      <c r="E3" s="1097"/>
      <c r="F3" s="1097"/>
      <c r="G3" s="1097"/>
      <c r="H3" s="1097"/>
      <c r="I3" s="1097"/>
      <c r="J3" s="1101"/>
      <c r="K3" s="1101"/>
      <c r="L3" s="1101"/>
      <c r="M3" s="1101"/>
      <c r="N3" s="10"/>
    </row>
    <row r="4" spans="1:14" ht="15.75" x14ac:dyDescent="0.25">
      <c r="A4" s="10"/>
      <c r="B4" s="1097" t="s">
        <v>46</v>
      </c>
      <c r="C4" s="1097"/>
      <c r="D4" s="1097"/>
      <c r="E4" s="1097"/>
      <c r="F4" s="1097"/>
      <c r="G4" s="1097"/>
      <c r="H4" s="1097"/>
      <c r="I4" s="1097"/>
      <c r="J4" s="1101"/>
      <c r="K4" s="1101"/>
      <c r="L4" s="1101"/>
      <c r="M4" s="1101"/>
      <c r="N4" s="10"/>
    </row>
    <row r="5" spans="1:14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3"/>
      <c r="K5" s="1103"/>
      <c r="L5" s="1103"/>
      <c r="M5" s="1103"/>
      <c r="N5" s="10"/>
    </row>
    <row r="6" spans="1:14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0"/>
    </row>
    <row r="7" spans="1:14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10"/>
      <c r="N7" s="10"/>
    </row>
    <row r="8" spans="1:14" ht="15.75" x14ac:dyDescent="0.25">
      <c r="A8" s="3" t="s">
        <v>62</v>
      </c>
      <c r="B8" s="2"/>
      <c r="C8" s="2"/>
      <c r="D8" s="2"/>
      <c r="E8" s="2"/>
      <c r="F8" s="2"/>
      <c r="G8" s="147" t="s">
        <v>165</v>
      </c>
      <c r="H8" s="3"/>
      <c r="I8" s="147" t="s">
        <v>166</v>
      </c>
      <c r="J8" s="3"/>
      <c r="K8" s="147" t="s">
        <v>167</v>
      </c>
      <c r="L8" s="2"/>
      <c r="M8" s="48"/>
      <c r="N8" s="3" t="s">
        <v>62</v>
      </c>
    </row>
    <row r="9" spans="1:14" ht="15.75" x14ac:dyDescent="0.25">
      <c r="A9" s="77" t="s">
        <v>73</v>
      </c>
      <c r="B9" s="2"/>
      <c r="C9" s="2"/>
      <c r="D9" s="2"/>
      <c r="E9" s="2"/>
      <c r="F9" s="2"/>
      <c r="G9" s="517">
        <f>'Statement AD-WP'!F9</f>
        <v>41274</v>
      </c>
      <c r="H9" s="2"/>
      <c r="I9" s="517">
        <f>'Statement AD-WP'!H9</f>
        <v>41639</v>
      </c>
      <c r="J9" s="2"/>
      <c r="K9" s="148" t="s">
        <v>168</v>
      </c>
      <c r="L9" s="2"/>
      <c r="M9" s="33" t="s">
        <v>65</v>
      </c>
      <c r="N9" s="77" t="s">
        <v>73</v>
      </c>
    </row>
    <row r="10" spans="1:1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3"/>
    </row>
    <row r="11" spans="1:14" ht="18.75" x14ac:dyDescent="0.25">
      <c r="A11" s="3">
        <v>1</v>
      </c>
      <c r="B11" s="134" t="s">
        <v>702</v>
      </c>
      <c r="C11" s="3"/>
      <c r="D11" s="3"/>
      <c r="E11" s="3"/>
      <c r="F11" s="3"/>
      <c r="G11" s="192"/>
      <c r="H11" s="79"/>
      <c r="I11" s="192"/>
      <c r="J11" s="150"/>
      <c r="K11" s="552">
        <v>627335</v>
      </c>
      <c r="L11" s="275"/>
      <c r="M11" s="10" t="s">
        <v>982</v>
      </c>
      <c r="N11" s="3">
        <v>1</v>
      </c>
    </row>
    <row r="12" spans="1:14" ht="15.75" x14ac:dyDescent="0.25">
      <c r="A12" s="3">
        <f>A11+1</f>
        <v>2</v>
      </c>
      <c r="B12" s="4"/>
      <c r="C12" s="4"/>
      <c r="D12" s="4"/>
      <c r="E12" s="4"/>
      <c r="F12" s="4"/>
      <c r="G12" s="23"/>
      <c r="H12" s="4"/>
      <c r="I12" s="23"/>
      <c r="J12" s="35"/>
      <c r="K12" s="23"/>
      <c r="L12" s="35"/>
      <c r="M12" s="19"/>
      <c r="N12" s="3">
        <f>N11+1</f>
        <v>2</v>
      </c>
    </row>
    <row r="13" spans="1:14" ht="18.75" x14ac:dyDescent="0.25">
      <c r="A13" s="3">
        <f t="shared" ref="A13:A15" si="0">+A12+1</f>
        <v>3</v>
      </c>
      <c r="B13" s="4" t="s">
        <v>436</v>
      </c>
      <c r="C13" s="4"/>
      <c r="D13" s="4"/>
      <c r="E13" s="4"/>
      <c r="F13" s="4"/>
      <c r="G13" s="450">
        <v>8471</v>
      </c>
      <c r="H13" s="349"/>
      <c r="I13" s="450">
        <v>19993</v>
      </c>
      <c r="J13" s="275"/>
      <c r="K13" s="63">
        <f>ROUND((G13+I13)/2,0)</f>
        <v>14232</v>
      </c>
      <c r="L13" s="275"/>
      <c r="M13" s="10" t="s">
        <v>983</v>
      </c>
      <c r="N13" s="3">
        <f t="shared" ref="N13:N15" si="1">+N12+1</f>
        <v>3</v>
      </c>
    </row>
    <row r="14" spans="1:14" ht="15.75" x14ac:dyDescent="0.25">
      <c r="A14" s="3">
        <f t="shared" si="0"/>
        <v>4</v>
      </c>
      <c r="B14" s="4"/>
      <c r="C14" s="4"/>
      <c r="D14" s="4"/>
      <c r="E14" s="4"/>
      <c r="F14" s="4"/>
      <c r="G14" s="23"/>
      <c r="H14" s="4"/>
      <c r="I14" s="23"/>
      <c r="J14" s="35"/>
      <c r="K14" s="61"/>
      <c r="L14" s="35"/>
      <c r="M14" s="21"/>
      <c r="N14" s="3">
        <f t="shared" si="1"/>
        <v>4</v>
      </c>
    </row>
    <row r="15" spans="1:14" ht="18.75" x14ac:dyDescent="0.25">
      <c r="A15" s="3">
        <f t="shared" si="0"/>
        <v>5</v>
      </c>
      <c r="B15" s="4" t="s">
        <v>703</v>
      </c>
      <c r="C15" s="4"/>
      <c r="D15" s="4"/>
      <c r="E15" s="4"/>
      <c r="F15" s="4"/>
      <c r="G15" s="450">
        <v>96526</v>
      </c>
      <c r="H15" s="4"/>
      <c r="I15" s="450">
        <v>103539</v>
      </c>
      <c r="J15" s="149"/>
      <c r="K15" s="63">
        <f>ROUND((G15+I15)/2,0)</f>
        <v>100033</v>
      </c>
      <c r="L15" s="35"/>
      <c r="M15" s="10" t="s">
        <v>984</v>
      </c>
      <c r="N15" s="3">
        <f t="shared" si="1"/>
        <v>5</v>
      </c>
    </row>
    <row r="16" spans="1:14" ht="15.75" x14ac:dyDescent="0.25">
      <c r="A16" s="3">
        <f t="shared" ref="A16:A29" si="2">+A15+1</f>
        <v>6</v>
      </c>
      <c r="B16" s="4"/>
      <c r="C16" s="4"/>
      <c r="D16" s="4"/>
      <c r="E16" s="4"/>
      <c r="F16" s="4"/>
      <c r="G16" s="61"/>
      <c r="H16" s="4"/>
      <c r="I16" s="61"/>
      <c r="J16" s="35"/>
      <c r="K16" s="61"/>
      <c r="L16" s="35"/>
      <c r="M16" s="21"/>
      <c r="N16" s="3">
        <f t="shared" ref="N16:N29" si="3">+N15+1</f>
        <v>6</v>
      </c>
    </row>
    <row r="17" spans="1:14" ht="18.75" x14ac:dyDescent="0.25">
      <c r="A17" s="3">
        <f t="shared" si="2"/>
        <v>7</v>
      </c>
      <c r="B17" s="4" t="s">
        <v>704</v>
      </c>
      <c r="C17" s="4"/>
      <c r="D17" s="4"/>
      <c r="E17" s="4"/>
      <c r="F17" s="4"/>
      <c r="G17" s="450">
        <v>226969</v>
      </c>
      <c r="H17" s="4"/>
      <c r="I17" s="450">
        <v>270623</v>
      </c>
      <c r="J17" s="149"/>
      <c r="K17" s="63">
        <f>ROUND((G17+I17)/2,0)</f>
        <v>248796</v>
      </c>
      <c r="L17" s="35"/>
      <c r="M17" s="10" t="s">
        <v>985</v>
      </c>
      <c r="N17" s="3">
        <f t="shared" si="3"/>
        <v>7</v>
      </c>
    </row>
    <row r="18" spans="1:14" ht="15.75" x14ac:dyDescent="0.25">
      <c r="A18" s="3">
        <f t="shared" si="2"/>
        <v>8</v>
      </c>
      <c r="B18" s="4"/>
      <c r="C18" s="4"/>
      <c r="D18" s="4"/>
      <c r="E18" s="4"/>
      <c r="F18" s="4"/>
      <c r="G18" s="23"/>
      <c r="H18" s="4"/>
      <c r="I18" s="23"/>
      <c r="J18" s="35"/>
      <c r="K18" s="23"/>
      <c r="L18" s="35"/>
      <c r="M18" s="19"/>
      <c r="N18" s="3">
        <f t="shared" si="3"/>
        <v>8</v>
      </c>
    </row>
    <row r="19" spans="1:14" ht="15.75" x14ac:dyDescent="0.25">
      <c r="A19" s="3">
        <f t="shared" si="2"/>
        <v>9</v>
      </c>
      <c r="B19" s="4" t="s">
        <v>87</v>
      </c>
      <c r="C19" s="4"/>
      <c r="D19" s="4"/>
      <c r="E19" s="4"/>
      <c r="F19" s="4"/>
      <c r="G19" s="162"/>
      <c r="H19" s="134"/>
      <c r="I19" s="162"/>
      <c r="J19" s="40"/>
      <c r="K19" s="416">
        <f>'Statement AI-WP'!$G29</f>
        <v>0.1648</v>
      </c>
      <c r="L19" s="40"/>
      <c r="M19" s="21" t="s">
        <v>511</v>
      </c>
      <c r="N19" s="3">
        <f t="shared" si="3"/>
        <v>9</v>
      </c>
    </row>
    <row r="20" spans="1:14" ht="15.75" x14ac:dyDescent="0.25">
      <c r="A20" s="256">
        <f t="shared" si="2"/>
        <v>10</v>
      </c>
      <c r="B20" s="4"/>
      <c r="C20" s="4"/>
      <c r="D20" s="4"/>
      <c r="E20" s="4"/>
      <c r="F20" s="4"/>
      <c r="G20" s="24"/>
      <c r="H20" s="134"/>
      <c r="I20" s="24"/>
      <c r="J20" s="35"/>
      <c r="K20" s="418"/>
      <c r="L20" s="35"/>
      <c r="M20" s="19"/>
      <c r="N20" s="256">
        <f t="shared" si="3"/>
        <v>10</v>
      </c>
    </row>
    <row r="21" spans="1:14" ht="15.75" x14ac:dyDescent="0.25">
      <c r="A21" s="345">
        <f t="shared" si="2"/>
        <v>11</v>
      </c>
      <c r="B21" s="4" t="s">
        <v>524</v>
      </c>
      <c r="C21" s="4"/>
      <c r="D21" s="4"/>
      <c r="E21" s="4"/>
      <c r="F21" s="4"/>
      <c r="G21" s="24"/>
      <c r="H21" s="134"/>
      <c r="I21" s="24"/>
      <c r="J21" s="35"/>
      <c r="K21" s="428">
        <f>ROUND(K13*K19,0)</f>
        <v>2345</v>
      </c>
      <c r="L21" s="275"/>
      <c r="M21" s="19" t="s">
        <v>658</v>
      </c>
      <c r="N21" s="345">
        <f t="shared" si="3"/>
        <v>11</v>
      </c>
    </row>
    <row r="22" spans="1:14" ht="15.75" x14ac:dyDescent="0.25">
      <c r="A22" s="345">
        <f t="shared" si="2"/>
        <v>12</v>
      </c>
      <c r="B22" s="4"/>
      <c r="C22" s="4"/>
      <c r="D22" s="4"/>
      <c r="E22" s="4"/>
      <c r="F22" s="4"/>
      <c r="G22" s="24"/>
      <c r="H22" s="134"/>
      <c r="I22" s="24"/>
      <c r="J22" s="35"/>
      <c r="K22" s="418"/>
      <c r="L22" s="35"/>
      <c r="M22" s="19"/>
      <c r="N22" s="345">
        <f t="shared" si="3"/>
        <v>12</v>
      </c>
    </row>
    <row r="23" spans="1:14" ht="15.75" x14ac:dyDescent="0.25">
      <c r="A23" s="345">
        <f t="shared" si="2"/>
        <v>13</v>
      </c>
      <c r="B23" s="4" t="s">
        <v>681</v>
      </c>
      <c r="C23" s="4"/>
      <c r="D23" s="4"/>
      <c r="E23" s="4"/>
      <c r="F23" s="4"/>
      <c r="G23" s="62"/>
      <c r="H23" s="73"/>
      <c r="I23" s="62"/>
      <c r="J23" s="428"/>
      <c r="K23" s="154">
        <f>ROUND(K15*K19,0)</f>
        <v>16485</v>
      </c>
      <c r="L23" s="35"/>
      <c r="M23" s="19" t="s">
        <v>659</v>
      </c>
      <c r="N23" s="345">
        <f t="shared" si="3"/>
        <v>13</v>
      </c>
    </row>
    <row r="24" spans="1:14" ht="15.75" x14ac:dyDescent="0.25">
      <c r="A24" s="3">
        <f t="shared" si="2"/>
        <v>14</v>
      </c>
      <c r="B24" s="4"/>
      <c r="C24" s="4"/>
      <c r="D24" s="4"/>
      <c r="E24" s="4"/>
      <c r="F24" s="4"/>
      <c r="G24" s="62"/>
      <c r="H24" s="73"/>
      <c r="I24" s="62"/>
      <c r="J24" s="149"/>
      <c r="K24" s="154"/>
      <c r="L24" s="35"/>
      <c r="M24" s="19"/>
      <c r="N24" s="3">
        <f t="shared" si="3"/>
        <v>14</v>
      </c>
    </row>
    <row r="25" spans="1:14" ht="15.75" x14ac:dyDescent="0.25">
      <c r="A25" s="3">
        <f t="shared" si="2"/>
        <v>15</v>
      </c>
      <c r="B25" s="4" t="s">
        <v>682</v>
      </c>
      <c r="C25" s="4"/>
      <c r="D25" s="4"/>
      <c r="E25" s="4"/>
      <c r="F25" s="4"/>
      <c r="G25" s="164"/>
      <c r="H25" s="73"/>
      <c r="I25" s="164"/>
      <c r="J25" s="149"/>
      <c r="K25" s="155">
        <f>ROUND(K17*K19,0)</f>
        <v>41002</v>
      </c>
      <c r="L25" s="35"/>
      <c r="M25" s="19" t="s">
        <v>660</v>
      </c>
      <c r="N25" s="3">
        <f t="shared" si="3"/>
        <v>15</v>
      </c>
    </row>
    <row r="26" spans="1:14" ht="15.75" x14ac:dyDescent="0.25">
      <c r="A26" s="3">
        <f t="shared" si="2"/>
        <v>16</v>
      </c>
      <c r="B26" s="4"/>
      <c r="C26" s="4"/>
      <c r="D26" s="4"/>
      <c r="E26" s="4"/>
      <c r="F26" s="4"/>
      <c r="G26" s="164"/>
      <c r="H26" s="73"/>
      <c r="I26" s="164"/>
      <c r="J26" s="149"/>
      <c r="K26" s="154"/>
      <c r="L26" s="35"/>
      <c r="M26" s="19"/>
      <c r="N26" s="3">
        <f t="shared" si="3"/>
        <v>16</v>
      </c>
    </row>
    <row r="27" spans="1:14" ht="16.5" thickBot="1" x14ac:dyDescent="0.3">
      <c r="A27" s="3">
        <f t="shared" si="2"/>
        <v>17</v>
      </c>
      <c r="B27" s="4" t="s">
        <v>683</v>
      </c>
      <c r="C27" s="4"/>
      <c r="D27" s="4"/>
      <c r="E27" s="4"/>
      <c r="F27" s="4"/>
      <c r="G27" s="159"/>
      <c r="H27" s="73"/>
      <c r="I27" s="159"/>
      <c r="J27" s="149"/>
      <c r="K27" s="394">
        <f>K11+K21+K23+K25</f>
        <v>687167</v>
      </c>
      <c r="L27" s="275"/>
      <c r="M27" s="19" t="s">
        <v>661</v>
      </c>
      <c r="N27" s="3">
        <f t="shared" si="3"/>
        <v>17</v>
      </c>
    </row>
    <row r="28" spans="1:14" ht="16.5" thickTop="1" x14ac:dyDescent="0.25">
      <c r="A28" s="345">
        <f t="shared" si="2"/>
        <v>18</v>
      </c>
      <c r="B28" s="4"/>
      <c r="C28" s="4"/>
      <c r="D28" s="4"/>
      <c r="E28" s="4"/>
      <c r="F28" s="4"/>
      <c r="G28" s="134"/>
      <c r="H28" s="134"/>
      <c r="I28" s="64"/>
      <c r="J28" s="36"/>
      <c r="K28" s="36"/>
      <c r="L28" s="36"/>
      <c r="M28" s="19"/>
      <c r="N28" s="345">
        <f t="shared" si="3"/>
        <v>18</v>
      </c>
    </row>
    <row r="29" spans="1:14" ht="16.5" thickBot="1" x14ac:dyDescent="0.3">
      <c r="A29" s="345">
        <f t="shared" si="2"/>
        <v>19</v>
      </c>
      <c r="B29" s="134" t="s">
        <v>558</v>
      </c>
      <c r="C29" s="3"/>
      <c r="D29" s="3"/>
      <c r="E29" s="3"/>
      <c r="F29" s="3"/>
      <c r="G29" s="150"/>
      <c r="H29" s="134"/>
      <c r="I29" s="150"/>
      <c r="J29" s="150"/>
      <c r="K29" s="457">
        <v>0</v>
      </c>
      <c r="L29" s="3"/>
      <c r="M29" s="10" t="s">
        <v>986</v>
      </c>
      <c r="N29" s="345">
        <f t="shared" si="3"/>
        <v>19</v>
      </c>
    </row>
    <row r="30" spans="1:14" ht="16.5" thickTop="1" x14ac:dyDescent="0.25">
      <c r="A30" s="345"/>
      <c r="B30" s="4"/>
      <c r="C30" s="4"/>
      <c r="D30" s="4"/>
      <c r="E30" s="4"/>
      <c r="F30" s="4"/>
      <c r="G30" s="134"/>
      <c r="H30" s="134"/>
      <c r="I30" s="64"/>
      <c r="J30" s="36"/>
      <c r="K30" s="36"/>
      <c r="L30" s="36"/>
      <c r="M30" s="19"/>
      <c r="N30" s="345"/>
    </row>
    <row r="32" spans="1:14" ht="18.75" x14ac:dyDescent="0.25">
      <c r="A32" s="240" t="s">
        <v>274</v>
      </c>
      <c r="B32" s="4" t="s">
        <v>644</v>
      </c>
    </row>
    <row r="33" spans="1:2" ht="18.75" x14ac:dyDescent="0.25">
      <c r="A33" s="243" t="s">
        <v>275</v>
      </c>
      <c r="B33" s="4" t="s">
        <v>837</v>
      </c>
    </row>
    <row r="34" spans="1:2" ht="18.75" x14ac:dyDescent="0.25">
      <c r="A34" s="238">
        <v>1</v>
      </c>
      <c r="B34" s="4" t="s">
        <v>826</v>
      </c>
    </row>
    <row r="35" spans="1:2" ht="15.75" x14ac:dyDescent="0.25">
      <c r="A35" s="231"/>
      <c r="B35" s="4" t="s">
        <v>378</v>
      </c>
    </row>
    <row r="36" spans="1:2" ht="18.75" x14ac:dyDescent="0.25">
      <c r="A36" s="238">
        <v>2</v>
      </c>
      <c r="B36" s="133" t="s">
        <v>825</v>
      </c>
    </row>
    <row r="37" spans="1:2" ht="15.75" x14ac:dyDescent="0.25">
      <c r="A37" s="231"/>
      <c r="B37" s="4" t="s">
        <v>377</v>
      </c>
    </row>
    <row r="38" spans="1:2" ht="18.75" x14ac:dyDescent="0.25">
      <c r="A38" s="238"/>
      <c r="B38" s="4"/>
    </row>
    <row r="39" spans="1:2" ht="15.75" x14ac:dyDescent="0.25">
      <c r="B39" s="4"/>
    </row>
    <row r="40" spans="1:2" ht="15.75" x14ac:dyDescent="0.25">
      <c r="A40" s="275"/>
      <c r="B40" s="50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25" right="0.25" top="0.25" bottom="0.5" header="0.25" footer="0.25"/>
  <pageSetup scale="65" orientation="portrait" r:id="rId1"/>
  <headerFooter alignWithMargins="0">
    <oddFooter>&amp;C&amp;12Page AE1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26"/>
  <sheetViews>
    <sheetView zoomScale="80" zoomScaleNormal="80" workbookViewId="0"/>
  </sheetViews>
  <sheetFormatPr defaultColWidth="9.140625" defaultRowHeight="15" x14ac:dyDescent="0.2"/>
  <cols>
    <col min="1" max="1" width="5.7109375" style="11" customWidth="1"/>
    <col min="2" max="2" width="25.5703125" style="176" customWidth="1"/>
    <col min="3" max="3" width="17.28515625" style="176" customWidth="1"/>
    <col min="4" max="4" width="10.7109375" style="176" customWidth="1"/>
    <col min="5" max="5" width="8.7109375" style="176" customWidth="1"/>
    <col min="6" max="6" width="1.7109375" style="176" customWidth="1"/>
    <col min="7" max="7" width="13" style="176" customWidth="1"/>
    <col min="8" max="8" width="1.7109375" style="176" customWidth="1"/>
    <col min="9" max="9" width="13.140625" style="176" customWidth="1"/>
    <col min="10" max="10" width="1.7109375" style="176" customWidth="1"/>
    <col min="11" max="11" width="17.7109375" style="176" bestFit="1" customWidth="1"/>
    <col min="12" max="12" width="1.7109375" style="176" customWidth="1"/>
    <col min="13" max="13" width="38.7109375" style="176" bestFit="1" customWidth="1"/>
    <col min="14" max="14" width="5.7109375" style="176" customWidth="1"/>
    <col min="15" max="15" width="9.140625" style="176"/>
    <col min="16" max="16" width="20.5703125" style="176" bestFit="1" customWidth="1"/>
    <col min="17" max="16384" width="9.140625" style="176"/>
  </cols>
  <sheetData>
    <row r="1" spans="1:14" ht="15.75" x14ac:dyDescent="0.25">
      <c r="A1" s="262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262"/>
    </row>
    <row r="2" spans="1:14" ht="15.75" x14ac:dyDescent="0.25">
      <c r="A2" s="262"/>
      <c r="B2" s="1097" t="s">
        <v>42</v>
      </c>
      <c r="C2" s="1097"/>
      <c r="D2" s="1097"/>
      <c r="E2" s="1097"/>
      <c r="F2" s="1097"/>
      <c r="G2" s="1097"/>
      <c r="H2" s="1097"/>
      <c r="I2" s="1097"/>
      <c r="J2" s="1104"/>
      <c r="K2" s="1104"/>
      <c r="L2" s="1104"/>
      <c r="M2" s="1104"/>
      <c r="N2" s="262"/>
    </row>
    <row r="3" spans="1:14" ht="15.75" x14ac:dyDescent="0.25">
      <c r="A3" s="262"/>
      <c r="B3" s="1097" t="s">
        <v>171</v>
      </c>
      <c r="C3" s="1097"/>
      <c r="D3" s="1097"/>
      <c r="E3" s="1097"/>
      <c r="F3" s="1097"/>
      <c r="G3" s="1097"/>
      <c r="H3" s="1097"/>
      <c r="I3" s="1097"/>
      <c r="J3" s="1104"/>
      <c r="K3" s="1104"/>
      <c r="L3" s="1104"/>
      <c r="M3" s="1104"/>
      <c r="N3" s="262"/>
    </row>
    <row r="4" spans="1:14" ht="15.75" x14ac:dyDescent="0.25">
      <c r="A4" s="262"/>
      <c r="B4" s="1097" t="s">
        <v>77</v>
      </c>
      <c r="C4" s="1097"/>
      <c r="D4" s="1097"/>
      <c r="E4" s="1097"/>
      <c r="F4" s="1097"/>
      <c r="G4" s="1097"/>
      <c r="H4" s="1097"/>
      <c r="I4" s="1097"/>
      <c r="J4" s="1104"/>
      <c r="K4" s="1104"/>
      <c r="L4" s="1104"/>
      <c r="M4" s="1104"/>
      <c r="N4" s="262"/>
    </row>
    <row r="5" spans="1:14" ht="15.75" x14ac:dyDescent="0.25">
      <c r="A5" s="262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5"/>
      <c r="K5" s="1105"/>
      <c r="L5" s="1105"/>
      <c r="M5" s="1105"/>
      <c r="N5" s="262"/>
    </row>
    <row r="6" spans="1:14" ht="15.75" x14ac:dyDescent="0.25">
      <c r="A6" s="262"/>
      <c r="B6" s="1095" t="s">
        <v>72</v>
      </c>
      <c r="C6" s="1074"/>
      <c r="D6" s="1074"/>
      <c r="E6" s="1074"/>
      <c r="F6" s="1074"/>
      <c r="G6" s="1074"/>
      <c r="H6" s="1074"/>
      <c r="I6" s="1074"/>
      <c r="J6" s="1074"/>
      <c r="K6" s="1074"/>
      <c r="L6" s="1074"/>
      <c r="M6" s="1074"/>
      <c r="N6" s="262"/>
    </row>
    <row r="7" spans="1:14" ht="15.75" x14ac:dyDescent="0.25">
      <c r="A7" s="262"/>
      <c r="B7" s="262"/>
      <c r="C7" s="262"/>
      <c r="D7" s="262"/>
      <c r="E7" s="262"/>
      <c r="F7" s="262"/>
      <c r="G7" s="262"/>
      <c r="H7" s="262"/>
      <c r="I7" s="262"/>
      <c r="J7" s="10"/>
      <c r="K7" s="10"/>
      <c r="L7" s="10"/>
      <c r="M7" s="10"/>
      <c r="N7" s="262"/>
    </row>
    <row r="8" spans="1:14" ht="15.75" x14ac:dyDescent="0.25">
      <c r="A8" s="262" t="s">
        <v>62</v>
      </c>
      <c r="B8" s="261"/>
      <c r="C8" s="261"/>
      <c r="D8" s="261"/>
      <c r="E8" s="261"/>
      <c r="F8" s="261"/>
      <c r="G8" s="147" t="s">
        <v>165</v>
      </c>
      <c r="H8" s="262"/>
      <c r="I8" s="147" t="s">
        <v>166</v>
      </c>
      <c r="J8" s="10"/>
      <c r="K8" s="147" t="s">
        <v>167</v>
      </c>
      <c r="L8" s="10"/>
      <c r="M8" s="10"/>
      <c r="N8" s="262" t="s">
        <v>62</v>
      </c>
    </row>
    <row r="9" spans="1:14" ht="15.75" x14ac:dyDescent="0.25">
      <c r="A9" s="77" t="s">
        <v>73</v>
      </c>
      <c r="B9" s="4"/>
      <c r="C9" s="4"/>
      <c r="D9" s="4"/>
      <c r="E9" s="4"/>
      <c r="F9" s="4"/>
      <c r="G9" s="517">
        <f>'Statement AD-WP'!F9</f>
        <v>41274</v>
      </c>
      <c r="H9" s="4"/>
      <c r="I9" s="517">
        <f>'Statement AD-WP'!H9</f>
        <v>41639</v>
      </c>
      <c r="J9" s="261"/>
      <c r="K9" s="148" t="s">
        <v>168</v>
      </c>
      <c r="L9" s="261"/>
      <c r="M9" s="33" t="s">
        <v>65</v>
      </c>
      <c r="N9" s="77" t="s">
        <v>73</v>
      </c>
    </row>
    <row r="10" spans="1:14" ht="15.75" x14ac:dyDescent="0.25">
      <c r="A10" s="87"/>
      <c r="B10" s="4"/>
      <c r="C10" s="4"/>
      <c r="D10" s="4"/>
      <c r="E10" s="4"/>
      <c r="F10" s="4"/>
      <c r="G10" s="4"/>
      <c r="H10" s="4"/>
      <c r="I10" s="4"/>
      <c r="J10" s="10"/>
      <c r="K10" s="262"/>
      <c r="L10" s="10"/>
      <c r="M10" s="10"/>
      <c r="N10" s="87"/>
    </row>
    <row r="11" spans="1:14" ht="15.75" x14ac:dyDescent="0.25">
      <c r="A11" s="262">
        <v>1</v>
      </c>
      <c r="B11" s="103" t="s">
        <v>489</v>
      </c>
      <c r="C11" s="4"/>
      <c r="D11" s="4"/>
      <c r="E11" s="4"/>
      <c r="F11" s="4"/>
      <c r="G11" s="453">
        <v>-211753</v>
      </c>
      <c r="H11" s="12"/>
      <c r="I11" s="453">
        <v>-276123</v>
      </c>
      <c r="J11" s="4"/>
      <c r="K11" s="12">
        <f>ROUND((G11+I11)/2,0)</f>
        <v>-243938</v>
      </c>
      <c r="L11" s="10"/>
      <c r="M11" s="10" t="s">
        <v>995</v>
      </c>
      <c r="N11" s="262">
        <v>1</v>
      </c>
    </row>
    <row r="12" spans="1:14" ht="15.75" x14ac:dyDescent="0.25">
      <c r="A12" s="262">
        <f>A11+1</f>
        <v>2</v>
      </c>
      <c r="B12" s="103"/>
      <c r="C12" s="4"/>
      <c r="D12" s="4"/>
      <c r="E12" s="4"/>
      <c r="F12" s="4"/>
      <c r="G12" s="12"/>
      <c r="H12" s="12"/>
      <c r="I12" s="79"/>
      <c r="J12" s="4"/>
      <c r="K12" s="12"/>
      <c r="L12" s="10"/>
      <c r="M12" s="10"/>
      <c r="N12" s="262">
        <f>N11+1</f>
        <v>2</v>
      </c>
    </row>
    <row r="13" spans="1:14" ht="15.75" x14ac:dyDescent="0.25">
      <c r="A13" s="262">
        <f t="shared" ref="A13:A22" si="0">A12+1</f>
        <v>3</v>
      </c>
      <c r="B13" s="103" t="s">
        <v>487</v>
      </c>
      <c r="C13" s="4"/>
      <c r="D13" s="4"/>
      <c r="E13" s="4"/>
      <c r="F13" s="4"/>
      <c r="G13" s="454">
        <v>-62516</v>
      </c>
      <c r="H13" s="68"/>
      <c r="I13" s="454">
        <v>-140932</v>
      </c>
      <c r="J13" s="4"/>
      <c r="K13" s="69">
        <f>ROUND((G13+I13)/2,0)</f>
        <v>-101724</v>
      </c>
      <c r="L13" s="10"/>
      <c r="M13" s="10" t="s">
        <v>996</v>
      </c>
      <c r="N13" s="262">
        <f t="shared" ref="N13:N22" si="1">N12+1</f>
        <v>3</v>
      </c>
    </row>
    <row r="14" spans="1:14" ht="15.75" x14ac:dyDescent="0.25">
      <c r="A14" s="262">
        <f t="shared" si="0"/>
        <v>4</v>
      </c>
      <c r="B14" s="103"/>
      <c r="C14" s="4"/>
      <c r="D14" s="4"/>
      <c r="E14" s="4"/>
      <c r="F14" s="4"/>
      <c r="G14" s="12"/>
      <c r="H14" s="12"/>
      <c r="I14" s="12"/>
      <c r="J14" s="4"/>
      <c r="K14" s="12"/>
      <c r="L14" s="10"/>
      <c r="M14" s="10"/>
      <c r="N14" s="262">
        <f t="shared" si="1"/>
        <v>4</v>
      </c>
    </row>
    <row r="15" spans="1:14" ht="19.5" thickBot="1" x14ac:dyDescent="0.3">
      <c r="A15" s="262">
        <f t="shared" si="0"/>
        <v>5</v>
      </c>
      <c r="B15" s="103" t="s">
        <v>488</v>
      </c>
      <c r="C15" s="4"/>
      <c r="D15" s="4"/>
      <c r="E15" s="4"/>
      <c r="F15" s="4"/>
      <c r="G15" s="71">
        <f>G11+G13</f>
        <v>-274269</v>
      </c>
      <c r="H15" s="902"/>
      <c r="I15" s="71">
        <f>I11+I13</f>
        <v>-417055</v>
      </c>
      <c r="J15" s="902"/>
      <c r="K15" s="71">
        <f>ROUND((G15+I15)/2,0)</f>
        <v>-345662</v>
      </c>
      <c r="L15" s="10"/>
      <c r="M15" s="19" t="s">
        <v>258</v>
      </c>
      <c r="N15" s="262">
        <f t="shared" si="1"/>
        <v>5</v>
      </c>
    </row>
    <row r="16" spans="1:14" ht="16.5" thickTop="1" x14ac:dyDescent="0.25">
      <c r="A16" s="262">
        <f t="shared" si="0"/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469" t="s">
        <v>412</v>
      </c>
      <c r="N16" s="262">
        <f t="shared" si="1"/>
        <v>6</v>
      </c>
    </row>
    <row r="17" spans="1:14" ht="15.75" x14ac:dyDescent="0.25">
      <c r="A17" s="345">
        <f t="shared" si="0"/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0"/>
      <c r="M17" s="469"/>
      <c r="N17" s="345">
        <f t="shared" si="1"/>
        <v>7</v>
      </c>
    </row>
    <row r="18" spans="1:14" ht="16.5" thickBot="1" x14ac:dyDescent="0.3">
      <c r="A18" s="345">
        <f t="shared" si="0"/>
        <v>8</v>
      </c>
      <c r="B18" s="103" t="s">
        <v>433</v>
      </c>
      <c r="G18" s="480">
        <v>0</v>
      </c>
      <c r="H18" s="12"/>
      <c r="I18" s="480">
        <v>0</v>
      </c>
      <c r="J18" s="12"/>
      <c r="K18" s="71">
        <f>ROUND((G18+I18)/2,0)</f>
        <v>0</v>
      </c>
      <c r="M18" s="10" t="s">
        <v>997</v>
      </c>
      <c r="N18" s="345">
        <f t="shared" si="1"/>
        <v>8</v>
      </c>
    </row>
    <row r="19" spans="1:14" ht="16.5" thickTop="1" x14ac:dyDescent="0.25">
      <c r="A19" s="345">
        <f t="shared" si="0"/>
        <v>9</v>
      </c>
      <c r="B19" s="4"/>
      <c r="G19" s="698"/>
      <c r="H19" s="698"/>
      <c r="I19" s="698"/>
      <c r="J19" s="698"/>
      <c r="K19" s="698"/>
      <c r="M19" s="10"/>
      <c r="N19" s="345">
        <f t="shared" si="1"/>
        <v>9</v>
      </c>
    </row>
    <row r="20" spans="1:14" ht="16.5" thickBot="1" x14ac:dyDescent="0.3">
      <c r="A20" s="345">
        <f t="shared" si="0"/>
        <v>10</v>
      </c>
      <c r="B20" s="103" t="s">
        <v>860</v>
      </c>
      <c r="G20" s="798">
        <v>0</v>
      </c>
      <c r="H20" s="697"/>
      <c r="I20" s="798">
        <v>0</v>
      </c>
      <c r="J20" s="697"/>
      <c r="K20" s="799">
        <f>ROUND((G20+I20)/2,0)</f>
        <v>0</v>
      </c>
      <c r="M20" s="10" t="s">
        <v>998</v>
      </c>
      <c r="N20" s="345">
        <f t="shared" si="1"/>
        <v>10</v>
      </c>
    </row>
    <row r="21" spans="1:14" ht="16.5" thickTop="1" x14ac:dyDescent="0.25">
      <c r="A21" s="345">
        <f t="shared" si="0"/>
        <v>11</v>
      </c>
      <c r="G21" s="698"/>
      <c r="H21" s="698"/>
      <c r="I21" s="698"/>
      <c r="J21" s="698"/>
      <c r="K21" s="698"/>
      <c r="N21" s="345">
        <f t="shared" si="1"/>
        <v>11</v>
      </c>
    </row>
    <row r="22" spans="1:14" ht="16.5" thickBot="1" x14ac:dyDescent="0.3">
      <c r="A22" s="345">
        <f t="shared" si="0"/>
        <v>12</v>
      </c>
      <c r="B22" s="103" t="s">
        <v>859</v>
      </c>
      <c r="G22" s="480">
        <v>0</v>
      </c>
      <c r="H22" s="12"/>
      <c r="I22" s="480">
        <v>0</v>
      </c>
      <c r="J22" s="12"/>
      <c r="K22" s="71">
        <f>ROUND((G22+I22)/2,0)</f>
        <v>0</v>
      </c>
      <c r="M22" s="10" t="s">
        <v>999</v>
      </c>
      <c r="N22" s="345">
        <f t="shared" si="1"/>
        <v>12</v>
      </c>
    </row>
    <row r="23" spans="1:14" ht="15.75" thickTop="1" x14ac:dyDescent="0.2"/>
    <row r="25" spans="1:14" ht="18.75" x14ac:dyDescent="0.25">
      <c r="A25" s="903"/>
      <c r="B25" s="4"/>
    </row>
    <row r="26" spans="1:14" ht="15.75" x14ac:dyDescent="0.25">
      <c r="B26" s="4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25" right="0.25" top="0.25" bottom="0.5" header="0.25" footer="0.25"/>
  <pageSetup scale="63" orientation="portrait" r:id="rId1"/>
  <headerFooter alignWithMargins="0">
    <oddFooter>&amp;C&amp;14Page AF1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18"/>
  <sheetViews>
    <sheetView zoomScale="80" zoomScaleNormal="80" workbookViewId="0"/>
  </sheetViews>
  <sheetFormatPr defaultColWidth="9.140625" defaultRowHeight="15" x14ac:dyDescent="0.2"/>
  <cols>
    <col min="1" max="1" width="5.28515625" style="11" bestFit="1" customWidth="1"/>
    <col min="2" max="2" width="20.7109375" style="176" customWidth="1"/>
    <col min="3" max="3" width="14.28515625" style="176" bestFit="1" customWidth="1"/>
    <col min="4" max="4" width="12.7109375" style="176" customWidth="1"/>
    <col min="5" max="5" width="11.7109375" style="176" customWidth="1"/>
    <col min="6" max="6" width="1.7109375" style="176" customWidth="1"/>
    <col min="7" max="7" width="13" style="176" customWidth="1"/>
    <col min="8" max="8" width="1.7109375" style="176" customWidth="1"/>
    <col min="9" max="9" width="13.140625" style="176" customWidth="1"/>
    <col min="10" max="10" width="1.7109375" style="176" customWidth="1"/>
    <col min="11" max="11" width="17.7109375" style="176" bestFit="1" customWidth="1"/>
    <col min="12" max="12" width="1.7109375" style="176" customWidth="1"/>
    <col min="13" max="13" width="30.85546875" style="176" bestFit="1" customWidth="1"/>
    <col min="14" max="14" width="5.28515625" style="176" bestFit="1" customWidth="1"/>
    <col min="15" max="15" width="9.140625" style="176"/>
    <col min="16" max="16" width="20.5703125" style="176" bestFit="1" customWidth="1"/>
    <col min="17" max="16384" width="9.140625" style="176"/>
  </cols>
  <sheetData>
    <row r="1" spans="1:14" ht="15.75" x14ac:dyDescent="0.2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 x14ac:dyDescent="0.25">
      <c r="A2" s="3"/>
      <c r="B2" s="1097" t="s">
        <v>42</v>
      </c>
      <c r="C2" s="1097"/>
      <c r="D2" s="1097"/>
      <c r="E2" s="1097"/>
      <c r="F2" s="1097"/>
      <c r="G2" s="1097"/>
      <c r="H2" s="1097"/>
      <c r="I2" s="1097"/>
      <c r="J2" s="1101"/>
      <c r="K2" s="1101"/>
      <c r="L2" s="1101"/>
      <c r="M2" s="1101"/>
      <c r="N2" s="3"/>
    </row>
    <row r="3" spans="1:14" ht="15.75" x14ac:dyDescent="0.25">
      <c r="A3" s="3"/>
      <c r="B3" s="1097" t="s">
        <v>239</v>
      </c>
      <c r="C3" s="1097"/>
      <c r="D3" s="1097"/>
      <c r="E3" s="1097"/>
      <c r="F3" s="1097"/>
      <c r="G3" s="1097"/>
      <c r="H3" s="1097"/>
      <c r="I3" s="1097"/>
      <c r="J3" s="1101"/>
      <c r="K3" s="1101"/>
      <c r="L3" s="1101"/>
      <c r="M3" s="1101"/>
      <c r="N3" s="3"/>
    </row>
    <row r="4" spans="1:14" ht="15.75" x14ac:dyDescent="0.25">
      <c r="A4" s="3"/>
      <c r="B4" s="1097" t="s">
        <v>240</v>
      </c>
      <c r="C4" s="1097"/>
      <c r="D4" s="1097"/>
      <c r="E4" s="1097"/>
      <c r="F4" s="1097"/>
      <c r="G4" s="1097"/>
      <c r="H4" s="1097"/>
      <c r="I4" s="1097"/>
      <c r="J4" s="1101"/>
      <c r="K4" s="1101"/>
      <c r="L4" s="1101"/>
      <c r="M4" s="1101"/>
      <c r="N4" s="3"/>
    </row>
    <row r="5" spans="1:14" ht="15.75" x14ac:dyDescent="0.25">
      <c r="A5" s="3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093"/>
      <c r="J5" s="1103"/>
      <c r="K5" s="1103"/>
      <c r="L5" s="1103"/>
      <c r="M5" s="1103"/>
      <c r="N5" s="3"/>
    </row>
    <row r="6" spans="1:14" ht="15.75" x14ac:dyDescent="0.25">
      <c r="A6" s="3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3"/>
    </row>
    <row r="7" spans="1:14" ht="15.75" x14ac:dyDescent="0.25">
      <c r="A7" s="3"/>
      <c r="B7" s="3"/>
      <c r="C7" s="3"/>
      <c r="D7" s="3"/>
      <c r="E7" s="3"/>
      <c r="F7" s="3"/>
      <c r="G7" s="3"/>
      <c r="H7" s="3"/>
      <c r="I7" s="3"/>
      <c r="J7" s="10"/>
      <c r="K7" s="10"/>
      <c r="L7" s="10"/>
      <c r="M7" s="10"/>
      <c r="N7" s="3"/>
    </row>
    <row r="8" spans="1:14" ht="15.75" x14ac:dyDescent="0.25">
      <c r="A8" s="3" t="s">
        <v>62</v>
      </c>
      <c r="B8" s="2"/>
      <c r="C8" s="2"/>
      <c r="D8" s="2"/>
      <c r="E8" s="2"/>
      <c r="F8" s="2"/>
      <c r="G8" s="147" t="s">
        <v>165</v>
      </c>
      <c r="H8" s="345"/>
      <c r="I8" s="147" t="s">
        <v>166</v>
      </c>
      <c r="J8" s="10"/>
      <c r="K8" s="147" t="s">
        <v>167</v>
      </c>
      <c r="L8" s="10"/>
      <c r="M8" s="10"/>
      <c r="N8" s="3" t="s">
        <v>62</v>
      </c>
    </row>
    <row r="9" spans="1:14" ht="15.75" x14ac:dyDescent="0.25">
      <c r="A9" s="77" t="s">
        <v>73</v>
      </c>
      <c r="B9" s="4"/>
      <c r="C9" s="4"/>
      <c r="D9" s="4"/>
      <c r="E9" s="4"/>
      <c r="F9" s="4"/>
      <c r="G9" s="517">
        <f>'Statement AD-WP'!F9</f>
        <v>41274</v>
      </c>
      <c r="H9" s="4"/>
      <c r="I9" s="517">
        <f>'Statement AD-WP'!H9</f>
        <v>41639</v>
      </c>
      <c r="J9" s="909"/>
      <c r="K9" s="148" t="s">
        <v>168</v>
      </c>
      <c r="L9" s="2"/>
      <c r="M9" s="33" t="s">
        <v>65</v>
      </c>
      <c r="N9" s="77" t="s">
        <v>73</v>
      </c>
    </row>
    <row r="10" spans="1:14" ht="15.75" x14ac:dyDescent="0.25">
      <c r="A10" s="87"/>
      <c r="B10" s="4"/>
      <c r="C10" s="4"/>
      <c r="D10" s="4"/>
      <c r="E10" s="4"/>
      <c r="F10" s="4"/>
      <c r="G10" s="4"/>
      <c r="H10" s="4"/>
      <c r="I10" s="4"/>
      <c r="J10" s="10"/>
      <c r="K10" s="3"/>
      <c r="L10" s="10"/>
      <c r="M10" s="10"/>
      <c r="N10" s="87"/>
    </row>
    <row r="11" spans="1:14" ht="19.5" thickBot="1" x14ac:dyDescent="0.3">
      <c r="A11" s="3">
        <f>A10+1</f>
        <v>1</v>
      </c>
      <c r="B11" s="112" t="s">
        <v>293</v>
      </c>
      <c r="C11" s="4"/>
      <c r="D11" s="4"/>
      <c r="E11" s="4"/>
      <c r="G11" s="187"/>
      <c r="H11" s="182"/>
      <c r="I11" s="187"/>
      <c r="J11" s="160"/>
      <c r="K11" s="480">
        <v>5973</v>
      </c>
      <c r="L11" s="275"/>
      <c r="M11" s="10" t="s">
        <v>1000</v>
      </c>
      <c r="N11" s="3">
        <f>N10+1</f>
        <v>1</v>
      </c>
    </row>
    <row r="12" spans="1:14" ht="16.5" thickTop="1" x14ac:dyDescent="0.25">
      <c r="A12" s="345"/>
      <c r="B12" s="4"/>
      <c r="F12" s="182"/>
      <c r="G12" s="79"/>
      <c r="H12" s="134"/>
      <c r="I12" s="79"/>
      <c r="J12" s="134"/>
      <c r="K12" s="79"/>
      <c r="L12" s="182"/>
      <c r="N12" s="345"/>
    </row>
    <row r="13" spans="1:14" ht="15.75" x14ac:dyDescent="0.25">
      <c r="A13" s="10"/>
      <c r="F13" s="182"/>
      <c r="G13" s="182"/>
      <c r="H13" s="182"/>
      <c r="I13" s="182"/>
      <c r="J13" s="182"/>
      <c r="K13" s="182"/>
      <c r="L13" s="182"/>
      <c r="N13" s="10"/>
    </row>
    <row r="14" spans="1:14" ht="17.25" x14ac:dyDescent="0.25">
      <c r="A14" s="259" t="s">
        <v>194</v>
      </c>
      <c r="B14" s="4" t="s">
        <v>379</v>
      </c>
      <c r="C14" s="245"/>
      <c r="N14" s="10"/>
    </row>
    <row r="15" spans="1:14" ht="15.75" x14ac:dyDescent="0.25">
      <c r="A15" s="10"/>
      <c r="B15" s="4"/>
      <c r="C15" s="245"/>
      <c r="N15" s="10"/>
    </row>
    <row r="16" spans="1:14" ht="15.75" x14ac:dyDescent="0.25">
      <c r="A16" s="10"/>
      <c r="B16" s="4"/>
      <c r="C16" s="245"/>
    </row>
    <row r="17" spans="1:2" ht="15.75" x14ac:dyDescent="0.25">
      <c r="B17" s="4"/>
    </row>
    <row r="18" spans="1:2" ht="15.75" x14ac:dyDescent="0.25">
      <c r="A18" s="275"/>
      <c r="B18" s="50"/>
    </row>
  </sheetData>
  <mergeCells count="5">
    <mergeCell ref="B6:M6"/>
    <mergeCell ref="B2:M2"/>
    <mergeCell ref="B3:M3"/>
    <mergeCell ref="B4:M4"/>
    <mergeCell ref="B5:M5"/>
  </mergeCells>
  <phoneticPr fontId="12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AG1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69"/>
  <sheetViews>
    <sheetView zoomScale="80" zoomScaleNormal="80" workbookViewId="0"/>
  </sheetViews>
  <sheetFormatPr defaultRowHeight="15" x14ac:dyDescent="0.2"/>
  <cols>
    <col min="1" max="1" width="5.28515625" style="11" bestFit="1" customWidth="1"/>
    <col min="2" max="2" width="23.7109375" customWidth="1"/>
    <col min="3" max="5" width="15.7109375" customWidth="1"/>
    <col min="6" max="6" width="10.140625" customWidth="1"/>
    <col min="7" max="7" width="1.7109375" customWidth="1"/>
    <col min="8" max="8" width="15.7109375" style="397" customWidth="1"/>
    <col min="9" max="9" width="1.7109375" customWidth="1"/>
    <col min="10" max="10" width="40.5703125" customWidth="1"/>
    <col min="11" max="11" width="5.28515625" bestFit="1" customWidth="1"/>
    <col min="13" max="13" width="20.5703125" bestFit="1" customWidth="1"/>
  </cols>
  <sheetData>
    <row r="1" spans="1:11" ht="15.75" x14ac:dyDescent="0.25">
      <c r="A1" s="3"/>
      <c r="B1" s="4"/>
      <c r="C1" s="4"/>
      <c r="D1" s="4"/>
      <c r="E1" s="4"/>
      <c r="F1" s="4"/>
      <c r="G1" s="4"/>
      <c r="H1" s="4"/>
      <c r="I1" s="10"/>
      <c r="J1" s="10"/>
      <c r="K1" s="3"/>
    </row>
    <row r="2" spans="1:11" ht="15.75" x14ac:dyDescent="0.25">
      <c r="A2" s="10"/>
      <c r="B2" s="1097" t="s">
        <v>42</v>
      </c>
      <c r="C2" s="1097"/>
      <c r="D2" s="1097"/>
      <c r="E2" s="1097"/>
      <c r="F2" s="1097"/>
      <c r="G2" s="1097"/>
      <c r="H2" s="1097"/>
      <c r="I2" s="1101"/>
      <c r="J2" s="1101"/>
      <c r="K2" s="10"/>
    </row>
    <row r="3" spans="1:11" ht="15.75" x14ac:dyDescent="0.25">
      <c r="A3" s="10"/>
      <c r="B3" s="1097" t="s">
        <v>172</v>
      </c>
      <c r="C3" s="1097"/>
      <c r="D3" s="1097"/>
      <c r="E3" s="1097"/>
      <c r="F3" s="1097"/>
      <c r="G3" s="1097"/>
      <c r="H3" s="1097"/>
      <c r="I3" s="1101"/>
      <c r="J3" s="1101"/>
      <c r="K3" s="10"/>
    </row>
    <row r="4" spans="1:11" ht="15.75" x14ac:dyDescent="0.25">
      <c r="A4" s="10"/>
      <c r="B4" s="1097" t="s">
        <v>48</v>
      </c>
      <c r="C4" s="1097"/>
      <c r="D4" s="1097"/>
      <c r="E4" s="1097"/>
      <c r="F4" s="1097"/>
      <c r="G4" s="1097"/>
      <c r="H4" s="1097"/>
      <c r="I4" s="1101"/>
      <c r="J4" s="1101"/>
      <c r="K4" s="10"/>
    </row>
    <row r="5" spans="1:11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093"/>
      <c r="I5" s="1103"/>
      <c r="J5" s="1103"/>
      <c r="K5" s="10"/>
    </row>
    <row r="6" spans="1:11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100"/>
      <c r="K6" s="10"/>
    </row>
    <row r="7" spans="1:11" ht="15.75" x14ac:dyDescent="0.25">
      <c r="A7" s="10"/>
      <c r="B7" s="3"/>
      <c r="C7" s="3"/>
      <c r="D7" s="3"/>
      <c r="E7" s="3"/>
      <c r="F7" s="3"/>
      <c r="G7" s="3"/>
      <c r="H7" s="175"/>
      <c r="I7" s="2"/>
      <c r="J7" s="10"/>
      <c r="K7" s="10"/>
    </row>
    <row r="8" spans="1:11" ht="15.75" x14ac:dyDescent="0.25">
      <c r="A8" s="10" t="s">
        <v>62</v>
      </c>
      <c r="B8" s="2"/>
      <c r="C8" s="2"/>
      <c r="D8" s="2"/>
      <c r="E8" s="2"/>
      <c r="F8" s="2"/>
      <c r="G8" s="2"/>
      <c r="H8" s="152"/>
      <c r="I8" s="2"/>
      <c r="J8" s="10"/>
      <c r="K8" s="10" t="s">
        <v>62</v>
      </c>
    </row>
    <row r="9" spans="1:11" ht="15.75" x14ac:dyDescent="0.25">
      <c r="A9" s="77" t="s">
        <v>63</v>
      </c>
      <c r="B9" s="4"/>
      <c r="C9" s="2" t="s">
        <v>39</v>
      </c>
      <c r="D9" s="2"/>
      <c r="E9" s="2"/>
      <c r="F9" s="2"/>
      <c r="G9" s="2"/>
      <c r="H9" s="148" t="s">
        <v>69</v>
      </c>
      <c r="I9" s="2"/>
      <c r="J9" s="33" t="s">
        <v>65</v>
      </c>
      <c r="K9" s="77" t="s">
        <v>63</v>
      </c>
    </row>
    <row r="10" spans="1:11" ht="15.75" x14ac:dyDescent="0.25">
      <c r="A10" s="88"/>
      <c r="B10" s="4"/>
      <c r="C10" s="358"/>
      <c r="D10" s="358"/>
      <c r="E10" s="358"/>
      <c r="F10" s="358"/>
      <c r="G10" s="358"/>
      <c r="H10" s="363"/>
      <c r="I10" s="358"/>
      <c r="J10" s="48"/>
      <c r="K10" s="88"/>
    </row>
    <row r="11" spans="1:11" ht="15.75" x14ac:dyDescent="0.25">
      <c r="A11" s="3">
        <v>1</v>
      </c>
      <c r="B11" s="91" t="s">
        <v>16</v>
      </c>
      <c r="C11" s="4"/>
      <c r="D11" s="4"/>
      <c r="E11" s="4"/>
      <c r="F11" s="4"/>
      <c r="G11" s="4"/>
      <c r="H11" s="4"/>
      <c r="I11" s="10"/>
      <c r="J11" s="10"/>
      <c r="K11" s="3">
        <v>1</v>
      </c>
    </row>
    <row r="12" spans="1:11" ht="15.75" x14ac:dyDescent="0.25">
      <c r="A12" s="3">
        <f>+A11+1</f>
        <v>2</v>
      </c>
      <c r="B12" s="5" t="s">
        <v>889</v>
      </c>
      <c r="C12" s="4"/>
      <c r="D12" s="4"/>
      <c r="E12" s="4"/>
      <c r="F12" s="4"/>
      <c r="G12" s="4"/>
      <c r="H12" s="455">
        <v>95859</v>
      </c>
      <c r="I12" s="35"/>
      <c r="J12" s="239" t="s">
        <v>1308</v>
      </c>
      <c r="K12" s="3">
        <f>+K11+1</f>
        <v>2</v>
      </c>
    </row>
    <row r="13" spans="1:11" ht="15.75" x14ac:dyDescent="0.25">
      <c r="A13" s="345">
        <f t="shared" ref="A13:A18" si="0">+A12+1</f>
        <v>3</v>
      </c>
      <c r="B13" s="7" t="s">
        <v>890</v>
      </c>
      <c r="C13" s="4"/>
      <c r="D13" s="4"/>
      <c r="E13" s="4"/>
      <c r="F13" s="4"/>
      <c r="G13" s="4"/>
      <c r="H13" s="170"/>
      <c r="I13" s="35"/>
      <c r="J13" s="239"/>
      <c r="K13" s="345">
        <f t="shared" ref="K13:K21" si="1">+K12+1</f>
        <v>3</v>
      </c>
    </row>
    <row r="14" spans="1:11" ht="15.75" x14ac:dyDescent="0.25">
      <c r="A14" s="345">
        <f t="shared" si="0"/>
        <v>4</v>
      </c>
      <c r="B14" s="5" t="s">
        <v>870</v>
      </c>
      <c r="C14" s="4"/>
      <c r="D14" s="4"/>
      <c r="E14" s="4"/>
      <c r="F14" s="5"/>
      <c r="G14" s="5"/>
      <c r="H14" s="449">
        <v>-8314</v>
      </c>
      <c r="I14" s="37"/>
      <c r="J14" s="239" t="s">
        <v>1309</v>
      </c>
      <c r="K14" s="345">
        <f t="shared" si="1"/>
        <v>4</v>
      </c>
    </row>
    <row r="15" spans="1:11" ht="15.75" x14ac:dyDescent="0.25">
      <c r="A15" s="345">
        <f t="shared" si="0"/>
        <v>5</v>
      </c>
      <c r="B15" s="5" t="s">
        <v>871</v>
      </c>
      <c r="C15" s="5"/>
      <c r="D15" s="5"/>
      <c r="E15" s="5"/>
      <c r="F15" s="4"/>
      <c r="G15" s="4"/>
      <c r="H15" s="451">
        <v>-1137</v>
      </c>
      <c r="I15" s="35"/>
      <c r="J15" s="239" t="s">
        <v>1310</v>
      </c>
      <c r="K15" s="345">
        <f t="shared" si="1"/>
        <v>5</v>
      </c>
    </row>
    <row r="16" spans="1:11" ht="15.75" x14ac:dyDescent="0.25">
      <c r="A16" s="345">
        <f t="shared" si="0"/>
        <v>6</v>
      </c>
      <c r="B16" s="5" t="s">
        <v>872</v>
      </c>
      <c r="C16" s="4"/>
      <c r="D16" s="4"/>
      <c r="E16" s="4"/>
      <c r="F16" s="4"/>
      <c r="G16" s="4"/>
      <c r="H16" s="451">
        <v>-5140</v>
      </c>
      <c r="I16" s="35"/>
      <c r="J16" s="239" t="s">
        <v>1272</v>
      </c>
      <c r="K16" s="345">
        <f t="shared" si="1"/>
        <v>6</v>
      </c>
    </row>
    <row r="17" spans="1:13" ht="15.75" x14ac:dyDescent="0.25">
      <c r="A17" s="345">
        <f t="shared" si="0"/>
        <v>7</v>
      </c>
      <c r="B17" s="5" t="s">
        <v>873</v>
      </c>
      <c r="C17" s="4"/>
      <c r="D17" s="4"/>
      <c r="E17" s="4"/>
      <c r="F17" s="4"/>
      <c r="G17" s="4"/>
      <c r="H17" s="449">
        <v>-5090</v>
      </c>
      <c r="I17" s="35"/>
      <c r="J17" s="239" t="s">
        <v>1311</v>
      </c>
      <c r="K17" s="345">
        <f t="shared" si="1"/>
        <v>7</v>
      </c>
    </row>
    <row r="18" spans="1:13" ht="15.75" x14ac:dyDescent="0.25">
      <c r="A18" s="345">
        <f t="shared" si="0"/>
        <v>8</v>
      </c>
      <c r="B18" s="5" t="s">
        <v>1011</v>
      </c>
      <c r="C18" s="4"/>
      <c r="D18" s="4"/>
      <c r="E18" s="4"/>
      <c r="F18" s="4"/>
      <c r="G18" s="4"/>
      <c r="H18" s="454">
        <v>-7</v>
      </c>
      <c r="I18" s="55"/>
      <c r="J18" s="239" t="s">
        <v>1312</v>
      </c>
      <c r="K18" s="345">
        <f t="shared" si="1"/>
        <v>8</v>
      </c>
    </row>
    <row r="19" spans="1:13" ht="15.75" x14ac:dyDescent="0.25">
      <c r="A19" s="345">
        <f t="shared" ref="A19:A66" si="2">+A18+1</f>
        <v>9</v>
      </c>
      <c r="B19" s="4" t="s">
        <v>874</v>
      </c>
      <c r="C19" s="4"/>
      <c r="D19" s="4"/>
      <c r="E19" s="4"/>
      <c r="F19" s="4"/>
      <c r="G19" s="4"/>
      <c r="H19" s="74">
        <f>SUM(H12:H18)</f>
        <v>76171</v>
      </c>
      <c r="I19" s="55"/>
      <c r="J19" s="241" t="s">
        <v>869</v>
      </c>
      <c r="K19" s="345">
        <f t="shared" si="1"/>
        <v>9</v>
      </c>
    </row>
    <row r="20" spans="1:13" ht="15.75" x14ac:dyDescent="0.25">
      <c r="A20" s="345">
        <f t="shared" si="2"/>
        <v>10</v>
      </c>
      <c r="B20" s="222"/>
      <c r="C20" s="4"/>
      <c r="D20" s="4"/>
      <c r="E20" s="4"/>
      <c r="F20" s="4"/>
      <c r="G20" s="4"/>
      <c r="H20" s="68"/>
      <c r="I20" s="4"/>
      <c r="J20" s="222"/>
      <c r="K20" s="345">
        <f t="shared" si="1"/>
        <v>10</v>
      </c>
    </row>
    <row r="21" spans="1:13" ht="15.75" x14ac:dyDescent="0.25">
      <c r="A21" s="345">
        <f t="shared" si="2"/>
        <v>11</v>
      </c>
      <c r="B21" s="92" t="s">
        <v>17</v>
      </c>
      <c r="C21" s="231"/>
      <c r="D21" s="4"/>
      <c r="E21" s="5"/>
      <c r="F21" s="5"/>
      <c r="G21" s="5"/>
      <c r="H21" s="156"/>
      <c r="I21" s="41"/>
      <c r="J21" s="239"/>
      <c r="K21" s="345">
        <f t="shared" si="1"/>
        <v>11</v>
      </c>
    </row>
    <row r="22" spans="1:13" ht="15.75" x14ac:dyDescent="0.25">
      <c r="A22" s="345">
        <f t="shared" si="2"/>
        <v>12</v>
      </c>
      <c r="B22" s="7" t="s">
        <v>531</v>
      </c>
      <c r="C22" s="231"/>
      <c r="D22" s="4"/>
      <c r="E22" s="5"/>
      <c r="F22" s="5"/>
      <c r="G22" s="5"/>
      <c r="H22" s="452">
        <v>533372</v>
      </c>
      <c r="I22" s="275"/>
      <c r="J22" s="239" t="s">
        <v>1001</v>
      </c>
      <c r="K22" s="231">
        <f t="shared" ref="K22:K66" si="3">+K21+1</f>
        <v>12</v>
      </c>
    </row>
    <row r="23" spans="1:13" ht="15.75" x14ac:dyDescent="0.25">
      <c r="A23" s="3">
        <f t="shared" si="2"/>
        <v>13</v>
      </c>
      <c r="B23" s="7" t="s">
        <v>532</v>
      </c>
      <c r="C23" s="231"/>
      <c r="D23" s="4"/>
      <c r="E23" s="5"/>
      <c r="F23" s="5"/>
      <c r="G23" s="5"/>
      <c r="H23" s="62" t="s">
        <v>39</v>
      </c>
      <c r="I23" s="37"/>
      <c r="J23" s="239"/>
      <c r="K23" s="231">
        <f t="shared" si="3"/>
        <v>13</v>
      </c>
    </row>
    <row r="24" spans="1:13" ht="15.75" x14ac:dyDescent="0.25">
      <c r="A24" s="264">
        <f t="shared" si="2"/>
        <v>14</v>
      </c>
      <c r="B24" s="7" t="s">
        <v>533</v>
      </c>
      <c r="C24" s="231"/>
      <c r="D24" s="4"/>
      <c r="E24" s="5"/>
      <c r="F24" s="5"/>
      <c r="G24" s="5"/>
      <c r="H24" s="449">
        <v>-809</v>
      </c>
      <c r="I24" s="37"/>
      <c r="J24" s="239" t="s">
        <v>1277</v>
      </c>
      <c r="K24" s="264">
        <f t="shared" si="3"/>
        <v>14</v>
      </c>
    </row>
    <row r="25" spans="1:13" ht="15.75" x14ac:dyDescent="0.25">
      <c r="A25" s="273">
        <f t="shared" si="2"/>
        <v>15</v>
      </c>
      <c r="B25" s="7" t="s">
        <v>300</v>
      </c>
      <c r="C25" s="273"/>
      <c r="D25" s="4"/>
      <c r="E25" s="5"/>
      <c r="F25" s="5"/>
      <c r="G25" s="5"/>
      <c r="H25" s="449">
        <v>0</v>
      </c>
      <c r="I25" s="37"/>
      <c r="J25" s="239" t="s">
        <v>1290</v>
      </c>
      <c r="K25" s="273">
        <f t="shared" si="3"/>
        <v>15</v>
      </c>
    </row>
    <row r="26" spans="1:13" ht="15.75" x14ac:dyDescent="0.25">
      <c r="A26" s="345">
        <f t="shared" si="2"/>
        <v>16</v>
      </c>
      <c r="B26" s="7" t="s">
        <v>838</v>
      </c>
      <c r="C26" s="264"/>
      <c r="D26" s="4"/>
      <c r="E26" s="5"/>
      <c r="F26" s="5"/>
      <c r="G26" s="5"/>
      <c r="H26" s="1014">
        <v>0</v>
      </c>
      <c r="I26" s="1012"/>
      <c r="J26" s="239" t="s">
        <v>1291</v>
      </c>
      <c r="K26" s="345">
        <f t="shared" si="3"/>
        <v>16</v>
      </c>
    </row>
    <row r="27" spans="1:13" ht="18.75" x14ac:dyDescent="0.25">
      <c r="A27" s="345">
        <f t="shared" si="2"/>
        <v>17</v>
      </c>
      <c r="B27" s="7" t="s">
        <v>904</v>
      </c>
      <c r="C27" s="274"/>
      <c r="D27" s="4"/>
      <c r="E27" s="5"/>
      <c r="F27" s="5"/>
      <c r="G27" s="5"/>
      <c r="H27" s="449">
        <v>0</v>
      </c>
      <c r="I27" s="37"/>
      <c r="J27" s="239" t="s">
        <v>1278</v>
      </c>
      <c r="K27" s="274">
        <f t="shared" si="3"/>
        <v>17</v>
      </c>
    </row>
    <row r="28" spans="1:13" ht="15.75" x14ac:dyDescent="0.25">
      <c r="A28" s="274">
        <f>+A27+1</f>
        <v>18</v>
      </c>
      <c r="B28" s="7" t="s">
        <v>875</v>
      </c>
      <c r="C28" s="264"/>
      <c r="D28" s="4"/>
      <c r="E28" s="5"/>
      <c r="F28" s="5"/>
      <c r="G28" s="5"/>
      <c r="H28" s="449">
        <v>-514</v>
      </c>
      <c r="I28" s="37"/>
      <c r="J28" s="239" t="s">
        <v>1280</v>
      </c>
      <c r="K28" s="274">
        <f>+K27+1</f>
        <v>18</v>
      </c>
    </row>
    <row r="29" spans="1:13" ht="15.75" x14ac:dyDescent="0.25">
      <c r="A29" s="345">
        <f t="shared" ref="A29:A38" si="4">+A28+1</f>
        <v>19</v>
      </c>
      <c r="B29" s="7" t="s">
        <v>259</v>
      </c>
      <c r="C29" s="231"/>
      <c r="D29" s="4"/>
      <c r="E29" s="5"/>
      <c r="F29" s="4"/>
      <c r="G29" s="4"/>
      <c r="H29" s="449">
        <v>-4539</v>
      </c>
      <c r="I29" s="275"/>
      <c r="J29" s="239" t="s">
        <v>1281</v>
      </c>
      <c r="K29" s="345">
        <f t="shared" ref="K29:K37" si="5">+K28+1</f>
        <v>19</v>
      </c>
      <c r="M29" s="613"/>
    </row>
    <row r="30" spans="1:13" ht="15.75" x14ac:dyDescent="0.25">
      <c r="A30" s="345">
        <f t="shared" si="4"/>
        <v>20</v>
      </c>
      <c r="B30" s="7" t="s">
        <v>847</v>
      </c>
      <c r="C30" s="273"/>
      <c r="D30" s="4"/>
      <c r="E30" s="5"/>
      <c r="F30" s="5"/>
      <c r="G30" s="5"/>
      <c r="H30" s="449">
        <v>0</v>
      </c>
      <c r="I30" s="37"/>
      <c r="J30" s="239" t="s">
        <v>1282</v>
      </c>
      <c r="K30" s="345">
        <f t="shared" si="5"/>
        <v>20</v>
      </c>
    </row>
    <row r="31" spans="1:13" ht="15.75" x14ac:dyDescent="0.25">
      <c r="A31" s="345">
        <f t="shared" si="4"/>
        <v>21</v>
      </c>
      <c r="B31" s="7" t="s">
        <v>260</v>
      </c>
      <c r="C31" s="4"/>
      <c r="D31" s="4"/>
      <c r="E31" s="4"/>
      <c r="F31" s="4"/>
      <c r="G31" s="4"/>
      <c r="H31" s="449">
        <v>-72</v>
      </c>
      <c r="I31" s="275"/>
      <c r="J31" s="239" t="s">
        <v>1283</v>
      </c>
      <c r="K31" s="345">
        <f t="shared" si="5"/>
        <v>21</v>
      </c>
    </row>
    <row r="32" spans="1:13" ht="30" x14ac:dyDescent="0.2">
      <c r="A32" s="339">
        <f t="shared" si="4"/>
        <v>22</v>
      </c>
      <c r="B32" s="904" t="s">
        <v>261</v>
      </c>
      <c r="C32" s="338"/>
      <c r="D32" s="338"/>
      <c r="E32" s="338"/>
      <c r="F32" s="338"/>
      <c r="G32" s="338"/>
      <c r="H32" s="905">
        <f>(-85-388-79-3198-259)</f>
        <v>-4009</v>
      </c>
      <c r="I32" s="906"/>
      <c r="J32" s="907" t="s">
        <v>1292</v>
      </c>
      <c r="K32" s="339">
        <f t="shared" si="5"/>
        <v>22</v>
      </c>
    </row>
    <row r="33" spans="1:11" ht="15.75" x14ac:dyDescent="0.25">
      <c r="A33" s="345">
        <f t="shared" si="4"/>
        <v>23</v>
      </c>
      <c r="B33" s="7" t="s">
        <v>262</v>
      </c>
      <c r="C33" s="4"/>
      <c r="D33" s="4"/>
      <c r="E33" s="4"/>
      <c r="F33" s="4"/>
      <c r="G33" s="4"/>
      <c r="H33" s="449">
        <v>-98</v>
      </c>
      <c r="I33" s="37"/>
      <c r="J33" s="239" t="s">
        <v>1284</v>
      </c>
      <c r="K33" s="345">
        <f t="shared" si="5"/>
        <v>23</v>
      </c>
    </row>
    <row r="34" spans="1:11" ht="15.75" x14ac:dyDescent="0.25">
      <c r="A34" s="345">
        <f t="shared" si="4"/>
        <v>24</v>
      </c>
      <c r="B34" s="7" t="s">
        <v>263</v>
      </c>
      <c r="C34" s="231"/>
      <c r="D34" s="4"/>
      <c r="E34" s="5"/>
      <c r="F34" s="4"/>
      <c r="G34" s="4"/>
      <c r="H34" s="449">
        <v>-24</v>
      </c>
      <c r="I34" s="37"/>
      <c r="J34" s="239" t="s">
        <v>1285</v>
      </c>
      <c r="K34" s="345">
        <f t="shared" si="5"/>
        <v>24</v>
      </c>
    </row>
    <row r="35" spans="1:11" ht="15.75" x14ac:dyDescent="0.25">
      <c r="A35" s="345">
        <f t="shared" si="4"/>
        <v>25</v>
      </c>
      <c r="B35" s="7" t="s">
        <v>1222</v>
      </c>
      <c r="C35" s="345"/>
      <c r="D35" s="4"/>
      <c r="E35" s="5"/>
      <c r="F35" s="5"/>
      <c r="G35" s="5"/>
      <c r="H35" s="450">
        <v>-230</v>
      </c>
      <c r="I35" s="275"/>
      <c r="J35" s="239" t="s">
        <v>1279</v>
      </c>
      <c r="K35" s="345">
        <f t="shared" si="5"/>
        <v>25</v>
      </c>
    </row>
    <row r="36" spans="1:11" ht="15.75" x14ac:dyDescent="0.25">
      <c r="A36" s="345">
        <f t="shared" si="4"/>
        <v>26</v>
      </c>
      <c r="B36" s="7" t="s">
        <v>876</v>
      </c>
      <c r="C36" s="231"/>
      <c r="D36" s="4"/>
      <c r="E36" s="5"/>
      <c r="F36" s="4"/>
      <c r="G36" s="4"/>
      <c r="H36" s="234">
        <f>SUM(H22:H35)</f>
        <v>523077</v>
      </c>
      <c r="I36" s="1012"/>
      <c r="J36" s="239" t="s">
        <v>877</v>
      </c>
      <c r="K36" s="345">
        <f t="shared" si="5"/>
        <v>26</v>
      </c>
    </row>
    <row r="37" spans="1:11" ht="15.75" x14ac:dyDescent="0.25">
      <c r="A37" s="345">
        <f t="shared" si="4"/>
        <v>27</v>
      </c>
      <c r="B37" s="7" t="s">
        <v>884</v>
      </c>
      <c r="C37" s="231"/>
      <c r="D37" s="4"/>
      <c r="E37" s="5"/>
      <c r="F37" s="4"/>
      <c r="G37" s="4"/>
      <c r="H37" s="450">
        <v>-7450</v>
      </c>
      <c r="I37" s="275"/>
      <c r="J37" s="239" t="s">
        <v>1286</v>
      </c>
      <c r="K37" s="345">
        <f t="shared" si="5"/>
        <v>27</v>
      </c>
    </row>
    <row r="38" spans="1:11" ht="15.75" x14ac:dyDescent="0.25">
      <c r="A38" s="345">
        <f t="shared" si="4"/>
        <v>28</v>
      </c>
      <c r="B38" s="7" t="s">
        <v>24</v>
      </c>
      <c r="C38" s="231"/>
      <c r="D38" s="4"/>
      <c r="E38" s="5"/>
      <c r="F38" s="4"/>
      <c r="G38" s="4"/>
      <c r="H38" s="234">
        <f>SUM(H36:H37)</f>
        <v>515627</v>
      </c>
      <c r="I38" s="1012"/>
      <c r="J38" s="239" t="s">
        <v>878</v>
      </c>
      <c r="K38" s="231">
        <f t="shared" si="3"/>
        <v>28</v>
      </c>
    </row>
    <row r="39" spans="1:11" ht="15.75" x14ac:dyDescent="0.25">
      <c r="A39" s="263">
        <f t="shared" si="2"/>
        <v>29</v>
      </c>
      <c r="B39" s="4" t="s">
        <v>87</v>
      </c>
      <c r="C39" s="3"/>
      <c r="D39" s="4"/>
      <c r="E39" s="5"/>
      <c r="F39" s="5"/>
      <c r="G39" s="5"/>
      <c r="H39" s="422">
        <f>'Statement AI-WP'!G29</f>
        <v>0.1648</v>
      </c>
      <c r="I39" s="9"/>
      <c r="J39" s="241" t="s">
        <v>511</v>
      </c>
      <c r="K39" s="231">
        <f t="shared" si="3"/>
        <v>29</v>
      </c>
    </row>
    <row r="40" spans="1:11" ht="16.5" thickBot="1" x14ac:dyDescent="0.3">
      <c r="A40" s="263">
        <f t="shared" si="2"/>
        <v>30</v>
      </c>
      <c r="B40" s="7" t="s">
        <v>111</v>
      </c>
      <c r="C40" s="3"/>
      <c r="D40" s="4"/>
      <c r="E40" s="5"/>
      <c r="F40" s="5"/>
      <c r="G40" s="5"/>
      <c r="H40" s="423">
        <f>ROUND(H38*H39,0)</f>
        <v>84975</v>
      </c>
      <c r="I40" s="1012"/>
      <c r="J40" s="223" t="s">
        <v>879</v>
      </c>
      <c r="K40" s="231">
        <f t="shared" si="3"/>
        <v>30</v>
      </c>
    </row>
    <row r="41" spans="1:11" ht="16.5" thickTop="1" x14ac:dyDescent="0.25">
      <c r="A41" s="263">
        <f t="shared" si="2"/>
        <v>31</v>
      </c>
      <c r="B41" s="6"/>
      <c r="C41" s="3"/>
      <c r="D41" s="4"/>
      <c r="E41" s="5"/>
      <c r="F41" s="5"/>
      <c r="G41" s="5"/>
      <c r="H41" s="491"/>
      <c r="I41" s="19"/>
      <c r="J41" s="223"/>
      <c r="K41" s="231">
        <f t="shared" si="3"/>
        <v>31</v>
      </c>
    </row>
    <row r="42" spans="1:11" ht="15.75" x14ac:dyDescent="0.25">
      <c r="A42" s="263">
        <f t="shared" si="2"/>
        <v>32</v>
      </c>
      <c r="B42" s="92" t="s">
        <v>23</v>
      </c>
      <c r="C42" s="3"/>
      <c r="D42" s="4"/>
      <c r="E42" s="5"/>
      <c r="F42" s="5"/>
      <c r="G42" s="5"/>
      <c r="H42" s="161"/>
      <c r="I42" s="19"/>
      <c r="J42" s="223"/>
      <c r="K42" s="231">
        <f t="shared" si="3"/>
        <v>32</v>
      </c>
    </row>
    <row r="43" spans="1:11" ht="15.75" x14ac:dyDescent="0.25">
      <c r="A43" s="263">
        <f t="shared" si="2"/>
        <v>33</v>
      </c>
      <c r="B43" s="7" t="s">
        <v>708</v>
      </c>
      <c r="C43" s="3"/>
      <c r="D43" s="4"/>
      <c r="E43" s="5"/>
      <c r="F43" s="5"/>
      <c r="G43" s="5"/>
      <c r="H43" s="371">
        <f>'Statement AD-WP'!J29</f>
        <v>3652963</v>
      </c>
      <c r="I43" s="275"/>
      <c r="J43" s="21" t="s">
        <v>1214</v>
      </c>
      <c r="K43" s="3">
        <f t="shared" si="3"/>
        <v>33</v>
      </c>
    </row>
    <row r="44" spans="1:11" ht="15.75" x14ac:dyDescent="0.25">
      <c r="A44" s="345">
        <f t="shared" si="2"/>
        <v>34</v>
      </c>
      <c r="B44" s="7" t="s">
        <v>154</v>
      </c>
      <c r="C44" s="345"/>
      <c r="D44" s="4"/>
      <c r="E44" s="5"/>
      <c r="F44" s="5"/>
      <c r="G44" s="5"/>
      <c r="H44" s="684">
        <v>0</v>
      </c>
      <c r="I44" s="275"/>
      <c r="J44" s="19" t="s">
        <v>641</v>
      </c>
      <c r="K44" s="345">
        <f t="shared" si="3"/>
        <v>34</v>
      </c>
    </row>
    <row r="45" spans="1:11" ht="15.75" x14ac:dyDescent="0.25">
      <c r="A45" s="345">
        <f t="shared" si="2"/>
        <v>35</v>
      </c>
      <c r="B45" s="7" t="s">
        <v>98</v>
      </c>
      <c r="C45" s="3"/>
      <c r="D45" s="4"/>
      <c r="E45" s="5"/>
      <c r="F45" s="5"/>
      <c r="G45" s="5"/>
      <c r="H45" s="372">
        <f>'Statement AD-WP'!J43</f>
        <v>41163</v>
      </c>
      <c r="I45" s="19"/>
      <c r="J45" s="21" t="s">
        <v>1112</v>
      </c>
      <c r="K45" s="345">
        <f t="shared" si="3"/>
        <v>35</v>
      </c>
    </row>
    <row r="46" spans="1:11" ht="15.75" x14ac:dyDescent="0.25">
      <c r="A46" s="345">
        <f t="shared" si="2"/>
        <v>36</v>
      </c>
      <c r="B46" s="7" t="s">
        <v>112</v>
      </c>
      <c r="C46" s="3"/>
      <c r="D46" s="4"/>
      <c r="E46" s="5"/>
      <c r="F46" s="5"/>
      <c r="G46" s="5"/>
      <c r="H46" s="685">
        <f>'Statement AD-WP'!J45</f>
        <v>83342</v>
      </c>
      <c r="I46" s="19"/>
      <c r="J46" s="21" t="s">
        <v>1216</v>
      </c>
      <c r="K46" s="345">
        <f t="shared" si="3"/>
        <v>36</v>
      </c>
    </row>
    <row r="47" spans="1:11" ht="16.5" thickBot="1" x14ac:dyDescent="0.3">
      <c r="A47" s="345">
        <f t="shared" si="2"/>
        <v>37</v>
      </c>
      <c r="B47" s="7" t="s">
        <v>18</v>
      </c>
      <c r="C47" s="3"/>
      <c r="D47" s="4"/>
      <c r="E47" s="5"/>
      <c r="F47" s="5"/>
      <c r="G47" s="5"/>
      <c r="H47" s="423">
        <f>SUM(H43:H46)</f>
        <v>3777468</v>
      </c>
      <c r="I47" s="275"/>
      <c r="J47" s="223" t="s">
        <v>880</v>
      </c>
      <c r="K47" s="345">
        <f t="shared" si="3"/>
        <v>37</v>
      </c>
    </row>
    <row r="48" spans="1:11" ht="16.5" thickTop="1" x14ac:dyDescent="0.25">
      <c r="A48" s="263">
        <f t="shared" si="2"/>
        <v>38</v>
      </c>
      <c r="B48" s="6"/>
      <c r="C48" s="3"/>
      <c r="D48" s="4"/>
      <c r="E48" s="5"/>
      <c r="F48" s="5"/>
      <c r="G48" s="5"/>
      <c r="H48" s="68"/>
      <c r="I48" s="19"/>
      <c r="J48" s="223"/>
      <c r="K48" s="3">
        <f t="shared" si="3"/>
        <v>38</v>
      </c>
    </row>
    <row r="49" spans="1:11" ht="15.75" x14ac:dyDescent="0.25">
      <c r="A49" s="263">
        <f t="shared" si="2"/>
        <v>39</v>
      </c>
      <c r="B49" s="7" t="s">
        <v>676</v>
      </c>
      <c r="C49" s="3"/>
      <c r="D49" s="4"/>
      <c r="E49" s="5"/>
      <c r="F49" s="5"/>
      <c r="G49" s="5"/>
      <c r="H49" s="389">
        <f>'Statement AD-WP'!J39</f>
        <v>3652963</v>
      </c>
      <c r="I49" s="275"/>
      <c r="J49" s="21" t="s">
        <v>1214</v>
      </c>
      <c r="K49" s="3">
        <f>+K48+1</f>
        <v>39</v>
      </c>
    </row>
    <row r="50" spans="1:11" ht="15.75" x14ac:dyDescent="0.25">
      <c r="A50" s="263">
        <f t="shared" si="2"/>
        <v>40</v>
      </c>
      <c r="B50" s="7" t="s">
        <v>19</v>
      </c>
      <c r="C50" s="3"/>
      <c r="D50" s="4"/>
      <c r="E50" s="5"/>
      <c r="F50" s="5"/>
      <c r="G50" s="5"/>
      <c r="H50" s="380">
        <f>'Statement AD-WP'!J13</f>
        <v>505741</v>
      </c>
      <c r="I50" s="275"/>
      <c r="J50" s="21" t="s">
        <v>1112</v>
      </c>
      <c r="K50" s="3">
        <f t="shared" si="3"/>
        <v>40</v>
      </c>
    </row>
    <row r="51" spans="1:11" ht="15.75" x14ac:dyDescent="0.25">
      <c r="A51" s="263">
        <f>+A52+1</f>
        <v>42</v>
      </c>
      <c r="B51" s="7" t="s">
        <v>21</v>
      </c>
      <c r="C51" s="3"/>
      <c r="D51" s="4"/>
      <c r="E51" s="5"/>
      <c r="F51" s="5"/>
      <c r="G51" s="5"/>
      <c r="H51" s="684">
        <v>0</v>
      </c>
      <c r="I51" s="19"/>
      <c r="J51" s="19" t="s">
        <v>641</v>
      </c>
      <c r="K51" s="3">
        <f>+K52+1</f>
        <v>42</v>
      </c>
    </row>
    <row r="52" spans="1:11" ht="15.75" x14ac:dyDescent="0.25">
      <c r="A52" s="263">
        <f>+A50+1</f>
        <v>41</v>
      </c>
      <c r="B52" s="7" t="s">
        <v>20</v>
      </c>
      <c r="C52" s="3"/>
      <c r="D52" s="4"/>
      <c r="E52" s="5"/>
      <c r="F52" s="5"/>
      <c r="G52" s="5"/>
      <c r="H52" s="380">
        <f>'Statement AD-WP'!J19</f>
        <v>473895</v>
      </c>
      <c r="I52" s="275"/>
      <c r="J52" s="21" t="s">
        <v>1115</v>
      </c>
      <c r="K52" s="3">
        <f>+K50+1</f>
        <v>41</v>
      </c>
    </row>
    <row r="53" spans="1:11" ht="15.75" x14ac:dyDescent="0.25">
      <c r="A53" s="263">
        <f>+A51+1</f>
        <v>43</v>
      </c>
      <c r="B53" s="7" t="s">
        <v>371</v>
      </c>
      <c r="C53" s="3"/>
      <c r="D53" s="4"/>
      <c r="E53" s="5"/>
      <c r="F53" s="5"/>
      <c r="G53" s="5"/>
      <c r="H53" s="380">
        <f>'Statement AD-WP'!J23</f>
        <v>5105706</v>
      </c>
      <c r="I53" s="19"/>
      <c r="J53" s="21" t="s">
        <v>1116</v>
      </c>
      <c r="K53" s="3">
        <f>+K51+1</f>
        <v>43</v>
      </c>
    </row>
    <row r="54" spans="1:11" ht="15.75" x14ac:dyDescent="0.25">
      <c r="A54" s="263">
        <f t="shared" si="2"/>
        <v>44</v>
      </c>
      <c r="B54" s="7" t="s">
        <v>80</v>
      </c>
      <c r="C54" s="3"/>
      <c r="D54" s="4"/>
      <c r="E54" s="5"/>
      <c r="F54" s="5"/>
      <c r="G54" s="5"/>
      <c r="H54" s="380">
        <f>'Statement AD-WP'!J31</f>
        <v>249775</v>
      </c>
      <c r="I54" s="19"/>
      <c r="J54" s="21" t="s">
        <v>1119</v>
      </c>
      <c r="K54" s="3">
        <f t="shared" si="3"/>
        <v>44</v>
      </c>
    </row>
    <row r="55" spans="1:11" ht="15.75" x14ac:dyDescent="0.25">
      <c r="A55" s="263">
        <f t="shared" si="2"/>
        <v>45</v>
      </c>
      <c r="B55" s="7" t="s">
        <v>79</v>
      </c>
      <c r="C55" s="3"/>
      <c r="D55" s="4"/>
      <c r="E55" s="5"/>
      <c r="F55" s="5"/>
      <c r="G55" s="5"/>
      <c r="H55" s="390">
        <f>'Statement AD-WP'!J33</f>
        <v>505717</v>
      </c>
      <c r="I55" s="19"/>
      <c r="J55" s="21" t="s">
        <v>1120</v>
      </c>
      <c r="K55" s="3">
        <f t="shared" si="3"/>
        <v>45</v>
      </c>
    </row>
    <row r="56" spans="1:11" ht="16.5" thickBot="1" x14ac:dyDescent="0.3">
      <c r="A56" s="263">
        <f t="shared" si="2"/>
        <v>46</v>
      </c>
      <c r="B56" s="7" t="s">
        <v>22</v>
      </c>
      <c r="C56" s="3"/>
      <c r="D56" s="4"/>
      <c r="E56" s="5"/>
      <c r="F56" s="5"/>
      <c r="G56" s="5"/>
      <c r="H56" s="93">
        <f>SUM(H49:H55)</f>
        <v>10493797</v>
      </c>
      <c r="I56" s="275"/>
      <c r="J56" s="223" t="s">
        <v>881</v>
      </c>
      <c r="K56" s="3">
        <f t="shared" si="3"/>
        <v>46</v>
      </c>
    </row>
    <row r="57" spans="1:11" ht="16.5" thickTop="1" x14ac:dyDescent="0.25">
      <c r="A57" s="263">
        <f t="shared" si="2"/>
        <v>47</v>
      </c>
      <c r="B57" s="4"/>
      <c r="C57" s="3"/>
      <c r="D57" s="4"/>
      <c r="E57" s="5"/>
      <c r="F57" s="5"/>
      <c r="G57" s="5"/>
      <c r="H57" s="28"/>
      <c r="I57" s="41"/>
      <c r="J57" s="223"/>
      <c r="K57" s="3">
        <f t="shared" si="3"/>
        <v>47</v>
      </c>
    </row>
    <row r="58" spans="1:11" ht="16.5" thickBot="1" x14ac:dyDescent="0.3">
      <c r="A58" s="263">
        <f t="shared" si="2"/>
        <v>48</v>
      </c>
      <c r="B58" s="7" t="s">
        <v>846</v>
      </c>
      <c r="C58" s="3"/>
      <c r="D58" s="4"/>
      <c r="E58" s="5"/>
      <c r="F58" s="5"/>
      <c r="G58" s="5"/>
      <c r="H58" s="782">
        <f>ROUND(H47/H56,4)</f>
        <v>0.36</v>
      </c>
      <c r="I58" s="4"/>
      <c r="J58" s="223" t="s">
        <v>882</v>
      </c>
      <c r="K58" s="3">
        <f t="shared" si="3"/>
        <v>48</v>
      </c>
    </row>
    <row r="59" spans="1:11" ht="16.5" thickTop="1" x14ac:dyDescent="0.25">
      <c r="A59" s="263">
        <f t="shared" si="2"/>
        <v>49</v>
      </c>
      <c r="B59" s="7" t="s">
        <v>39</v>
      </c>
      <c r="C59" s="3"/>
      <c r="D59" s="4"/>
      <c r="E59" s="5"/>
      <c r="F59" s="5"/>
      <c r="G59" s="5"/>
      <c r="H59" s="424"/>
      <c r="I59" s="30"/>
      <c r="J59" s="223"/>
      <c r="K59" s="3">
        <f t="shared" si="3"/>
        <v>49</v>
      </c>
    </row>
    <row r="60" spans="1:11" ht="15.75" x14ac:dyDescent="0.25">
      <c r="A60" s="263">
        <f t="shared" si="2"/>
        <v>50</v>
      </c>
      <c r="B60" s="7" t="s">
        <v>78</v>
      </c>
      <c r="C60" s="3"/>
      <c r="D60" s="4"/>
      <c r="E60" s="5"/>
      <c r="F60" s="5"/>
      <c r="G60" s="5"/>
      <c r="H60" s="420">
        <f>-H37</f>
        <v>7450</v>
      </c>
      <c r="I60" s="275"/>
      <c r="J60" s="223" t="s">
        <v>883</v>
      </c>
      <c r="K60" s="3">
        <f t="shared" si="3"/>
        <v>50</v>
      </c>
    </row>
    <row r="61" spans="1:11" ht="15.75" x14ac:dyDescent="0.25">
      <c r="A61" s="263">
        <f t="shared" si="2"/>
        <v>51</v>
      </c>
      <c r="B61" s="7" t="s">
        <v>39</v>
      </c>
      <c r="C61" s="3"/>
      <c r="D61" s="4"/>
      <c r="E61" s="5"/>
      <c r="F61" s="5"/>
      <c r="G61" s="5"/>
      <c r="H61" s="426"/>
      <c r="I61" s="43"/>
      <c r="J61" s="223"/>
      <c r="K61" s="3">
        <f t="shared" si="3"/>
        <v>51</v>
      </c>
    </row>
    <row r="62" spans="1:11" ht="15.75" x14ac:dyDescent="0.25">
      <c r="A62" s="263">
        <f t="shared" si="2"/>
        <v>52</v>
      </c>
      <c r="B62" s="4" t="s">
        <v>204</v>
      </c>
      <c r="C62" s="3"/>
      <c r="D62" s="4"/>
      <c r="E62" s="5"/>
      <c r="F62" s="5"/>
      <c r="G62" s="5"/>
      <c r="H62" s="159">
        <f>ROUND(H58*H60,0)</f>
        <v>2682</v>
      </c>
      <c r="I62" s="275"/>
      <c r="J62" s="223" t="s">
        <v>885</v>
      </c>
      <c r="K62" s="3">
        <f t="shared" si="3"/>
        <v>52</v>
      </c>
    </row>
    <row r="63" spans="1:11" ht="15.75" x14ac:dyDescent="0.25">
      <c r="A63" s="263">
        <f t="shared" si="2"/>
        <v>53</v>
      </c>
      <c r="B63" s="4"/>
      <c r="C63" s="3"/>
      <c r="D63" s="4"/>
      <c r="E63" s="5"/>
      <c r="F63" s="5"/>
      <c r="G63" s="5"/>
      <c r="H63" s="164"/>
      <c r="I63" s="37"/>
      <c r="J63" s="223"/>
      <c r="K63" s="3">
        <f t="shared" si="3"/>
        <v>53</v>
      </c>
    </row>
    <row r="64" spans="1:11" ht="15.75" x14ac:dyDescent="0.25">
      <c r="A64" s="263">
        <f t="shared" si="2"/>
        <v>54</v>
      </c>
      <c r="B64" s="7" t="s">
        <v>886</v>
      </c>
      <c r="C64" s="3"/>
      <c r="D64" s="4"/>
      <c r="E64" s="5"/>
      <c r="F64" s="5"/>
      <c r="G64" s="5"/>
      <c r="H64" s="685">
        <f>H40</f>
        <v>84975</v>
      </c>
      <c r="I64" s="1012"/>
      <c r="J64" s="223" t="s">
        <v>389</v>
      </c>
      <c r="K64" s="3">
        <f t="shared" si="3"/>
        <v>54</v>
      </c>
    </row>
    <row r="65" spans="1:11" ht="15.75" x14ac:dyDescent="0.25">
      <c r="A65" s="263">
        <f t="shared" si="2"/>
        <v>55</v>
      </c>
      <c r="B65" s="4"/>
      <c r="C65" s="3"/>
      <c r="D65" s="4"/>
      <c r="E65" s="5"/>
      <c r="F65" s="5"/>
      <c r="G65" s="5"/>
      <c r="H65" s="427"/>
      <c r="I65" s="41"/>
      <c r="J65" s="223"/>
      <c r="K65" s="3">
        <f t="shared" si="3"/>
        <v>55</v>
      </c>
    </row>
    <row r="66" spans="1:11" ht="16.5" thickBot="1" x14ac:dyDescent="0.3">
      <c r="A66" s="263">
        <f t="shared" si="2"/>
        <v>56</v>
      </c>
      <c r="B66" s="7" t="s">
        <v>887</v>
      </c>
      <c r="C66" s="3"/>
      <c r="D66" s="4"/>
      <c r="E66" s="5"/>
      <c r="F66" s="5"/>
      <c r="G66" s="5"/>
      <c r="H66" s="1031">
        <f>H62+H64</f>
        <v>87657</v>
      </c>
      <c r="I66" s="1012"/>
      <c r="J66" s="223" t="s">
        <v>888</v>
      </c>
      <c r="K66" s="3">
        <f t="shared" si="3"/>
        <v>56</v>
      </c>
    </row>
    <row r="67" spans="1:11" ht="16.5" thickTop="1" x14ac:dyDescent="0.25">
      <c r="A67" s="345"/>
      <c r="B67" s="7"/>
      <c r="C67" s="345"/>
      <c r="D67" s="4"/>
      <c r="E67" s="5"/>
      <c r="F67" s="5"/>
      <c r="G67" s="5"/>
      <c r="H67" s="64"/>
      <c r="I67" s="275"/>
      <c r="J67" s="223"/>
      <c r="K67" s="345"/>
    </row>
    <row r="68" spans="1:11" ht="18.75" x14ac:dyDescent="0.25">
      <c r="A68" s="238">
        <v>1</v>
      </c>
      <c r="B68" s="7" t="s">
        <v>905</v>
      </c>
      <c r="C68" s="4"/>
      <c r="D68" s="4"/>
      <c r="E68" s="4"/>
      <c r="F68" s="4"/>
      <c r="G68" s="4"/>
      <c r="H68" s="4"/>
      <c r="I68" s="4"/>
      <c r="J68" s="4"/>
      <c r="K68" s="3"/>
    </row>
    <row r="69" spans="1:11" ht="15.75" x14ac:dyDescent="0.25">
      <c r="A69" s="345"/>
      <c r="B69" s="7" t="s">
        <v>906</v>
      </c>
      <c r="C69" s="3"/>
      <c r="D69" s="4"/>
      <c r="E69" s="5"/>
      <c r="F69" s="5"/>
      <c r="G69" s="5"/>
      <c r="H69" s="28"/>
      <c r="I69" s="41"/>
      <c r="J69" s="10"/>
      <c r="K69" s="3"/>
    </row>
  </sheetData>
  <mergeCells count="5">
    <mergeCell ref="B6:J6"/>
    <mergeCell ref="B2:J2"/>
    <mergeCell ref="B3:J3"/>
    <mergeCell ref="B4:J4"/>
    <mergeCell ref="B5:J5"/>
  </mergeCells>
  <phoneticPr fontId="0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AH1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2"/>
  <sheetViews>
    <sheetView zoomScale="80" zoomScaleNormal="80" workbookViewId="0"/>
  </sheetViews>
  <sheetFormatPr defaultRowHeight="15" x14ac:dyDescent="0.2"/>
  <cols>
    <col min="1" max="1" width="5.7109375" style="11" customWidth="1"/>
    <col min="2" max="2" width="20.7109375" customWidth="1"/>
    <col min="3" max="5" width="15.7109375" customWidth="1"/>
    <col min="6" max="6" width="1.7109375" customWidth="1"/>
    <col min="7" max="7" width="15.7109375" customWidth="1"/>
    <col min="8" max="8" width="1.7109375" customWidth="1"/>
    <col min="9" max="9" width="25.5703125" customWidth="1"/>
    <col min="10" max="10" width="5.7109375" customWidth="1"/>
    <col min="12" max="12" width="20.5703125" bestFit="1" customWidth="1"/>
  </cols>
  <sheetData>
    <row r="1" spans="1:10" ht="15.75" x14ac:dyDescent="0.25">
      <c r="A1" s="3"/>
      <c r="B1" s="4"/>
      <c r="C1" s="4"/>
      <c r="D1" s="4"/>
      <c r="E1" s="4"/>
      <c r="F1" s="4"/>
      <c r="G1" s="27"/>
      <c r="H1" s="22"/>
      <c r="I1" s="10"/>
      <c r="J1" s="3"/>
    </row>
    <row r="2" spans="1:10" ht="15.75" x14ac:dyDescent="0.25">
      <c r="A2" s="10"/>
      <c r="B2" s="1097" t="s">
        <v>42</v>
      </c>
      <c r="C2" s="1097"/>
      <c r="D2" s="1097"/>
      <c r="E2" s="1097"/>
      <c r="F2" s="1097"/>
      <c r="G2" s="1097"/>
      <c r="H2" s="1101"/>
      <c r="I2" s="1101"/>
      <c r="J2" s="10"/>
    </row>
    <row r="3" spans="1:10" ht="15.75" x14ac:dyDescent="0.25">
      <c r="A3" s="10"/>
      <c r="B3" s="1097" t="s">
        <v>173</v>
      </c>
      <c r="C3" s="1097"/>
      <c r="D3" s="1097"/>
      <c r="E3" s="1097"/>
      <c r="F3" s="1097"/>
      <c r="G3" s="1097"/>
      <c r="H3" s="1101"/>
      <c r="I3" s="1101"/>
      <c r="J3" s="10"/>
    </row>
    <row r="4" spans="1:10" ht="15.75" x14ac:dyDescent="0.25">
      <c r="A4" s="10"/>
      <c r="B4" s="1097" t="s">
        <v>50</v>
      </c>
      <c r="C4" s="1097"/>
      <c r="D4" s="1097"/>
      <c r="E4" s="1097"/>
      <c r="F4" s="1097"/>
      <c r="G4" s="1097"/>
      <c r="H4" s="1101"/>
      <c r="I4" s="1101"/>
      <c r="J4" s="10"/>
    </row>
    <row r="5" spans="1:10" ht="15.75" x14ac:dyDescent="0.25">
      <c r="A5" s="10"/>
      <c r="B5" s="1093" t="str">
        <f>'Statement AD-WP'!B5:L5</f>
        <v>Base Period 12 - Months Ending December 31, 2013</v>
      </c>
      <c r="C5" s="1093"/>
      <c r="D5" s="1093"/>
      <c r="E5" s="1093"/>
      <c r="F5" s="1093"/>
      <c r="G5" s="1093"/>
      <c r="H5" s="1103"/>
      <c r="I5" s="1103"/>
      <c r="J5" s="10"/>
    </row>
    <row r="6" spans="1:10" ht="15.75" x14ac:dyDescent="0.25">
      <c r="A6" s="10"/>
      <c r="B6" s="1095" t="s">
        <v>72</v>
      </c>
      <c r="C6" s="1100"/>
      <c r="D6" s="1100"/>
      <c r="E6" s="1100"/>
      <c r="F6" s="1100"/>
      <c r="G6" s="1100"/>
      <c r="H6" s="1100"/>
      <c r="I6" s="1100"/>
      <c r="J6" s="10"/>
    </row>
    <row r="7" spans="1:10" ht="15.75" x14ac:dyDescent="0.25">
      <c r="A7" s="10"/>
      <c r="B7" s="3"/>
      <c r="C7" s="3"/>
      <c r="D7" s="3"/>
      <c r="E7" s="3"/>
      <c r="F7" s="3"/>
      <c r="G7" s="3"/>
      <c r="H7" s="2"/>
      <c r="I7" s="10"/>
      <c r="J7" s="10"/>
    </row>
    <row r="8" spans="1:10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10"/>
      <c r="J8" s="10" t="s">
        <v>62</v>
      </c>
    </row>
    <row r="9" spans="1:10" ht="15.75" x14ac:dyDescent="0.25">
      <c r="A9" s="33" t="s">
        <v>63</v>
      </c>
      <c r="B9" s="5"/>
      <c r="C9" s="4"/>
      <c r="D9" s="4"/>
      <c r="E9" s="4"/>
      <c r="F9" s="4"/>
      <c r="G9" s="148" t="s">
        <v>69</v>
      </c>
      <c r="H9" s="10"/>
      <c r="I9" s="33" t="s">
        <v>65</v>
      </c>
      <c r="J9" s="33" t="s">
        <v>63</v>
      </c>
    </row>
    <row r="10" spans="1:10" ht="15.75" x14ac:dyDescent="0.25">
      <c r="A10" s="3"/>
      <c r="B10" s="4"/>
      <c r="C10" s="4"/>
      <c r="D10" s="4"/>
      <c r="E10" s="4"/>
      <c r="F10" s="4"/>
      <c r="G10" s="4"/>
      <c r="H10" s="10"/>
      <c r="I10" s="47"/>
      <c r="J10" s="3"/>
    </row>
    <row r="11" spans="1:10" ht="15.75" x14ac:dyDescent="0.25">
      <c r="A11" s="3">
        <v>1</v>
      </c>
      <c r="B11" s="4" t="s">
        <v>107</v>
      </c>
      <c r="C11" s="4"/>
      <c r="D11" s="4"/>
      <c r="E11" s="4"/>
      <c r="F11" s="4"/>
      <c r="G11" s="455">
        <v>11909</v>
      </c>
      <c r="H11" s="35"/>
      <c r="I11" s="470" t="s">
        <v>413</v>
      </c>
      <c r="J11" s="3">
        <v>1</v>
      </c>
    </row>
    <row r="12" spans="1:10" ht="15.75" x14ac:dyDescent="0.25">
      <c r="A12" s="3">
        <f>+A11+1</f>
        <v>2</v>
      </c>
      <c r="B12" s="4"/>
      <c r="C12" s="4"/>
      <c r="D12" s="4"/>
      <c r="E12" s="4"/>
      <c r="F12" s="4"/>
      <c r="G12" s="23"/>
      <c r="H12" s="35"/>
      <c r="I12" s="19"/>
      <c r="J12" s="3">
        <f>+J11+1</f>
        <v>2</v>
      </c>
    </row>
    <row r="13" spans="1:10" ht="15.75" x14ac:dyDescent="0.25">
      <c r="A13" s="3">
        <f t="shared" ref="A13:A29" si="0">+A12+1</f>
        <v>3</v>
      </c>
      <c r="B13" s="5" t="s">
        <v>26</v>
      </c>
      <c r="C13" s="5"/>
      <c r="D13" s="5"/>
      <c r="E13" s="5"/>
      <c r="F13" s="5"/>
      <c r="G13" s="451">
        <v>21456</v>
      </c>
      <c r="H13" s="35"/>
      <c r="I13" s="470" t="s">
        <v>414</v>
      </c>
      <c r="J13" s="3">
        <f t="shared" ref="J13:J29" si="1">+J12+1</f>
        <v>3</v>
      </c>
    </row>
    <row r="14" spans="1:10" ht="15.75" x14ac:dyDescent="0.25">
      <c r="A14" s="3">
        <f t="shared" si="0"/>
        <v>4</v>
      </c>
      <c r="B14" s="5"/>
      <c r="C14" s="5"/>
      <c r="D14" s="5"/>
      <c r="E14" s="5"/>
      <c r="F14" s="5"/>
      <c r="G14" s="61"/>
      <c r="H14" s="35"/>
      <c r="I14" s="19"/>
      <c r="J14" s="3">
        <f t="shared" si="1"/>
        <v>4</v>
      </c>
    </row>
    <row r="15" spans="1:10" ht="15.75" x14ac:dyDescent="0.25">
      <c r="A15" s="3">
        <f t="shared" si="0"/>
        <v>5</v>
      </c>
      <c r="B15" s="5" t="s">
        <v>27</v>
      </c>
      <c r="C15" s="5"/>
      <c r="D15" s="5"/>
      <c r="E15" s="5"/>
      <c r="F15" s="5"/>
      <c r="G15" s="451">
        <v>53970</v>
      </c>
      <c r="H15" s="35"/>
      <c r="I15" s="470" t="s">
        <v>415</v>
      </c>
      <c r="J15" s="3">
        <f t="shared" si="1"/>
        <v>5</v>
      </c>
    </row>
    <row r="16" spans="1:10" ht="15.75" x14ac:dyDescent="0.25">
      <c r="A16" s="3">
        <f t="shared" si="0"/>
        <v>6</v>
      </c>
      <c r="B16" s="5"/>
      <c r="C16" s="5"/>
      <c r="D16" s="5"/>
      <c r="E16" s="5"/>
      <c r="F16" s="5"/>
      <c r="G16" s="61"/>
      <c r="H16" s="35"/>
      <c r="I16" s="19"/>
      <c r="J16" s="3">
        <f t="shared" si="1"/>
        <v>6</v>
      </c>
    </row>
    <row r="17" spans="1:10" ht="15.75" x14ac:dyDescent="0.25">
      <c r="A17" s="3">
        <f t="shared" si="0"/>
        <v>7</v>
      </c>
      <c r="B17" s="5" t="s">
        <v>28</v>
      </c>
      <c r="C17" s="5"/>
      <c r="D17" s="5"/>
      <c r="E17" s="5"/>
      <c r="F17" s="5"/>
      <c r="G17" s="451">
        <v>23302</v>
      </c>
      <c r="H17" s="35"/>
      <c r="I17" s="470" t="s">
        <v>416</v>
      </c>
      <c r="J17" s="3">
        <f t="shared" si="1"/>
        <v>7</v>
      </c>
    </row>
    <row r="18" spans="1:10" ht="15.75" x14ac:dyDescent="0.25">
      <c r="A18" s="3">
        <f t="shared" si="0"/>
        <v>8</v>
      </c>
      <c r="B18" s="5"/>
      <c r="C18" s="5"/>
      <c r="D18" s="5"/>
      <c r="E18" s="5"/>
      <c r="F18" s="5"/>
      <c r="G18" s="61"/>
      <c r="H18" s="35"/>
      <c r="I18" s="19"/>
      <c r="J18" s="3">
        <f t="shared" si="1"/>
        <v>8</v>
      </c>
    </row>
    <row r="19" spans="1:10" ht="15.75" x14ac:dyDescent="0.25">
      <c r="A19" s="3">
        <f t="shared" si="0"/>
        <v>9</v>
      </c>
      <c r="B19" s="5" t="s">
        <v>29</v>
      </c>
      <c r="C19" s="5"/>
      <c r="D19" s="5"/>
      <c r="E19" s="5"/>
      <c r="F19" s="5"/>
      <c r="G19" s="449">
        <v>19530</v>
      </c>
      <c r="H19" s="35"/>
      <c r="I19" s="470" t="s">
        <v>417</v>
      </c>
      <c r="J19" s="3">
        <f t="shared" si="1"/>
        <v>9</v>
      </c>
    </row>
    <row r="20" spans="1:10" ht="15.75" x14ac:dyDescent="0.25">
      <c r="A20" s="345">
        <f t="shared" si="0"/>
        <v>10</v>
      </c>
      <c r="B20" s="5"/>
      <c r="C20" s="5"/>
      <c r="D20" s="5"/>
      <c r="E20" s="5"/>
      <c r="F20" s="5"/>
      <c r="G20" s="75"/>
      <c r="H20" s="35"/>
      <c r="I20" s="470"/>
      <c r="J20" s="345">
        <f t="shared" si="1"/>
        <v>10</v>
      </c>
    </row>
    <row r="21" spans="1:10" ht="15.75" x14ac:dyDescent="0.25">
      <c r="A21" s="345">
        <f t="shared" si="0"/>
        <v>11</v>
      </c>
      <c r="B21" s="5" t="s">
        <v>476</v>
      </c>
      <c r="C21" s="5"/>
      <c r="D21" s="5"/>
      <c r="E21" s="5"/>
      <c r="F21" s="5"/>
      <c r="G21" s="450">
        <v>0</v>
      </c>
      <c r="H21" s="35"/>
      <c r="I21" s="470" t="s">
        <v>477</v>
      </c>
      <c r="J21" s="345">
        <f t="shared" si="1"/>
        <v>11</v>
      </c>
    </row>
    <row r="22" spans="1:10" ht="15.75" x14ac:dyDescent="0.25">
      <c r="A22" s="345">
        <f t="shared" si="0"/>
        <v>12</v>
      </c>
      <c r="B22" s="5"/>
      <c r="C22" s="5"/>
      <c r="D22" s="5"/>
      <c r="E22" s="5"/>
      <c r="F22" s="5"/>
      <c r="G22" s="23"/>
      <c r="H22" s="35"/>
      <c r="I22" s="19"/>
      <c r="J22" s="345">
        <f t="shared" si="1"/>
        <v>12</v>
      </c>
    </row>
    <row r="23" spans="1:10" ht="15.75" x14ac:dyDescent="0.25">
      <c r="A23" s="345">
        <f t="shared" si="0"/>
        <v>13</v>
      </c>
      <c r="B23" s="5" t="s">
        <v>510</v>
      </c>
      <c r="C23" s="5"/>
      <c r="D23" s="5"/>
      <c r="E23" s="5"/>
      <c r="F23" s="5"/>
      <c r="G23" s="64">
        <f>SUM(G11:G21)</f>
        <v>130167</v>
      </c>
      <c r="H23" s="35"/>
      <c r="I23" s="21" t="s">
        <v>483</v>
      </c>
      <c r="J23" s="345">
        <f t="shared" si="1"/>
        <v>13</v>
      </c>
    </row>
    <row r="24" spans="1:10" ht="15.75" x14ac:dyDescent="0.25">
      <c r="A24" s="345">
        <f t="shared" si="0"/>
        <v>14</v>
      </c>
      <c r="B24" s="5"/>
      <c r="C24" s="5"/>
      <c r="D24" s="5"/>
      <c r="E24" s="5"/>
      <c r="F24" s="5"/>
      <c r="G24" s="64"/>
      <c r="H24" s="35"/>
      <c r="I24" s="21"/>
      <c r="J24" s="345">
        <f t="shared" si="1"/>
        <v>14</v>
      </c>
    </row>
    <row r="25" spans="1:10" ht="15.75" x14ac:dyDescent="0.25">
      <c r="A25" s="345">
        <f t="shared" si="0"/>
        <v>15</v>
      </c>
      <c r="B25" s="4" t="s">
        <v>478</v>
      </c>
      <c r="C25" s="5"/>
      <c r="D25" s="5"/>
      <c r="E25" s="5"/>
      <c r="F25" s="5"/>
      <c r="G25" s="450">
        <v>30755</v>
      </c>
      <c r="H25" s="35"/>
      <c r="I25" s="470" t="s">
        <v>479</v>
      </c>
      <c r="J25" s="345">
        <f t="shared" si="1"/>
        <v>15</v>
      </c>
    </row>
    <row r="26" spans="1:10" ht="15.75" x14ac:dyDescent="0.25">
      <c r="A26" s="345">
        <f t="shared" si="0"/>
        <v>16</v>
      </c>
      <c r="B26" s="4"/>
      <c r="C26" s="5"/>
      <c r="D26" s="5"/>
      <c r="E26" s="5"/>
      <c r="F26" s="5"/>
      <c r="G26" s="475"/>
      <c r="H26" s="35"/>
      <c r="I26" s="470"/>
      <c r="J26" s="345">
        <f t="shared" si="1"/>
        <v>16</v>
      </c>
    </row>
    <row r="27" spans="1:10" ht="16.5" thickBot="1" x14ac:dyDescent="0.3">
      <c r="A27" s="345">
        <f t="shared" si="0"/>
        <v>17</v>
      </c>
      <c r="B27" s="4" t="s">
        <v>480</v>
      </c>
      <c r="C27" s="5"/>
      <c r="D27" s="5"/>
      <c r="E27" s="5"/>
      <c r="F27" s="5"/>
      <c r="G27" s="66">
        <f>SUM(G23:G25)</f>
        <v>160922</v>
      </c>
      <c r="H27" s="35"/>
      <c r="I27" s="21" t="s">
        <v>481</v>
      </c>
      <c r="J27" s="345">
        <f t="shared" si="1"/>
        <v>17</v>
      </c>
    </row>
    <row r="28" spans="1:10" ht="16.5" thickTop="1" x14ac:dyDescent="0.25">
      <c r="A28" s="345">
        <f t="shared" si="0"/>
        <v>18</v>
      </c>
      <c r="B28" s="4"/>
      <c r="C28" s="5"/>
      <c r="D28" s="5"/>
      <c r="E28" s="5"/>
      <c r="F28" s="5"/>
      <c r="G28" s="61"/>
      <c r="H28" s="35"/>
      <c r="I28" s="10"/>
      <c r="J28" s="345">
        <f t="shared" si="1"/>
        <v>18</v>
      </c>
    </row>
    <row r="29" spans="1:10" ht="16.5" thickBot="1" x14ac:dyDescent="0.3">
      <c r="A29" s="345">
        <f t="shared" si="0"/>
        <v>19</v>
      </c>
      <c r="B29" s="5" t="s">
        <v>87</v>
      </c>
      <c r="C29" s="5"/>
      <c r="D29" s="5"/>
      <c r="E29" s="5"/>
      <c r="F29" s="5"/>
      <c r="G29" s="421">
        <f>ROUND(G13/G23,4)</f>
        <v>0.1648</v>
      </c>
      <c r="H29" s="42"/>
      <c r="I29" s="10" t="s">
        <v>482</v>
      </c>
      <c r="J29" s="345">
        <f t="shared" si="1"/>
        <v>19</v>
      </c>
    </row>
    <row r="30" spans="1:10" ht="16.5" thickTop="1" x14ac:dyDescent="0.25">
      <c r="A30" s="3"/>
      <c r="B30" s="5"/>
      <c r="C30" s="5"/>
      <c r="D30" s="5"/>
      <c r="E30" s="5"/>
      <c r="F30" s="5"/>
      <c r="G30" s="31"/>
      <c r="H30" s="42"/>
      <c r="I30" s="10"/>
      <c r="J30" s="3"/>
    </row>
    <row r="31" spans="1:10" ht="15.75" x14ac:dyDescent="0.25">
      <c r="A31" s="3"/>
      <c r="B31" s="4"/>
      <c r="C31" s="5"/>
      <c r="D31" s="5"/>
      <c r="E31" s="5"/>
      <c r="F31" s="5"/>
      <c r="G31" s="31"/>
      <c r="H31" s="42"/>
      <c r="I31" s="21"/>
      <c r="J31" s="3"/>
    </row>
    <row r="32" spans="1:10" ht="15.75" x14ac:dyDescent="0.25">
      <c r="A32" s="3"/>
      <c r="B32" s="5"/>
      <c r="C32" s="5"/>
      <c r="D32" s="5"/>
      <c r="E32" s="5"/>
      <c r="F32" s="5"/>
      <c r="G32" s="31"/>
      <c r="H32" s="42"/>
      <c r="I32" s="10"/>
      <c r="J32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25" right="0.25" top="0.25" bottom="0.5" header="0.25" footer="0.25"/>
  <pageSetup scale="84" orientation="portrait" r:id="rId1"/>
  <headerFooter alignWithMargins="0">
    <oddFooter>&amp;C&amp;12Page AI1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23</vt:i4>
      </vt:variant>
    </vt:vector>
  </HeadingPairs>
  <TitlesOfParts>
    <vt:vector size="51" baseType="lpstr">
      <vt:lpstr>BK-1-Retail TRR</vt:lpstr>
      <vt:lpstr>BK-2 ISO TRR</vt:lpstr>
      <vt:lpstr>Cost Statements</vt:lpstr>
      <vt:lpstr>Statement AD-WP</vt:lpstr>
      <vt:lpstr>Statement AE-WP</vt:lpstr>
      <vt:lpstr>Statement AF-WP</vt:lpstr>
      <vt:lpstr>Statement AG-WP</vt:lpstr>
      <vt:lpstr>Statement AH-WP</vt:lpstr>
      <vt:lpstr>Statement AI-WP</vt:lpstr>
      <vt:lpstr>Statement AJ-WP</vt:lpstr>
      <vt:lpstr>Transmission Depn Rates</vt:lpstr>
      <vt:lpstr>Intangible Amort Period</vt:lpstr>
      <vt:lpstr>Gen Depn Rates-2013</vt:lpstr>
      <vt:lpstr>Common Depn Rates-2013</vt:lpstr>
      <vt:lpstr>Statement AK-WP</vt:lpstr>
      <vt:lpstr>Statement AL-WP</vt:lpstr>
      <vt:lpstr>Statement AM-WP</vt:lpstr>
      <vt:lpstr>Statement AQ-WP</vt:lpstr>
      <vt:lpstr>Statement AR-WP</vt:lpstr>
      <vt:lpstr>Statement AU-WP</vt:lpstr>
      <vt:lpstr>Statement AV-WP</vt:lpstr>
      <vt:lpstr>Forecast Plant Adds HV-LV Split</vt:lpstr>
      <vt:lpstr>Retail TU Adj</vt:lpstr>
      <vt:lpstr>Retail Int TU-1</vt:lpstr>
      <vt:lpstr>Retail Int TU-2</vt:lpstr>
      <vt:lpstr>Wholesale TU Adj</vt:lpstr>
      <vt:lpstr>Wholesale Int TU-1</vt:lpstr>
      <vt:lpstr>Wholesale Int TU-2</vt:lpstr>
      <vt:lpstr>'BK-1-Retail TRR'!Print_Area</vt:lpstr>
      <vt:lpstr>'BK-2 ISO TRR'!Print_Area</vt:lpstr>
      <vt:lpstr>'Common Depn Rates-2013'!Print_Area</vt:lpstr>
      <vt:lpstr>'Cost Statements'!Print_Area</vt:lpstr>
      <vt:lpstr>'Gen Depn Rates-2013'!Print_Area</vt:lpstr>
      <vt:lpstr>'Intangible Amort Period'!Print_Area</vt:lpstr>
      <vt:lpstr>'Retail Int TU-1'!Print_Area</vt:lpstr>
      <vt:lpstr>'Retail Int TU-2'!Print_Area</vt:lpstr>
      <vt:lpstr>'Retail TU Adj'!Print_Area</vt:lpstr>
      <vt:lpstr>'Statement AD-WP'!Print_Area</vt:lpstr>
      <vt:lpstr>'Statement AE-WP'!Print_Area</vt:lpstr>
      <vt:lpstr>'Statement AI-WP'!Print_Area</vt:lpstr>
      <vt:lpstr>'Statement AV-WP'!Print_Area</vt:lpstr>
      <vt:lpstr>'Transmission Depn Rates'!Print_Area</vt:lpstr>
      <vt:lpstr>'Wholesale Int TU-1'!Print_Area</vt:lpstr>
      <vt:lpstr>'Wholesale Int TU-2'!Print_Area</vt:lpstr>
      <vt:lpstr>'Wholesale TU Adj'!Print_Area</vt:lpstr>
      <vt:lpstr>'Retail Int TU-1'!Print_Titles</vt:lpstr>
      <vt:lpstr>'Retail Int TU-2'!Print_Titles</vt:lpstr>
      <vt:lpstr>'Retail TU Adj'!Print_Titles</vt:lpstr>
      <vt:lpstr>'Wholesale Int TU-1'!Print_Titles</vt:lpstr>
      <vt:lpstr>'Wholesale Int TU-2'!Print_Titles</vt:lpstr>
      <vt:lpstr>'Wholesale TU Adj'!Print_Titles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Sempra Energy</dc:creator>
  <cp:lastModifiedBy>rfarinas</cp:lastModifiedBy>
  <cp:lastPrinted>2014-11-24T21:57:15Z</cp:lastPrinted>
  <dcterms:created xsi:type="dcterms:W3CDTF">2003-01-13T22:26:00Z</dcterms:created>
  <dcterms:modified xsi:type="dcterms:W3CDTF">2014-11-25T00:56:21Z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TO4 Formula Rate Cycle 2 - For Dec 1, 2014.xlsx</vt:lpwstr>
  </property>
</Properties>
</file>