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7520" windowHeight="12810"/>
  </bookViews>
  <sheets>
    <sheet name="INPUTS-OUTPUTS" sheetId="2" r:id="rId1"/>
    <sheet name="LOOKUP" sheetId="3" r:id="rId2"/>
    <sheet name="DATA" sheetId="1" r:id="rId3"/>
  </sheets>
  <definedNames>
    <definedName name="_xlnm._FilterDatabase" localSheetId="2" hidden="1">DATA!$A$1:$O$13337</definedName>
    <definedName name="AggregateTons">'INPUTS-OUTPUTS'!$B$11</definedName>
    <definedName name="AverageTons">'INPUTS-OUTPUTS'!$B$10</definedName>
    <definedName name="criteria1">LOOKUP!$G$2:$I$3</definedName>
    <definedName name="criteria10">LOOKUP!$G$29:$I$30</definedName>
    <definedName name="criteria11">LOOKUP!$G$32:$I$33</definedName>
    <definedName name="criteria12">LOOKUP!$G$35:$I$36</definedName>
    <definedName name="criteria13">LOOKUP!$G$38:$I$39</definedName>
    <definedName name="criteria14">LOOKUP!$G$41:$I$42</definedName>
    <definedName name="criteria15">LOOKUP!$G$44:$I$45</definedName>
    <definedName name="criteria16">LOOKUP!$G$47:$I$48</definedName>
    <definedName name="criteria17">LOOKUP!$G$50:$I$51</definedName>
    <definedName name="criteria18">LOOKUP!$G$53:$I$54</definedName>
    <definedName name="criteria19">LOOKUP!$G$56:$I$57</definedName>
    <definedName name="criteria2">LOOKUP!$G$5:$I$6</definedName>
    <definedName name="criteria20">LOOKUP!$G$59:$I$60</definedName>
    <definedName name="criteria21">LOOKUP!$G$62:$I$63</definedName>
    <definedName name="criteria22">LOOKUP!$G$65:$I$66</definedName>
    <definedName name="criteria23">LOOKUP!$G$68:$I$69</definedName>
    <definedName name="criteria24">LOOKUP!$G$71:$I$72</definedName>
    <definedName name="criteria25">LOOKUP!#REF!</definedName>
    <definedName name="criteria26">LOOKUP!#REF!</definedName>
    <definedName name="criteria27">LOOKUP!#REF!</definedName>
    <definedName name="criteria28">LOOKUP!#REF!</definedName>
    <definedName name="criteria29">LOOKUP!#REF!</definedName>
    <definedName name="criteria3">LOOKUP!$G$8:$I$9</definedName>
    <definedName name="criteria30">LOOKUP!#REF!</definedName>
    <definedName name="criteria31">LOOKUP!#REF!</definedName>
    <definedName name="criteria32">LOOKUP!#REF!</definedName>
    <definedName name="criteria33">LOOKUP!#REF!</definedName>
    <definedName name="criteria34">LOOKUP!#REF!</definedName>
    <definedName name="criteria35">LOOKUP!#REF!</definedName>
    <definedName name="criteria36">LOOKUP!#REF!</definedName>
    <definedName name="criteria37">LOOKUP!#REF!</definedName>
    <definedName name="criteria38">LOOKUP!#REF!</definedName>
    <definedName name="criteria39">LOOKUP!#REF!</definedName>
    <definedName name="criteria4">LOOKUP!$G$11:$I$12</definedName>
    <definedName name="criteria40">LOOKUP!#REF!</definedName>
    <definedName name="criteria41">LOOKUP!#REF!</definedName>
    <definedName name="criteria42">LOOKUP!#REF!</definedName>
    <definedName name="criteria43">LOOKUP!#REF!</definedName>
    <definedName name="criteria44">LOOKUP!#REF!</definedName>
    <definedName name="criteria45">LOOKUP!#REF!</definedName>
    <definedName name="criteria46">LOOKUP!#REF!</definedName>
    <definedName name="criteria47">LOOKUP!#REF!</definedName>
    <definedName name="criteria48">LOOKUP!#REF!</definedName>
    <definedName name="criteria5">LOOKUP!$G$14:$I$15</definedName>
    <definedName name="criteria6">LOOKUP!$G$17:$I$18</definedName>
    <definedName name="criteria7">LOOKUP!$G$20:$I$21</definedName>
    <definedName name="criteria8">LOOKUP!$G$23:$I$24</definedName>
    <definedName name="criteria9">LOOKUP!$G$26:$I$27</definedName>
    <definedName name="CustChar">'INPUTS-OUTPUTS'!$B$8</definedName>
    <definedName name="CustCharList">LOOKUP!$C$2:$C$4</definedName>
    <definedName name="DATA">DATA!$A$1:$Q$1320</definedName>
    <definedName name="Event">'INPUTS-OUTPUTS'!$B$7</definedName>
    <definedName name="EventList">LOOKUP!$A$2:$A$8</definedName>
    <definedName name="TotalParticipants">'INPUTS-OUTPUTS'!$B$12</definedName>
    <definedName name="TypeofResult">'INPUTS-OUTPUTS'!$B$6</definedName>
    <definedName name="TypeofResultList">LOOKUP!$E$2:$E$4</definedName>
  </definedNames>
  <calcPr calcId="125725"/>
</workbook>
</file>

<file path=xl/calcChain.xml><?xml version="1.0" encoding="utf-8"?>
<calcChain xmlns="http://schemas.openxmlformats.org/spreadsheetml/2006/main">
  <c r="C8" i="2"/>
  <c r="C7" l="1"/>
  <c r="E8" l="1"/>
  <c r="E9"/>
  <c r="E10" s="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28" s="1"/>
  <c r="E29" s="1"/>
  <c r="E30" s="1"/>
  <c r="G5"/>
  <c r="H31"/>
  <c r="G31"/>
  <c r="F31"/>
  <c r="H5"/>
  <c r="F5"/>
  <c r="G3" i="3"/>
  <c r="G6"/>
  <c r="G9"/>
  <c r="G12"/>
  <c r="G15"/>
  <c r="H9"/>
  <c r="H12"/>
  <c r="H15"/>
  <c r="H18"/>
  <c r="H21"/>
  <c r="H24"/>
  <c r="H27"/>
  <c r="H30"/>
  <c r="H33"/>
  <c r="H36"/>
  <c r="H39"/>
  <c r="H42"/>
  <c r="H45"/>
  <c r="H48"/>
  <c r="H51"/>
  <c r="H54"/>
  <c r="H57"/>
  <c r="H60"/>
  <c r="H63"/>
  <c r="H66"/>
  <c r="H69"/>
  <c r="H72"/>
  <c r="H6"/>
  <c r="H3"/>
  <c r="A3" i="2"/>
  <c r="G48" i="3"/>
  <c r="I22" i="2" s="1"/>
  <c r="P22" s="1"/>
  <c r="G51" i="3"/>
  <c r="I23" i="2" s="1"/>
  <c r="P23" s="1"/>
  <c r="G54" i="3"/>
  <c r="I24" i="2" s="1"/>
  <c r="P24" s="1"/>
  <c r="G45" i="3"/>
  <c r="G18"/>
  <c r="G21"/>
  <c r="G24"/>
  <c r="G27"/>
  <c r="G30"/>
  <c r="G33"/>
  <c r="G36"/>
  <c r="G39"/>
  <c r="G42"/>
  <c r="G57"/>
  <c r="G60"/>
  <c r="G63"/>
  <c r="G66"/>
  <c r="G69"/>
  <c r="G72"/>
  <c r="I21" i="2"/>
  <c r="P21" s="1"/>
  <c r="I27" l="1"/>
  <c r="P27" s="1"/>
  <c r="I19"/>
  <c r="P19" s="1"/>
  <c r="I15"/>
  <c r="P15" s="1"/>
  <c r="I28"/>
  <c r="P28" s="1"/>
  <c r="I12"/>
  <c r="P12" s="1"/>
  <c r="I20"/>
  <c r="P20" s="1"/>
  <c r="I9"/>
  <c r="P9" s="1"/>
  <c r="I25"/>
  <c r="P25" s="1"/>
  <c r="I17"/>
  <c r="P17" s="1"/>
  <c r="I13"/>
  <c r="P13" s="1"/>
  <c r="I26"/>
  <c r="P26" s="1"/>
  <c r="I18"/>
  <c r="P18" s="1"/>
  <c r="I7"/>
  <c r="P7" s="1"/>
  <c r="I11"/>
  <c r="P11" s="1"/>
  <c r="B11"/>
  <c r="B12"/>
  <c r="I29"/>
  <c r="P29" s="1"/>
  <c r="B10"/>
  <c r="I10"/>
  <c r="P10" s="1"/>
  <c r="I30"/>
  <c r="P30" s="1"/>
  <c r="I16"/>
  <c r="P16" s="1"/>
  <c r="I8"/>
  <c r="P8" s="1"/>
  <c r="I14"/>
  <c r="P14" s="1"/>
  <c r="M24"/>
  <c r="J21"/>
  <c r="M22"/>
  <c r="K23"/>
  <c r="K21"/>
  <c r="L23"/>
  <c r="M20"/>
  <c r="J22"/>
  <c r="K22"/>
  <c r="N20"/>
  <c r="N22"/>
  <c r="L24"/>
  <c r="K24"/>
  <c r="N24"/>
  <c r="L22"/>
  <c r="J24"/>
  <c r="N21"/>
  <c r="M21"/>
  <c r="L20"/>
  <c r="J23"/>
  <c r="K20"/>
  <c r="M23"/>
  <c r="J20"/>
  <c r="L21"/>
  <c r="N23"/>
  <c r="Q29" l="1"/>
  <c r="R29" s="1"/>
  <c r="G28"/>
  <c r="F27"/>
  <c r="Q25"/>
  <c r="R25" s="1"/>
  <c r="G24"/>
  <c r="F23"/>
  <c r="Q21"/>
  <c r="R21" s="1"/>
  <c r="G20"/>
  <c r="F19"/>
  <c r="Q17"/>
  <c r="R17" s="1"/>
  <c r="G16"/>
  <c r="F15"/>
  <c r="Q13"/>
  <c r="R13" s="1"/>
  <c r="G12"/>
  <c r="F11"/>
  <c r="Q9"/>
  <c r="R9" s="1"/>
  <c r="G8"/>
  <c r="F7"/>
  <c r="Q28"/>
  <c r="R28" s="1"/>
  <c r="F26"/>
  <c r="G23"/>
  <c r="Q20"/>
  <c r="R20" s="1"/>
  <c r="F18"/>
  <c r="G15"/>
  <c r="Q12"/>
  <c r="R12" s="1"/>
  <c r="F10"/>
  <c r="G7"/>
  <c r="F29"/>
  <c r="G26"/>
  <c r="Q23"/>
  <c r="R23" s="1"/>
  <c r="F21"/>
  <c r="G18"/>
  <c r="Q15"/>
  <c r="R15" s="1"/>
  <c r="F13"/>
  <c r="G10"/>
  <c r="Q7"/>
  <c r="R7" s="1"/>
  <c r="Q30"/>
  <c r="R30" s="1"/>
  <c r="G29"/>
  <c r="F28"/>
  <c r="Q26"/>
  <c r="R26" s="1"/>
  <c r="G25"/>
  <c r="F24"/>
  <c r="Q22"/>
  <c r="R22" s="1"/>
  <c r="G21"/>
  <c r="F20"/>
  <c r="Q18"/>
  <c r="R18" s="1"/>
  <c r="G17"/>
  <c r="F16"/>
  <c r="Q14"/>
  <c r="R14" s="1"/>
  <c r="G13"/>
  <c r="F12"/>
  <c r="Q10"/>
  <c r="R10" s="1"/>
  <c r="G9"/>
  <c r="F8"/>
  <c r="F30"/>
  <c r="G27"/>
  <c r="Q24"/>
  <c r="R24" s="1"/>
  <c r="F22"/>
  <c r="G19"/>
  <c r="Q16"/>
  <c r="R16" s="1"/>
  <c r="F14"/>
  <c r="G11"/>
  <c r="Q8"/>
  <c r="R8" s="1"/>
  <c r="G30"/>
  <c r="Q27"/>
  <c r="R27" s="1"/>
  <c r="F25"/>
  <c r="G22"/>
  <c r="Q19"/>
  <c r="R19" s="1"/>
  <c r="F17"/>
  <c r="G14"/>
  <c r="Q11"/>
  <c r="R11" s="1"/>
  <c r="F9"/>
  <c r="L33"/>
  <c r="N33"/>
  <c r="M33"/>
  <c r="K33"/>
  <c r="J33"/>
  <c r="H7" l="1"/>
  <c r="H12"/>
  <c r="H15"/>
  <c r="H21"/>
  <c r="H17"/>
  <c r="H25"/>
  <c r="H29"/>
  <c r="H10"/>
  <c r="H28"/>
  <c r="H19"/>
  <c r="H26"/>
  <c r="H22"/>
  <c r="H24"/>
  <c r="F33"/>
  <c r="H20"/>
  <c r="H14"/>
  <c r="H30"/>
  <c r="H16"/>
  <c r="H9"/>
  <c r="G33"/>
  <c r="R31"/>
  <c r="Q31" s="1"/>
  <c r="H23"/>
  <c r="H11"/>
  <c r="H13"/>
  <c r="H27"/>
  <c r="H18"/>
  <c r="H8"/>
  <c r="H33" l="1"/>
</calcChain>
</file>

<file path=xl/sharedStrings.xml><?xml version="1.0" encoding="utf-8"?>
<sst xmlns="http://schemas.openxmlformats.org/spreadsheetml/2006/main" count="755" uniqueCount="73">
  <si>
    <t>Type of Result List</t>
  </si>
  <si>
    <t>Aggregate</t>
  </si>
  <si>
    <t>PCTILE10</t>
  </si>
  <si>
    <t>PCTILE30</t>
  </si>
  <si>
    <t>PCTILE50</t>
  </si>
  <si>
    <t>PCTILE70</t>
  </si>
  <si>
    <t>PCTILE90</t>
  </si>
  <si>
    <t>Reference Load</t>
  </si>
  <si>
    <t>Observed Load</t>
  </si>
  <si>
    <t>Temperature</t>
  </si>
  <si>
    <t>Standard Error</t>
  </si>
  <si>
    <t>TABLE 1: Menu options</t>
  </si>
  <si>
    <t>Weighted Temp (F)</t>
  </si>
  <si>
    <t>Uncertainty Adjusted Impact - Percentiles</t>
  </si>
  <si>
    <t>Type of Results</t>
  </si>
  <si>
    <t>10th</t>
  </si>
  <si>
    <t>30th</t>
  </si>
  <si>
    <t>50th</t>
  </si>
  <si>
    <t>70th</t>
  </si>
  <si>
    <t>90th</t>
  </si>
  <si>
    <t xml:space="preserve"> </t>
  </si>
  <si>
    <t>Daily</t>
  </si>
  <si>
    <t>TABLE 2: Output</t>
  </si>
  <si>
    <t>Customer Characteristic</t>
  </si>
  <si>
    <t>Customer Characteristic List</t>
  </si>
  <si>
    <t>Event</t>
  </si>
  <si>
    <t>Event List</t>
  </si>
  <si>
    <t>CDH 70</t>
  </si>
  <si>
    <t>Std Err</t>
  </si>
  <si>
    <t>Variance</t>
  </si>
  <si>
    <t>Interval</t>
  </si>
  <si>
    <t>Interval Ending</t>
  </si>
  <si>
    <t>San Diego Gas &amp; Electric</t>
  </si>
  <si>
    <t>Per Ton</t>
  </si>
  <si>
    <t>All Commercial Customers</t>
  </si>
  <si>
    <t>Commercial - 50% Cycling</t>
  </si>
  <si>
    <t>Commercial - 30% Cycling</t>
  </si>
  <si>
    <t>Aggregate Tons</t>
  </si>
  <si>
    <t>Total Participants</t>
  </si>
  <si>
    <t>Average Tons</t>
  </si>
  <si>
    <t>Summer Saver Ex-Post Load Impact Tables</t>
  </si>
  <si>
    <t>Average Event</t>
  </si>
  <si>
    <t>Aggregate ref load</t>
  </si>
  <si>
    <t>Aggregate Observed load</t>
  </si>
  <si>
    <t>criteria1</t>
  </si>
  <si>
    <t>criteria2</t>
  </si>
  <si>
    <t>criteria3</t>
  </si>
  <si>
    <t>criteria4</t>
  </si>
  <si>
    <t>criteria5</t>
  </si>
  <si>
    <t>criteria6</t>
  </si>
  <si>
    <t>criteria7</t>
  </si>
  <si>
    <t>criteria8</t>
  </si>
  <si>
    <t>criteria9</t>
  </si>
  <si>
    <t>criteria10</t>
  </si>
  <si>
    <t>criteria11</t>
  </si>
  <si>
    <t>criteria12</t>
  </si>
  <si>
    <t>criteria13</t>
  </si>
  <si>
    <t>criteria14</t>
  </si>
  <si>
    <t>criteria15</t>
  </si>
  <si>
    <t>criteria16</t>
  </si>
  <si>
    <t>criteria17</t>
  </si>
  <si>
    <t>criteria18</t>
  </si>
  <si>
    <t>criteria19</t>
  </si>
  <si>
    <t>criteria20</t>
  </si>
  <si>
    <t>criteria21</t>
  </si>
  <si>
    <t>criteria22</t>
  </si>
  <si>
    <t>criteria23</t>
  </si>
  <si>
    <t>criteria24</t>
  </si>
  <si>
    <t>Average Tons per Premise</t>
  </si>
  <si>
    <t>Average Premise</t>
  </si>
  <si>
    <t>All Residential Customers</t>
  </si>
  <si>
    <t>Residential - 100% Cycling</t>
  </si>
  <si>
    <t>Residential - 50% Cycling</t>
  </si>
</sst>
</file>

<file path=xl/styles.xml><?xml version="1.0" encoding="utf-8"?>
<styleSheet xmlns="http://schemas.openxmlformats.org/spreadsheetml/2006/main">
  <numFmts count="6">
    <numFmt numFmtId="164" formatCode="0.0"/>
    <numFmt numFmtId="165" formatCode="h:mm;@"/>
    <numFmt numFmtId="166" formatCode="[$-F800]dddd\,\ mmmm\ dd\,\ yyyy"/>
    <numFmt numFmtId="167" formatCode="0.0%"/>
    <numFmt numFmtId="168" formatCode="#,##0.0"/>
    <numFmt numFmtId="169" formatCode="0.00000000000000"/>
  </numFmts>
  <fonts count="18">
    <font>
      <sz val="10"/>
      <name val="Arial"/>
    </font>
    <font>
      <sz val="10"/>
      <name val="Arial"/>
      <family val="2"/>
    </font>
    <font>
      <sz val="10"/>
      <color indexed="9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22"/>
      <name val="Arial"/>
      <family val="2"/>
    </font>
    <font>
      <sz val="12"/>
      <name val="Arial"/>
      <family val="2"/>
    </font>
    <font>
      <sz val="10"/>
      <color indexed="56"/>
      <name val="Arial"/>
      <family val="2"/>
    </font>
    <font>
      <sz val="11"/>
      <color indexed="9"/>
      <name val="Arial"/>
      <family val="2"/>
    </font>
    <font>
      <sz val="10"/>
      <color indexed="9"/>
      <name val="Arial"/>
      <family val="2"/>
    </font>
    <font>
      <sz val="12"/>
      <color indexed="9"/>
      <name val="Arial"/>
      <family val="2"/>
    </font>
    <font>
      <b/>
      <sz val="11"/>
      <color indexed="9"/>
      <name val="Arial"/>
      <family val="2"/>
    </font>
    <font>
      <sz val="9"/>
      <name val="Arial"/>
      <family val="2"/>
    </font>
    <font>
      <b/>
      <sz val="11"/>
      <color indexed="56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56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medium">
        <color indexed="56"/>
      </top>
      <bottom/>
      <diagonal/>
    </border>
    <border>
      <left style="thin">
        <color indexed="9"/>
      </left>
      <right style="medium">
        <color indexed="56"/>
      </right>
      <top style="medium">
        <color indexed="56"/>
      </top>
      <bottom/>
      <diagonal/>
    </border>
    <border>
      <left style="thin">
        <color indexed="56"/>
      </left>
      <right style="medium">
        <color indexed="56"/>
      </right>
      <top style="thin">
        <color indexed="56"/>
      </top>
      <bottom style="thin">
        <color indexed="9"/>
      </bottom>
      <diagonal/>
    </border>
    <border>
      <left/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medium">
        <color indexed="56"/>
      </left>
      <right style="thin">
        <color indexed="9"/>
      </right>
      <top/>
      <bottom style="thin">
        <color indexed="56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56"/>
      </bottom>
      <diagonal/>
    </border>
    <border>
      <left style="thin">
        <color indexed="9"/>
      </left>
      <right style="medium">
        <color indexed="56"/>
      </right>
      <top style="thin">
        <color indexed="9"/>
      </top>
      <bottom style="thin">
        <color indexed="56"/>
      </bottom>
      <diagonal/>
    </border>
    <border>
      <left style="medium">
        <color indexed="56"/>
      </left>
      <right style="thin">
        <color indexed="9"/>
      </right>
      <top style="thin">
        <color indexed="56"/>
      </top>
      <bottom/>
      <diagonal/>
    </border>
    <border>
      <left style="thin">
        <color indexed="9"/>
      </left>
      <right style="thin">
        <color indexed="9"/>
      </right>
      <top style="thin">
        <color indexed="56"/>
      </top>
      <bottom/>
      <diagonal/>
    </border>
    <border>
      <left style="thin">
        <color indexed="9"/>
      </left>
      <right style="medium">
        <color indexed="56"/>
      </right>
      <top style="thin">
        <color indexed="56"/>
      </top>
      <bottom/>
      <diagonal/>
    </border>
    <border>
      <left style="medium">
        <color indexed="56"/>
      </left>
      <right style="medium">
        <color indexed="56"/>
      </right>
      <top style="thin">
        <color indexed="56"/>
      </top>
      <bottom/>
      <diagonal/>
    </border>
    <border>
      <left style="medium">
        <color indexed="56"/>
      </left>
      <right style="thin">
        <color indexed="8"/>
      </right>
      <top style="thin">
        <color indexed="56"/>
      </top>
      <bottom/>
      <diagonal/>
    </border>
    <border>
      <left style="medium">
        <color indexed="56"/>
      </left>
      <right style="medium">
        <color indexed="56"/>
      </right>
      <top/>
      <bottom style="medium">
        <color indexed="56"/>
      </bottom>
      <diagonal/>
    </border>
    <border>
      <left style="medium">
        <color indexed="56"/>
      </left>
      <right style="thin">
        <color indexed="8"/>
      </right>
      <top/>
      <bottom style="medium">
        <color indexed="56"/>
      </bottom>
      <diagonal/>
    </border>
    <border>
      <left style="thin">
        <color indexed="8"/>
      </left>
      <right style="medium">
        <color indexed="56"/>
      </right>
      <top/>
      <bottom style="medium">
        <color indexed="56"/>
      </bottom>
      <diagonal/>
    </border>
    <border>
      <left style="thin">
        <color indexed="56"/>
      </left>
      <right style="medium">
        <color indexed="56"/>
      </right>
      <top style="thin">
        <color indexed="9"/>
      </top>
      <bottom style="thin">
        <color indexed="9"/>
      </bottom>
      <diagonal/>
    </border>
    <border>
      <left style="thin">
        <color indexed="56"/>
      </left>
      <right style="medium">
        <color indexed="56"/>
      </right>
      <top/>
      <bottom/>
      <diagonal/>
    </border>
    <border>
      <left style="thin">
        <color indexed="56"/>
      </left>
      <right style="medium">
        <color indexed="56"/>
      </right>
      <top style="thin">
        <color indexed="9"/>
      </top>
      <bottom style="thin">
        <color indexed="64"/>
      </bottom>
      <diagonal/>
    </border>
    <border>
      <left style="medium">
        <color indexed="56"/>
      </left>
      <right style="medium">
        <color indexed="56"/>
      </right>
      <top style="thin">
        <color indexed="56"/>
      </top>
      <bottom style="thin">
        <color indexed="64"/>
      </bottom>
      <diagonal/>
    </border>
    <border>
      <left/>
      <right style="thin">
        <color indexed="9"/>
      </right>
      <top style="thin">
        <color indexed="56"/>
      </top>
      <bottom/>
      <diagonal/>
    </border>
    <border>
      <left/>
      <right style="thin">
        <color indexed="9"/>
      </right>
      <top style="thin">
        <color indexed="9"/>
      </top>
      <bottom style="thin">
        <color indexed="56"/>
      </bottom>
      <diagonal/>
    </border>
    <border>
      <left style="thin">
        <color indexed="9"/>
      </left>
      <right style="thin">
        <color indexed="9"/>
      </right>
      <top/>
      <bottom style="thin">
        <color indexed="56"/>
      </bottom>
      <diagonal/>
    </border>
    <border>
      <left style="medium">
        <color indexed="56"/>
      </left>
      <right style="thin">
        <color indexed="9"/>
      </right>
      <top style="medium">
        <color indexed="56"/>
      </top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/>
      <diagonal/>
    </border>
    <border>
      <left style="thin">
        <color indexed="9"/>
      </left>
      <right style="thin">
        <color indexed="64"/>
      </right>
      <top style="thin">
        <color indexed="64"/>
      </top>
      <bottom/>
      <diagonal/>
    </border>
    <border>
      <left style="thin">
        <color indexed="9"/>
      </left>
      <right style="thin">
        <color indexed="64"/>
      </right>
      <top/>
      <bottom style="thin">
        <color indexed="56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9"/>
      </left>
      <right style="thin">
        <color theme="0"/>
      </right>
      <top/>
      <bottom/>
      <diagonal/>
    </border>
  </borders>
  <cellStyleXfs count="4">
    <xf numFmtId="0" fontId="0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</cellStyleXfs>
  <cellXfs count="114">
    <xf numFmtId="0" fontId="0" fillId="0" borderId="0" xfId="0"/>
    <xf numFmtId="0" fontId="2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0" fillId="0" borderId="0" xfId="0" applyAlignment="1">
      <alignment wrapText="1"/>
    </xf>
    <xf numFmtId="164" fontId="4" fillId="3" borderId="3" xfId="0" applyNumberFormat="1" applyFont="1" applyFill="1" applyBorder="1" applyAlignment="1">
      <alignment horizontal="right" indent="1"/>
    </xf>
    <xf numFmtId="164" fontId="4" fillId="3" borderId="4" xfId="0" applyNumberFormat="1" applyFont="1" applyFill="1" applyBorder="1" applyAlignment="1">
      <alignment horizontal="right" indent="1"/>
    </xf>
    <xf numFmtId="168" fontId="4" fillId="3" borderId="5" xfId="0" applyNumberFormat="1" applyFont="1" applyFill="1" applyBorder="1" applyAlignment="1">
      <alignment horizontal="right" indent="1"/>
    </xf>
    <xf numFmtId="164" fontId="4" fillId="3" borderId="6" xfId="0" applyNumberFormat="1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0" fontId="5" fillId="3" borderId="7" xfId="0" applyFont="1" applyFill="1" applyBorder="1" applyAlignment="1">
      <alignment vertical="center"/>
    </xf>
    <xf numFmtId="0" fontId="6" fillId="3" borderId="7" xfId="0" applyFont="1" applyFill="1" applyBorder="1"/>
    <xf numFmtId="0" fontId="6" fillId="0" borderId="0" xfId="0" applyFont="1"/>
    <xf numFmtId="0" fontId="7" fillId="3" borderId="0" xfId="0" applyFont="1" applyFill="1" applyBorder="1" applyAlignment="1">
      <alignment vertical="center"/>
    </xf>
    <xf numFmtId="0" fontId="6" fillId="3" borderId="0" xfId="0" applyFont="1" applyFill="1" applyBorder="1"/>
    <xf numFmtId="0" fontId="5" fillId="3" borderId="8" xfId="0" applyFont="1" applyFill="1" applyBorder="1" applyAlignment="1">
      <alignment vertical="center"/>
    </xf>
    <xf numFmtId="0" fontId="8" fillId="3" borderId="8" xfId="0" applyFont="1" applyFill="1" applyBorder="1"/>
    <xf numFmtId="0" fontId="8" fillId="3" borderId="8" xfId="0" applyFont="1" applyFill="1" applyBorder="1" applyAlignment="1">
      <alignment vertical="center"/>
    </xf>
    <xf numFmtId="0" fontId="8" fillId="0" borderId="8" xfId="0" applyFont="1" applyBorder="1"/>
    <xf numFmtId="0" fontId="6" fillId="0" borderId="0" xfId="0" applyFont="1" applyAlignment="1">
      <alignment horizontal="right" indent="1"/>
    </xf>
    <xf numFmtId="0" fontId="9" fillId="0" borderId="0" xfId="0" applyFont="1"/>
    <xf numFmtId="0" fontId="6" fillId="0" borderId="0" xfId="0" applyFont="1" applyFill="1"/>
    <xf numFmtId="4" fontId="4" fillId="0" borderId="0" xfId="0" applyNumberFormat="1" applyFont="1" applyFill="1" applyBorder="1" applyAlignment="1">
      <alignment horizontal="left" indent="1"/>
    </xf>
    <xf numFmtId="0" fontId="8" fillId="0" borderId="0" xfId="0" applyFont="1" applyFill="1" applyBorder="1" applyAlignment="1">
      <alignment horizontal="right"/>
    </xf>
    <xf numFmtId="3" fontId="8" fillId="0" borderId="0" xfId="0" applyNumberFormat="1" applyFont="1" applyFill="1" applyBorder="1"/>
    <xf numFmtId="10" fontId="6" fillId="0" borderId="0" xfId="0" applyNumberFormat="1" applyFont="1"/>
    <xf numFmtId="0" fontId="8" fillId="0" borderId="0" xfId="0" applyFont="1"/>
    <xf numFmtId="0" fontId="10" fillId="2" borderId="9" xfId="0" applyFont="1" applyFill="1" applyBorder="1" applyAlignment="1">
      <alignment horizontal="centerContinuous"/>
    </xf>
    <xf numFmtId="0" fontId="11" fillId="2" borderId="9" xfId="0" applyFont="1" applyFill="1" applyBorder="1" applyAlignment="1">
      <alignment horizontal="centerContinuous"/>
    </xf>
    <xf numFmtId="0" fontId="11" fillId="2" borderId="10" xfId="0" applyFont="1" applyFill="1" applyBorder="1" applyAlignment="1">
      <alignment horizontal="centerContinuous"/>
    </xf>
    <xf numFmtId="0" fontId="12" fillId="2" borderId="11" xfId="0" applyFont="1" applyFill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10" fillId="2" borderId="13" xfId="0" applyFont="1" applyFill="1" applyBorder="1" applyAlignment="1">
      <alignment horizontal="center" wrapText="1"/>
    </xf>
    <xf numFmtId="0" fontId="13" fillId="2" borderId="14" xfId="0" applyFont="1" applyFill="1" applyBorder="1" applyAlignment="1">
      <alignment horizontal="right" wrapText="1" indent="1"/>
    </xf>
    <xf numFmtId="0" fontId="13" fillId="2" borderId="15" xfId="0" applyFont="1" applyFill="1" applyBorder="1" applyAlignment="1">
      <alignment horizontal="right" wrapText="1" indent="1"/>
    </xf>
    <xf numFmtId="165" fontId="6" fillId="0" borderId="12" xfId="0" applyNumberFormat="1" applyFont="1" applyBorder="1" applyAlignment="1">
      <alignment horizontal="center" vertical="center"/>
    </xf>
    <xf numFmtId="2" fontId="6" fillId="0" borderId="0" xfId="0" applyNumberFormat="1" applyFont="1"/>
    <xf numFmtId="0" fontId="11" fillId="0" borderId="0" xfId="0" applyFont="1" applyFill="1" applyBorder="1"/>
    <xf numFmtId="0" fontId="11" fillId="0" borderId="0" xfId="0" applyFont="1" applyFill="1" applyBorder="1" applyAlignment="1">
      <alignment horizontal="right" indent="1"/>
    </xf>
    <xf numFmtId="3" fontId="6" fillId="0" borderId="0" xfId="0" applyNumberFormat="1" applyFont="1"/>
    <xf numFmtId="0" fontId="14" fillId="0" borderId="0" xfId="0" applyFont="1" applyAlignment="1">
      <alignment horizontal="left" vertical="top" wrapText="1" readingOrder="1"/>
    </xf>
    <xf numFmtId="0" fontId="11" fillId="2" borderId="16" xfId="0" applyFont="1" applyFill="1" applyBorder="1"/>
    <xf numFmtId="0" fontId="11" fillId="2" borderId="17" xfId="0" applyFont="1" applyFill="1" applyBorder="1" applyAlignment="1">
      <alignment horizontal="centerContinuous"/>
    </xf>
    <xf numFmtId="0" fontId="11" fillId="2" borderId="18" xfId="0" applyFont="1" applyFill="1" applyBorder="1" applyAlignment="1">
      <alignment horizontal="centerContinuous"/>
    </xf>
    <xf numFmtId="0" fontId="8" fillId="3" borderId="19" xfId="0" applyFont="1" applyFill="1" applyBorder="1"/>
    <xf numFmtId="168" fontId="4" fillId="3" borderId="20" xfId="0" applyNumberFormat="1" applyFont="1" applyFill="1" applyBorder="1" applyAlignment="1">
      <alignment horizontal="right" indent="1"/>
    </xf>
    <xf numFmtId="169" fontId="6" fillId="0" borderId="0" xfId="0" applyNumberFormat="1" applyFont="1"/>
    <xf numFmtId="0" fontId="6" fillId="0" borderId="0" xfId="0" applyFont="1" applyAlignment="1">
      <alignment vertical="top"/>
    </xf>
    <xf numFmtId="0" fontId="4" fillId="3" borderId="21" xfId="0" applyFont="1" applyFill="1" applyBorder="1"/>
    <xf numFmtId="4" fontId="4" fillId="3" borderId="22" xfId="0" applyNumberFormat="1" applyFont="1" applyFill="1" applyBorder="1" applyAlignment="1">
      <alignment horizontal="left" indent="1"/>
    </xf>
    <xf numFmtId="4" fontId="4" fillId="3" borderId="6" xfId="0" applyNumberFormat="1" applyFont="1" applyFill="1" applyBorder="1" applyAlignment="1">
      <alignment horizontal="left" indent="1"/>
    </xf>
    <xf numFmtId="2" fontId="4" fillId="3" borderId="6" xfId="0" applyNumberFormat="1" applyFont="1" applyFill="1" applyBorder="1"/>
    <xf numFmtId="2" fontId="4" fillId="3" borderId="23" xfId="0" applyNumberFormat="1" applyFont="1" applyFill="1" applyBorder="1"/>
    <xf numFmtId="2" fontId="4" fillId="0" borderId="0" xfId="0" applyNumberFormat="1" applyFont="1" applyFill="1" applyBorder="1"/>
    <xf numFmtId="0" fontId="4" fillId="0" borderId="0" xfId="0" applyFont="1" applyFill="1" applyBorder="1"/>
    <xf numFmtId="10" fontId="6" fillId="0" borderId="0" xfId="0" applyNumberFormat="1" applyFont="1" applyFill="1" applyBorder="1" applyAlignment="1">
      <alignment horizontal="center"/>
    </xf>
    <xf numFmtId="9" fontId="6" fillId="0" borderId="0" xfId="0" applyNumberFormat="1" applyFont="1" applyFill="1" applyBorder="1" applyAlignment="1">
      <alignment horizontal="center"/>
    </xf>
    <xf numFmtId="4" fontId="6" fillId="0" borderId="0" xfId="0" applyNumberFormat="1" applyFont="1" applyFill="1" applyBorder="1" applyAlignment="1">
      <alignment horizontal="center"/>
    </xf>
    <xf numFmtId="167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/>
    <xf numFmtId="0" fontId="4" fillId="0" borderId="0" xfId="0" applyFont="1" applyFill="1" applyBorder="1" applyAlignment="1">
      <alignment horizontal="right" indent="1"/>
    </xf>
    <xf numFmtId="0" fontId="15" fillId="0" borderId="0" xfId="0" applyFont="1" applyFill="1" applyBorder="1"/>
    <xf numFmtId="0" fontId="6" fillId="0" borderId="0" xfId="0" applyFont="1" applyFill="1" applyBorder="1" applyAlignment="1">
      <alignment horizontal="right" indent="1"/>
    </xf>
    <xf numFmtId="0" fontId="9" fillId="0" borderId="0" xfId="0" applyFont="1" applyFill="1" applyBorder="1"/>
    <xf numFmtId="166" fontId="15" fillId="0" borderId="0" xfId="0" applyNumberFormat="1" applyFont="1" applyFill="1" applyBorder="1" applyAlignment="1">
      <alignment horizontal="left"/>
    </xf>
    <xf numFmtId="3" fontId="6" fillId="0" borderId="0" xfId="0" applyNumberFormat="1" applyFont="1" applyFill="1" applyBorder="1"/>
    <xf numFmtId="0" fontId="0" fillId="0" borderId="0" xfId="0" applyBorder="1"/>
    <xf numFmtId="0" fontId="12" fillId="2" borderId="24" xfId="0" applyFont="1" applyFill="1" applyBorder="1" applyAlignment="1">
      <alignment horizontal="center" vertical="center"/>
    </xf>
    <xf numFmtId="0" fontId="14" fillId="0" borderId="0" xfId="0" applyFont="1" applyAlignment="1">
      <alignment vertical="top" wrapText="1" readingOrder="1"/>
    </xf>
    <xf numFmtId="0" fontId="11" fillId="0" borderId="0" xfId="0" applyFont="1"/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2" fillId="2" borderId="0" xfId="0" applyFont="1" applyFill="1"/>
    <xf numFmtId="0" fontId="2" fillId="2" borderId="1" xfId="0" applyFont="1" applyFill="1" applyBorder="1"/>
    <xf numFmtId="166" fontId="0" fillId="0" borderId="0" xfId="0" applyNumberFormat="1" applyBorder="1"/>
    <xf numFmtId="166" fontId="6" fillId="0" borderId="12" xfId="0" applyNumberFormat="1" applyFont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right" indent="1"/>
    </xf>
    <xf numFmtId="164" fontId="4" fillId="0" borderId="4" xfId="0" applyNumberFormat="1" applyFont="1" applyFill="1" applyBorder="1" applyAlignment="1">
      <alignment horizontal="right" indent="1"/>
    </xf>
    <xf numFmtId="0" fontId="13" fillId="2" borderId="35" xfId="0" applyFont="1" applyFill="1" applyBorder="1" applyAlignment="1">
      <alignment horizontal="center" wrapText="1"/>
    </xf>
    <xf numFmtId="0" fontId="13" fillId="2" borderId="36" xfId="0" applyFont="1" applyFill="1" applyBorder="1" applyAlignment="1">
      <alignment horizontal="center" wrapText="1"/>
    </xf>
    <xf numFmtId="0" fontId="13" fillId="2" borderId="37" xfId="0" applyFont="1" applyFill="1" applyBorder="1" applyAlignment="1">
      <alignment horizontal="center" wrapText="1"/>
    </xf>
    <xf numFmtId="164" fontId="4" fillId="0" borderId="0" xfId="0" applyNumberFormat="1" applyFont="1"/>
    <xf numFmtId="164" fontId="4" fillId="3" borderId="5" xfId="0" applyNumberFormat="1" applyFont="1" applyFill="1" applyBorder="1" applyAlignment="1">
      <alignment horizontal="center"/>
    </xf>
    <xf numFmtId="0" fontId="6" fillId="0" borderId="0" xfId="0" applyFont="1" applyBorder="1"/>
    <xf numFmtId="14" fontId="0" fillId="0" borderId="0" xfId="0" applyNumberFormat="1"/>
    <xf numFmtId="15" fontId="0" fillId="0" borderId="0" xfId="0" applyNumberFormat="1" applyBorder="1"/>
    <xf numFmtId="0" fontId="11" fillId="2" borderId="38" xfId="0" applyFont="1" applyFill="1" applyBorder="1"/>
    <xf numFmtId="0" fontId="0" fillId="0" borderId="0" xfId="0" applyFont="1" applyFill="1" applyBorder="1"/>
    <xf numFmtId="0" fontId="11" fillId="2" borderId="2" xfId="0" applyFont="1" applyFill="1" applyBorder="1" applyAlignment="1">
      <alignment wrapText="1"/>
    </xf>
    <xf numFmtId="164" fontId="16" fillId="4" borderId="12" xfId="0" applyNumberFormat="1" applyFont="1" applyFill="1" applyBorder="1" applyAlignment="1">
      <alignment horizontal="center" vertical="center"/>
    </xf>
    <xf numFmtId="3" fontId="16" fillId="4" borderId="12" xfId="0" applyNumberFormat="1" applyFont="1" applyFill="1" applyBorder="1" applyAlignment="1">
      <alignment horizontal="center" vertical="center"/>
    </xf>
    <xf numFmtId="164" fontId="6" fillId="0" borderId="0" xfId="0" applyNumberFormat="1" applyFont="1"/>
    <xf numFmtId="0" fontId="1" fillId="0" borderId="0" xfId="0" applyFont="1"/>
    <xf numFmtId="15" fontId="0" fillId="0" borderId="0" xfId="0" applyNumberFormat="1"/>
    <xf numFmtId="164" fontId="1" fillId="0" borderId="0" xfId="0" applyNumberFormat="1" applyFont="1"/>
    <xf numFmtId="2" fontId="4" fillId="3" borderId="3" xfId="0" applyNumberFormat="1" applyFont="1" applyFill="1" applyBorder="1" applyAlignment="1">
      <alignment horizontal="right" indent="1"/>
    </xf>
    <xf numFmtId="9" fontId="1" fillId="0" borderId="0" xfId="3" applyFont="1"/>
    <xf numFmtId="1" fontId="4" fillId="3" borderId="27" xfId="0" applyNumberFormat="1" applyFont="1" applyFill="1" applyBorder="1" applyAlignment="1">
      <alignment horizontal="center"/>
    </xf>
    <xf numFmtId="2" fontId="4" fillId="3" borderId="4" xfId="0" applyNumberFormat="1" applyFont="1" applyFill="1" applyBorder="1" applyAlignment="1">
      <alignment horizontal="right" indent="1"/>
    </xf>
    <xf numFmtId="164" fontId="1" fillId="0" borderId="0" xfId="0" applyNumberFormat="1" applyFont="1" applyBorder="1"/>
    <xf numFmtId="0" fontId="10" fillId="2" borderId="28" xfId="0" applyFont="1" applyFill="1" applyBorder="1" applyAlignment="1">
      <alignment horizontal="centerContinuous"/>
    </xf>
    <xf numFmtId="0" fontId="13" fillId="2" borderId="29" xfId="0" applyFont="1" applyFill="1" applyBorder="1" applyAlignment="1">
      <alignment horizontal="right" wrapText="1" indent="1"/>
    </xf>
    <xf numFmtId="0" fontId="17" fillId="0" borderId="0" xfId="0" applyFont="1"/>
    <xf numFmtId="0" fontId="10" fillId="2" borderId="9" xfId="0" applyFont="1" applyFill="1" applyBorder="1" applyAlignment="1">
      <alignment horizontal="center" wrapText="1"/>
    </xf>
    <xf numFmtId="0" fontId="10" fillId="2" borderId="30" xfId="0" applyFont="1" applyFill="1" applyBorder="1" applyAlignment="1">
      <alignment horizontal="center" wrapText="1"/>
    </xf>
    <xf numFmtId="0" fontId="10" fillId="2" borderId="31" xfId="0" applyFont="1" applyFill="1" applyBorder="1" applyAlignment="1">
      <alignment horizontal="center" wrapText="1"/>
    </xf>
    <xf numFmtId="0" fontId="10" fillId="2" borderId="13" xfId="0" applyFont="1" applyFill="1" applyBorder="1" applyAlignment="1">
      <alignment horizontal="center" wrapText="1"/>
    </xf>
    <xf numFmtId="0" fontId="14" fillId="0" borderId="0" xfId="0" applyFont="1" applyAlignment="1">
      <alignment horizontal="left" vertical="top" wrapText="1" readingOrder="1"/>
    </xf>
    <xf numFmtId="0" fontId="2" fillId="5" borderId="32" xfId="0" applyFont="1" applyFill="1" applyBorder="1" applyAlignment="1">
      <alignment horizontal="center" wrapText="1"/>
    </xf>
    <xf numFmtId="0" fontId="2" fillId="5" borderId="2" xfId="0" applyFont="1" applyFill="1" applyBorder="1" applyAlignment="1">
      <alignment horizontal="center" wrapText="1"/>
    </xf>
    <xf numFmtId="0" fontId="11" fillId="2" borderId="33" xfId="0" applyFont="1" applyFill="1" applyBorder="1" applyAlignment="1">
      <alignment horizontal="center" wrapText="1"/>
    </xf>
    <xf numFmtId="0" fontId="11" fillId="2" borderId="34" xfId="0" applyFont="1" applyFill="1" applyBorder="1" applyAlignment="1">
      <alignment horizontal="center" wrapText="1"/>
    </xf>
    <xf numFmtId="0" fontId="11" fillId="2" borderId="32" xfId="0" applyFont="1" applyFill="1" applyBorder="1" applyAlignment="1">
      <alignment horizontal="center" wrapText="1"/>
    </xf>
    <xf numFmtId="0" fontId="11" fillId="2" borderId="30" xfId="0" applyFont="1" applyFill="1" applyBorder="1" applyAlignment="1">
      <alignment horizontal="center" wrapText="1"/>
    </xf>
  </cellXfs>
  <cellStyles count="4">
    <cellStyle name="Normal" xfId="0" builtinId="0"/>
    <cellStyle name="Normal 3 2" xfId="1"/>
    <cellStyle name="Normal 4 2" xfId="2"/>
    <cellStyle name="Percent" xfId="3" builtinId="5"/>
  </cellStyles>
  <dxfs count="2">
    <dxf>
      <font>
        <b/>
        <i val="0"/>
        <condense val="0"/>
        <extend val="0"/>
        <color indexed="8"/>
      </font>
      <fill>
        <patternFill>
          <bgColor indexed="9"/>
        </patternFill>
      </fill>
    </dxf>
    <dxf>
      <font>
        <b/>
        <i val="0"/>
        <condense val="0"/>
        <extend val="0"/>
        <color indexed="8"/>
      </font>
      <fill>
        <patternFill>
          <bgColor indexed="9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9.0125911199470721E-2"/>
          <c:y val="0.12698440818188494"/>
          <c:w val="0.87740225314778064"/>
          <c:h val="0.7392306619159712"/>
        </c:manualLayout>
      </c:layout>
      <c:scatterChart>
        <c:scatterStyle val="smoothMarker"/>
        <c:ser>
          <c:idx val="1"/>
          <c:order val="0"/>
          <c:tx>
            <c:strRef>
              <c:f>'INPUTS-OUTPUTS'!$F$5</c:f>
              <c:strCache>
                <c:ptCount val="1"/>
                <c:pt idx="0">
                  <c:v>Reference Load (kW)</c:v>
                </c:pt>
              </c:strCache>
            </c:strRef>
          </c:tx>
          <c:spPr>
            <a:ln w="31750">
              <a:solidFill>
                <a:srgbClr val="00B050"/>
              </a:solidFill>
              <a:prstDash val="lgDash"/>
            </a:ln>
          </c:spPr>
          <c:marker>
            <c:symbol val="none"/>
          </c:marker>
          <c:xVal>
            <c:numRef>
              <c:f>'INPUTS-OUTPUTS'!$E$7:$E$30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xVal>
          <c:yVal>
            <c:numRef>
              <c:f>'INPUTS-OUTPUTS'!$F$7:$F$30</c:f>
              <c:numCache>
                <c:formatCode>0.00</c:formatCode>
                <c:ptCount val="24"/>
                <c:pt idx="0">
                  <c:v>2.0750730000000002</c:v>
                </c:pt>
                <c:pt idx="1">
                  <c:v>2.1950440000000002</c:v>
                </c:pt>
                <c:pt idx="2">
                  <c:v>2.2715839999999998</c:v>
                </c:pt>
                <c:pt idx="3">
                  <c:v>2.2451620000000001</c:v>
                </c:pt>
                <c:pt idx="4">
                  <c:v>2.221625</c:v>
                </c:pt>
                <c:pt idx="5">
                  <c:v>2.3285930000000001</c:v>
                </c:pt>
                <c:pt idx="6">
                  <c:v>2.6390090000000002</c:v>
                </c:pt>
                <c:pt idx="7">
                  <c:v>3.3093970000000001</c:v>
                </c:pt>
                <c:pt idx="8">
                  <c:v>4.3708400000000003</c:v>
                </c:pt>
                <c:pt idx="9">
                  <c:v>5.655284</c:v>
                </c:pt>
                <c:pt idx="10">
                  <c:v>6.7559019999999999</c:v>
                </c:pt>
                <c:pt idx="11">
                  <c:v>7.4239499999999996</c:v>
                </c:pt>
                <c:pt idx="12">
                  <c:v>7.6835930000000001</c:v>
                </c:pt>
                <c:pt idx="13">
                  <c:v>7.8722599999999998</c:v>
                </c:pt>
                <c:pt idx="14">
                  <c:v>7.9107469999999998</c:v>
                </c:pt>
                <c:pt idx="15">
                  <c:v>7.4008000000000003</c:v>
                </c:pt>
                <c:pt idx="16">
                  <c:v>6.9391449999999999</c:v>
                </c:pt>
                <c:pt idx="17">
                  <c:v>6.1804430000000004</c:v>
                </c:pt>
                <c:pt idx="18">
                  <c:v>4.9049630000000004</c:v>
                </c:pt>
                <c:pt idx="19">
                  <c:v>4.2162430000000004</c:v>
                </c:pt>
                <c:pt idx="20">
                  <c:v>3.5796420000000002</c:v>
                </c:pt>
                <c:pt idx="21">
                  <c:v>3.0263309999999999</c:v>
                </c:pt>
                <c:pt idx="22">
                  <c:v>2.6029900000000001</c:v>
                </c:pt>
                <c:pt idx="23">
                  <c:v>2.373535</c:v>
                </c:pt>
              </c:numCache>
            </c:numRef>
          </c:yVal>
          <c:smooth val="1"/>
        </c:ser>
        <c:ser>
          <c:idx val="2"/>
          <c:order val="1"/>
          <c:tx>
            <c:strRef>
              <c:f>'INPUTS-OUTPUTS'!$G$5</c:f>
              <c:strCache>
                <c:ptCount val="1"/>
                <c:pt idx="0">
                  <c:v>Estimated Load w/ DR (kW)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none"/>
          </c:marker>
          <c:xVal>
            <c:numRef>
              <c:f>'INPUTS-OUTPUTS'!$E$7:$E$30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xVal>
          <c:yVal>
            <c:numRef>
              <c:f>'INPUTS-OUTPUTS'!$G$7:$G$30</c:f>
              <c:numCache>
                <c:formatCode>0.00</c:formatCode>
                <c:ptCount val="24"/>
                <c:pt idx="0">
                  <c:v>2.0750730000000002</c:v>
                </c:pt>
                <c:pt idx="1">
                  <c:v>2.1950440000000002</c:v>
                </c:pt>
                <c:pt idx="2">
                  <c:v>2.2715839999999998</c:v>
                </c:pt>
                <c:pt idx="3">
                  <c:v>2.2451620000000001</c:v>
                </c:pt>
                <c:pt idx="4">
                  <c:v>2.221625</c:v>
                </c:pt>
                <c:pt idx="5">
                  <c:v>2.3285930000000001</c:v>
                </c:pt>
                <c:pt idx="6">
                  <c:v>2.6390090000000002</c:v>
                </c:pt>
                <c:pt idx="7">
                  <c:v>3.3093970000000001</c:v>
                </c:pt>
                <c:pt idx="8">
                  <c:v>4.3708400000000003</c:v>
                </c:pt>
                <c:pt idx="9">
                  <c:v>5.655284</c:v>
                </c:pt>
                <c:pt idx="10">
                  <c:v>6.7559019999999999</c:v>
                </c:pt>
                <c:pt idx="11">
                  <c:v>7.4239499999999996</c:v>
                </c:pt>
                <c:pt idx="12">
                  <c:v>7.683592</c:v>
                </c:pt>
                <c:pt idx="13">
                  <c:v>7.1658280000000003</c:v>
                </c:pt>
                <c:pt idx="14">
                  <c:v>7.1246039999999997</c:v>
                </c:pt>
                <c:pt idx="15">
                  <c:v>6.6615229999999999</c:v>
                </c:pt>
                <c:pt idx="16">
                  <c:v>6.2165400000000002</c:v>
                </c:pt>
                <c:pt idx="17">
                  <c:v>5.5630879999999996</c:v>
                </c:pt>
                <c:pt idx="18">
                  <c:v>4.9049630000000004</c:v>
                </c:pt>
                <c:pt idx="19">
                  <c:v>4.2162430000000004</c:v>
                </c:pt>
                <c:pt idx="20">
                  <c:v>3.5796420000000002</c:v>
                </c:pt>
                <c:pt idx="21">
                  <c:v>3.0263309999999999</c:v>
                </c:pt>
                <c:pt idx="22">
                  <c:v>2.6029900000000001</c:v>
                </c:pt>
                <c:pt idx="23">
                  <c:v>2.373535</c:v>
                </c:pt>
              </c:numCache>
            </c:numRef>
          </c:yVal>
          <c:smooth val="1"/>
        </c:ser>
        <c:axId val="159552256"/>
        <c:axId val="159567232"/>
      </c:scatterChart>
      <c:valAx>
        <c:axId val="159552256"/>
        <c:scaling>
          <c:orientation val="minMax"/>
          <c:max val="24"/>
          <c:min val="1"/>
        </c:scaling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 Ending</a:t>
                </a:r>
              </a:p>
            </c:rich>
          </c:tx>
          <c:layout/>
        </c:title>
        <c:numFmt formatCode="0" sourceLinked="1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Franklin Gothic Demi Cond"/>
                <a:ea typeface="Franklin Gothic Demi Cond"/>
                <a:cs typeface="Franklin Gothic Demi Cond"/>
              </a:defRPr>
            </a:pPr>
            <a:endParaRPr lang="en-US"/>
          </a:p>
        </c:txPr>
        <c:crossAx val="159567232"/>
        <c:crosses val="autoZero"/>
        <c:crossBetween val="midCat"/>
        <c:majorUnit val="4"/>
        <c:minorUnit val="4"/>
      </c:valAx>
      <c:valAx>
        <c:axId val="159567232"/>
        <c:scaling>
          <c:orientation val="minMax"/>
          <c:min val="0"/>
        </c:scaling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#,##0.00" sourceLinked="0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Franklin Gothic Demi Cond"/>
                <a:ea typeface="Franklin Gothic Demi Cond"/>
                <a:cs typeface="Franklin Gothic Demi Cond"/>
              </a:defRPr>
            </a:pPr>
            <a:endParaRPr lang="en-US"/>
          </a:p>
        </c:txPr>
        <c:crossAx val="159552256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/>
    </c:legend>
    <c:plotVisOnly val="1"/>
    <c:dispBlanksAs val="gap"/>
  </c:chart>
  <c:spPr>
    <a:solidFill>
      <a:srgbClr val="EAEAEA"/>
    </a:solidFill>
    <a:ln w="3175">
      <a:solidFill>
        <a:srgbClr val="80808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11" r="0.750000000000003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12</xdr:row>
      <xdr:rowOff>171450</xdr:rowOff>
    </xdr:from>
    <xdr:to>
      <xdr:col>3</xdr:col>
      <xdr:colOff>1114425</xdr:colOff>
      <xdr:row>29</xdr:row>
      <xdr:rowOff>161925</xdr:rowOff>
    </xdr:to>
    <xdr:graphicFrame macro="">
      <xdr:nvGraphicFramePr>
        <xdr:cNvPr id="140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228600</xdr:colOff>
      <xdr:row>0</xdr:row>
      <xdr:rowOff>200025</xdr:rowOff>
    </xdr:from>
    <xdr:to>
      <xdr:col>12</xdr:col>
      <xdr:colOff>68035</xdr:colOff>
      <xdr:row>2</xdr:row>
      <xdr:rowOff>19050</xdr:rowOff>
    </xdr:to>
    <xdr:pic>
      <xdr:nvPicPr>
        <xdr:cNvPr id="1409" name="Picture 2" descr="FSC Logo NEW PURPLE 200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10938"/>
        <a:stretch>
          <a:fillRect/>
        </a:stretch>
      </xdr:blipFill>
      <xdr:spPr bwMode="auto">
        <a:xfrm>
          <a:off x="10610850" y="200025"/>
          <a:ext cx="19812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257175</xdr:colOff>
      <xdr:row>0</xdr:row>
      <xdr:rowOff>38100</xdr:rowOff>
    </xdr:from>
    <xdr:to>
      <xdr:col>13</xdr:col>
      <xdr:colOff>624568</xdr:colOff>
      <xdr:row>2</xdr:row>
      <xdr:rowOff>161925</xdr:rowOff>
    </xdr:to>
    <xdr:pic>
      <xdr:nvPicPr>
        <xdr:cNvPr id="1410" name="Picture 4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610850" y="38100"/>
          <a:ext cx="1085850" cy="695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19"/>
  <sheetViews>
    <sheetView showGridLines="0" tabSelected="1" zoomScale="70" zoomScaleNormal="70" workbookViewId="0">
      <selection activeCell="C6" sqref="C6"/>
    </sheetView>
  </sheetViews>
  <sheetFormatPr defaultColWidth="9.140625" defaultRowHeight="12.75"/>
  <cols>
    <col min="1" max="1" width="35" style="11" customWidth="1"/>
    <col min="2" max="2" width="36" style="11" customWidth="1"/>
    <col min="3" max="3" width="11.85546875" style="11" customWidth="1"/>
    <col min="4" max="4" width="21.42578125" style="11" customWidth="1"/>
    <col min="5" max="5" width="9.140625" style="11"/>
    <col min="6" max="6" width="11.7109375" style="11" customWidth="1"/>
    <col min="7" max="7" width="10.7109375" style="11" customWidth="1"/>
    <col min="8" max="9" width="12.140625" style="11" customWidth="1"/>
    <col min="10" max="10" width="10.5703125" style="11" customWidth="1"/>
    <col min="11" max="14" width="10.7109375" style="11" customWidth="1"/>
    <col min="15" max="15" width="9.140625" style="11" customWidth="1"/>
    <col min="16" max="18" width="11.28515625" style="11" hidden="1" customWidth="1"/>
    <col min="19" max="19" width="9.140625" style="11" customWidth="1"/>
    <col min="20" max="16384" width="9.140625" style="11"/>
  </cols>
  <sheetData>
    <row r="1" spans="1:19" ht="18">
      <c r="A1" s="9" t="s">
        <v>32</v>
      </c>
      <c r="B1" s="10"/>
      <c r="C1" s="10"/>
      <c r="D1" s="10"/>
      <c r="E1" s="9"/>
      <c r="F1" s="10"/>
      <c r="G1" s="10"/>
      <c r="H1" s="10"/>
      <c r="I1" s="10"/>
      <c r="J1" s="10"/>
      <c r="K1" s="10"/>
      <c r="L1" s="10"/>
      <c r="M1" s="10"/>
      <c r="N1" s="10"/>
    </row>
    <row r="2" spans="1:19" ht="27">
      <c r="A2" s="12" t="s">
        <v>40</v>
      </c>
      <c r="B2" s="13"/>
      <c r="C2" s="13"/>
      <c r="D2" s="13"/>
      <c r="E2" s="12"/>
      <c r="F2" s="13"/>
      <c r="G2" s="13"/>
      <c r="H2" s="13"/>
      <c r="I2" s="13"/>
      <c r="J2" s="13"/>
      <c r="K2" s="13"/>
      <c r="L2" s="13"/>
      <c r="M2" s="13"/>
      <c r="N2" s="13"/>
    </row>
    <row r="3" spans="1:19" s="17" customFormat="1" ht="18" customHeight="1" thickBot="1">
      <c r="A3" s="14" t="str">
        <f>CustChar</f>
        <v>All Commercial Customers</v>
      </c>
      <c r="B3" s="15"/>
      <c r="C3" s="15"/>
      <c r="D3" s="15"/>
      <c r="E3" s="16"/>
      <c r="F3" s="15"/>
      <c r="G3" s="15"/>
      <c r="H3" s="15"/>
      <c r="I3" s="15"/>
      <c r="J3" s="15"/>
      <c r="K3" s="15"/>
      <c r="L3" s="15"/>
      <c r="M3" s="15"/>
      <c r="N3" s="15"/>
    </row>
    <row r="4" spans="1:19" ht="4.5" customHeight="1" thickBot="1">
      <c r="A4" s="18"/>
      <c r="B4" s="19"/>
      <c r="D4" s="20"/>
      <c r="F4" s="21"/>
      <c r="G4" s="22"/>
      <c r="H4" s="23"/>
      <c r="I4" s="24"/>
    </row>
    <row r="5" spans="1:19" ht="36" customHeight="1">
      <c r="A5" s="25" t="s">
        <v>11</v>
      </c>
      <c r="D5" s="20"/>
      <c r="E5" s="105" t="s">
        <v>31</v>
      </c>
      <c r="F5" s="103" t="str">
        <f>IF(TypeofResult="Aggregate","Reference Load (MW)",IF(TypeofResult="Per Ton","Reference Load (kW/Ton)","Reference Load (kW)"))</f>
        <v>Reference Load (kW)</v>
      </c>
      <c r="G5" s="103" t="str">
        <f>IF(TypeofResult="Aggregate","Estimated Load w/ DR (MW)",IF(TypeofResult="Per Ton","Estimated Load w/ DR (kW/Ton)","Estimated Load w/ DR (kW)"))</f>
        <v>Estimated Load w/ DR (kW)</v>
      </c>
      <c r="H5" s="103" t="str">
        <f>IF(TypeofResult="Aggregate"," Load Impact (MW)",IF(TypeofResult="Per Ton","Load Impact (kW/Ton)","Load Impact (kW)"))</f>
        <v>Load Impact (kW)</v>
      </c>
      <c r="I5" s="103" t="s">
        <v>12</v>
      </c>
      <c r="J5" s="26" t="s">
        <v>13</v>
      </c>
      <c r="K5" s="27"/>
      <c r="L5" s="27"/>
      <c r="M5" s="27"/>
      <c r="N5" s="28"/>
    </row>
    <row r="6" spans="1:19" ht="19.5" customHeight="1">
      <c r="A6" s="29" t="s">
        <v>14</v>
      </c>
      <c r="B6" s="30" t="s">
        <v>69</v>
      </c>
      <c r="D6" s="31"/>
      <c r="E6" s="106"/>
      <c r="F6" s="104"/>
      <c r="G6" s="104"/>
      <c r="H6" s="104"/>
      <c r="I6" s="104"/>
      <c r="J6" s="33" t="s">
        <v>15</v>
      </c>
      <c r="K6" s="33" t="s">
        <v>16</v>
      </c>
      <c r="L6" s="33" t="s">
        <v>17</v>
      </c>
      <c r="M6" s="33" t="s">
        <v>18</v>
      </c>
      <c r="N6" s="34" t="s">
        <v>19</v>
      </c>
      <c r="P6" s="78" t="s">
        <v>27</v>
      </c>
      <c r="Q6" s="79" t="s">
        <v>28</v>
      </c>
      <c r="R6" s="80" t="s">
        <v>29</v>
      </c>
    </row>
    <row r="7" spans="1:19" ht="20.100000000000001" customHeight="1">
      <c r="A7" s="67" t="s">
        <v>25</v>
      </c>
      <c r="B7" s="75" t="s">
        <v>41</v>
      </c>
      <c r="C7" s="102" t="str">
        <f>IF(OR(Event=40794,Event=40795), "An outage occurred during this event.", "")</f>
        <v/>
      </c>
      <c r="D7" s="20"/>
      <c r="E7" s="97">
        <v>1</v>
      </c>
      <c r="F7" s="95">
        <f>DGET(DATA,"Reference Load",criteria1)*IF(TypeofResult="Aggregate",AggregateTons/1000,1)*IF(TypeofResult&lt;&gt;"Average Premise",1/AverageTons,1)</f>
        <v>2.0750730000000002</v>
      </c>
      <c r="G7" s="95">
        <f>DGET(DATA,"Observed Load",criteria1)*IF(TypeofResult="Aggregate",AggregateTons/1000,1)*IF(TypeofResult&lt;&gt;"Average Premise",1/AverageTons,1)</f>
        <v>2.0750730000000002</v>
      </c>
      <c r="H7" s="95">
        <f>F7-G7</f>
        <v>0</v>
      </c>
      <c r="I7" s="4">
        <f>DGET(DATA,"Temperature", criteria1)</f>
        <v>68.074799999999996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69"/>
      <c r="P7" s="76">
        <f>MAX(0,I7-70)</f>
        <v>0</v>
      </c>
      <c r="Q7" s="76">
        <f>DGET(DATA,"Standard Error",criteria1)*IF(TypeofResult="Aggregate",AggregateTons/1000,1)*IF(TypeofResult&lt;&gt;"Average Premise",1/AverageTons,1)</f>
        <v>8.1485199999999994E-2</v>
      </c>
      <c r="R7" s="76">
        <f>Q7^2</f>
        <v>6.639837819039999E-3</v>
      </c>
      <c r="S7" s="36"/>
    </row>
    <row r="8" spans="1:19" ht="20.100000000000001" customHeight="1">
      <c r="A8" s="71" t="s">
        <v>23</v>
      </c>
      <c r="B8" s="35" t="s">
        <v>34</v>
      </c>
      <c r="C8" s="102" t="str">
        <f>IF(OR(Event=40794,Event=40795), "Results include projections.", "")</f>
        <v/>
      </c>
      <c r="D8" s="20"/>
      <c r="E8" s="97">
        <f>E7+1</f>
        <v>2</v>
      </c>
      <c r="F8" s="98">
        <f>DGET(DATA,"Reference Load",criteria2)*IF(TypeofResult="Aggregate",AggregateTons/1000,1)*IF(TypeofResult&lt;&gt;"Average Premise",1/AverageTons,1)</f>
        <v>2.1950440000000002</v>
      </c>
      <c r="G8" s="98">
        <f>DGET(DATA,"Observed Load",criteria2)*IF(TypeofResult="Aggregate",AggregateTons/1000,1)*IF(TypeofResult&lt;&gt;"Average Premise",1/AverageTons,1)</f>
        <v>2.1950440000000002</v>
      </c>
      <c r="H8" s="95">
        <f t="shared" ref="H8:H30" si="0">F8-G8</f>
        <v>0</v>
      </c>
      <c r="I8" s="5">
        <f>DGET(DATA,"Temperature", criteria2)</f>
        <v>68.230800000000002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69"/>
      <c r="P8" s="77">
        <f t="shared" ref="P8:P30" si="1">MAX(0,I8-70)</f>
        <v>0</v>
      </c>
      <c r="Q8" s="77">
        <f>DGET(DATA,"Standard Error",criteria2)*IF(TypeofResult="Aggregate",AggregateTons/1000,1)*IF(TypeofResult&lt;&gt;"Average Premise",1/AverageTons,1)</f>
        <v>7.9938499999999996E-2</v>
      </c>
      <c r="R8" s="76">
        <f t="shared" ref="R8:R30" si="2">Q8^2</f>
        <v>6.3901637822499991E-3</v>
      </c>
    </row>
    <row r="9" spans="1:19" ht="20.100000000000001" customHeight="1">
      <c r="A9" s="25" t="s">
        <v>22</v>
      </c>
      <c r="D9" s="20"/>
      <c r="E9" s="97">
        <f t="shared" ref="E9:E30" si="3">E8+1</f>
        <v>3</v>
      </c>
      <c r="F9" s="98">
        <f>DGET(DATA,"Reference Load",criteria3)*IF(TypeofResult="Aggregate",AggregateTons/1000,1)*IF(TypeofResult&lt;&gt;"Average Premise",1/AverageTons,1)</f>
        <v>2.2715839999999998</v>
      </c>
      <c r="G9" s="98">
        <f>DGET(DATA,"Observed Load",criteria3)*IF(TypeofResult="Aggregate",AggregateTons/1000,1)*IF(TypeofResult&lt;&gt;"Average Premise",1/AverageTons,1)</f>
        <v>2.2715839999999998</v>
      </c>
      <c r="H9" s="95">
        <f t="shared" si="0"/>
        <v>0</v>
      </c>
      <c r="I9" s="5">
        <f>DGET(DATA,"Temperature", criteria3)</f>
        <v>67.8733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69"/>
      <c r="P9" s="77">
        <f t="shared" si="1"/>
        <v>0</v>
      </c>
      <c r="Q9" s="77">
        <f>DGET(DATA,"Standard Error",criteria3)*IF(TypeofResult="Aggregate",AggregateTons/1000,1)*IF(TypeofResult&lt;&gt;"Average Premise",1/AverageTons,1)</f>
        <v>7.9745800000000006E-2</v>
      </c>
      <c r="R9" s="76">
        <f t="shared" si="2"/>
        <v>6.3593926176400009E-3</v>
      </c>
    </row>
    <row r="10" spans="1:19" ht="20.100000000000001" customHeight="1">
      <c r="A10" s="70" t="s">
        <v>68</v>
      </c>
      <c r="B10" s="89">
        <f>DGET(DATA,"Average Tons", criteria1)</f>
        <v>9.8344000000000005</v>
      </c>
      <c r="D10" s="20"/>
      <c r="E10" s="97">
        <f t="shared" si="3"/>
        <v>4</v>
      </c>
      <c r="F10" s="98">
        <f>DGET(DATA,"Reference Load",criteria4)*IF(TypeofResult="Aggregate",AggregateTons/1000,1)*IF(TypeofResult&lt;&gt;"Average Premise",1/AverageTons,1)</f>
        <v>2.2451620000000001</v>
      </c>
      <c r="G10" s="98">
        <f>DGET(DATA,"Observed Load",criteria4)*IF(TypeofResult="Aggregate",AggregateTons/1000,1)*IF(TypeofResult&lt;&gt;"Average Premise",1/AverageTons,1)</f>
        <v>2.2451620000000001</v>
      </c>
      <c r="H10" s="95">
        <f t="shared" si="0"/>
        <v>0</v>
      </c>
      <c r="I10" s="5">
        <f>DGET(DATA,"Temperature", criteria4)</f>
        <v>67.483800000000002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69"/>
      <c r="P10" s="77">
        <f t="shared" si="1"/>
        <v>0</v>
      </c>
      <c r="Q10" s="77">
        <f>DGET(DATA,"Standard Error",criteria4)*IF(TypeofResult="Aggregate",AggregateTons/1000,1)*IF(TypeofResult&lt;&gt;"Average Premise",1/AverageTons,1)</f>
        <v>7.8189900000000007E-2</v>
      </c>
      <c r="R10" s="76">
        <f t="shared" si="2"/>
        <v>6.1136604620100014E-3</v>
      </c>
    </row>
    <row r="11" spans="1:19" ht="20.100000000000001" customHeight="1">
      <c r="A11" s="67" t="s">
        <v>37</v>
      </c>
      <c r="B11" s="90">
        <f>DGET(DATA,"Aggregate Tons", criteria1)</f>
        <v>48516</v>
      </c>
      <c r="D11" s="20"/>
      <c r="E11" s="97">
        <f t="shared" si="3"/>
        <v>5</v>
      </c>
      <c r="F11" s="98">
        <f>DGET(DATA,"Reference Load",criteria5)*IF(TypeofResult="Aggregate",AggregateTons/1000,1)*IF(TypeofResult&lt;&gt;"Average Premise",1/AverageTons,1)</f>
        <v>2.221625</v>
      </c>
      <c r="G11" s="98">
        <f>DGET(DATA,"Observed Load",criteria5)*IF(TypeofResult="Aggregate",AggregateTons/1000,1)*IF(TypeofResult&lt;&gt;"Average Premise",1/AverageTons,1)</f>
        <v>2.221625</v>
      </c>
      <c r="H11" s="95">
        <f t="shared" si="0"/>
        <v>0</v>
      </c>
      <c r="I11" s="5">
        <f>DGET(DATA,"Temperature", criteria5)</f>
        <v>66.817899999999995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69"/>
      <c r="P11" s="77">
        <f t="shared" si="1"/>
        <v>0</v>
      </c>
      <c r="Q11" s="77">
        <f>DGET(DATA,"Standard Error",criteria5)*IF(TypeofResult="Aggregate",AggregateTons/1000,1)*IF(TypeofResult&lt;&gt;"Average Premise",1/AverageTons,1)</f>
        <v>7.8527399999999997E-2</v>
      </c>
      <c r="R11" s="76">
        <f t="shared" si="2"/>
        <v>6.1665525507599997E-3</v>
      </c>
    </row>
    <row r="12" spans="1:19" ht="20.100000000000001" customHeight="1">
      <c r="A12" s="71" t="s">
        <v>38</v>
      </c>
      <c r="B12" s="90">
        <f>DGET(DATA,"Total Participants", criteria1)</f>
        <v>5144</v>
      </c>
      <c r="D12" s="37">
        <v>0.5</v>
      </c>
      <c r="E12" s="97">
        <f t="shared" si="3"/>
        <v>6</v>
      </c>
      <c r="F12" s="98">
        <f>DGET(DATA,"Reference Load",criteria6)*IF(TypeofResult="Aggregate",AggregateTons/1000,1)*IF(TypeofResult&lt;&gt;"Average Premise",1/AverageTons,1)</f>
        <v>2.3285930000000001</v>
      </c>
      <c r="G12" s="98">
        <f>DGET(DATA,"Observed Load",criteria6)*IF(TypeofResult="Aggregate",AggregateTons/1000,1)*IF(TypeofResult&lt;&gt;"Average Premise",1/AverageTons,1)</f>
        <v>2.3285930000000001</v>
      </c>
      <c r="H12" s="95">
        <f t="shared" si="0"/>
        <v>0</v>
      </c>
      <c r="I12" s="5">
        <f>DGET(DATA,"Temperature", criteria6)</f>
        <v>66.330600000000004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69"/>
      <c r="P12" s="77">
        <f t="shared" si="1"/>
        <v>0</v>
      </c>
      <c r="Q12" s="77">
        <f>DGET(DATA,"Standard Error",criteria6)*IF(TypeofResult="Aggregate",AggregateTons/1000,1)*IF(TypeofResult&lt;&gt;"Average Premise",1/AverageTons,1)</f>
        <v>8.4305199999999997E-2</v>
      </c>
      <c r="R12" s="76">
        <f t="shared" si="2"/>
        <v>7.1073667470399997E-3</v>
      </c>
    </row>
    <row r="13" spans="1:19" ht="20.100000000000001" customHeight="1">
      <c r="D13" s="38"/>
      <c r="E13" s="97">
        <f t="shared" si="3"/>
        <v>7</v>
      </c>
      <c r="F13" s="98">
        <f>DGET(DATA,"Reference Load",criteria7)*IF(TypeofResult="Aggregate",AggregateTons/1000,1)*IF(TypeofResult&lt;&gt;"Average Premise",1/AverageTons,1)</f>
        <v>2.6390090000000002</v>
      </c>
      <c r="G13" s="98">
        <f>DGET(DATA,"Observed Load",criteria7)*IF(TypeofResult="Aggregate",AggregateTons/1000,1)*IF(TypeofResult&lt;&gt;"Average Premise",1/AverageTons,1)</f>
        <v>2.6390090000000002</v>
      </c>
      <c r="H13" s="95">
        <f t="shared" si="0"/>
        <v>0</v>
      </c>
      <c r="I13" s="5">
        <f>DGET(DATA,"Temperature", criteria7)</f>
        <v>68.668800000000005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69"/>
      <c r="P13" s="77">
        <f t="shared" si="1"/>
        <v>0</v>
      </c>
      <c r="Q13" s="77">
        <f>DGET(DATA,"Standard Error",criteria7)*IF(TypeofResult="Aggregate",AggregateTons/1000,1)*IF(TypeofResult&lt;&gt;"Average Premise",1/AverageTons,1)</f>
        <v>0.10258340000000001</v>
      </c>
      <c r="R13" s="76">
        <f t="shared" si="2"/>
        <v>1.0523353955560002E-2</v>
      </c>
    </row>
    <row r="14" spans="1:19" ht="20.100000000000001" customHeight="1">
      <c r="E14" s="97">
        <f t="shared" si="3"/>
        <v>8</v>
      </c>
      <c r="F14" s="98">
        <f>DGET(DATA,"Reference Load",criteria8)*IF(TypeofResult="Aggregate",AggregateTons/1000,1)*IF(TypeofResult&lt;&gt;"Average Premise",1/AverageTons,1)</f>
        <v>3.3093970000000001</v>
      </c>
      <c r="G14" s="98">
        <f>DGET(DATA,"Observed Load",criteria8)*IF(TypeofResult="Aggregate",AggregateTons/1000,1)*IF(TypeofResult&lt;&gt;"Average Premise",1/AverageTons,1)</f>
        <v>3.3093970000000001</v>
      </c>
      <c r="H14" s="95">
        <f t="shared" si="0"/>
        <v>0</v>
      </c>
      <c r="I14" s="5">
        <f>DGET(DATA,"Temperature", criteria8)</f>
        <v>71.482399999999998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69"/>
      <c r="P14" s="77">
        <f t="shared" si="1"/>
        <v>1.4823999999999984</v>
      </c>
      <c r="Q14" s="77">
        <f>DGET(DATA,"Standard Error",criteria8)*IF(TypeofResult="Aggregate",AggregateTons/1000,1)*IF(TypeofResult&lt;&gt;"Average Premise",1/AverageTons,1)</f>
        <v>0.1305258</v>
      </c>
      <c r="R14" s="76">
        <f t="shared" si="2"/>
        <v>1.703698446564E-2</v>
      </c>
    </row>
    <row r="15" spans="1:19" ht="20.100000000000001" customHeight="1">
      <c r="E15" s="97">
        <f t="shared" si="3"/>
        <v>9</v>
      </c>
      <c r="F15" s="98">
        <f>DGET(DATA,"Reference Load",criteria9)*IF(TypeofResult="Aggregate",AggregateTons/1000,1)*IF(TypeofResult&lt;&gt;"Average Premise",1/AverageTons,1)</f>
        <v>4.3708400000000003</v>
      </c>
      <c r="G15" s="98">
        <f>DGET(DATA,"Observed Load",criteria9)*IF(TypeofResult="Aggregate",AggregateTons/1000,1)*IF(TypeofResult&lt;&gt;"Average Premise",1/AverageTons,1)</f>
        <v>4.3708400000000003</v>
      </c>
      <c r="H15" s="95">
        <f t="shared" si="0"/>
        <v>0</v>
      </c>
      <c r="I15" s="5">
        <f>DGET(DATA,"Temperature", criteria9)</f>
        <v>75.713899999999995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69"/>
      <c r="P15" s="77">
        <f t="shared" si="1"/>
        <v>5.7138999999999953</v>
      </c>
      <c r="Q15" s="77">
        <f>DGET(DATA,"Standard Error",criteria9)*IF(TypeofResult="Aggregate",AggregateTons/1000,1)*IF(TypeofResult&lt;&gt;"Average Premise",1/AverageTons,1)</f>
        <v>0.1589266</v>
      </c>
      <c r="R15" s="76">
        <f t="shared" si="2"/>
        <v>2.5257664187560001E-2</v>
      </c>
    </row>
    <row r="16" spans="1:19" ht="20.100000000000001" customHeight="1">
      <c r="E16" s="97">
        <f t="shared" si="3"/>
        <v>10</v>
      </c>
      <c r="F16" s="98">
        <f>DGET(DATA,"Reference Load",criteria10)*IF(TypeofResult="Aggregate",AggregateTons/1000,1)*IF(TypeofResult&lt;&gt;"Average Premise",1/AverageTons,1)</f>
        <v>5.655284</v>
      </c>
      <c r="G16" s="98">
        <f>DGET(DATA,"Observed Load",criteria10)*IF(TypeofResult="Aggregate",AggregateTons/1000,1)*IF(TypeofResult&lt;&gt;"Average Premise",1/AverageTons,1)</f>
        <v>5.655284</v>
      </c>
      <c r="H16" s="95">
        <f t="shared" si="0"/>
        <v>0</v>
      </c>
      <c r="I16" s="5">
        <f>DGET(DATA,"Temperature", criteria10)</f>
        <v>78.839799999999997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69"/>
      <c r="P16" s="77">
        <f t="shared" si="1"/>
        <v>8.8397999999999968</v>
      </c>
      <c r="Q16" s="77">
        <f>DGET(DATA,"Standard Error",criteria10)*IF(TypeofResult="Aggregate",AggregateTons/1000,1)*IF(TypeofResult&lt;&gt;"Average Premise",1/AverageTons,1)</f>
        <v>0.18133740000000001</v>
      </c>
      <c r="R16" s="76">
        <f t="shared" si="2"/>
        <v>3.2883252638760005E-2</v>
      </c>
    </row>
    <row r="17" spans="1:18" ht="20.100000000000001" customHeight="1">
      <c r="D17" s="11" t="s">
        <v>20</v>
      </c>
      <c r="E17" s="97">
        <f t="shared" si="3"/>
        <v>11</v>
      </c>
      <c r="F17" s="98">
        <f>DGET(DATA,"Reference Load",criteria11)*IF(TypeofResult="Aggregate",AggregateTons/1000,1)*IF(TypeofResult&lt;&gt;"Average Premise",1/AverageTons,1)</f>
        <v>6.7559019999999999</v>
      </c>
      <c r="G17" s="98">
        <f>DGET(DATA,"Observed Load",criteria11)*IF(TypeofResult="Aggregate",AggregateTons/1000,1)*IF(TypeofResult&lt;&gt;"Average Premise",1/AverageTons,1)</f>
        <v>6.7559019999999999</v>
      </c>
      <c r="H17" s="95">
        <f t="shared" si="0"/>
        <v>0</v>
      </c>
      <c r="I17" s="5">
        <f>DGET(DATA,"Temperature", criteria11)</f>
        <v>81.242000000000004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69"/>
      <c r="P17" s="77">
        <f t="shared" si="1"/>
        <v>11.242000000000004</v>
      </c>
      <c r="Q17" s="77">
        <f>DGET(DATA,"Standard Error",criteria11)*IF(TypeofResult="Aggregate",AggregateTons/1000,1)*IF(TypeofResult&lt;&gt;"Average Premise",1/AverageTons,1)</f>
        <v>0.20185210000000001</v>
      </c>
      <c r="R17" s="76">
        <f t="shared" si="2"/>
        <v>4.0744270274410001E-2</v>
      </c>
    </row>
    <row r="18" spans="1:18" ht="20.100000000000001" customHeight="1">
      <c r="E18" s="97">
        <f t="shared" si="3"/>
        <v>12</v>
      </c>
      <c r="F18" s="98">
        <f>DGET(DATA,"Reference Load",criteria12)*IF(TypeofResult="Aggregate",AggregateTons/1000,1)*IF(TypeofResult&lt;&gt;"Average Premise",1/AverageTons,1)</f>
        <v>7.4239499999999996</v>
      </c>
      <c r="G18" s="98">
        <f>DGET(DATA,"Observed Load",criteria12)*IF(TypeofResult="Aggregate",AggregateTons/1000,1)*IF(TypeofResult&lt;&gt;"Average Premise",1/AverageTons,1)</f>
        <v>7.4239499999999996</v>
      </c>
      <c r="H18" s="95">
        <f t="shared" si="0"/>
        <v>0</v>
      </c>
      <c r="I18" s="5">
        <f>DGET(DATA,"Temperature", criteria12)</f>
        <v>83.609899999999996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69"/>
      <c r="P18" s="77">
        <f t="shared" si="1"/>
        <v>13.609899999999996</v>
      </c>
      <c r="Q18" s="77">
        <f>DGET(DATA,"Standard Error",criteria12)*IF(TypeofResult="Aggregate",AggregateTons/1000,1)*IF(TypeofResult&lt;&gt;"Average Premise",1/AverageTons,1)</f>
        <v>0.21817210000000001</v>
      </c>
      <c r="R18" s="76">
        <f t="shared" si="2"/>
        <v>4.7599065218410001E-2</v>
      </c>
    </row>
    <row r="19" spans="1:18" ht="20.100000000000001" customHeight="1">
      <c r="E19" s="97">
        <f t="shared" si="3"/>
        <v>13</v>
      </c>
      <c r="F19" s="98">
        <f>DGET(DATA,"Reference Load",criteria13)*IF(TypeofResult="Aggregate",AggregateTons/1000,1)*IF(TypeofResult&lt;&gt;"Average Premise",1/AverageTons,1)</f>
        <v>7.6835930000000001</v>
      </c>
      <c r="G19" s="98">
        <f>DGET(DATA,"Observed Load",criteria13)*IF(TypeofResult="Aggregate",AggregateTons/1000,1)*IF(TypeofResult&lt;&gt;"Average Premise",1/AverageTons,1)</f>
        <v>7.683592</v>
      </c>
      <c r="H19" s="95">
        <f t="shared" si="0"/>
        <v>1.000000000139778E-6</v>
      </c>
      <c r="I19" s="5">
        <f>DGET(DATA,"Temperature", criteria13)</f>
        <v>86.070899999999995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69"/>
      <c r="P19" s="77">
        <f t="shared" si="1"/>
        <v>16.070899999999995</v>
      </c>
      <c r="Q19" s="77">
        <f>DGET(DATA,"Standard Error",criteria13)*IF(TypeofResult="Aggregate",AggregateTons/1000,1)*IF(TypeofResult&lt;&gt;"Average Premise",1/AverageTons,1)</f>
        <v>0.22404589999999999</v>
      </c>
      <c r="R19" s="76">
        <f t="shared" si="2"/>
        <v>5.019656530681E-2</v>
      </c>
    </row>
    <row r="20" spans="1:18" ht="20.100000000000001" customHeight="1">
      <c r="E20" s="97">
        <f t="shared" si="3"/>
        <v>14</v>
      </c>
      <c r="F20" s="98">
        <f>DGET(DATA,"Reference Load",criteria14)*IF(TypeofResult="Aggregate",AggregateTons/1000,1)*IF(TypeofResult&lt;&gt;"Average Premise",1/AverageTons,1)</f>
        <v>7.8722599999999998</v>
      </c>
      <c r="G20" s="98">
        <f>DGET(DATA,"Observed Load",criteria14)*IF(TypeofResult="Aggregate",AggregateTons/1000,1)*IF(TypeofResult&lt;&gt;"Average Premise",1/AverageTons,1)</f>
        <v>7.1658280000000003</v>
      </c>
      <c r="H20" s="95">
        <f t="shared" si="0"/>
        <v>0.7064319999999995</v>
      </c>
      <c r="I20" s="5">
        <f>DGET(DATA,"Temperature", criteria14)</f>
        <v>86.746700000000004</v>
      </c>
      <c r="J20" s="95">
        <f ca="1">-DGET(DATA,"PCTILE10",INDIRECT(LOOKUP!B28))*IF(TypeofResult="Aggregate",AggregateTons/1000,1)*IF(TypeofResult&lt;&gt;"Average Premise",1/AverageTons,1)</f>
        <v>8.7476200000000004E-2</v>
      </c>
      <c r="K20" s="95">
        <f ca="1">-DGET(DATA,"PCTILE30",INDIRECT(LOOKUP!B28))*IF(TypeofResult="Aggregate",AggregateTons/1000,1)*IF(TypeofResult&lt;&gt;"Average Premise",1/AverageTons,1)</f>
        <v>-0.1729754</v>
      </c>
      <c r="L20" s="95">
        <f ca="1">-DGET(DATA,"PCTILE50",INDIRECT(LOOKUP!B28))*IF(TypeofResult="Aggregate",AggregateTons/1000,1)*IF(TypeofResult&lt;&gt;"Average Premise",1/AverageTons,1)</f>
        <v>-0.35336339999999999</v>
      </c>
      <c r="M20" s="95">
        <f ca="1">-DGET(DATA,"PCTILE70",INDIRECT(LOOKUP!B28))*IF(TypeofResult="Aggregate",AggregateTons/1000,1)*IF(TypeofResult&lt;&gt;"Average Premise",1/AverageTons,1)</f>
        <v>-0.53375139999999999</v>
      </c>
      <c r="N20" s="95">
        <f ca="1">-DGET(DATA,"PCTILE90",INDIRECT(LOOKUP!B28))*IF(TypeofResult="Aggregate",AggregateTons/1000,1)*IF(TypeofResult&lt;&gt;"Average Premise",1/AverageTons,1)</f>
        <v>-0.79420299999999999</v>
      </c>
      <c r="O20" s="96"/>
      <c r="P20" s="77">
        <f t="shared" si="1"/>
        <v>16.746700000000004</v>
      </c>
      <c r="Q20" s="77">
        <f>DGET(DATA,"Standard Error",criteria14)*IF(TypeofResult="Aggregate",AggregateTons/1000,1)*IF(TypeofResult&lt;&gt;"Average Premise",1/AverageTons,1)</f>
        <v>0.2135502</v>
      </c>
      <c r="R20" s="76">
        <f t="shared" si="2"/>
        <v>4.5603687920039999E-2</v>
      </c>
    </row>
    <row r="21" spans="1:18" ht="20.100000000000001" customHeight="1">
      <c r="A21" s="107"/>
      <c r="B21" s="107"/>
      <c r="E21" s="97">
        <f t="shared" si="3"/>
        <v>15</v>
      </c>
      <c r="F21" s="98">
        <f>DGET(DATA,"Reference Load",criteria15)*IF(TypeofResult="Aggregate",AggregateTons/1000,1)*IF(TypeofResult&lt;&gt;"Average Premise",1/AverageTons,1)</f>
        <v>7.9107469999999998</v>
      </c>
      <c r="G21" s="98">
        <f>DGET(DATA,"Observed Load",criteria15)*IF(TypeofResult="Aggregate",AggregateTons/1000,1)*IF(TypeofResult&lt;&gt;"Average Premise",1/AverageTons,1)</f>
        <v>7.1246039999999997</v>
      </c>
      <c r="H21" s="95">
        <f t="shared" si="0"/>
        <v>0.78614300000000004</v>
      </c>
      <c r="I21" s="5">
        <f>DGET(DATA,"Temperature", criteria15)</f>
        <v>85.594300000000004</v>
      </c>
      <c r="J21" s="95">
        <f ca="1">-DGET(DATA,"PCTILE10",INDIRECT(LOOKUP!B29))*IF(TypeofResult="Aggregate",AggregateTons/1000,1)*IF(TypeofResult&lt;&gt;"Average Premise",1/AverageTons,1)</f>
        <v>-0.3632416</v>
      </c>
      <c r="K21" s="95">
        <f ca="1">-DGET(DATA,"PCTILE30",INDIRECT(LOOKUP!B29))*IF(TypeofResult="Aggregate",AggregateTons/1000,1)*IF(TypeofResult&lt;&gt;"Average Premise",1/AverageTons,1)</f>
        <v>-0.61351420000000001</v>
      </c>
      <c r="L21" s="95">
        <f ca="1">-DGET(DATA,"PCTILE50",INDIRECT(LOOKUP!B29))*IF(TypeofResult="Aggregate",AggregateTons/1000,1)*IF(TypeofResult&lt;&gt;"Average Premise",1/AverageTons,1)</f>
        <v>-0.78685229999999995</v>
      </c>
      <c r="M21" s="95">
        <f ca="1">-DGET(DATA,"PCTILE70",INDIRECT(LOOKUP!B29))*IF(TypeofResult="Aggregate",AggregateTons/1000,1)*IF(TypeofResult&lt;&gt;"Average Premise",1/AverageTons,1)</f>
        <v>-0.9601904</v>
      </c>
      <c r="N21" s="95">
        <f ca="1">-DGET(DATA,"PCTILE90",INDIRECT(LOOKUP!B29))*IF(TypeofResult="Aggregate",AggregateTons/1000,1)*IF(TypeofResult&lt;&gt;"Average Premise",1/AverageTons,1)</f>
        <v>-1.2104630000000001</v>
      </c>
      <c r="O21" s="96"/>
      <c r="P21" s="77">
        <f t="shared" si="1"/>
        <v>15.594300000000004</v>
      </c>
      <c r="Q21" s="77">
        <f>DGET(DATA,"Standard Error",criteria15)*IF(TypeofResult="Aggregate",AggregateTons/1000,1)*IF(TypeofResult&lt;&gt;"Average Premise",1/AverageTons,1)</f>
        <v>0.21441840000000001</v>
      </c>
      <c r="R21" s="76">
        <f t="shared" si="2"/>
        <v>4.5975250258560002E-2</v>
      </c>
    </row>
    <row r="22" spans="1:18" ht="20.100000000000001" customHeight="1">
      <c r="A22" s="107"/>
      <c r="B22" s="107"/>
      <c r="E22" s="97">
        <f t="shared" si="3"/>
        <v>16</v>
      </c>
      <c r="F22" s="98">
        <f>DGET(DATA,"Reference Load",criteria16)*IF(TypeofResult="Aggregate",AggregateTons/1000,1)*IF(TypeofResult&lt;&gt;"Average Premise",1/AverageTons,1)</f>
        <v>7.4008000000000003</v>
      </c>
      <c r="G22" s="98">
        <f>DGET(DATA,"Observed Load",criteria16)*IF(TypeofResult="Aggregate",AggregateTons/1000,1)*IF(TypeofResult&lt;&gt;"Average Premise",1/AverageTons,1)</f>
        <v>6.6615229999999999</v>
      </c>
      <c r="H22" s="95">
        <f t="shared" si="0"/>
        <v>0.73927700000000041</v>
      </c>
      <c r="I22" s="5">
        <f>DGET(DATA,"Temperature", criteria16)</f>
        <v>84.552199999999999</v>
      </c>
      <c r="J22" s="95">
        <f ca="1">-DGET(DATA,"PCTILE10",INDIRECT(LOOKUP!B30))*IF(TypeofResult="Aggregate",AggregateTons/1000,1)*IF(TypeofResult&lt;&gt;"Average Premise",1/AverageTons,1)</f>
        <v>-0.34473290000000001</v>
      </c>
      <c r="K22" s="95">
        <f ca="1">-DGET(DATA,"PCTILE30",INDIRECT(LOOKUP!B30))*IF(TypeofResult="Aggregate",AggregateTons/1000,1)*IF(TypeofResult&lt;&gt;"Average Premise",1/AverageTons,1)</f>
        <v>-0.57826900000000003</v>
      </c>
      <c r="L22" s="95">
        <f ca="1">-DGET(DATA,"PCTILE50",INDIRECT(LOOKUP!B30))*IF(TypeofResult="Aggregate",AggregateTons/1000,1)*IF(TypeofResult&lt;&gt;"Average Premise",1/AverageTons,1)</f>
        <v>-0.74001539999999999</v>
      </c>
      <c r="M22" s="95">
        <f ca="1">-DGET(DATA,"PCTILE70",INDIRECT(LOOKUP!B30))*IF(TypeofResult="Aggregate",AggregateTons/1000,1)*IF(TypeofResult&lt;&gt;"Average Premise",1/AverageTons,1)</f>
        <v>-0.90176190000000001</v>
      </c>
      <c r="N22" s="95">
        <f ca="1">-DGET(DATA,"PCTILE90",INDIRECT(LOOKUP!B30))*IF(TypeofResult="Aggregate",AggregateTons/1000,1)*IF(TypeofResult&lt;&gt;"Average Premise",1/AverageTons,1)</f>
        <v>-1.1352979999999999</v>
      </c>
      <c r="O22" s="96"/>
      <c r="P22" s="77">
        <f t="shared" si="1"/>
        <v>14.552199999999999</v>
      </c>
      <c r="Q22" s="77">
        <f>DGET(DATA,"Standard Error",criteria16)*IF(TypeofResult="Aggregate",AggregateTons/1000,1)*IF(TypeofResult&lt;&gt;"Average Premise",1/AverageTons,1)</f>
        <v>0.1986097</v>
      </c>
      <c r="R22" s="76">
        <f t="shared" si="2"/>
        <v>3.9445812934090003E-2</v>
      </c>
    </row>
    <row r="23" spans="1:18" ht="20.100000000000001" customHeight="1">
      <c r="A23" s="107"/>
      <c r="B23" s="107"/>
      <c r="E23" s="97">
        <f t="shared" si="3"/>
        <v>17</v>
      </c>
      <c r="F23" s="98">
        <f>DGET(DATA,"Reference Load",criteria17)*IF(TypeofResult="Aggregate",AggregateTons/1000,1)*IF(TypeofResult&lt;&gt;"Average Premise",1/AverageTons,1)</f>
        <v>6.9391449999999999</v>
      </c>
      <c r="G23" s="98">
        <f>DGET(DATA,"Observed Load",criteria17)*IF(TypeofResult="Aggregate",AggregateTons/1000,1)*IF(TypeofResult&lt;&gt;"Average Premise",1/AverageTons,1)</f>
        <v>6.2165400000000002</v>
      </c>
      <c r="H23" s="95">
        <f t="shared" si="0"/>
        <v>0.72260499999999972</v>
      </c>
      <c r="I23" s="5">
        <f>DGET(DATA,"Temperature", criteria17)</f>
        <v>83.756399999999999</v>
      </c>
      <c r="J23" s="95">
        <f ca="1">-DGET(DATA,"PCTILE10",INDIRECT(LOOKUP!B31))*IF(TypeofResult="Aggregate",AggregateTons/1000,1)*IF(TypeofResult&lt;&gt;"Average Premise",1/AverageTons,1)</f>
        <v>-0.35027900000000001</v>
      </c>
      <c r="K23" s="95">
        <f ca="1">-DGET(DATA,"PCTILE30",INDIRECT(LOOKUP!B31))*IF(TypeofResult="Aggregate",AggregateTons/1000,1)*IF(TypeofResult&lt;&gt;"Average Premise",1/AverageTons,1)</f>
        <v>-0.57005320000000004</v>
      </c>
      <c r="L23" s="95">
        <f ca="1">-DGET(DATA,"PCTILE50",INDIRECT(LOOKUP!B31))*IF(TypeofResult="Aggregate",AggregateTons/1000,1)*IF(TypeofResult&lt;&gt;"Average Premise",1/AverageTons,1)</f>
        <v>-0.72226820000000003</v>
      </c>
      <c r="M23" s="95">
        <f ca="1">-DGET(DATA,"PCTILE70",INDIRECT(LOOKUP!B31))*IF(TypeofResult="Aggregate",AggregateTons/1000,1)*IF(TypeofResult&lt;&gt;"Average Premise",1/AverageTons,1)</f>
        <v>-0.87448300000000001</v>
      </c>
      <c r="N23" s="95">
        <f ca="1">-DGET(DATA,"PCTILE90",INDIRECT(LOOKUP!B31))*IF(TypeofResult="Aggregate",AggregateTons/1000,1)*IF(TypeofResult&lt;&gt;"Average Premise",1/AverageTons,1)</f>
        <v>-1.094257</v>
      </c>
      <c r="O23" s="96"/>
      <c r="P23" s="77">
        <f t="shared" si="1"/>
        <v>13.756399999999999</v>
      </c>
      <c r="Q23" s="77">
        <f>DGET(DATA,"Standard Error",criteria17)*IF(TypeofResult="Aggregate",AggregateTons/1000,1)*IF(TypeofResult&lt;&gt;"Average Premise",1/AverageTons,1)</f>
        <v>0.1799895</v>
      </c>
      <c r="R23" s="76">
        <f t="shared" si="2"/>
        <v>3.239622011025E-2</v>
      </c>
    </row>
    <row r="24" spans="1:18" ht="20.100000000000001" customHeight="1">
      <c r="D24" s="39"/>
      <c r="E24" s="97">
        <f t="shared" si="3"/>
        <v>18</v>
      </c>
      <c r="F24" s="98">
        <f>DGET(DATA,"Reference Load",criteria18)*IF(TypeofResult="Aggregate",AggregateTons/1000,1)*IF(TypeofResult&lt;&gt;"Average Premise",1/AverageTons,1)</f>
        <v>6.1804430000000004</v>
      </c>
      <c r="G24" s="98">
        <f>DGET(DATA,"Observed Load",criteria18)*IF(TypeofResult="Aggregate",AggregateTons/1000,1)*IF(TypeofResult&lt;&gt;"Average Premise",1/AverageTons,1)</f>
        <v>5.5630879999999996</v>
      </c>
      <c r="H24" s="95">
        <f t="shared" si="0"/>
        <v>0.61735500000000076</v>
      </c>
      <c r="I24" s="5">
        <f>DGET(DATA,"Temperature", criteria18)</f>
        <v>80.781400000000005</v>
      </c>
      <c r="J24" s="95">
        <f ca="1">-DGET(DATA,"PCTILE10",INDIRECT(LOOKUP!B32))*IF(TypeofResult="Aggregate",AggregateTons/1000,1)*IF(TypeofResult&lt;&gt;"Average Premise",1/AverageTons,1)</f>
        <v>-2.10704E-2</v>
      </c>
      <c r="K24" s="95">
        <f ca="1">-DGET(DATA,"PCTILE30",INDIRECT(LOOKUP!B32))*IF(TypeofResult="Aggregate",AggregateTons/1000,1)*IF(TypeofResult&lt;&gt;"Average Premise",1/AverageTons,1)</f>
        <v>-0.22780130000000001</v>
      </c>
      <c r="L24" s="95">
        <f ca="1">-DGET(DATA,"PCTILE50",INDIRECT(LOOKUP!B32))*IF(TypeofResult="Aggregate",AggregateTons/1000,1)*IF(TypeofResult&lt;&gt;"Average Premise",1/AverageTons,1)</f>
        <v>-0.37098249999999999</v>
      </c>
      <c r="M24" s="95">
        <f ca="1">-DGET(DATA,"PCTILE70",INDIRECT(LOOKUP!B32))*IF(TypeofResult="Aggregate",AggregateTons/1000,1)*IF(TypeofResult&lt;&gt;"Average Premise",1/AverageTons,1)</f>
        <v>-0.5141637</v>
      </c>
      <c r="N24" s="95">
        <f ca="1">-DGET(DATA,"PCTILE90",INDIRECT(LOOKUP!B32))*IF(TypeofResult="Aggregate",AggregateTons/1000,1)*IF(TypeofResult&lt;&gt;"Average Premise",1/AverageTons,1)</f>
        <v>-0.7208947</v>
      </c>
      <c r="O24" s="96"/>
      <c r="P24" s="77">
        <f t="shared" si="1"/>
        <v>10.781400000000005</v>
      </c>
      <c r="Q24" s="77">
        <f>DGET(DATA,"Standard Error",criteria18)*IF(TypeofResult="Aggregate",AggregateTons/1000,1)*IF(TypeofResult&lt;&gt;"Average Premise",1/AverageTons,1)</f>
        <v>0.18448320000000001</v>
      </c>
      <c r="R24" s="76">
        <f t="shared" si="2"/>
        <v>3.4034051082240002E-2</v>
      </c>
    </row>
    <row r="25" spans="1:18" ht="20.100000000000001" customHeight="1">
      <c r="A25" s="68"/>
      <c r="B25" s="68"/>
      <c r="D25" s="39"/>
      <c r="E25" s="97">
        <f t="shared" si="3"/>
        <v>19</v>
      </c>
      <c r="F25" s="98">
        <f>DGET(DATA,"Reference Load",criteria19)*IF(TypeofResult="Aggregate",AggregateTons/1000,1)*IF(TypeofResult&lt;&gt;"Average Premise",1/AverageTons,1)</f>
        <v>4.9049630000000004</v>
      </c>
      <c r="G25" s="98">
        <f>DGET(DATA,"Observed Load",criteria19)*IF(TypeofResult="Aggregate",AggregateTons/1000,1)*IF(TypeofResult&lt;&gt;"Average Premise",1/AverageTons,1)</f>
        <v>4.9049630000000004</v>
      </c>
      <c r="H25" s="95">
        <f t="shared" si="0"/>
        <v>0</v>
      </c>
      <c r="I25" s="5">
        <f>DGET(DATA,"Temperature", criteria19)</f>
        <v>78.630799999999994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69"/>
      <c r="P25" s="77">
        <f t="shared" si="1"/>
        <v>8.6307999999999936</v>
      </c>
      <c r="Q25" s="77">
        <f>DGET(DATA,"Standard Error",criteria19)*IF(TypeofResult="Aggregate",AggregateTons/1000,1)*IF(TypeofResult&lt;&gt;"Average Premise",1/AverageTons,1)</f>
        <v>0.1608038</v>
      </c>
      <c r="R25" s="76">
        <f t="shared" si="2"/>
        <v>2.585786209444E-2</v>
      </c>
    </row>
    <row r="26" spans="1:18" ht="20.100000000000001" customHeight="1">
      <c r="B26" s="68"/>
      <c r="D26" s="39"/>
      <c r="E26" s="97">
        <f t="shared" si="3"/>
        <v>20</v>
      </c>
      <c r="F26" s="98">
        <f>DGET(DATA,"Reference Load",criteria20)*IF(TypeofResult="Aggregate",AggregateTons/1000,1)*IF(TypeofResult&lt;&gt;"Average Premise",1/AverageTons,1)</f>
        <v>4.2162430000000004</v>
      </c>
      <c r="G26" s="98">
        <f>DGET(DATA,"Observed Load",criteria20)*IF(TypeofResult="Aggregate",AggregateTons/1000,1)*IF(TypeofResult&lt;&gt;"Average Premise",1/AverageTons,1)</f>
        <v>4.2162430000000004</v>
      </c>
      <c r="H26" s="95">
        <f t="shared" si="0"/>
        <v>0</v>
      </c>
      <c r="I26" s="5">
        <f>DGET(DATA,"Temperature", criteria20)</f>
        <v>74.553799999999995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69"/>
      <c r="P26" s="77">
        <f t="shared" si="1"/>
        <v>4.5537999999999954</v>
      </c>
      <c r="Q26" s="77">
        <f>DGET(DATA,"Standard Error",criteria20)*IF(TypeofResult="Aggregate",AggregateTons/1000,1)*IF(TypeofResult&lt;&gt;"Average Premise",1/AverageTons,1)</f>
        <v>0.14891480000000001</v>
      </c>
      <c r="R26" s="76">
        <f t="shared" si="2"/>
        <v>2.2175617659040005E-2</v>
      </c>
    </row>
    <row r="27" spans="1:18" ht="20.100000000000001" customHeight="1">
      <c r="A27" s="68"/>
      <c r="B27" s="68"/>
      <c r="E27" s="97">
        <f t="shared" si="3"/>
        <v>21</v>
      </c>
      <c r="F27" s="98">
        <f>DGET(DATA,"Reference Load",criteria21)*IF(TypeofResult="Aggregate",AggregateTons/1000,1)*IF(TypeofResult&lt;&gt;"Average Premise",1/AverageTons,1)</f>
        <v>3.5796420000000002</v>
      </c>
      <c r="G27" s="98">
        <f>DGET(DATA,"Observed Load",criteria21)*IF(TypeofResult="Aggregate",AggregateTons/1000,1)*IF(TypeofResult&lt;&gt;"Average Premise",1/AverageTons,1)</f>
        <v>3.5796420000000002</v>
      </c>
      <c r="H27" s="95">
        <f t="shared" si="0"/>
        <v>0</v>
      </c>
      <c r="I27" s="5">
        <f>DGET(DATA,"Temperature", criteria21)</f>
        <v>72.358900000000006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69"/>
      <c r="P27" s="77">
        <f t="shared" si="1"/>
        <v>2.3589000000000055</v>
      </c>
      <c r="Q27" s="77">
        <f>DGET(DATA,"Standard Error",criteria21)*IF(TypeofResult="Aggregate",AggregateTons/1000,1)*IF(TypeofResult&lt;&gt;"Average Premise",1/AverageTons,1)</f>
        <v>0.13022449999999999</v>
      </c>
      <c r="R27" s="76">
        <f t="shared" si="2"/>
        <v>1.6958420400249998E-2</v>
      </c>
    </row>
    <row r="28" spans="1:18" ht="20.100000000000001" customHeight="1">
      <c r="A28" s="68"/>
      <c r="B28" s="68"/>
      <c r="E28" s="97">
        <f t="shared" si="3"/>
        <v>22</v>
      </c>
      <c r="F28" s="98">
        <f>DGET(DATA,"Reference Load",criteria22)*IF(TypeofResult="Aggregate",AggregateTons/1000,1)*IF(TypeofResult&lt;&gt;"Average Premise",1/AverageTons,1)</f>
        <v>3.0263309999999999</v>
      </c>
      <c r="G28" s="98">
        <f>DGET(DATA,"Observed Load",criteria22)*IF(TypeofResult="Aggregate",AggregateTons/1000,1)*IF(TypeofResult&lt;&gt;"Average Premise",1/AverageTons,1)</f>
        <v>3.0263309999999999</v>
      </c>
      <c r="H28" s="95">
        <f t="shared" si="0"/>
        <v>0</v>
      </c>
      <c r="I28" s="5">
        <f>DGET(DATA,"Temperature", criteria22)</f>
        <v>70.977099999999993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69"/>
      <c r="P28" s="77">
        <f t="shared" si="1"/>
        <v>0.97709999999999297</v>
      </c>
      <c r="Q28" s="77">
        <f>DGET(DATA,"Standard Error",criteria22)*IF(TypeofResult="Aggregate",AggregateTons/1000,1)*IF(TypeofResult&lt;&gt;"Average Premise",1/AverageTons,1)</f>
        <v>0.1140523</v>
      </c>
      <c r="R28" s="76">
        <f t="shared" si="2"/>
        <v>1.3007927135289999E-2</v>
      </c>
    </row>
    <row r="29" spans="1:18" ht="20.100000000000001" customHeight="1">
      <c r="A29" s="68"/>
      <c r="B29" s="68"/>
      <c r="E29" s="97">
        <f t="shared" si="3"/>
        <v>23</v>
      </c>
      <c r="F29" s="98">
        <f>DGET(DATA,"Reference Load",criteria23)*IF(TypeofResult="Aggregate",AggregateTons/1000,1)*IF(TypeofResult&lt;&gt;"Average Premise",1/AverageTons,1)</f>
        <v>2.6029900000000001</v>
      </c>
      <c r="G29" s="98">
        <f>DGET(DATA,"Observed Load",criteria23)*IF(TypeofResult="Aggregate",AggregateTons/1000,1)*IF(TypeofResult&lt;&gt;"Average Premise",1/AverageTons,1)</f>
        <v>2.6029900000000001</v>
      </c>
      <c r="H29" s="95">
        <f t="shared" si="0"/>
        <v>0</v>
      </c>
      <c r="I29" s="5">
        <f>DGET(DATA,"Temperature", criteria23)</f>
        <v>70.002700000000004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69"/>
      <c r="P29" s="77">
        <f t="shared" si="1"/>
        <v>2.7000000000043656E-3</v>
      </c>
      <c r="Q29" s="77">
        <f>DGET(DATA,"Standard Error",criteria23)*IF(TypeofResult="Aggregate",AggregateTons/1000,1)*IF(TypeofResult&lt;&gt;"Average Premise",1/AverageTons,1)</f>
        <v>9.9018200000000001E-2</v>
      </c>
      <c r="R29" s="76">
        <f t="shared" si="2"/>
        <v>9.8046039312400003E-3</v>
      </c>
    </row>
    <row r="30" spans="1:18" ht="20.100000000000001" customHeight="1">
      <c r="A30" s="107"/>
      <c r="B30" s="107"/>
      <c r="E30" s="97">
        <f t="shared" si="3"/>
        <v>24</v>
      </c>
      <c r="F30" s="98">
        <f>DGET(DATA,"Reference Load",criteria24)*IF(TypeofResult="Aggregate",AggregateTons/1000,1)*IF(TypeofResult&lt;&gt;"Average Premise",1/AverageTons,1)</f>
        <v>2.373535</v>
      </c>
      <c r="G30" s="98">
        <f>DGET(DATA,"Observed Load",criteria24)*IF(TypeofResult="Aggregate",AggregateTons/1000,1)*IF(TypeofResult&lt;&gt;"Average Premise",1/AverageTons,1)</f>
        <v>2.373535</v>
      </c>
      <c r="H30" s="95">
        <f t="shared" si="0"/>
        <v>0</v>
      </c>
      <c r="I30" s="5">
        <f>DGET(DATA,"Temperature", criteria24)</f>
        <v>69.036000000000001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69"/>
      <c r="P30" s="77">
        <f t="shared" si="1"/>
        <v>0</v>
      </c>
      <c r="Q30" s="77">
        <f>DGET(DATA,"Standard Error",criteria24)*IF(TypeofResult="Aggregate",AggregateTons/1000,1)*IF(TypeofResult&lt;&gt;"Average Premise",1/AverageTons,1)</f>
        <v>9.1418700000000006E-2</v>
      </c>
      <c r="R30" s="76">
        <f t="shared" si="2"/>
        <v>8.3573787096900016E-3</v>
      </c>
    </row>
    <row r="31" spans="1:18" ht="19.5" customHeight="1">
      <c r="A31" s="107"/>
      <c r="B31" s="107"/>
      <c r="E31" s="41"/>
      <c r="F31" s="112" t="str">
        <f>IF(TypeofResult="Aggregate","Reference Energy Use (MWh)",IF(TypeofResult="Per Ton","Reference Energy Use (kWh/Ton)","Reference Energy Use (kWh)"))</f>
        <v>Reference Energy Use (kWh)</v>
      </c>
      <c r="G31" s="112" t="str">
        <f>IF(TypeofResult="Aggregate","Observed Energy Use (MWh)",IF(TypeofResult="Per Ton","Observed Energy Use (kWh/Ton)","Observed Energy Use (kWh)"))</f>
        <v>Observed Energy Use (kWh)</v>
      </c>
      <c r="H31" s="112" t="str">
        <f>IF(TypeofResult="Aggregate","Change in Energy Use (MWh)",IF(TypeofResult="Per Ton","Change in Energy Use (kWh/Ton)","Change in Energy Use (kWh)"))</f>
        <v>Change in Energy Use (kWh)</v>
      </c>
      <c r="I31" s="110"/>
      <c r="J31" s="100" t="s">
        <v>13</v>
      </c>
      <c r="K31" s="42"/>
      <c r="L31" s="42"/>
      <c r="M31" s="42"/>
      <c r="N31" s="43"/>
      <c r="Q31" s="81">
        <f>SQRT(R31)</f>
        <v>0.37303986457918276</v>
      </c>
      <c r="R31" s="81">
        <f>SUM(R7:R30)/4</f>
        <v>0.13915874056525501</v>
      </c>
    </row>
    <row r="32" spans="1:18" ht="19.5" customHeight="1">
      <c r="B32" s="91"/>
      <c r="E32" s="32"/>
      <c r="F32" s="113"/>
      <c r="G32" s="113"/>
      <c r="H32" s="113"/>
      <c r="I32" s="111"/>
      <c r="J32" s="101" t="s">
        <v>15</v>
      </c>
      <c r="K32" s="33" t="s">
        <v>16</v>
      </c>
      <c r="L32" s="33" t="s">
        <v>17</v>
      </c>
      <c r="M32" s="33" t="s">
        <v>18</v>
      </c>
      <c r="N32" s="34" t="s">
        <v>19</v>
      </c>
    </row>
    <row r="33" spans="1:18" ht="19.5" customHeight="1">
      <c r="C33" s="40"/>
      <c r="E33" s="44" t="s">
        <v>21</v>
      </c>
      <c r="F33" s="45">
        <f>SUM(F7:F30)/4</f>
        <v>27.045538750000002</v>
      </c>
      <c r="G33" s="6">
        <f>SUM(G7:G30)/4</f>
        <v>26.152585500000001</v>
      </c>
      <c r="H33" s="6">
        <f>F33-G33</f>
        <v>0.89295325000000147</v>
      </c>
      <c r="I33" s="6"/>
      <c r="J33" s="82">
        <f ca="1">SUM(J7:J30)</f>
        <v>-0.9918477</v>
      </c>
      <c r="K33" s="82">
        <f t="shared" ref="K33:N33" ca="1" si="4">SUM(K7:K30)</f>
        <v>-2.1626131000000002</v>
      </c>
      <c r="L33" s="82">
        <f t="shared" ca="1" si="4"/>
        <v>-2.9734818000000001</v>
      </c>
      <c r="M33" s="82">
        <f t="shared" ca="1" si="4"/>
        <v>-3.7843504000000001</v>
      </c>
      <c r="N33" s="82">
        <f t="shared" ca="1" si="4"/>
        <v>-4.9551156999999995</v>
      </c>
      <c r="R33" s="46"/>
    </row>
    <row r="34" spans="1:18" ht="19.5" customHeight="1" thickBot="1">
      <c r="C34" s="40"/>
      <c r="D34" s="47"/>
      <c r="E34" s="48"/>
      <c r="F34" s="49"/>
      <c r="G34" s="50"/>
      <c r="H34" s="51"/>
      <c r="I34" s="7"/>
      <c r="J34" s="51"/>
      <c r="K34" s="51"/>
      <c r="L34" s="51"/>
      <c r="M34" s="51"/>
      <c r="N34" s="52"/>
    </row>
    <row r="35" spans="1:18" ht="19.5" customHeight="1">
      <c r="F35" s="92"/>
      <c r="G35" s="92"/>
      <c r="H35" s="108"/>
      <c r="I35" s="8"/>
      <c r="J35" s="53"/>
      <c r="K35" s="53"/>
      <c r="L35" s="53"/>
      <c r="M35" s="53"/>
      <c r="N35" s="53"/>
    </row>
    <row r="36" spans="1:18" ht="19.5" customHeight="1">
      <c r="E36" s="54"/>
      <c r="F36" s="21"/>
      <c r="G36" s="21"/>
      <c r="H36" s="109"/>
      <c r="I36" s="8"/>
      <c r="J36" s="53"/>
      <c r="K36" s="53"/>
      <c r="L36" s="53"/>
      <c r="M36" s="53"/>
      <c r="N36" s="53"/>
    </row>
    <row r="37" spans="1:18" ht="19.5" customHeight="1">
      <c r="F37" s="94"/>
      <c r="G37" s="94"/>
      <c r="H37" s="99"/>
      <c r="I37" s="91"/>
      <c r="P37" s="55"/>
      <c r="Q37" s="56"/>
    </row>
    <row r="38" spans="1:18" ht="19.5" customHeight="1">
      <c r="D38" s="39"/>
      <c r="F38" s="92"/>
      <c r="G38" s="92"/>
      <c r="H38" s="94"/>
      <c r="I38" s="91"/>
      <c r="P38" s="57"/>
      <c r="Q38" s="57"/>
    </row>
    <row r="39" spans="1:18" ht="19.5" customHeight="1">
      <c r="A39" s="20"/>
      <c r="B39" s="20"/>
      <c r="D39" s="39"/>
      <c r="H39" s="94"/>
      <c r="P39" s="58"/>
      <c r="Q39" s="58"/>
    </row>
    <row r="40" spans="1:18" ht="19.5" customHeight="1">
      <c r="A40" s="20"/>
      <c r="B40" s="20"/>
      <c r="D40" s="39"/>
      <c r="P40" s="58"/>
      <c r="Q40" s="58"/>
    </row>
    <row r="41" spans="1:18" ht="19.5" customHeight="1">
      <c r="A41" s="20"/>
      <c r="B41" s="20"/>
      <c r="D41" s="39"/>
      <c r="E41" s="39"/>
    </row>
    <row r="42" spans="1:18" ht="19.5" customHeight="1">
      <c r="A42" s="59"/>
      <c r="B42" s="59"/>
      <c r="E42" s="39"/>
    </row>
    <row r="43" spans="1:18" ht="19.5" customHeight="1">
      <c r="A43" s="60"/>
      <c r="B43" s="61"/>
      <c r="D43" s="39"/>
      <c r="E43" s="39"/>
    </row>
    <row r="44" spans="1:18" ht="19.5" customHeight="1">
      <c r="A44" s="62"/>
      <c r="B44" s="63"/>
      <c r="E44" s="39"/>
    </row>
    <row r="45" spans="1:18" ht="19.5" customHeight="1">
      <c r="A45" s="60"/>
      <c r="B45" s="61"/>
    </row>
    <row r="46" spans="1:18" ht="19.5" customHeight="1">
      <c r="A46" s="60"/>
      <c r="B46" s="61"/>
      <c r="E46" s="39"/>
    </row>
    <row r="47" spans="1:18" ht="19.5" customHeight="1">
      <c r="A47" s="59"/>
      <c r="B47" s="59"/>
      <c r="D47" s="20"/>
    </row>
    <row r="48" spans="1:18" ht="19.5" customHeight="1">
      <c r="A48" s="59"/>
      <c r="B48" s="59"/>
      <c r="D48" s="20"/>
    </row>
    <row r="49" spans="1:5" ht="19.5" customHeight="1">
      <c r="A49" s="60"/>
      <c r="B49" s="64"/>
      <c r="D49" s="20"/>
    </row>
    <row r="50" spans="1:5" ht="19.5" customHeight="1">
      <c r="A50" s="54"/>
      <c r="B50" s="63"/>
      <c r="C50" s="20"/>
      <c r="D50" s="20"/>
      <c r="E50" s="20"/>
    </row>
    <row r="51" spans="1:5" ht="19.5" customHeight="1">
      <c r="A51" s="60"/>
      <c r="B51" s="65"/>
      <c r="C51" s="20"/>
      <c r="D51" s="20"/>
      <c r="E51" s="20"/>
    </row>
    <row r="52" spans="1:5" ht="19.5" customHeight="1">
      <c r="A52" s="59"/>
      <c r="B52" s="59"/>
      <c r="C52" s="20"/>
      <c r="E52" s="20"/>
    </row>
    <row r="53" spans="1:5" ht="19.5" customHeight="1">
      <c r="A53" s="20"/>
      <c r="B53" s="20"/>
      <c r="C53" s="20"/>
      <c r="E53" s="20"/>
    </row>
    <row r="54" spans="1:5" ht="19.5" customHeight="1">
      <c r="A54" s="20"/>
      <c r="B54" s="20"/>
      <c r="C54" s="20"/>
      <c r="E54" s="20"/>
    </row>
    <row r="55" spans="1:5" ht="26.25" customHeight="1">
      <c r="A55" s="20"/>
      <c r="B55" s="20"/>
      <c r="C55" s="20"/>
    </row>
    <row r="56" spans="1:5" ht="26.25" customHeight="1">
      <c r="A56" s="20"/>
      <c r="B56" s="20"/>
      <c r="C56" s="20"/>
    </row>
    <row r="57" spans="1:5" ht="24.75" customHeight="1">
      <c r="A57" s="20"/>
      <c r="B57" s="20"/>
      <c r="C57" s="20"/>
    </row>
    <row r="58" spans="1:5" ht="7.5" customHeight="1">
      <c r="C58" s="20"/>
    </row>
    <row r="59" spans="1:5">
      <c r="C59" s="20"/>
    </row>
    <row r="60" spans="1:5">
      <c r="C60" s="20"/>
    </row>
    <row r="61" spans="1:5">
      <c r="C61" s="20"/>
    </row>
    <row r="62" spans="1:5">
      <c r="C62" s="20"/>
    </row>
    <row r="63" spans="1:5">
      <c r="C63" s="20"/>
    </row>
    <row r="64" spans="1:5">
      <c r="C64" s="20"/>
    </row>
    <row r="65" spans="3:3">
      <c r="C65" s="20"/>
    </row>
    <row r="66" spans="3:3">
      <c r="C66" s="20"/>
    </row>
    <row r="67" spans="3:3">
      <c r="C67" s="20"/>
    </row>
    <row r="68" spans="3:3">
      <c r="C68" s="20"/>
    </row>
    <row r="70" spans="3:3">
      <c r="C70" s="59"/>
    </row>
    <row r="71" spans="3:3">
      <c r="C71" s="37"/>
    </row>
    <row r="72" spans="3:3">
      <c r="C72" s="59"/>
    </row>
    <row r="73" spans="3:3">
      <c r="C73" s="59"/>
    </row>
    <row r="74" spans="3:3">
      <c r="C74" s="37"/>
    </row>
    <row r="75" spans="3:3">
      <c r="C75" s="59"/>
    </row>
    <row r="76" spans="3:3">
      <c r="C76" s="59"/>
    </row>
    <row r="77" spans="3:3">
      <c r="C77" s="37"/>
    </row>
    <row r="78" spans="3:3">
      <c r="C78" s="59"/>
    </row>
    <row r="79" spans="3:3">
      <c r="C79" s="59"/>
    </row>
    <row r="80" spans="3:3">
      <c r="C80" s="37"/>
    </row>
    <row r="81" spans="3:3">
      <c r="C81" s="59"/>
    </row>
    <row r="82" spans="3:3">
      <c r="C82" s="59"/>
    </row>
    <row r="83" spans="3:3">
      <c r="C83" s="37"/>
    </row>
    <row r="84" spans="3:3">
      <c r="C84" s="59"/>
    </row>
    <row r="85" spans="3:3">
      <c r="C85" s="59"/>
    </row>
    <row r="86" spans="3:3">
      <c r="C86" s="37"/>
    </row>
    <row r="87" spans="3:3">
      <c r="C87" s="59"/>
    </row>
    <row r="88" spans="3:3">
      <c r="C88" s="59"/>
    </row>
    <row r="89" spans="3:3">
      <c r="C89" s="37"/>
    </row>
    <row r="90" spans="3:3">
      <c r="C90" s="59"/>
    </row>
    <row r="91" spans="3:3">
      <c r="C91" s="59"/>
    </row>
    <row r="92" spans="3:3">
      <c r="C92" s="37"/>
    </row>
    <row r="93" spans="3:3">
      <c r="C93" s="59"/>
    </row>
    <row r="94" spans="3:3">
      <c r="C94" s="59"/>
    </row>
    <row r="95" spans="3:3">
      <c r="C95" s="37"/>
    </row>
    <row r="96" spans="3:3">
      <c r="C96" s="59"/>
    </row>
    <row r="97" spans="3:3">
      <c r="C97" s="59"/>
    </row>
    <row r="98" spans="3:3">
      <c r="C98" s="37"/>
    </row>
    <row r="99" spans="3:3">
      <c r="C99" s="59"/>
    </row>
    <row r="100" spans="3:3">
      <c r="C100" s="59"/>
    </row>
    <row r="101" spans="3:3">
      <c r="C101" s="37"/>
    </row>
    <row r="102" spans="3:3">
      <c r="C102" s="59"/>
    </row>
    <row r="103" spans="3:3">
      <c r="C103" s="59"/>
    </row>
    <row r="104" spans="3:3">
      <c r="C104" s="37"/>
    </row>
    <row r="105" spans="3:3">
      <c r="C105" s="59"/>
    </row>
    <row r="106" spans="3:3">
      <c r="C106" s="59"/>
    </row>
    <row r="107" spans="3:3">
      <c r="C107" s="37"/>
    </row>
    <row r="108" spans="3:3">
      <c r="C108" s="59"/>
    </row>
    <row r="109" spans="3:3">
      <c r="C109" s="59"/>
    </row>
    <row r="110" spans="3:3">
      <c r="C110" s="37"/>
    </row>
    <row r="111" spans="3:3">
      <c r="C111" s="59"/>
    </row>
    <row r="112" spans="3:3">
      <c r="C112" s="59"/>
    </row>
    <row r="113" spans="3:3">
      <c r="C113" s="37"/>
    </row>
    <row r="114" spans="3:3">
      <c r="C114" s="59"/>
    </row>
    <row r="115" spans="3:3">
      <c r="C115" s="59"/>
    </row>
    <row r="116" spans="3:3">
      <c r="C116" s="37"/>
    </row>
    <row r="117" spans="3:3">
      <c r="C117" s="59"/>
    </row>
    <row r="118" spans="3:3">
      <c r="C118" s="59"/>
    </row>
    <row r="119" spans="3:3">
      <c r="C119" s="37"/>
    </row>
  </sheetData>
  <protectedRanges>
    <protectedRange sqref="B49 B45:B46 B7:B8 B10:B12" name="INPUT CELLS"/>
  </protectedRanges>
  <mergeCells count="12">
    <mergeCell ref="A21:B23"/>
    <mergeCell ref="H35:H36"/>
    <mergeCell ref="I31:I32"/>
    <mergeCell ref="F31:F32"/>
    <mergeCell ref="G31:G32"/>
    <mergeCell ref="H31:H32"/>
    <mergeCell ref="A30:B31"/>
    <mergeCell ref="F5:F6"/>
    <mergeCell ref="G5:G6"/>
    <mergeCell ref="I5:I6"/>
    <mergeCell ref="E5:E6"/>
    <mergeCell ref="H5:H6"/>
  </mergeCells>
  <phoneticPr fontId="3" type="noConversion"/>
  <conditionalFormatting sqref="F7:G30 I7:N30">
    <cfRule type="expression" dxfId="1" priority="3" stopIfTrue="1">
      <formula>($B$43="CUSTOM")</formula>
    </cfRule>
  </conditionalFormatting>
  <conditionalFormatting sqref="P7:R30">
    <cfRule type="expression" dxfId="0" priority="1" stopIfTrue="1">
      <formula>($B$46="CUSTOM")</formula>
    </cfRule>
  </conditionalFormatting>
  <dataValidations xWindow="451" yWindow="290" count="6">
    <dataValidation type="list" allowBlank="1" showInputMessage="1" showErrorMessage="1" sqref="B45">
      <formula1>"1-in-2 weather year, 1-in-10 weather year"</formula1>
    </dataValidation>
    <dataValidation type="list" allowBlank="1" showInputMessage="1" showErrorMessage="1" sqref="B46">
      <formula1>DayTypeList</formula1>
    </dataValidation>
    <dataValidation type="list" allowBlank="1" showInputMessage="1" showErrorMessage="1" sqref="B43">
      <formula1>"PROTOCOLS, CUSTOM"</formula1>
    </dataValidation>
    <dataValidation type="list" allowBlank="1" showInputMessage="1" showErrorMessage="1" sqref="B8">
      <formula1>CustCharList</formula1>
    </dataValidation>
    <dataValidation type="list" allowBlank="1" showErrorMessage="1" errorTitle="Invalid Input" error="Invalid choice" promptTitle="Type of Results" prompt="Results can be obtained for the all enrolled customers combined (Aggregate) or for the average customer" sqref="B6">
      <formula1>TypeofResultList</formula1>
    </dataValidation>
    <dataValidation type="list" allowBlank="1" showInputMessage="1" showErrorMessage="1" sqref="B7">
      <formula1>EventList</formula1>
    </dataValidation>
  </dataValidations>
  <pageMargins left="0.5" right="0.5" top="0.5" bottom="0.5" header="0.5" footer="0.5"/>
  <pageSetup scale="5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72"/>
  <sheetViews>
    <sheetView topLeftCell="A10" workbookViewId="0">
      <selection activeCell="B56" sqref="B56"/>
    </sheetView>
  </sheetViews>
  <sheetFormatPr defaultRowHeight="12.75"/>
  <cols>
    <col min="1" max="1" width="29.28515625" bestFit="1" customWidth="1"/>
    <col min="3" max="3" width="33" bestFit="1" customWidth="1"/>
    <col min="5" max="5" width="22.7109375" bestFit="1" customWidth="1"/>
    <col min="7" max="7" width="21.42578125" bestFit="1" customWidth="1"/>
    <col min="8" max="8" width="21.42578125" customWidth="1"/>
    <col min="9" max="9" width="6.7109375" bestFit="1" customWidth="1"/>
  </cols>
  <sheetData>
    <row r="1" spans="1:9">
      <c r="A1" t="s">
        <v>26</v>
      </c>
      <c r="C1" t="s">
        <v>24</v>
      </c>
      <c r="E1" t="s">
        <v>0</v>
      </c>
    </row>
    <row r="2" spans="1:9">
      <c r="A2" t="s">
        <v>41</v>
      </c>
      <c r="C2" s="11" t="s">
        <v>34</v>
      </c>
      <c r="E2" t="s">
        <v>1</v>
      </c>
      <c r="G2" s="73" t="s">
        <v>23</v>
      </c>
      <c r="H2" s="86" t="s">
        <v>25</v>
      </c>
      <c r="I2" s="72" t="s">
        <v>30</v>
      </c>
    </row>
    <row r="3" spans="1:9">
      <c r="A3" s="74">
        <v>40781</v>
      </c>
      <c r="C3" t="s">
        <v>36</v>
      </c>
      <c r="E3" t="s">
        <v>69</v>
      </c>
      <c r="G3" t="str">
        <f>CustChar</f>
        <v>All Commercial Customers</v>
      </c>
      <c r="H3" t="str">
        <f>Event</f>
        <v>Average Event</v>
      </c>
      <c r="I3">
        <v>1</v>
      </c>
    </row>
    <row r="4" spans="1:9">
      <c r="A4" s="74">
        <v>40793</v>
      </c>
      <c r="C4" s="11" t="s">
        <v>35</v>
      </c>
      <c r="E4" t="s">
        <v>33</v>
      </c>
    </row>
    <row r="5" spans="1:9">
      <c r="A5" s="74">
        <v>40794</v>
      </c>
      <c r="C5" s="83"/>
      <c r="G5" s="73" t="s">
        <v>23</v>
      </c>
      <c r="H5" s="86" t="s">
        <v>25</v>
      </c>
      <c r="I5" s="72" t="s">
        <v>30</v>
      </c>
    </row>
    <row r="6" spans="1:9">
      <c r="A6" s="74">
        <v>40795</v>
      </c>
      <c r="C6" s="66"/>
      <c r="G6" t="str">
        <f>CustChar</f>
        <v>All Commercial Customers</v>
      </c>
      <c r="H6" t="str">
        <f>Event</f>
        <v>Average Event</v>
      </c>
      <c r="I6">
        <v>2</v>
      </c>
    </row>
    <row r="7" spans="1:9">
      <c r="A7" s="74">
        <v>40828</v>
      </c>
      <c r="C7" s="66"/>
    </row>
    <row r="8" spans="1:9">
      <c r="A8" s="74">
        <v>40829</v>
      </c>
      <c r="C8" s="87"/>
      <c r="G8" s="73" t="s">
        <v>23</v>
      </c>
      <c r="H8" s="86" t="s">
        <v>25</v>
      </c>
      <c r="I8" s="72" t="s">
        <v>30</v>
      </c>
    </row>
    <row r="9" spans="1:9">
      <c r="A9" s="74"/>
      <c r="G9" t="str">
        <f>CustChar</f>
        <v>All Commercial Customers</v>
      </c>
      <c r="H9" t="str">
        <f>Event</f>
        <v>Average Event</v>
      </c>
      <c r="I9">
        <v>3</v>
      </c>
    </row>
    <row r="10" spans="1:9">
      <c r="A10" s="74"/>
    </row>
    <row r="11" spans="1:9">
      <c r="A11" s="74"/>
      <c r="G11" s="73" t="s">
        <v>23</v>
      </c>
      <c r="H11" s="86" t="s">
        <v>25</v>
      </c>
      <c r="I11" s="72" t="s">
        <v>30</v>
      </c>
    </row>
    <row r="12" spans="1:9">
      <c r="A12" s="74"/>
      <c r="G12" t="str">
        <f>CustChar</f>
        <v>All Commercial Customers</v>
      </c>
      <c r="H12" t="str">
        <f>Event</f>
        <v>Average Event</v>
      </c>
      <c r="I12">
        <v>4</v>
      </c>
    </row>
    <row r="13" spans="1:9">
      <c r="A13" s="74"/>
    </row>
    <row r="14" spans="1:9">
      <c r="A14" s="74"/>
      <c r="G14" s="73" t="s">
        <v>23</v>
      </c>
      <c r="H14" s="86" t="s">
        <v>25</v>
      </c>
      <c r="I14" s="72" t="s">
        <v>30</v>
      </c>
    </row>
    <row r="15" spans="1:9">
      <c r="A15" s="74"/>
      <c r="B15" t="s">
        <v>44</v>
      </c>
      <c r="G15" t="str">
        <f>CustChar</f>
        <v>All Commercial Customers</v>
      </c>
      <c r="H15" t="str">
        <f>Event</f>
        <v>Average Event</v>
      </c>
      <c r="I15">
        <v>5</v>
      </c>
    </row>
    <row r="16" spans="1:9">
      <c r="A16" s="74"/>
      <c r="B16" t="s">
        <v>45</v>
      </c>
    </row>
    <row r="17" spans="1:9">
      <c r="A17" s="74"/>
      <c r="B17" t="s">
        <v>46</v>
      </c>
      <c r="G17" s="73" t="s">
        <v>23</v>
      </c>
      <c r="H17" s="86" t="s">
        <v>25</v>
      </c>
      <c r="I17" s="72" t="s">
        <v>30</v>
      </c>
    </row>
    <row r="18" spans="1:9">
      <c r="A18" s="74"/>
      <c r="B18" t="s">
        <v>47</v>
      </c>
      <c r="G18" t="str">
        <f>CustChar</f>
        <v>All Commercial Customers</v>
      </c>
      <c r="H18" t="str">
        <f>Event</f>
        <v>Average Event</v>
      </c>
      <c r="I18">
        <v>6</v>
      </c>
    </row>
    <row r="19" spans="1:9">
      <c r="A19" s="85"/>
      <c r="B19" t="s">
        <v>48</v>
      </c>
    </row>
    <row r="20" spans="1:9">
      <c r="A20" s="85"/>
      <c r="B20" t="s">
        <v>49</v>
      </c>
      <c r="G20" s="73" t="s">
        <v>23</v>
      </c>
      <c r="H20" s="86" t="s">
        <v>25</v>
      </c>
      <c r="I20" s="72" t="s">
        <v>30</v>
      </c>
    </row>
    <row r="21" spans="1:9">
      <c r="A21" s="85"/>
      <c r="B21" t="s">
        <v>50</v>
      </c>
      <c r="G21" t="str">
        <f>CustChar</f>
        <v>All Commercial Customers</v>
      </c>
      <c r="H21" t="str">
        <f>Event</f>
        <v>Average Event</v>
      </c>
      <c r="I21">
        <v>7</v>
      </c>
    </row>
    <row r="22" spans="1:9">
      <c r="A22" s="85"/>
      <c r="B22" t="s">
        <v>51</v>
      </c>
    </row>
    <row r="23" spans="1:9">
      <c r="A23" s="85"/>
      <c r="B23" t="s">
        <v>52</v>
      </c>
      <c r="G23" s="73" t="s">
        <v>23</v>
      </c>
      <c r="H23" s="86" t="s">
        <v>25</v>
      </c>
      <c r="I23" s="72" t="s">
        <v>30</v>
      </c>
    </row>
    <row r="24" spans="1:9">
      <c r="A24" s="85"/>
      <c r="B24" t="s">
        <v>53</v>
      </c>
      <c r="G24" t="str">
        <f>CustChar</f>
        <v>All Commercial Customers</v>
      </c>
      <c r="H24" t="str">
        <f>Event</f>
        <v>Average Event</v>
      </c>
      <c r="I24">
        <v>8</v>
      </c>
    </row>
    <row r="25" spans="1:9">
      <c r="A25" s="85"/>
      <c r="B25" t="s">
        <v>54</v>
      </c>
    </row>
    <row r="26" spans="1:9">
      <c r="A26" s="66"/>
      <c r="B26" t="s">
        <v>55</v>
      </c>
      <c r="G26" s="73" t="s">
        <v>23</v>
      </c>
      <c r="H26" s="86" t="s">
        <v>25</v>
      </c>
      <c r="I26" s="72" t="s">
        <v>30</v>
      </c>
    </row>
    <row r="27" spans="1:9">
      <c r="A27" s="66"/>
      <c r="B27" t="s">
        <v>56</v>
      </c>
      <c r="G27" t="str">
        <f>CustChar</f>
        <v>All Commercial Customers</v>
      </c>
      <c r="H27" t="str">
        <f>Event</f>
        <v>Average Event</v>
      </c>
      <c r="I27">
        <v>9</v>
      </c>
    </row>
    <row r="28" spans="1:9">
      <c r="A28" s="66"/>
      <c r="B28" t="s">
        <v>57</v>
      </c>
    </row>
    <row r="29" spans="1:9">
      <c r="A29" s="66"/>
      <c r="B29" t="s">
        <v>58</v>
      </c>
      <c r="G29" s="73" t="s">
        <v>23</v>
      </c>
      <c r="H29" s="86" t="s">
        <v>25</v>
      </c>
      <c r="I29" s="72" t="s">
        <v>30</v>
      </c>
    </row>
    <row r="30" spans="1:9">
      <c r="A30" s="66"/>
      <c r="B30" t="s">
        <v>59</v>
      </c>
      <c r="G30" t="str">
        <f>CustChar</f>
        <v>All Commercial Customers</v>
      </c>
      <c r="H30" t="str">
        <f>Event</f>
        <v>Average Event</v>
      </c>
      <c r="I30">
        <v>10</v>
      </c>
    </row>
    <row r="31" spans="1:9">
      <c r="A31" s="66"/>
      <c r="B31" t="s">
        <v>60</v>
      </c>
    </row>
    <row r="32" spans="1:9">
      <c r="A32" s="66"/>
      <c r="B32" t="s">
        <v>61</v>
      </c>
      <c r="G32" s="73" t="s">
        <v>23</v>
      </c>
      <c r="H32" s="86" t="s">
        <v>25</v>
      </c>
      <c r="I32" s="72" t="s">
        <v>30</v>
      </c>
    </row>
    <row r="33" spans="1:9">
      <c r="A33" s="66"/>
      <c r="B33" t="s">
        <v>62</v>
      </c>
      <c r="G33" t="str">
        <f>CustChar</f>
        <v>All Commercial Customers</v>
      </c>
      <c r="H33" t="str">
        <f>Event</f>
        <v>Average Event</v>
      </c>
      <c r="I33">
        <v>11</v>
      </c>
    </row>
    <row r="34" spans="1:9">
      <c r="A34" s="66"/>
      <c r="B34" t="s">
        <v>63</v>
      </c>
    </row>
    <row r="35" spans="1:9">
      <c r="A35" s="66"/>
      <c r="B35" t="s">
        <v>64</v>
      </c>
      <c r="G35" s="73" t="s">
        <v>23</v>
      </c>
      <c r="H35" s="86" t="s">
        <v>25</v>
      </c>
      <c r="I35" s="72" t="s">
        <v>30</v>
      </c>
    </row>
    <row r="36" spans="1:9">
      <c r="A36" s="66"/>
      <c r="B36" t="s">
        <v>65</v>
      </c>
      <c r="G36" t="str">
        <f>CustChar</f>
        <v>All Commercial Customers</v>
      </c>
      <c r="H36" t="str">
        <f>Event</f>
        <v>Average Event</v>
      </c>
      <c r="I36">
        <v>12</v>
      </c>
    </row>
    <row r="37" spans="1:9">
      <c r="A37" s="66"/>
      <c r="B37" t="s">
        <v>66</v>
      </c>
    </row>
    <row r="38" spans="1:9">
      <c r="B38" t="s">
        <v>67</v>
      </c>
      <c r="G38" s="73" t="s">
        <v>23</v>
      </c>
      <c r="H38" s="86" t="s">
        <v>25</v>
      </c>
      <c r="I38" s="72" t="s">
        <v>30</v>
      </c>
    </row>
    <row r="39" spans="1:9">
      <c r="G39" t="str">
        <f>CustChar</f>
        <v>All Commercial Customers</v>
      </c>
      <c r="H39" t="str">
        <f>Event</f>
        <v>Average Event</v>
      </c>
      <c r="I39">
        <v>13</v>
      </c>
    </row>
    <row r="41" spans="1:9">
      <c r="G41" s="73" t="s">
        <v>23</v>
      </c>
      <c r="H41" s="86" t="s">
        <v>25</v>
      </c>
      <c r="I41" s="72" t="s">
        <v>30</v>
      </c>
    </row>
    <row r="42" spans="1:9">
      <c r="G42" t="str">
        <f>CustChar</f>
        <v>All Commercial Customers</v>
      </c>
      <c r="H42" t="str">
        <f>Event</f>
        <v>Average Event</v>
      </c>
      <c r="I42">
        <v>14</v>
      </c>
    </row>
    <row r="44" spans="1:9">
      <c r="G44" s="73" t="s">
        <v>23</v>
      </c>
      <c r="H44" s="86" t="s">
        <v>25</v>
      </c>
      <c r="I44" s="72" t="s">
        <v>30</v>
      </c>
    </row>
    <row r="45" spans="1:9">
      <c r="G45" t="str">
        <f>CustChar</f>
        <v>All Commercial Customers</v>
      </c>
      <c r="H45" t="str">
        <f>Event</f>
        <v>Average Event</v>
      </c>
      <c r="I45">
        <v>15</v>
      </c>
    </row>
    <row r="47" spans="1:9">
      <c r="G47" s="73" t="s">
        <v>23</v>
      </c>
      <c r="H47" s="86" t="s">
        <v>25</v>
      </c>
      <c r="I47" s="72" t="s">
        <v>30</v>
      </c>
    </row>
    <row r="48" spans="1:9">
      <c r="G48" t="str">
        <f>CustChar</f>
        <v>All Commercial Customers</v>
      </c>
      <c r="H48" t="str">
        <f>Event</f>
        <v>Average Event</v>
      </c>
      <c r="I48">
        <v>16</v>
      </c>
    </row>
    <row r="50" spans="7:9">
      <c r="G50" s="73" t="s">
        <v>23</v>
      </c>
      <c r="H50" s="86" t="s">
        <v>25</v>
      </c>
      <c r="I50" s="72" t="s">
        <v>30</v>
      </c>
    </row>
    <row r="51" spans="7:9">
      <c r="G51" t="str">
        <f>CustChar</f>
        <v>All Commercial Customers</v>
      </c>
      <c r="H51" t="str">
        <f>Event</f>
        <v>Average Event</v>
      </c>
      <c r="I51">
        <v>17</v>
      </c>
    </row>
    <row r="53" spans="7:9">
      <c r="G53" s="73" t="s">
        <v>23</v>
      </c>
      <c r="H53" s="86" t="s">
        <v>25</v>
      </c>
      <c r="I53" s="72" t="s">
        <v>30</v>
      </c>
    </row>
    <row r="54" spans="7:9">
      <c r="G54" t="str">
        <f>CustChar</f>
        <v>All Commercial Customers</v>
      </c>
      <c r="H54" t="str">
        <f>Event</f>
        <v>Average Event</v>
      </c>
      <c r="I54">
        <v>18</v>
      </c>
    </row>
    <row r="56" spans="7:9">
      <c r="G56" s="73" t="s">
        <v>23</v>
      </c>
      <c r="H56" s="86" t="s">
        <v>25</v>
      </c>
      <c r="I56" s="72" t="s">
        <v>30</v>
      </c>
    </row>
    <row r="57" spans="7:9">
      <c r="G57" t="str">
        <f>CustChar</f>
        <v>All Commercial Customers</v>
      </c>
      <c r="H57" t="str">
        <f>Event</f>
        <v>Average Event</v>
      </c>
      <c r="I57">
        <v>19</v>
      </c>
    </row>
    <row r="59" spans="7:9">
      <c r="G59" s="73" t="s">
        <v>23</v>
      </c>
      <c r="H59" s="86" t="s">
        <v>25</v>
      </c>
      <c r="I59" s="72" t="s">
        <v>30</v>
      </c>
    </row>
    <row r="60" spans="7:9">
      <c r="G60" t="str">
        <f>CustChar</f>
        <v>All Commercial Customers</v>
      </c>
      <c r="H60" t="str">
        <f>Event</f>
        <v>Average Event</v>
      </c>
      <c r="I60">
        <v>20</v>
      </c>
    </row>
    <row r="62" spans="7:9">
      <c r="G62" s="73" t="s">
        <v>23</v>
      </c>
      <c r="H62" s="86" t="s">
        <v>25</v>
      </c>
      <c r="I62" s="72" t="s">
        <v>30</v>
      </c>
    </row>
    <row r="63" spans="7:9">
      <c r="G63" t="str">
        <f>CustChar</f>
        <v>All Commercial Customers</v>
      </c>
      <c r="H63" t="str">
        <f>Event</f>
        <v>Average Event</v>
      </c>
      <c r="I63">
        <v>21</v>
      </c>
    </row>
    <row r="65" spans="7:9">
      <c r="G65" s="73" t="s">
        <v>23</v>
      </c>
      <c r="H65" s="86" t="s">
        <v>25</v>
      </c>
      <c r="I65" s="72" t="s">
        <v>30</v>
      </c>
    </row>
    <row r="66" spans="7:9">
      <c r="G66" t="str">
        <f>CustChar</f>
        <v>All Commercial Customers</v>
      </c>
      <c r="H66" t="str">
        <f>Event</f>
        <v>Average Event</v>
      </c>
      <c r="I66">
        <v>22</v>
      </c>
    </row>
    <row r="68" spans="7:9">
      <c r="G68" s="73" t="s">
        <v>23</v>
      </c>
      <c r="H68" s="86" t="s">
        <v>25</v>
      </c>
      <c r="I68" s="72" t="s">
        <v>30</v>
      </c>
    </row>
    <row r="69" spans="7:9">
      <c r="G69" t="str">
        <f>CustChar</f>
        <v>All Commercial Customers</v>
      </c>
      <c r="H69" t="str">
        <f>Event</f>
        <v>Average Event</v>
      </c>
      <c r="I69">
        <v>23</v>
      </c>
    </row>
    <row r="71" spans="7:9">
      <c r="G71" s="73" t="s">
        <v>23</v>
      </c>
      <c r="H71" s="86" t="s">
        <v>25</v>
      </c>
      <c r="I71" s="72" t="s">
        <v>30</v>
      </c>
    </row>
    <row r="72" spans="7:9">
      <c r="G72" t="str">
        <f>CustChar</f>
        <v>All Commercial Customers</v>
      </c>
      <c r="H72" t="str">
        <f>Event</f>
        <v>Average Event</v>
      </c>
      <c r="I72">
        <v>24</v>
      </c>
    </row>
  </sheetData>
  <phoneticPr fontId="3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Q6480"/>
  <sheetViews>
    <sheetView workbookViewId="0">
      <selection activeCell="A2" sqref="A2:Q526"/>
    </sheetView>
  </sheetViews>
  <sheetFormatPr defaultRowHeight="12.75"/>
  <cols>
    <col min="1" max="1" width="31" bestFit="1" customWidth="1"/>
    <col min="2" max="2" width="12.28515625" bestFit="1" customWidth="1"/>
    <col min="3" max="3" width="7.28515625" customWidth="1"/>
    <col min="4" max="4" width="14" bestFit="1" customWidth="1"/>
    <col min="5" max="5" width="13.42578125" bestFit="1" customWidth="1"/>
    <col min="6" max="6" width="11.28515625" bestFit="1" customWidth="1"/>
    <col min="7" max="7" width="13.140625" bestFit="1" customWidth="1"/>
    <col min="8" max="8" width="9.5703125" bestFit="1" customWidth="1"/>
    <col min="9" max="11" width="10.5703125" bestFit="1" customWidth="1"/>
    <col min="12" max="12" width="9.5703125" bestFit="1" customWidth="1"/>
    <col min="13" max="13" width="7.5703125" bestFit="1" customWidth="1"/>
    <col min="14" max="14" width="9.42578125" bestFit="1" customWidth="1"/>
    <col min="15" max="15" width="15.140625" customWidth="1"/>
    <col min="17" max="17" width="13.42578125" customWidth="1"/>
  </cols>
  <sheetData>
    <row r="1" spans="1:17" s="3" customFormat="1" ht="40.5" customHeight="1">
      <c r="A1" s="1" t="s">
        <v>23</v>
      </c>
      <c r="B1" s="2" t="s">
        <v>25</v>
      </c>
      <c r="C1" s="2" t="s">
        <v>30</v>
      </c>
      <c r="D1" s="2" t="s">
        <v>7</v>
      </c>
      <c r="E1" s="2" t="s">
        <v>8</v>
      </c>
      <c r="F1" s="2" t="s">
        <v>9</v>
      </c>
      <c r="G1" s="2" t="s">
        <v>10</v>
      </c>
      <c r="H1" s="2" t="s">
        <v>2</v>
      </c>
      <c r="I1" s="2" t="s">
        <v>3</v>
      </c>
      <c r="J1" s="2" t="s">
        <v>4</v>
      </c>
      <c r="K1" s="2" t="s">
        <v>5</v>
      </c>
      <c r="L1" s="2" t="s">
        <v>6</v>
      </c>
      <c r="M1" s="88" t="s">
        <v>39</v>
      </c>
      <c r="N1" s="88" t="s">
        <v>37</v>
      </c>
      <c r="O1" s="88" t="s">
        <v>38</v>
      </c>
      <c r="P1" s="3" t="s">
        <v>42</v>
      </c>
      <c r="Q1" s="3" t="s">
        <v>43</v>
      </c>
    </row>
    <row r="2" spans="1:17">
      <c r="A2" t="s">
        <v>34</v>
      </c>
      <c r="B2" s="93">
        <v>40793</v>
      </c>
      <c r="C2">
        <v>1</v>
      </c>
      <c r="D2">
        <v>2.1786379999999999</v>
      </c>
      <c r="E2">
        <v>2.1786379999999999</v>
      </c>
      <c r="F2">
        <v>68.098299999999995</v>
      </c>
      <c r="G2">
        <v>7.82997E-2</v>
      </c>
      <c r="H2">
        <v>0</v>
      </c>
      <c r="I2">
        <v>0</v>
      </c>
      <c r="J2">
        <v>0</v>
      </c>
      <c r="K2">
        <v>0</v>
      </c>
      <c r="L2">
        <v>0</v>
      </c>
      <c r="M2">
        <v>9.8344000000000005</v>
      </c>
      <c r="N2">
        <v>48516</v>
      </c>
      <c r="O2">
        <v>5144</v>
      </c>
      <c r="P2">
        <v>10747.86</v>
      </c>
      <c r="Q2">
        <v>10747.86</v>
      </c>
    </row>
    <row r="3" spans="1:17">
      <c r="A3" t="s">
        <v>34</v>
      </c>
      <c r="B3" s="93">
        <v>40793</v>
      </c>
      <c r="C3">
        <v>2</v>
      </c>
      <c r="D3">
        <v>2.074322</v>
      </c>
      <c r="E3">
        <v>2.0743230000000001</v>
      </c>
      <c r="F3">
        <v>68.439400000000006</v>
      </c>
      <c r="G3">
        <v>7.4211700000000005E-2</v>
      </c>
      <c r="H3">
        <v>0</v>
      </c>
      <c r="I3">
        <v>0</v>
      </c>
      <c r="J3">
        <v>0</v>
      </c>
      <c r="K3">
        <v>0</v>
      </c>
      <c r="L3">
        <v>0</v>
      </c>
      <c r="M3">
        <v>9.8344000000000005</v>
      </c>
      <c r="N3">
        <v>48516</v>
      </c>
      <c r="O3">
        <v>5144</v>
      </c>
      <c r="P3">
        <v>10233.25</v>
      </c>
      <c r="Q3">
        <v>10233.25</v>
      </c>
    </row>
    <row r="4" spans="1:17">
      <c r="A4" t="s">
        <v>34</v>
      </c>
      <c r="B4" s="93">
        <v>40793</v>
      </c>
      <c r="C4">
        <v>3</v>
      </c>
      <c r="D4">
        <v>2.0060509999999998</v>
      </c>
      <c r="E4">
        <v>2.0060509999999998</v>
      </c>
      <c r="F4">
        <v>68.253799999999998</v>
      </c>
      <c r="G4">
        <v>7.1948999999999999E-2</v>
      </c>
      <c r="H4">
        <v>0</v>
      </c>
      <c r="I4">
        <v>0</v>
      </c>
      <c r="J4">
        <v>0</v>
      </c>
      <c r="K4">
        <v>0</v>
      </c>
      <c r="L4">
        <v>0</v>
      </c>
      <c r="M4">
        <v>9.8344000000000005</v>
      </c>
      <c r="N4">
        <v>48516</v>
      </c>
      <c r="O4">
        <v>5144</v>
      </c>
      <c r="P4">
        <v>9896.4390000000003</v>
      </c>
      <c r="Q4">
        <v>9896.44</v>
      </c>
    </row>
    <row r="5" spans="1:17">
      <c r="A5" t="s">
        <v>34</v>
      </c>
      <c r="B5" s="93">
        <v>40793</v>
      </c>
      <c r="C5">
        <v>4</v>
      </c>
      <c r="D5">
        <v>1.9707950000000001</v>
      </c>
      <c r="E5">
        <v>1.9707950000000001</v>
      </c>
      <c r="F5">
        <v>68.102999999999994</v>
      </c>
      <c r="G5">
        <v>7.0418800000000004E-2</v>
      </c>
      <c r="H5">
        <v>0</v>
      </c>
      <c r="I5">
        <v>0</v>
      </c>
      <c r="J5">
        <v>0</v>
      </c>
      <c r="K5">
        <v>0</v>
      </c>
      <c r="L5">
        <v>0</v>
      </c>
      <c r="M5">
        <v>9.8344000000000005</v>
      </c>
      <c r="N5">
        <v>48516</v>
      </c>
      <c r="O5">
        <v>5144</v>
      </c>
      <c r="P5">
        <v>9722.5149999999994</v>
      </c>
      <c r="Q5">
        <v>9722.5149999999994</v>
      </c>
    </row>
    <row r="6" spans="1:17">
      <c r="A6" t="s">
        <v>34</v>
      </c>
      <c r="B6" s="93">
        <v>40793</v>
      </c>
      <c r="C6">
        <v>5</v>
      </c>
      <c r="D6">
        <v>1.952243</v>
      </c>
      <c r="E6">
        <v>1.952243</v>
      </c>
      <c r="F6">
        <v>66.798500000000004</v>
      </c>
      <c r="G6">
        <v>7.12758E-2</v>
      </c>
      <c r="H6">
        <v>0</v>
      </c>
      <c r="I6">
        <v>0</v>
      </c>
      <c r="J6">
        <v>0</v>
      </c>
      <c r="K6">
        <v>0</v>
      </c>
      <c r="L6">
        <v>0</v>
      </c>
      <c r="M6">
        <v>9.8344000000000005</v>
      </c>
      <c r="N6">
        <v>48516</v>
      </c>
      <c r="O6">
        <v>5144</v>
      </c>
      <c r="P6">
        <v>9630.9920000000002</v>
      </c>
      <c r="Q6">
        <v>9630.9920000000002</v>
      </c>
    </row>
    <row r="7" spans="1:17">
      <c r="A7" t="s">
        <v>34</v>
      </c>
      <c r="B7" s="93">
        <v>40793</v>
      </c>
      <c r="C7">
        <v>6</v>
      </c>
      <c r="D7">
        <v>2.0838190000000001</v>
      </c>
      <c r="E7">
        <v>2.0838190000000001</v>
      </c>
      <c r="F7">
        <v>66.028000000000006</v>
      </c>
      <c r="G7">
        <v>7.6699699999999996E-2</v>
      </c>
      <c r="H7">
        <v>0</v>
      </c>
      <c r="I7">
        <v>0</v>
      </c>
      <c r="J7">
        <v>0</v>
      </c>
      <c r="K7">
        <v>0</v>
      </c>
      <c r="L7">
        <v>0</v>
      </c>
      <c r="M7">
        <v>9.8344000000000005</v>
      </c>
      <c r="N7">
        <v>48516</v>
      </c>
      <c r="O7">
        <v>5144</v>
      </c>
      <c r="P7">
        <v>10280.09</v>
      </c>
      <c r="Q7">
        <v>10280.09</v>
      </c>
    </row>
    <row r="8" spans="1:17">
      <c r="A8" t="s">
        <v>34</v>
      </c>
      <c r="B8" s="93">
        <v>40793</v>
      </c>
      <c r="C8">
        <v>7</v>
      </c>
      <c r="D8">
        <v>2.4100980000000001</v>
      </c>
      <c r="E8">
        <v>2.4100980000000001</v>
      </c>
      <c r="F8">
        <v>68.793700000000001</v>
      </c>
      <c r="G8">
        <v>9.3677099999999999E-2</v>
      </c>
      <c r="H8">
        <v>0</v>
      </c>
      <c r="I8">
        <v>0</v>
      </c>
      <c r="J8">
        <v>0</v>
      </c>
      <c r="K8">
        <v>0</v>
      </c>
      <c r="L8">
        <v>0</v>
      </c>
      <c r="M8">
        <v>9.8344000000000005</v>
      </c>
      <c r="N8">
        <v>48516</v>
      </c>
      <c r="O8">
        <v>5144</v>
      </c>
      <c r="P8">
        <v>11889.73</v>
      </c>
      <c r="Q8">
        <v>11889.73</v>
      </c>
    </row>
    <row r="9" spans="1:17">
      <c r="A9" t="s">
        <v>34</v>
      </c>
      <c r="B9" s="93">
        <v>40793</v>
      </c>
      <c r="C9">
        <v>8</v>
      </c>
      <c r="D9">
        <v>3.2081789999999999</v>
      </c>
      <c r="E9">
        <v>3.2081789999999999</v>
      </c>
      <c r="F9">
        <v>71.886300000000006</v>
      </c>
      <c r="G9">
        <v>0.1227544</v>
      </c>
      <c r="H9">
        <v>0</v>
      </c>
      <c r="I9">
        <v>0</v>
      </c>
      <c r="J9">
        <v>0</v>
      </c>
      <c r="K9">
        <v>0</v>
      </c>
      <c r="L9">
        <v>0</v>
      </c>
      <c r="M9">
        <v>9.8344000000000005</v>
      </c>
      <c r="N9">
        <v>48516</v>
      </c>
      <c r="O9">
        <v>5144</v>
      </c>
      <c r="P9">
        <v>15826.9</v>
      </c>
      <c r="Q9">
        <v>15826.9</v>
      </c>
    </row>
    <row r="10" spans="1:17">
      <c r="A10" t="s">
        <v>34</v>
      </c>
      <c r="B10" s="93">
        <v>40793</v>
      </c>
      <c r="C10">
        <v>9</v>
      </c>
      <c r="D10">
        <v>4.4692540000000003</v>
      </c>
      <c r="E10">
        <v>4.4692540000000003</v>
      </c>
      <c r="F10">
        <v>76.020899999999997</v>
      </c>
      <c r="G10">
        <v>0.1561215</v>
      </c>
      <c r="H10">
        <v>0</v>
      </c>
      <c r="I10">
        <v>0</v>
      </c>
      <c r="J10">
        <v>0</v>
      </c>
      <c r="K10">
        <v>0</v>
      </c>
      <c r="L10">
        <v>0</v>
      </c>
      <c r="M10">
        <v>9.8344000000000005</v>
      </c>
      <c r="N10">
        <v>48516</v>
      </c>
      <c r="O10">
        <v>5144</v>
      </c>
      <c r="P10">
        <v>22048.15</v>
      </c>
      <c r="Q10">
        <v>22048.15</v>
      </c>
    </row>
    <row r="11" spans="1:17">
      <c r="A11" t="s">
        <v>34</v>
      </c>
      <c r="B11" s="93">
        <v>40793</v>
      </c>
      <c r="C11">
        <v>10</v>
      </c>
      <c r="D11">
        <v>5.9538169999999999</v>
      </c>
      <c r="E11">
        <v>5.9538169999999999</v>
      </c>
      <c r="F11">
        <v>78.584500000000006</v>
      </c>
      <c r="G11">
        <v>0.1804173</v>
      </c>
      <c r="H11">
        <v>0</v>
      </c>
      <c r="I11">
        <v>0</v>
      </c>
      <c r="J11">
        <v>0</v>
      </c>
      <c r="K11">
        <v>0</v>
      </c>
      <c r="L11">
        <v>0</v>
      </c>
      <c r="M11">
        <v>9.8344000000000005</v>
      </c>
      <c r="N11">
        <v>48516</v>
      </c>
      <c r="O11">
        <v>5144</v>
      </c>
      <c r="P11">
        <v>29371.94</v>
      </c>
      <c r="Q11">
        <v>29371.94</v>
      </c>
    </row>
    <row r="12" spans="1:17">
      <c r="A12" t="s">
        <v>34</v>
      </c>
      <c r="B12" s="93">
        <v>40793</v>
      </c>
      <c r="C12">
        <v>11</v>
      </c>
      <c r="D12">
        <v>7.1794589999999996</v>
      </c>
      <c r="E12">
        <v>7.1794589999999996</v>
      </c>
      <c r="F12">
        <v>80.959400000000002</v>
      </c>
      <c r="G12">
        <v>0.19759280000000001</v>
      </c>
      <c r="H12">
        <v>0</v>
      </c>
      <c r="I12">
        <v>0</v>
      </c>
      <c r="J12">
        <v>0</v>
      </c>
      <c r="K12">
        <v>0</v>
      </c>
      <c r="L12">
        <v>0</v>
      </c>
      <c r="M12">
        <v>9.8344000000000005</v>
      </c>
      <c r="N12">
        <v>48516</v>
      </c>
      <c r="O12">
        <v>5144</v>
      </c>
      <c r="P12">
        <v>35418.39</v>
      </c>
      <c r="Q12">
        <v>35418.39</v>
      </c>
    </row>
    <row r="13" spans="1:17">
      <c r="A13" t="s">
        <v>34</v>
      </c>
      <c r="B13" s="93">
        <v>40793</v>
      </c>
      <c r="C13">
        <v>12</v>
      </c>
      <c r="D13">
        <v>7.7767970000000002</v>
      </c>
      <c r="E13">
        <v>7.7767970000000002</v>
      </c>
      <c r="F13">
        <v>82.5779</v>
      </c>
      <c r="G13">
        <v>0.21269379999999999</v>
      </c>
      <c r="H13">
        <v>0</v>
      </c>
      <c r="I13">
        <v>0</v>
      </c>
      <c r="J13">
        <v>0</v>
      </c>
      <c r="K13">
        <v>0</v>
      </c>
      <c r="L13">
        <v>0</v>
      </c>
      <c r="M13">
        <v>9.8344000000000005</v>
      </c>
      <c r="N13">
        <v>48516</v>
      </c>
      <c r="O13">
        <v>5144</v>
      </c>
      <c r="P13">
        <v>38365.230000000003</v>
      </c>
      <c r="Q13">
        <v>38365.24</v>
      </c>
    </row>
    <row r="14" spans="1:17">
      <c r="A14" t="s">
        <v>34</v>
      </c>
      <c r="B14" s="93">
        <v>40793</v>
      </c>
      <c r="C14">
        <v>13</v>
      </c>
      <c r="D14">
        <v>7.9377269999999998</v>
      </c>
      <c r="E14">
        <v>7.9377279999999999</v>
      </c>
      <c r="F14">
        <v>84.976900000000001</v>
      </c>
      <c r="G14">
        <v>0.21661340000000001</v>
      </c>
      <c r="H14">
        <v>0</v>
      </c>
      <c r="I14">
        <v>0</v>
      </c>
      <c r="J14">
        <v>0</v>
      </c>
      <c r="K14">
        <v>0</v>
      </c>
      <c r="L14">
        <v>0</v>
      </c>
      <c r="M14">
        <v>9.8344000000000005</v>
      </c>
      <c r="N14">
        <v>48516</v>
      </c>
      <c r="O14">
        <v>5144</v>
      </c>
      <c r="P14">
        <v>39159.15</v>
      </c>
      <c r="Q14">
        <v>39159.160000000003</v>
      </c>
    </row>
    <row r="15" spans="1:17">
      <c r="A15" t="s">
        <v>34</v>
      </c>
      <c r="B15" s="93">
        <v>40793</v>
      </c>
      <c r="C15">
        <v>14</v>
      </c>
      <c r="D15">
        <v>8.0098240000000001</v>
      </c>
      <c r="E15">
        <v>8.0098240000000001</v>
      </c>
      <c r="F15">
        <v>83.493700000000004</v>
      </c>
      <c r="G15">
        <v>0.21868870000000001</v>
      </c>
      <c r="H15">
        <v>0</v>
      </c>
      <c r="I15">
        <v>0</v>
      </c>
      <c r="J15">
        <v>0</v>
      </c>
      <c r="K15">
        <v>0</v>
      </c>
      <c r="L15">
        <v>0</v>
      </c>
      <c r="M15">
        <v>9.8344000000000005</v>
      </c>
      <c r="N15">
        <v>48516</v>
      </c>
      <c r="O15">
        <v>5144</v>
      </c>
      <c r="P15">
        <v>39514.82</v>
      </c>
      <c r="Q15">
        <v>39514.82</v>
      </c>
    </row>
    <row r="16" spans="1:17">
      <c r="A16" t="s">
        <v>34</v>
      </c>
      <c r="B16" s="93">
        <v>40793</v>
      </c>
      <c r="C16">
        <v>15</v>
      </c>
      <c r="D16">
        <v>8.0109650000000006</v>
      </c>
      <c r="E16">
        <v>7.1831040000000002</v>
      </c>
      <c r="F16">
        <v>83.754900000000006</v>
      </c>
      <c r="G16">
        <v>0.2039947</v>
      </c>
      <c r="H16">
        <v>0.42599310000000001</v>
      </c>
      <c r="I16">
        <v>0.66390009999999999</v>
      </c>
      <c r="J16">
        <v>0.82867369999999996</v>
      </c>
      <c r="K16">
        <v>0.99344739999999998</v>
      </c>
      <c r="L16">
        <v>1.2313540000000001</v>
      </c>
      <c r="M16">
        <v>9.8344000000000005</v>
      </c>
      <c r="N16">
        <v>48516</v>
      </c>
      <c r="O16">
        <v>5144</v>
      </c>
      <c r="P16">
        <v>39520.46</v>
      </c>
      <c r="Q16">
        <v>35436.379999999997</v>
      </c>
    </row>
    <row r="17" spans="1:17">
      <c r="A17" t="s">
        <v>34</v>
      </c>
      <c r="B17" s="93">
        <v>40793</v>
      </c>
      <c r="C17">
        <v>16</v>
      </c>
      <c r="D17">
        <v>7.79657</v>
      </c>
      <c r="E17">
        <v>6.8777239999999997</v>
      </c>
      <c r="F17">
        <v>82.389300000000006</v>
      </c>
      <c r="G17">
        <v>0.19605020000000001</v>
      </c>
      <c r="H17">
        <v>0.53210590000000002</v>
      </c>
      <c r="I17">
        <v>0.76057580000000002</v>
      </c>
      <c r="J17">
        <v>0.91881330000000005</v>
      </c>
      <c r="K17">
        <v>1.077051</v>
      </c>
      <c r="L17">
        <v>1.3055209999999999</v>
      </c>
      <c r="M17">
        <v>9.8344000000000005</v>
      </c>
      <c r="N17">
        <v>48516</v>
      </c>
      <c r="O17">
        <v>5144</v>
      </c>
      <c r="P17">
        <v>38462.79</v>
      </c>
      <c r="Q17">
        <v>33929.839999999997</v>
      </c>
    </row>
    <row r="18" spans="1:17">
      <c r="A18" t="s">
        <v>34</v>
      </c>
      <c r="B18" s="93">
        <v>40793</v>
      </c>
      <c r="C18">
        <v>17</v>
      </c>
      <c r="D18">
        <v>7.2795040000000002</v>
      </c>
      <c r="E18">
        <v>6.4592470000000004</v>
      </c>
      <c r="F18">
        <v>82.022400000000005</v>
      </c>
      <c r="G18">
        <v>0.1829808</v>
      </c>
      <c r="H18">
        <v>0.45859660000000002</v>
      </c>
      <c r="I18">
        <v>0.67167169999999998</v>
      </c>
      <c r="J18">
        <v>0.8192469</v>
      </c>
      <c r="K18">
        <v>0.96682199999999996</v>
      </c>
      <c r="L18">
        <v>1.179897</v>
      </c>
      <c r="M18">
        <v>9.8344000000000005</v>
      </c>
      <c r="N18">
        <v>48516</v>
      </c>
      <c r="O18">
        <v>5144</v>
      </c>
      <c r="P18">
        <v>35911.949999999997</v>
      </c>
      <c r="Q18">
        <v>31865.37</v>
      </c>
    </row>
    <row r="19" spans="1:17">
      <c r="A19" t="s">
        <v>34</v>
      </c>
      <c r="B19" s="93">
        <v>40793</v>
      </c>
      <c r="C19">
        <v>18</v>
      </c>
      <c r="D19">
        <v>6.2967959999999996</v>
      </c>
      <c r="E19">
        <v>5.706944</v>
      </c>
      <c r="F19">
        <v>79.994200000000006</v>
      </c>
      <c r="G19">
        <v>0.17148630000000001</v>
      </c>
      <c r="H19">
        <v>0.25322119999999998</v>
      </c>
      <c r="I19">
        <v>0.45292589999999999</v>
      </c>
      <c r="J19">
        <v>0.59124069999999995</v>
      </c>
      <c r="K19">
        <v>0.72955550000000002</v>
      </c>
      <c r="L19">
        <v>0.92926019999999998</v>
      </c>
      <c r="M19">
        <v>9.8344000000000005</v>
      </c>
      <c r="N19">
        <v>48516</v>
      </c>
      <c r="O19">
        <v>5144</v>
      </c>
      <c r="P19">
        <v>31063.95</v>
      </c>
      <c r="Q19">
        <v>28154.04</v>
      </c>
    </row>
    <row r="20" spans="1:17">
      <c r="A20" t="s">
        <v>34</v>
      </c>
      <c r="B20" s="93">
        <v>40793</v>
      </c>
      <c r="C20">
        <v>19</v>
      </c>
      <c r="D20">
        <v>5.3133650000000001</v>
      </c>
      <c r="E20">
        <v>5.3133650000000001</v>
      </c>
      <c r="F20">
        <v>77.728499999999997</v>
      </c>
      <c r="G20">
        <v>0.1686579</v>
      </c>
      <c r="H20">
        <v>0</v>
      </c>
      <c r="I20">
        <v>0</v>
      </c>
      <c r="J20">
        <v>0</v>
      </c>
      <c r="K20">
        <v>0</v>
      </c>
      <c r="L20">
        <v>0</v>
      </c>
      <c r="M20">
        <v>9.8344000000000005</v>
      </c>
      <c r="N20">
        <v>48516</v>
      </c>
      <c r="O20">
        <v>5144</v>
      </c>
      <c r="P20">
        <v>26212.400000000001</v>
      </c>
      <c r="Q20">
        <v>26212.400000000001</v>
      </c>
    </row>
    <row r="21" spans="1:17">
      <c r="A21" t="s">
        <v>34</v>
      </c>
      <c r="B21" s="93">
        <v>40793</v>
      </c>
      <c r="C21">
        <v>20</v>
      </c>
      <c r="D21">
        <v>4.5769880000000001</v>
      </c>
      <c r="E21">
        <v>4.5769880000000001</v>
      </c>
      <c r="F21">
        <v>73.254999999999995</v>
      </c>
      <c r="G21">
        <v>0.1572056</v>
      </c>
      <c r="H21">
        <v>0</v>
      </c>
      <c r="I21">
        <v>0</v>
      </c>
      <c r="J21">
        <v>0</v>
      </c>
      <c r="K21">
        <v>0</v>
      </c>
      <c r="L21">
        <v>0</v>
      </c>
      <c r="M21">
        <v>9.8344000000000005</v>
      </c>
      <c r="N21">
        <v>48516</v>
      </c>
      <c r="O21">
        <v>5144</v>
      </c>
      <c r="P21">
        <v>22579.63</v>
      </c>
      <c r="Q21">
        <v>22579.63</v>
      </c>
    </row>
    <row r="22" spans="1:17">
      <c r="A22" t="s">
        <v>34</v>
      </c>
      <c r="B22" s="93">
        <v>40793</v>
      </c>
      <c r="C22">
        <v>21</v>
      </c>
      <c r="D22">
        <v>3.8404159999999998</v>
      </c>
      <c r="E22">
        <v>3.8404159999999998</v>
      </c>
      <c r="F22">
        <v>70.951499999999996</v>
      </c>
      <c r="G22">
        <v>0.13620840000000001</v>
      </c>
      <c r="H22">
        <v>0</v>
      </c>
      <c r="I22">
        <v>0</v>
      </c>
      <c r="J22">
        <v>0</v>
      </c>
      <c r="K22">
        <v>0</v>
      </c>
      <c r="L22">
        <v>0</v>
      </c>
      <c r="M22">
        <v>9.8344000000000005</v>
      </c>
      <c r="N22">
        <v>48516</v>
      </c>
      <c r="O22">
        <v>5144</v>
      </c>
      <c r="P22">
        <v>18945.900000000001</v>
      </c>
      <c r="Q22">
        <v>18945.900000000001</v>
      </c>
    </row>
    <row r="23" spans="1:17">
      <c r="A23" t="s">
        <v>34</v>
      </c>
      <c r="B23" s="93">
        <v>40793</v>
      </c>
      <c r="C23">
        <v>22</v>
      </c>
      <c r="D23">
        <v>3.1553279999999999</v>
      </c>
      <c r="E23">
        <v>3.1553279999999999</v>
      </c>
      <c r="F23">
        <v>69.381399999999999</v>
      </c>
      <c r="G23">
        <v>0.11545320000000001</v>
      </c>
      <c r="H23">
        <v>0</v>
      </c>
      <c r="I23">
        <v>0</v>
      </c>
      <c r="J23">
        <v>0</v>
      </c>
      <c r="K23">
        <v>0</v>
      </c>
      <c r="L23">
        <v>0</v>
      </c>
      <c r="M23">
        <v>9.8344000000000005</v>
      </c>
      <c r="N23">
        <v>48516</v>
      </c>
      <c r="O23">
        <v>5144</v>
      </c>
      <c r="P23">
        <v>15566.17</v>
      </c>
      <c r="Q23">
        <v>15566.16</v>
      </c>
    </row>
    <row r="24" spans="1:17">
      <c r="A24" t="s">
        <v>34</v>
      </c>
      <c r="B24" s="93">
        <v>40793</v>
      </c>
      <c r="C24">
        <v>23</v>
      </c>
      <c r="D24">
        <v>2.6698270000000002</v>
      </c>
      <c r="E24">
        <v>2.6698270000000002</v>
      </c>
      <c r="F24">
        <v>68.405199999999994</v>
      </c>
      <c r="G24">
        <v>9.8909200000000003E-2</v>
      </c>
      <c r="H24">
        <v>0</v>
      </c>
      <c r="I24">
        <v>0</v>
      </c>
      <c r="J24">
        <v>0</v>
      </c>
      <c r="K24">
        <v>0</v>
      </c>
      <c r="L24">
        <v>0</v>
      </c>
      <c r="M24">
        <v>9.8344000000000005</v>
      </c>
      <c r="N24">
        <v>48516</v>
      </c>
      <c r="O24">
        <v>5144</v>
      </c>
      <c r="P24">
        <v>13171.04</v>
      </c>
      <c r="Q24">
        <v>13171.04</v>
      </c>
    </row>
    <row r="25" spans="1:17">
      <c r="A25" t="s">
        <v>34</v>
      </c>
      <c r="B25" s="93">
        <v>40793</v>
      </c>
      <c r="C25">
        <v>24</v>
      </c>
      <c r="D25">
        <v>2.417055</v>
      </c>
      <c r="E25">
        <v>2.417055</v>
      </c>
      <c r="F25">
        <v>67.584800000000001</v>
      </c>
      <c r="G25">
        <v>8.8518700000000006E-2</v>
      </c>
      <c r="H25">
        <v>0</v>
      </c>
      <c r="I25">
        <v>0</v>
      </c>
      <c r="J25">
        <v>0</v>
      </c>
      <c r="K25">
        <v>0</v>
      </c>
      <c r="L25">
        <v>0</v>
      </c>
      <c r="M25">
        <v>9.8344000000000005</v>
      </c>
      <c r="N25">
        <v>48516</v>
      </c>
      <c r="O25">
        <v>5144</v>
      </c>
      <c r="P25">
        <v>11924.05</v>
      </c>
      <c r="Q25">
        <v>11924.05</v>
      </c>
    </row>
    <row r="26" spans="1:17">
      <c r="A26" t="s">
        <v>34</v>
      </c>
      <c r="B26" s="93">
        <v>40794</v>
      </c>
      <c r="C26">
        <v>1</v>
      </c>
      <c r="D26">
        <v>2.6431</v>
      </c>
      <c r="E26">
        <v>2.6431</v>
      </c>
      <c r="F26">
        <v>68.098299999999995</v>
      </c>
      <c r="G26">
        <v>9.8931500000000006E-2</v>
      </c>
      <c r="H26">
        <v>0</v>
      </c>
      <c r="I26">
        <v>0</v>
      </c>
      <c r="J26">
        <v>0</v>
      </c>
      <c r="K26">
        <v>0</v>
      </c>
      <c r="L26">
        <v>0</v>
      </c>
      <c r="M26">
        <v>9.8344000000000005</v>
      </c>
      <c r="N26">
        <v>48516</v>
      </c>
      <c r="O26">
        <v>5144</v>
      </c>
      <c r="P26">
        <v>13039.19</v>
      </c>
      <c r="Q26">
        <v>13039.19</v>
      </c>
    </row>
    <row r="27" spans="1:17">
      <c r="A27" t="s">
        <v>34</v>
      </c>
      <c r="B27" s="93">
        <v>40794</v>
      </c>
      <c r="C27">
        <v>2</v>
      </c>
      <c r="D27">
        <v>2.5097839999999998</v>
      </c>
      <c r="E27">
        <v>2.5097839999999998</v>
      </c>
      <c r="F27">
        <v>68.439400000000006</v>
      </c>
      <c r="G27">
        <v>9.3437800000000001E-2</v>
      </c>
      <c r="H27">
        <v>0</v>
      </c>
      <c r="I27">
        <v>0</v>
      </c>
      <c r="J27">
        <v>0</v>
      </c>
      <c r="K27">
        <v>0</v>
      </c>
      <c r="L27">
        <v>0</v>
      </c>
      <c r="M27">
        <v>9.8344000000000005</v>
      </c>
      <c r="N27">
        <v>48516</v>
      </c>
      <c r="O27">
        <v>5144</v>
      </c>
      <c r="P27">
        <v>12381.51</v>
      </c>
      <c r="Q27">
        <v>12381.5</v>
      </c>
    </row>
    <row r="28" spans="1:17">
      <c r="A28" t="s">
        <v>34</v>
      </c>
      <c r="B28" s="93">
        <v>40794</v>
      </c>
      <c r="C28">
        <v>3</v>
      </c>
      <c r="D28">
        <v>2.4170579999999999</v>
      </c>
      <c r="E28">
        <v>2.4170579999999999</v>
      </c>
      <c r="F28">
        <v>68.253799999999998</v>
      </c>
      <c r="G28">
        <v>8.8906799999999994E-2</v>
      </c>
      <c r="H28">
        <v>0</v>
      </c>
      <c r="I28">
        <v>0</v>
      </c>
      <c r="J28">
        <v>0</v>
      </c>
      <c r="K28">
        <v>0</v>
      </c>
      <c r="L28">
        <v>0</v>
      </c>
      <c r="M28">
        <v>9.8344000000000005</v>
      </c>
      <c r="N28">
        <v>48516</v>
      </c>
      <c r="O28">
        <v>5144</v>
      </c>
      <c r="P28">
        <v>11924.06</v>
      </c>
      <c r="Q28">
        <v>11924.06</v>
      </c>
    </row>
    <row r="29" spans="1:17">
      <c r="A29" t="s">
        <v>34</v>
      </c>
      <c r="B29" s="93">
        <v>40794</v>
      </c>
      <c r="C29">
        <v>4</v>
      </c>
      <c r="D29">
        <v>2.3748990000000001</v>
      </c>
      <c r="E29">
        <v>2.3748990000000001</v>
      </c>
      <c r="F29">
        <v>68.102999999999994</v>
      </c>
      <c r="G29">
        <v>8.7807999999999997E-2</v>
      </c>
      <c r="H29">
        <v>0</v>
      </c>
      <c r="I29">
        <v>0</v>
      </c>
      <c r="J29">
        <v>0</v>
      </c>
      <c r="K29">
        <v>0</v>
      </c>
      <c r="L29">
        <v>0</v>
      </c>
      <c r="M29">
        <v>9.8344000000000005</v>
      </c>
      <c r="N29">
        <v>48516</v>
      </c>
      <c r="O29">
        <v>5144</v>
      </c>
      <c r="P29">
        <v>11716.08</v>
      </c>
      <c r="Q29">
        <v>11716.08</v>
      </c>
    </row>
    <row r="30" spans="1:17">
      <c r="A30" t="s">
        <v>34</v>
      </c>
      <c r="B30" s="93">
        <v>40794</v>
      </c>
      <c r="C30">
        <v>5</v>
      </c>
      <c r="D30">
        <v>2.3611589999999998</v>
      </c>
      <c r="E30">
        <v>2.3611589999999998</v>
      </c>
      <c r="F30">
        <v>66.798500000000004</v>
      </c>
      <c r="G30">
        <v>8.8543800000000006E-2</v>
      </c>
      <c r="H30">
        <v>0</v>
      </c>
      <c r="I30">
        <v>0</v>
      </c>
      <c r="J30">
        <v>0</v>
      </c>
      <c r="K30">
        <v>0</v>
      </c>
      <c r="L30">
        <v>0</v>
      </c>
      <c r="M30">
        <v>9.8344000000000005</v>
      </c>
      <c r="N30">
        <v>48516</v>
      </c>
      <c r="O30">
        <v>5144</v>
      </c>
      <c r="P30">
        <v>11648.29</v>
      </c>
      <c r="Q30">
        <v>11648.29</v>
      </c>
    </row>
    <row r="31" spans="1:17">
      <c r="A31" t="s">
        <v>34</v>
      </c>
      <c r="B31" s="93">
        <v>40794</v>
      </c>
      <c r="C31">
        <v>6</v>
      </c>
      <c r="D31">
        <v>2.4795129999999999</v>
      </c>
      <c r="E31">
        <v>2.4795129999999999</v>
      </c>
      <c r="F31">
        <v>66.028000000000006</v>
      </c>
      <c r="G31">
        <v>9.4495800000000005E-2</v>
      </c>
      <c r="H31">
        <v>0</v>
      </c>
      <c r="I31">
        <v>0</v>
      </c>
      <c r="J31">
        <v>0</v>
      </c>
      <c r="K31">
        <v>0</v>
      </c>
      <c r="L31">
        <v>0</v>
      </c>
      <c r="M31">
        <v>9.8344000000000005</v>
      </c>
      <c r="N31">
        <v>48516</v>
      </c>
      <c r="O31">
        <v>5144</v>
      </c>
      <c r="P31">
        <v>12232.17</v>
      </c>
      <c r="Q31">
        <v>12232.17</v>
      </c>
    </row>
    <row r="32" spans="1:17">
      <c r="A32" t="s">
        <v>34</v>
      </c>
      <c r="B32" s="93">
        <v>40794</v>
      </c>
      <c r="C32">
        <v>7</v>
      </c>
      <c r="D32">
        <v>2.9129839999999998</v>
      </c>
      <c r="E32">
        <v>2.9129839999999998</v>
      </c>
      <c r="F32">
        <v>68.793700000000001</v>
      </c>
      <c r="G32">
        <v>0.11895409999999999</v>
      </c>
      <c r="H32">
        <v>0</v>
      </c>
      <c r="I32">
        <v>0</v>
      </c>
      <c r="J32">
        <v>0</v>
      </c>
      <c r="K32">
        <v>0</v>
      </c>
      <c r="L32">
        <v>0</v>
      </c>
      <c r="M32">
        <v>9.8344000000000005</v>
      </c>
      <c r="N32">
        <v>48516</v>
      </c>
      <c r="O32">
        <v>5144</v>
      </c>
      <c r="P32">
        <v>14370.61</v>
      </c>
      <c r="Q32">
        <v>14370.61</v>
      </c>
    </row>
    <row r="33" spans="1:17">
      <c r="A33" t="s">
        <v>34</v>
      </c>
      <c r="B33" s="93">
        <v>40794</v>
      </c>
      <c r="C33">
        <v>8</v>
      </c>
      <c r="D33">
        <v>3.881894</v>
      </c>
      <c r="E33">
        <v>3.881894</v>
      </c>
      <c r="F33">
        <v>71.886300000000006</v>
      </c>
      <c r="G33">
        <v>0.1593194</v>
      </c>
      <c r="H33">
        <v>0</v>
      </c>
      <c r="I33">
        <v>0</v>
      </c>
      <c r="J33">
        <v>0</v>
      </c>
      <c r="K33">
        <v>0</v>
      </c>
      <c r="L33">
        <v>0</v>
      </c>
      <c r="M33">
        <v>9.8344000000000005</v>
      </c>
      <c r="N33">
        <v>48516</v>
      </c>
      <c r="O33">
        <v>5144</v>
      </c>
      <c r="P33">
        <v>19150.53</v>
      </c>
      <c r="Q33">
        <v>19150.53</v>
      </c>
    </row>
    <row r="34" spans="1:17">
      <c r="A34" t="s">
        <v>34</v>
      </c>
      <c r="B34" s="93">
        <v>40794</v>
      </c>
      <c r="C34">
        <v>9</v>
      </c>
      <c r="D34">
        <v>5.4434180000000003</v>
      </c>
      <c r="E34">
        <v>5.4434180000000003</v>
      </c>
      <c r="F34">
        <v>76.020899999999997</v>
      </c>
      <c r="G34">
        <v>0.2023114</v>
      </c>
      <c r="H34">
        <v>0</v>
      </c>
      <c r="I34">
        <v>0</v>
      </c>
      <c r="J34">
        <v>0</v>
      </c>
      <c r="K34">
        <v>0</v>
      </c>
      <c r="L34">
        <v>0</v>
      </c>
      <c r="M34">
        <v>9.8344000000000005</v>
      </c>
      <c r="N34">
        <v>48516</v>
      </c>
      <c r="O34">
        <v>5144</v>
      </c>
      <c r="P34">
        <v>26853.99</v>
      </c>
      <c r="Q34">
        <v>26853.99</v>
      </c>
    </row>
    <row r="35" spans="1:17">
      <c r="A35" t="s">
        <v>34</v>
      </c>
      <c r="B35" s="93">
        <v>40794</v>
      </c>
      <c r="C35">
        <v>10</v>
      </c>
      <c r="D35">
        <v>7.1937569999999997</v>
      </c>
      <c r="E35">
        <v>7.1937569999999997</v>
      </c>
      <c r="F35">
        <v>78.584500000000006</v>
      </c>
      <c r="G35">
        <v>0.23292350000000001</v>
      </c>
      <c r="H35">
        <v>0</v>
      </c>
      <c r="I35">
        <v>0</v>
      </c>
      <c r="J35">
        <v>0</v>
      </c>
      <c r="K35">
        <v>0</v>
      </c>
      <c r="L35">
        <v>0</v>
      </c>
      <c r="M35">
        <v>9.8344000000000005</v>
      </c>
      <c r="N35">
        <v>48516</v>
      </c>
      <c r="O35">
        <v>5144</v>
      </c>
      <c r="P35">
        <v>35488.93</v>
      </c>
      <c r="Q35">
        <v>35488.93</v>
      </c>
    </row>
    <row r="36" spans="1:17">
      <c r="A36" t="s">
        <v>34</v>
      </c>
      <c r="B36" s="93">
        <v>40794</v>
      </c>
      <c r="C36">
        <v>11</v>
      </c>
      <c r="D36">
        <v>8.499727</v>
      </c>
      <c r="E36">
        <v>8.499727</v>
      </c>
      <c r="F36">
        <v>80.959400000000002</v>
      </c>
      <c r="G36">
        <v>0.25337480000000001</v>
      </c>
      <c r="H36">
        <v>0</v>
      </c>
      <c r="I36">
        <v>0</v>
      </c>
      <c r="J36">
        <v>0</v>
      </c>
      <c r="K36">
        <v>0</v>
      </c>
      <c r="L36">
        <v>0</v>
      </c>
      <c r="M36">
        <v>9.8344000000000005</v>
      </c>
      <c r="N36">
        <v>48516</v>
      </c>
      <c r="O36">
        <v>5144</v>
      </c>
      <c r="P36">
        <v>41931.660000000003</v>
      </c>
      <c r="Q36">
        <v>41931.660000000003</v>
      </c>
    </row>
    <row r="37" spans="1:17">
      <c r="A37" t="s">
        <v>34</v>
      </c>
      <c r="B37" s="93">
        <v>40794</v>
      </c>
      <c r="C37">
        <v>12</v>
      </c>
      <c r="D37">
        <v>9.2100679999999997</v>
      </c>
      <c r="E37">
        <v>9.2100679999999997</v>
      </c>
      <c r="F37">
        <v>82.5779</v>
      </c>
      <c r="G37">
        <v>0.26982119999999998</v>
      </c>
      <c r="H37">
        <v>0</v>
      </c>
      <c r="I37">
        <v>0</v>
      </c>
      <c r="J37">
        <v>0</v>
      </c>
      <c r="K37">
        <v>0</v>
      </c>
      <c r="L37">
        <v>0</v>
      </c>
      <c r="M37">
        <v>9.8344000000000005</v>
      </c>
      <c r="N37">
        <v>48516</v>
      </c>
      <c r="O37">
        <v>5144</v>
      </c>
      <c r="P37">
        <v>45435.98</v>
      </c>
      <c r="Q37">
        <v>45435.98</v>
      </c>
    </row>
    <row r="38" spans="1:17">
      <c r="A38" t="s">
        <v>34</v>
      </c>
      <c r="B38" s="93">
        <v>40794</v>
      </c>
      <c r="C38">
        <v>13</v>
      </c>
      <c r="D38">
        <v>9.4020659999999996</v>
      </c>
      <c r="E38">
        <v>9.4020670000000006</v>
      </c>
      <c r="F38">
        <v>84.976900000000001</v>
      </c>
      <c r="G38">
        <v>0.27472429999999998</v>
      </c>
      <c r="H38">
        <v>0</v>
      </c>
      <c r="I38">
        <v>0</v>
      </c>
      <c r="J38">
        <v>0</v>
      </c>
      <c r="K38">
        <v>0</v>
      </c>
      <c r="L38">
        <v>0</v>
      </c>
      <c r="M38">
        <v>9.8344000000000005</v>
      </c>
      <c r="N38">
        <v>48516</v>
      </c>
      <c r="O38">
        <v>5144</v>
      </c>
      <c r="P38">
        <v>46383.17</v>
      </c>
      <c r="Q38">
        <v>46383.17</v>
      </c>
    </row>
    <row r="39" spans="1:17">
      <c r="A39" t="s">
        <v>34</v>
      </c>
      <c r="B39" s="93">
        <v>40794</v>
      </c>
      <c r="C39">
        <v>14</v>
      </c>
      <c r="D39">
        <v>9.5266300000000008</v>
      </c>
      <c r="E39">
        <v>8.6419110000000003</v>
      </c>
      <c r="F39">
        <v>83.493700000000004</v>
      </c>
      <c r="G39">
        <v>0.25723390000000002</v>
      </c>
      <c r="H39">
        <v>0.37894529999999998</v>
      </c>
      <c r="I39">
        <v>0.67946790000000001</v>
      </c>
      <c r="J39">
        <v>0.88760890000000003</v>
      </c>
      <c r="K39">
        <v>1.09575</v>
      </c>
      <c r="L39">
        <v>1.3962730000000001</v>
      </c>
      <c r="M39">
        <v>9.8344000000000005</v>
      </c>
      <c r="N39">
        <v>48516</v>
      </c>
      <c r="O39">
        <v>5144</v>
      </c>
      <c r="P39">
        <v>46997.68</v>
      </c>
      <c r="Q39">
        <v>42633.1</v>
      </c>
    </row>
    <row r="40" spans="1:17">
      <c r="A40" t="s">
        <v>34</v>
      </c>
      <c r="B40" s="93">
        <v>40794</v>
      </c>
      <c r="C40">
        <v>15</v>
      </c>
      <c r="D40">
        <v>9.5277720000000006</v>
      </c>
      <c r="E40">
        <v>8.4593620000000005</v>
      </c>
      <c r="F40">
        <v>83.754900000000006</v>
      </c>
      <c r="G40">
        <v>0.25117400000000001</v>
      </c>
      <c r="H40">
        <v>0.57691409999999999</v>
      </c>
      <c r="I40">
        <v>0.87015500000000001</v>
      </c>
      <c r="J40">
        <v>1.073253</v>
      </c>
      <c r="K40">
        <v>1.276351</v>
      </c>
      <c r="L40">
        <v>1.5695920000000001</v>
      </c>
      <c r="M40">
        <v>9.8344000000000005</v>
      </c>
      <c r="N40">
        <v>48516</v>
      </c>
      <c r="O40">
        <v>5144</v>
      </c>
      <c r="P40">
        <v>47003.31</v>
      </c>
      <c r="Q40">
        <v>41732.53</v>
      </c>
    </row>
    <row r="41" spans="1:17">
      <c r="A41" t="s">
        <v>34</v>
      </c>
      <c r="B41" s="93">
        <v>40795</v>
      </c>
      <c r="C41">
        <v>1</v>
      </c>
      <c r="D41">
        <v>1.4006270000000001</v>
      </c>
      <c r="E41">
        <v>1.4006270000000001</v>
      </c>
      <c r="F41">
        <v>70.629800000000003</v>
      </c>
      <c r="G41">
        <v>8.2078600000000002E-2</v>
      </c>
      <c r="H41">
        <v>0</v>
      </c>
      <c r="I41">
        <v>0</v>
      </c>
      <c r="J41">
        <v>0</v>
      </c>
      <c r="K41">
        <v>0</v>
      </c>
      <c r="L41">
        <v>0</v>
      </c>
      <c r="M41">
        <v>9.8344000000000005</v>
      </c>
      <c r="N41">
        <v>48516</v>
      </c>
      <c r="O41">
        <v>5144</v>
      </c>
      <c r="P41">
        <v>6909.7039999999997</v>
      </c>
      <c r="Q41">
        <v>6909.7039999999997</v>
      </c>
    </row>
    <row r="42" spans="1:17">
      <c r="A42" t="s">
        <v>34</v>
      </c>
      <c r="B42" s="93">
        <v>40795</v>
      </c>
      <c r="C42">
        <v>2</v>
      </c>
      <c r="D42">
        <v>2.6142069999999999</v>
      </c>
      <c r="E42">
        <v>2.6142069999999999</v>
      </c>
      <c r="F42">
        <v>70.238</v>
      </c>
      <c r="G42">
        <v>9.5133499999999996E-2</v>
      </c>
      <c r="H42">
        <v>0</v>
      </c>
      <c r="I42">
        <v>0</v>
      </c>
      <c r="J42">
        <v>0</v>
      </c>
      <c r="K42">
        <v>0</v>
      </c>
      <c r="L42">
        <v>0</v>
      </c>
      <c r="M42">
        <v>9.8344000000000005</v>
      </c>
      <c r="N42">
        <v>48516</v>
      </c>
      <c r="O42">
        <v>5144</v>
      </c>
      <c r="P42">
        <v>12896.65</v>
      </c>
      <c r="Q42">
        <v>12896.65</v>
      </c>
    </row>
    <row r="43" spans="1:17">
      <c r="A43" t="s">
        <v>34</v>
      </c>
      <c r="B43" s="93">
        <v>40795</v>
      </c>
      <c r="C43">
        <v>3</v>
      </c>
      <c r="D43">
        <v>3.4276300000000002</v>
      </c>
      <c r="E43">
        <v>3.4276300000000002</v>
      </c>
      <c r="F43">
        <v>69.568899999999999</v>
      </c>
      <c r="G43">
        <v>0.1084533</v>
      </c>
      <c r="H43">
        <v>0</v>
      </c>
      <c r="I43">
        <v>0</v>
      </c>
      <c r="J43">
        <v>0</v>
      </c>
      <c r="K43">
        <v>0</v>
      </c>
      <c r="L43">
        <v>0</v>
      </c>
      <c r="M43">
        <v>9.8344000000000005</v>
      </c>
      <c r="N43">
        <v>48516</v>
      </c>
      <c r="O43">
        <v>5144</v>
      </c>
      <c r="P43">
        <v>16909.509999999998</v>
      </c>
      <c r="Q43">
        <v>16909.509999999998</v>
      </c>
    </row>
    <row r="44" spans="1:17">
      <c r="A44" t="s">
        <v>34</v>
      </c>
      <c r="B44" s="93">
        <v>40795</v>
      </c>
      <c r="C44">
        <v>4</v>
      </c>
      <c r="D44">
        <v>3.4006319999999999</v>
      </c>
      <c r="E44">
        <v>3.4006319999999999</v>
      </c>
      <c r="F44">
        <v>68.872500000000002</v>
      </c>
      <c r="G44">
        <v>0.1046105</v>
      </c>
      <c r="H44">
        <v>0</v>
      </c>
      <c r="I44">
        <v>0</v>
      </c>
      <c r="J44">
        <v>0</v>
      </c>
      <c r="K44">
        <v>0</v>
      </c>
      <c r="L44">
        <v>0</v>
      </c>
      <c r="M44">
        <v>9.8344000000000005</v>
      </c>
      <c r="N44">
        <v>48516</v>
      </c>
      <c r="O44">
        <v>5144</v>
      </c>
      <c r="P44">
        <v>16776.32</v>
      </c>
      <c r="Q44">
        <v>16776.32</v>
      </c>
    </row>
    <row r="45" spans="1:17">
      <c r="A45" t="s">
        <v>34</v>
      </c>
      <c r="B45" s="93">
        <v>40795</v>
      </c>
      <c r="C45">
        <v>5</v>
      </c>
      <c r="D45">
        <v>3.2871350000000001</v>
      </c>
      <c r="E45">
        <v>3.287134</v>
      </c>
      <c r="F45">
        <v>68.137699999999995</v>
      </c>
      <c r="G45">
        <v>0.10284699999999999</v>
      </c>
      <c r="H45">
        <v>0</v>
      </c>
      <c r="I45">
        <v>0</v>
      </c>
      <c r="J45">
        <v>0</v>
      </c>
      <c r="K45">
        <v>0</v>
      </c>
      <c r="L45">
        <v>0</v>
      </c>
      <c r="M45">
        <v>9.8344000000000005</v>
      </c>
      <c r="N45">
        <v>48516</v>
      </c>
      <c r="O45">
        <v>5144</v>
      </c>
      <c r="P45">
        <v>16216.41</v>
      </c>
      <c r="Q45">
        <v>16216.4</v>
      </c>
    </row>
    <row r="46" spans="1:17">
      <c r="A46" t="s">
        <v>34</v>
      </c>
      <c r="B46" s="93">
        <v>40795</v>
      </c>
      <c r="C46">
        <v>6</v>
      </c>
      <c r="D46">
        <v>3.3388239999999998</v>
      </c>
      <c r="E46">
        <v>3.3388239999999998</v>
      </c>
      <c r="F46">
        <v>67.868300000000005</v>
      </c>
      <c r="G46">
        <v>0.10754710000000001</v>
      </c>
      <c r="H46">
        <v>0</v>
      </c>
      <c r="I46">
        <v>0</v>
      </c>
      <c r="J46">
        <v>0</v>
      </c>
      <c r="K46">
        <v>0</v>
      </c>
      <c r="L46">
        <v>0</v>
      </c>
      <c r="M46">
        <v>9.8344000000000005</v>
      </c>
      <c r="N46">
        <v>48516</v>
      </c>
      <c r="O46">
        <v>5144</v>
      </c>
      <c r="P46">
        <v>16471.41</v>
      </c>
      <c r="Q46">
        <v>16471.41</v>
      </c>
    </row>
    <row r="47" spans="1:17">
      <c r="A47" t="s">
        <v>34</v>
      </c>
      <c r="B47" s="93">
        <v>40795</v>
      </c>
      <c r="C47">
        <v>7</v>
      </c>
      <c r="D47">
        <v>3.5622539999999998</v>
      </c>
      <c r="E47">
        <v>3.5622539999999998</v>
      </c>
      <c r="F47">
        <v>70.888300000000001</v>
      </c>
      <c r="G47">
        <v>0.1223684</v>
      </c>
      <c r="H47">
        <v>0</v>
      </c>
      <c r="I47">
        <v>0</v>
      </c>
      <c r="J47">
        <v>0</v>
      </c>
      <c r="K47">
        <v>0</v>
      </c>
      <c r="L47">
        <v>0</v>
      </c>
      <c r="M47">
        <v>9.8344000000000005</v>
      </c>
      <c r="N47">
        <v>48516</v>
      </c>
      <c r="O47">
        <v>5144</v>
      </c>
      <c r="P47">
        <v>17573.650000000001</v>
      </c>
      <c r="Q47">
        <v>17573.650000000001</v>
      </c>
    </row>
    <row r="48" spans="1:17">
      <c r="A48" t="s">
        <v>34</v>
      </c>
      <c r="B48" s="93">
        <v>40795</v>
      </c>
      <c r="C48">
        <v>8</v>
      </c>
      <c r="D48">
        <v>4.0466220000000002</v>
      </c>
      <c r="E48">
        <v>4.0466220000000002</v>
      </c>
      <c r="F48">
        <v>73.383499999999998</v>
      </c>
      <c r="G48">
        <v>0.1486951</v>
      </c>
      <c r="H48">
        <v>0</v>
      </c>
      <c r="I48">
        <v>0</v>
      </c>
      <c r="J48">
        <v>0</v>
      </c>
      <c r="K48">
        <v>0</v>
      </c>
      <c r="L48">
        <v>0</v>
      </c>
      <c r="M48">
        <v>9.8344000000000005</v>
      </c>
      <c r="N48">
        <v>48516</v>
      </c>
      <c r="O48">
        <v>5144</v>
      </c>
      <c r="P48">
        <v>19963.18</v>
      </c>
      <c r="Q48">
        <v>19963.18</v>
      </c>
    </row>
    <row r="49" spans="1:17">
      <c r="A49" t="s">
        <v>34</v>
      </c>
      <c r="B49" s="93">
        <v>40795</v>
      </c>
      <c r="C49">
        <v>9</v>
      </c>
      <c r="D49">
        <v>4.7470670000000004</v>
      </c>
      <c r="E49">
        <v>4.7470679999999996</v>
      </c>
      <c r="F49">
        <v>77.202200000000005</v>
      </c>
      <c r="G49">
        <v>0.16880780000000001</v>
      </c>
      <c r="H49">
        <v>0</v>
      </c>
      <c r="I49">
        <v>0</v>
      </c>
      <c r="J49">
        <v>0</v>
      </c>
      <c r="K49">
        <v>0</v>
      </c>
      <c r="L49">
        <v>0</v>
      </c>
      <c r="M49">
        <v>9.8344000000000005</v>
      </c>
      <c r="N49">
        <v>48516</v>
      </c>
      <c r="O49">
        <v>5144</v>
      </c>
      <c r="P49">
        <v>23418.69</v>
      </c>
      <c r="Q49">
        <v>23418.69</v>
      </c>
    </row>
    <row r="50" spans="1:17">
      <c r="A50" t="s">
        <v>34</v>
      </c>
      <c r="B50" s="93">
        <v>40795</v>
      </c>
      <c r="C50">
        <v>10</v>
      </c>
      <c r="D50">
        <v>5.6157890000000004</v>
      </c>
      <c r="E50">
        <v>5.6157890000000004</v>
      </c>
      <c r="F50">
        <v>80.839600000000004</v>
      </c>
      <c r="G50">
        <v>0.18168580000000001</v>
      </c>
      <c r="H50">
        <v>0</v>
      </c>
      <c r="I50">
        <v>0</v>
      </c>
      <c r="J50">
        <v>0</v>
      </c>
      <c r="K50">
        <v>0</v>
      </c>
      <c r="L50">
        <v>0</v>
      </c>
      <c r="M50">
        <v>9.8344000000000005</v>
      </c>
      <c r="N50">
        <v>48516</v>
      </c>
      <c r="O50">
        <v>5144</v>
      </c>
      <c r="P50">
        <v>27704.35</v>
      </c>
      <c r="Q50">
        <v>27704.35</v>
      </c>
    </row>
    <row r="51" spans="1:17">
      <c r="A51" t="s">
        <v>34</v>
      </c>
      <c r="B51" s="93">
        <v>40795</v>
      </c>
      <c r="C51">
        <v>11</v>
      </c>
      <c r="D51">
        <v>6.3887799999999997</v>
      </c>
      <c r="E51">
        <v>6.3887799999999997</v>
      </c>
      <c r="F51">
        <v>82.030600000000007</v>
      </c>
      <c r="G51">
        <v>0.1992263</v>
      </c>
      <c r="H51">
        <v>0</v>
      </c>
      <c r="I51">
        <v>0</v>
      </c>
      <c r="J51">
        <v>0</v>
      </c>
      <c r="K51">
        <v>0</v>
      </c>
      <c r="L51">
        <v>0</v>
      </c>
      <c r="M51">
        <v>9.8344000000000005</v>
      </c>
      <c r="N51">
        <v>48516</v>
      </c>
      <c r="O51">
        <v>5144</v>
      </c>
      <c r="P51">
        <v>31517.74</v>
      </c>
      <c r="Q51">
        <v>31517.74</v>
      </c>
    </row>
    <row r="52" spans="1:17">
      <c r="A52" t="s">
        <v>34</v>
      </c>
      <c r="B52" s="93">
        <v>40795</v>
      </c>
      <c r="C52">
        <v>12</v>
      </c>
      <c r="D52">
        <v>6.8874919999999999</v>
      </c>
      <c r="E52">
        <v>6.8874909999999998</v>
      </c>
      <c r="F52">
        <v>85.239500000000007</v>
      </c>
      <c r="G52">
        <v>0.21312510000000001</v>
      </c>
      <c r="H52">
        <v>0</v>
      </c>
      <c r="I52">
        <v>0</v>
      </c>
      <c r="J52">
        <v>0</v>
      </c>
      <c r="K52">
        <v>0</v>
      </c>
      <c r="L52">
        <v>0</v>
      </c>
      <c r="M52">
        <v>9.8344000000000005</v>
      </c>
      <c r="N52">
        <v>48516</v>
      </c>
      <c r="O52">
        <v>5144</v>
      </c>
      <c r="P52">
        <v>33978.03</v>
      </c>
      <c r="Q52">
        <v>33978.03</v>
      </c>
    </row>
    <row r="53" spans="1:17">
      <c r="A53" t="s">
        <v>34</v>
      </c>
      <c r="B53" s="93">
        <v>40795</v>
      </c>
      <c r="C53">
        <v>13</v>
      </c>
      <c r="D53">
        <v>7.0171729999999997</v>
      </c>
      <c r="E53">
        <v>7.0171729999999997</v>
      </c>
      <c r="F53">
        <v>85.400800000000004</v>
      </c>
      <c r="G53">
        <v>0.2164614</v>
      </c>
      <c r="H53">
        <v>0</v>
      </c>
      <c r="I53">
        <v>0</v>
      </c>
      <c r="J53">
        <v>0</v>
      </c>
      <c r="K53">
        <v>0</v>
      </c>
      <c r="L53">
        <v>0</v>
      </c>
      <c r="M53">
        <v>9.8344000000000005</v>
      </c>
      <c r="N53">
        <v>48516</v>
      </c>
      <c r="O53">
        <v>5144</v>
      </c>
      <c r="P53">
        <v>34617.79</v>
      </c>
      <c r="Q53">
        <v>34617.79</v>
      </c>
    </row>
    <row r="54" spans="1:17">
      <c r="A54" t="s">
        <v>34</v>
      </c>
      <c r="B54" s="93">
        <v>40795</v>
      </c>
      <c r="C54">
        <v>14</v>
      </c>
      <c r="D54">
        <v>7.0618999999999996</v>
      </c>
      <c r="E54">
        <v>7.0618999999999996</v>
      </c>
      <c r="F54">
        <v>86.005799999999994</v>
      </c>
      <c r="G54">
        <v>0.21958159999999999</v>
      </c>
      <c r="H54">
        <v>0</v>
      </c>
      <c r="I54">
        <v>0</v>
      </c>
      <c r="J54">
        <v>0</v>
      </c>
      <c r="K54">
        <v>0</v>
      </c>
      <c r="L54">
        <v>0</v>
      </c>
      <c r="M54">
        <v>9.8344000000000005</v>
      </c>
      <c r="N54">
        <v>48516</v>
      </c>
      <c r="O54">
        <v>5144</v>
      </c>
      <c r="P54">
        <v>34838.44</v>
      </c>
      <c r="Q54">
        <v>34838.44</v>
      </c>
    </row>
    <row r="55" spans="1:17">
      <c r="A55" t="s">
        <v>34</v>
      </c>
      <c r="B55" s="93">
        <v>40795</v>
      </c>
      <c r="C55">
        <v>15</v>
      </c>
      <c r="D55">
        <v>6.9801469999999997</v>
      </c>
      <c r="E55">
        <v>6.5041270000000004</v>
      </c>
      <c r="F55">
        <v>85.170900000000003</v>
      </c>
      <c r="G55">
        <v>0.20731060000000001</v>
      </c>
      <c r="H55">
        <v>6.6310599999999997E-2</v>
      </c>
      <c r="I55">
        <v>0.30850559999999999</v>
      </c>
      <c r="J55">
        <v>0.47624909999999998</v>
      </c>
      <c r="K55">
        <v>0.64399260000000003</v>
      </c>
      <c r="L55">
        <v>0.88618759999999996</v>
      </c>
      <c r="M55">
        <v>9.8344000000000005</v>
      </c>
      <c r="N55">
        <v>48516</v>
      </c>
      <c r="O55">
        <v>5144</v>
      </c>
      <c r="P55">
        <v>34435.129999999997</v>
      </c>
      <c r="Q55">
        <v>32086.78</v>
      </c>
    </row>
    <row r="56" spans="1:17">
      <c r="A56" t="s">
        <v>34</v>
      </c>
      <c r="B56" s="93">
        <v>40795</v>
      </c>
      <c r="C56">
        <v>16</v>
      </c>
      <c r="D56">
        <v>6.7506259999999996</v>
      </c>
      <c r="E56">
        <v>6.3327489999999997</v>
      </c>
      <c r="F56">
        <v>85.421999999999997</v>
      </c>
      <c r="G56">
        <v>0.20656530000000001</v>
      </c>
      <c r="H56">
        <v>1.3814399999999999E-2</v>
      </c>
      <c r="I56">
        <v>0.2545887</v>
      </c>
      <c r="J56">
        <v>0.42134830000000001</v>
      </c>
      <c r="K56">
        <v>0.58810779999999996</v>
      </c>
      <c r="L56">
        <v>0.82888220000000001</v>
      </c>
      <c r="M56">
        <v>9.8344000000000005</v>
      </c>
      <c r="N56">
        <v>48516</v>
      </c>
      <c r="O56">
        <v>5144</v>
      </c>
      <c r="P56">
        <v>33302.83</v>
      </c>
      <c r="Q56">
        <v>31241.32</v>
      </c>
    </row>
    <row r="57" spans="1:17">
      <c r="A57" t="s">
        <v>34</v>
      </c>
      <c r="B57" s="93">
        <v>40795</v>
      </c>
      <c r="C57">
        <v>17</v>
      </c>
      <c r="D57">
        <v>6.3172139999999999</v>
      </c>
      <c r="E57">
        <v>5.8705449999999999</v>
      </c>
      <c r="F57">
        <v>84.122399999999999</v>
      </c>
      <c r="G57">
        <v>0.20239670000000001</v>
      </c>
      <c r="H57">
        <v>5.1910900000000003E-2</v>
      </c>
      <c r="I57">
        <v>0.28741149999999999</v>
      </c>
      <c r="J57">
        <v>0.45051839999999999</v>
      </c>
      <c r="K57">
        <v>0.61362539999999999</v>
      </c>
      <c r="L57">
        <v>0.84912589999999999</v>
      </c>
      <c r="M57">
        <v>9.8344000000000005</v>
      </c>
      <c r="N57">
        <v>48516</v>
      </c>
      <c r="O57">
        <v>5144</v>
      </c>
      <c r="P57">
        <v>31164.68</v>
      </c>
      <c r="Q57">
        <v>28961.13</v>
      </c>
    </row>
    <row r="58" spans="1:17">
      <c r="A58" t="s">
        <v>34</v>
      </c>
      <c r="B58" s="93">
        <v>40795</v>
      </c>
      <c r="C58">
        <v>18</v>
      </c>
      <c r="D58">
        <v>5.4009919999999996</v>
      </c>
      <c r="E58">
        <v>5.0752560000000004</v>
      </c>
      <c r="F58">
        <v>82.355800000000002</v>
      </c>
      <c r="G58">
        <v>0.180816</v>
      </c>
      <c r="H58">
        <v>-3.0388399999999999E-2</v>
      </c>
      <c r="I58">
        <v>0.18034939999999999</v>
      </c>
      <c r="J58">
        <v>0.32630569999999998</v>
      </c>
      <c r="K58">
        <v>0.47226210000000002</v>
      </c>
      <c r="L58">
        <v>0.68299980000000005</v>
      </c>
      <c r="M58">
        <v>9.8344000000000005</v>
      </c>
      <c r="N58">
        <v>48516</v>
      </c>
      <c r="O58">
        <v>5144</v>
      </c>
      <c r="P58">
        <v>26644.69</v>
      </c>
      <c r="Q58">
        <v>25037.74</v>
      </c>
    </row>
    <row r="59" spans="1:17">
      <c r="A59" t="s">
        <v>34</v>
      </c>
      <c r="B59" s="93">
        <v>40795</v>
      </c>
      <c r="C59">
        <v>19</v>
      </c>
      <c r="D59">
        <v>4.4834189999999996</v>
      </c>
      <c r="E59">
        <v>4.4834189999999996</v>
      </c>
      <c r="F59">
        <v>78.5822</v>
      </c>
      <c r="G59">
        <v>0.1712535</v>
      </c>
      <c r="H59">
        <v>0</v>
      </c>
      <c r="I59">
        <v>0</v>
      </c>
      <c r="J59">
        <v>0</v>
      </c>
      <c r="K59">
        <v>0</v>
      </c>
      <c r="L59">
        <v>0</v>
      </c>
      <c r="M59">
        <v>9.8344000000000005</v>
      </c>
      <c r="N59">
        <v>48516</v>
      </c>
      <c r="O59">
        <v>5144</v>
      </c>
      <c r="P59">
        <v>22118.03</v>
      </c>
      <c r="Q59">
        <v>22118.03</v>
      </c>
    </row>
    <row r="60" spans="1:17">
      <c r="A60" t="s">
        <v>34</v>
      </c>
      <c r="B60" s="93">
        <v>40795</v>
      </c>
      <c r="C60">
        <v>20</v>
      </c>
      <c r="D60">
        <v>3.8804880000000002</v>
      </c>
      <c r="E60">
        <v>3.8804880000000002</v>
      </c>
      <c r="F60">
        <v>74.856300000000005</v>
      </c>
      <c r="G60">
        <v>0.15845680000000001</v>
      </c>
      <c r="H60">
        <v>0</v>
      </c>
      <c r="I60">
        <v>0</v>
      </c>
      <c r="J60">
        <v>0</v>
      </c>
      <c r="K60">
        <v>0</v>
      </c>
      <c r="L60">
        <v>0</v>
      </c>
      <c r="M60">
        <v>9.8344000000000005</v>
      </c>
      <c r="N60">
        <v>48516</v>
      </c>
      <c r="O60">
        <v>5144</v>
      </c>
      <c r="P60">
        <v>19143.59</v>
      </c>
      <c r="Q60">
        <v>19143.59</v>
      </c>
    </row>
    <row r="61" spans="1:17">
      <c r="A61" t="s">
        <v>34</v>
      </c>
      <c r="B61" s="93">
        <v>40795</v>
      </c>
      <c r="C61">
        <v>21</v>
      </c>
      <c r="D61">
        <v>3.3688470000000001</v>
      </c>
      <c r="E61">
        <v>3.3688470000000001</v>
      </c>
      <c r="F61">
        <v>73.223100000000002</v>
      </c>
      <c r="G61">
        <v>0.14184559999999999</v>
      </c>
      <c r="H61">
        <v>0</v>
      </c>
      <c r="I61">
        <v>0</v>
      </c>
      <c r="J61">
        <v>0</v>
      </c>
      <c r="K61">
        <v>0</v>
      </c>
      <c r="L61">
        <v>0</v>
      </c>
      <c r="M61">
        <v>9.8344000000000005</v>
      </c>
      <c r="N61">
        <v>48516</v>
      </c>
      <c r="O61">
        <v>5144</v>
      </c>
      <c r="P61">
        <v>16619.52</v>
      </c>
      <c r="Q61">
        <v>16619.52</v>
      </c>
    </row>
    <row r="62" spans="1:17">
      <c r="A62" t="s">
        <v>34</v>
      </c>
      <c r="B62" s="93">
        <v>40795</v>
      </c>
      <c r="C62">
        <v>22</v>
      </c>
      <c r="D62">
        <v>2.967991</v>
      </c>
      <c r="E62">
        <v>2.967991</v>
      </c>
      <c r="F62">
        <v>72.313299999999998</v>
      </c>
      <c r="G62">
        <v>0.12666169999999999</v>
      </c>
      <c r="H62">
        <v>0</v>
      </c>
      <c r="I62">
        <v>0</v>
      </c>
      <c r="J62">
        <v>0</v>
      </c>
      <c r="K62">
        <v>0</v>
      </c>
      <c r="L62">
        <v>0</v>
      </c>
      <c r="M62">
        <v>9.8344000000000005</v>
      </c>
      <c r="N62">
        <v>48516</v>
      </c>
      <c r="O62">
        <v>5144</v>
      </c>
      <c r="P62">
        <v>14641.98</v>
      </c>
      <c r="Q62">
        <v>14641.98</v>
      </c>
    </row>
    <row r="63" spans="1:17">
      <c r="A63" t="s">
        <v>34</v>
      </c>
      <c r="B63" s="93">
        <v>40795</v>
      </c>
      <c r="C63">
        <v>23</v>
      </c>
      <c r="D63">
        <v>2.6158619999999999</v>
      </c>
      <c r="E63">
        <v>2.6158619999999999</v>
      </c>
      <c r="F63">
        <v>71.168000000000006</v>
      </c>
      <c r="G63">
        <v>0.10943840000000001</v>
      </c>
      <c r="H63">
        <v>0</v>
      </c>
      <c r="I63">
        <v>0</v>
      </c>
      <c r="J63">
        <v>0</v>
      </c>
      <c r="K63">
        <v>0</v>
      </c>
      <c r="L63">
        <v>0</v>
      </c>
      <c r="M63">
        <v>9.8344000000000005</v>
      </c>
      <c r="N63">
        <v>48516</v>
      </c>
      <c r="O63">
        <v>5144</v>
      </c>
      <c r="P63">
        <v>12904.82</v>
      </c>
      <c r="Q63">
        <v>12904.82</v>
      </c>
    </row>
    <row r="64" spans="1:17">
      <c r="A64" t="s">
        <v>34</v>
      </c>
      <c r="B64" s="93">
        <v>40795</v>
      </c>
      <c r="C64">
        <v>24</v>
      </c>
      <c r="D64">
        <v>2.4142890000000001</v>
      </c>
      <c r="E64">
        <v>2.4142890000000001</v>
      </c>
      <c r="F64">
        <v>69.233699999999999</v>
      </c>
      <c r="G64">
        <v>0.1002711</v>
      </c>
      <c r="H64">
        <v>0</v>
      </c>
      <c r="I64">
        <v>0</v>
      </c>
      <c r="J64">
        <v>0</v>
      </c>
      <c r="K64">
        <v>0</v>
      </c>
      <c r="L64">
        <v>0</v>
      </c>
      <c r="M64">
        <v>9.8344000000000005</v>
      </c>
      <c r="N64">
        <v>48516</v>
      </c>
      <c r="O64">
        <v>5144</v>
      </c>
      <c r="P64">
        <v>11910.4</v>
      </c>
      <c r="Q64">
        <v>11910.4</v>
      </c>
    </row>
    <row r="65" spans="1:17">
      <c r="A65" t="s">
        <v>34</v>
      </c>
      <c r="B65" s="93">
        <v>40828</v>
      </c>
      <c r="C65">
        <v>1</v>
      </c>
      <c r="D65">
        <v>1.8071839999999999</v>
      </c>
      <c r="E65">
        <v>1.8071839999999999</v>
      </c>
      <c r="F65">
        <v>68.061000000000007</v>
      </c>
      <c r="G65">
        <v>6.3889199999999993E-2</v>
      </c>
      <c r="H65">
        <v>0</v>
      </c>
      <c r="I65">
        <v>0</v>
      </c>
      <c r="J65">
        <v>0</v>
      </c>
      <c r="K65">
        <v>0</v>
      </c>
      <c r="L65">
        <v>0</v>
      </c>
      <c r="M65">
        <v>9.8344000000000005</v>
      </c>
      <c r="N65">
        <v>48516</v>
      </c>
      <c r="O65">
        <v>5144</v>
      </c>
      <c r="P65">
        <v>8915.3719999999994</v>
      </c>
      <c r="Q65">
        <v>8915.3719999999994</v>
      </c>
    </row>
    <row r="66" spans="1:17">
      <c r="A66" t="s">
        <v>34</v>
      </c>
      <c r="B66" s="93">
        <v>40828</v>
      </c>
      <c r="C66">
        <v>2</v>
      </c>
      <c r="D66">
        <v>1.7501880000000001</v>
      </c>
      <c r="E66">
        <v>1.7501880000000001</v>
      </c>
      <c r="F66">
        <v>68.934100000000001</v>
      </c>
      <c r="G66">
        <v>6.0973699999999999E-2</v>
      </c>
      <c r="H66">
        <v>0</v>
      </c>
      <c r="I66">
        <v>0</v>
      </c>
      <c r="J66">
        <v>0</v>
      </c>
      <c r="K66">
        <v>0</v>
      </c>
      <c r="L66">
        <v>0</v>
      </c>
      <c r="M66">
        <v>9.8344000000000005</v>
      </c>
      <c r="N66">
        <v>48516</v>
      </c>
      <c r="O66">
        <v>5144</v>
      </c>
      <c r="P66">
        <v>8634.1949999999997</v>
      </c>
      <c r="Q66">
        <v>8634.1959999999999</v>
      </c>
    </row>
    <row r="67" spans="1:17">
      <c r="A67" t="s">
        <v>34</v>
      </c>
      <c r="B67" s="93">
        <v>40828</v>
      </c>
      <c r="C67">
        <v>3</v>
      </c>
      <c r="D67">
        <v>1.695875</v>
      </c>
      <c r="E67">
        <v>1.695875</v>
      </c>
      <c r="F67">
        <v>68.100499999999997</v>
      </c>
      <c r="G67">
        <v>5.9593E-2</v>
      </c>
      <c r="H67">
        <v>0</v>
      </c>
      <c r="I67">
        <v>0</v>
      </c>
      <c r="J67">
        <v>0</v>
      </c>
      <c r="K67">
        <v>0</v>
      </c>
      <c r="L67">
        <v>0</v>
      </c>
      <c r="M67">
        <v>9.8344000000000005</v>
      </c>
      <c r="N67">
        <v>48516</v>
      </c>
      <c r="O67">
        <v>5144</v>
      </c>
      <c r="P67">
        <v>8366.2530000000006</v>
      </c>
      <c r="Q67">
        <v>8366.2530000000006</v>
      </c>
    </row>
    <row r="68" spans="1:17">
      <c r="A68" t="s">
        <v>34</v>
      </c>
      <c r="B68" s="93">
        <v>40828</v>
      </c>
      <c r="C68">
        <v>4</v>
      </c>
      <c r="D68">
        <v>1.6920759999999999</v>
      </c>
      <c r="E68">
        <v>1.6920759999999999</v>
      </c>
      <c r="F68">
        <v>67.696200000000005</v>
      </c>
      <c r="G68">
        <v>5.9530800000000002E-2</v>
      </c>
      <c r="H68">
        <v>0</v>
      </c>
      <c r="I68">
        <v>0</v>
      </c>
      <c r="J68">
        <v>0</v>
      </c>
      <c r="K68">
        <v>0</v>
      </c>
      <c r="L68">
        <v>0</v>
      </c>
      <c r="M68">
        <v>9.8344000000000005</v>
      </c>
      <c r="N68">
        <v>48516</v>
      </c>
      <c r="O68">
        <v>5144</v>
      </c>
      <c r="P68">
        <v>8347.5120000000006</v>
      </c>
      <c r="Q68">
        <v>8347.5120000000006</v>
      </c>
    </row>
    <row r="69" spans="1:17">
      <c r="A69" t="s">
        <v>34</v>
      </c>
      <c r="B69" s="93">
        <v>40828</v>
      </c>
      <c r="C69">
        <v>5</v>
      </c>
      <c r="D69">
        <v>1.689813</v>
      </c>
      <c r="E69">
        <v>1.689813</v>
      </c>
      <c r="F69">
        <v>68.828400000000002</v>
      </c>
      <c r="G69">
        <v>6.0019299999999998E-2</v>
      </c>
      <c r="H69">
        <v>0</v>
      </c>
      <c r="I69">
        <v>0</v>
      </c>
      <c r="J69">
        <v>0</v>
      </c>
      <c r="K69">
        <v>0</v>
      </c>
      <c r="L69">
        <v>0</v>
      </c>
      <c r="M69">
        <v>9.8344000000000005</v>
      </c>
      <c r="N69">
        <v>48516</v>
      </c>
      <c r="O69">
        <v>5144</v>
      </c>
      <c r="P69">
        <v>8336.3449999999993</v>
      </c>
      <c r="Q69">
        <v>8336.3449999999993</v>
      </c>
    </row>
    <row r="70" spans="1:17">
      <c r="A70" t="s">
        <v>34</v>
      </c>
      <c r="B70" s="93">
        <v>40828</v>
      </c>
      <c r="C70">
        <v>6</v>
      </c>
      <c r="D70">
        <v>1.7921750000000001</v>
      </c>
      <c r="E70">
        <v>1.7921750000000001</v>
      </c>
      <c r="F70">
        <v>68.422899999999998</v>
      </c>
      <c r="G70">
        <v>6.5595899999999999E-2</v>
      </c>
      <c r="H70">
        <v>0</v>
      </c>
      <c r="I70">
        <v>0</v>
      </c>
      <c r="J70">
        <v>0</v>
      </c>
      <c r="K70">
        <v>0</v>
      </c>
      <c r="L70">
        <v>0</v>
      </c>
      <c r="M70">
        <v>9.8344000000000005</v>
      </c>
      <c r="N70">
        <v>48516</v>
      </c>
      <c r="O70">
        <v>5144</v>
      </c>
      <c r="P70">
        <v>8841.3269999999993</v>
      </c>
      <c r="Q70">
        <v>8841.3269999999993</v>
      </c>
    </row>
    <row r="71" spans="1:17">
      <c r="A71" t="s">
        <v>34</v>
      </c>
      <c r="B71" s="93">
        <v>40828</v>
      </c>
      <c r="C71">
        <v>7</v>
      </c>
      <c r="D71">
        <v>2.053385</v>
      </c>
      <c r="E71">
        <v>2.053385</v>
      </c>
      <c r="F71">
        <v>70.626999999999995</v>
      </c>
      <c r="G71">
        <v>8.0536899999999995E-2</v>
      </c>
      <c r="H71">
        <v>0</v>
      </c>
      <c r="I71">
        <v>0</v>
      </c>
      <c r="J71">
        <v>0</v>
      </c>
      <c r="K71">
        <v>0</v>
      </c>
      <c r="L71">
        <v>0</v>
      </c>
      <c r="M71">
        <v>9.8344000000000005</v>
      </c>
      <c r="N71">
        <v>48516</v>
      </c>
      <c r="O71">
        <v>5144</v>
      </c>
      <c r="P71">
        <v>10129.950000000001</v>
      </c>
      <c r="Q71">
        <v>10129.950000000001</v>
      </c>
    </row>
    <row r="72" spans="1:17">
      <c r="A72" t="s">
        <v>34</v>
      </c>
      <c r="B72" s="93">
        <v>40828</v>
      </c>
      <c r="C72">
        <v>8</v>
      </c>
      <c r="D72">
        <v>2.5177</v>
      </c>
      <c r="E72">
        <v>2.5177</v>
      </c>
      <c r="F72">
        <v>73.462599999999995</v>
      </c>
      <c r="G72">
        <v>0.101982</v>
      </c>
      <c r="H72">
        <v>0</v>
      </c>
      <c r="I72">
        <v>0</v>
      </c>
      <c r="J72">
        <v>0</v>
      </c>
      <c r="K72">
        <v>0</v>
      </c>
      <c r="L72">
        <v>0</v>
      </c>
      <c r="M72">
        <v>9.8344000000000005</v>
      </c>
      <c r="N72">
        <v>48516</v>
      </c>
      <c r="O72">
        <v>5144</v>
      </c>
      <c r="P72">
        <v>12420.56</v>
      </c>
      <c r="Q72">
        <v>12420.56</v>
      </c>
    </row>
    <row r="73" spans="1:17">
      <c r="A73" t="s">
        <v>34</v>
      </c>
      <c r="B73" s="93">
        <v>40828</v>
      </c>
      <c r="C73">
        <v>9</v>
      </c>
      <c r="D73">
        <v>3.2353999999999998</v>
      </c>
      <c r="E73">
        <v>3.2353999999999998</v>
      </c>
      <c r="F73">
        <v>76.557900000000004</v>
      </c>
      <c r="G73">
        <v>0.1254924</v>
      </c>
      <c r="H73">
        <v>0</v>
      </c>
      <c r="I73">
        <v>0</v>
      </c>
      <c r="J73">
        <v>0</v>
      </c>
      <c r="K73">
        <v>0</v>
      </c>
      <c r="L73">
        <v>0</v>
      </c>
      <c r="M73">
        <v>9.8344000000000005</v>
      </c>
      <c r="N73">
        <v>48516</v>
      </c>
      <c r="O73">
        <v>5144</v>
      </c>
      <c r="P73">
        <v>15961.18</v>
      </c>
      <c r="Q73">
        <v>15961.18</v>
      </c>
    </row>
    <row r="74" spans="1:17">
      <c r="A74" t="s">
        <v>34</v>
      </c>
      <c r="B74" s="93">
        <v>40828</v>
      </c>
      <c r="C74">
        <v>10</v>
      </c>
      <c r="D74">
        <v>4.2020520000000001</v>
      </c>
      <c r="E74">
        <v>4.2020520000000001</v>
      </c>
      <c r="F74">
        <v>79.550200000000004</v>
      </c>
      <c r="G74">
        <v>0.1467224</v>
      </c>
      <c r="H74">
        <v>0</v>
      </c>
      <c r="I74">
        <v>0</v>
      </c>
      <c r="J74">
        <v>0</v>
      </c>
      <c r="K74">
        <v>0</v>
      </c>
      <c r="L74">
        <v>0</v>
      </c>
      <c r="M74">
        <v>9.8344000000000005</v>
      </c>
      <c r="N74">
        <v>48516</v>
      </c>
      <c r="O74">
        <v>5144</v>
      </c>
      <c r="P74">
        <v>20729.96</v>
      </c>
      <c r="Q74">
        <v>20729.96</v>
      </c>
    </row>
    <row r="75" spans="1:17">
      <c r="A75" t="s">
        <v>34</v>
      </c>
      <c r="B75" s="93">
        <v>40828</v>
      </c>
      <c r="C75">
        <v>11</v>
      </c>
      <c r="D75">
        <v>5.1876540000000002</v>
      </c>
      <c r="E75">
        <v>5.1876540000000002</v>
      </c>
      <c r="F75">
        <v>82.871799999999993</v>
      </c>
      <c r="G75">
        <v>0.1678026</v>
      </c>
      <c r="H75">
        <v>0</v>
      </c>
      <c r="I75">
        <v>0</v>
      </c>
      <c r="J75">
        <v>0</v>
      </c>
      <c r="K75">
        <v>0</v>
      </c>
      <c r="L75">
        <v>0</v>
      </c>
      <c r="M75">
        <v>9.8344000000000005</v>
      </c>
      <c r="N75">
        <v>48516</v>
      </c>
      <c r="O75">
        <v>5144</v>
      </c>
      <c r="P75">
        <v>25592.23</v>
      </c>
      <c r="Q75">
        <v>25592.23</v>
      </c>
    </row>
    <row r="76" spans="1:17">
      <c r="A76" t="s">
        <v>34</v>
      </c>
      <c r="B76" s="93">
        <v>40828</v>
      </c>
      <c r="C76">
        <v>12</v>
      </c>
      <c r="D76">
        <v>5.9557950000000002</v>
      </c>
      <c r="E76">
        <v>5.9557950000000002</v>
      </c>
      <c r="F76">
        <v>86.879499999999993</v>
      </c>
      <c r="G76">
        <v>0.18274109999999999</v>
      </c>
      <c r="H76">
        <v>0</v>
      </c>
      <c r="I76">
        <v>0</v>
      </c>
      <c r="J76">
        <v>0</v>
      </c>
      <c r="K76">
        <v>0</v>
      </c>
      <c r="L76">
        <v>0</v>
      </c>
      <c r="M76">
        <v>9.8344000000000005</v>
      </c>
      <c r="N76">
        <v>48516</v>
      </c>
      <c r="O76">
        <v>5144</v>
      </c>
      <c r="P76">
        <v>29381.7</v>
      </c>
      <c r="Q76">
        <v>29381.7</v>
      </c>
    </row>
    <row r="77" spans="1:17">
      <c r="A77" t="s">
        <v>34</v>
      </c>
      <c r="B77" s="93">
        <v>40828</v>
      </c>
      <c r="C77">
        <v>13</v>
      </c>
      <c r="D77">
        <v>6.4738059999999997</v>
      </c>
      <c r="E77">
        <v>6.4738059999999997</v>
      </c>
      <c r="F77">
        <v>91.396699999999996</v>
      </c>
      <c r="G77">
        <v>0.19412099999999999</v>
      </c>
      <c r="H77">
        <v>0</v>
      </c>
      <c r="I77">
        <v>0</v>
      </c>
      <c r="J77">
        <v>0</v>
      </c>
      <c r="K77">
        <v>0</v>
      </c>
      <c r="L77">
        <v>0</v>
      </c>
      <c r="M77">
        <v>9.8344000000000005</v>
      </c>
      <c r="N77">
        <v>48516</v>
      </c>
      <c r="O77">
        <v>5144</v>
      </c>
      <c r="P77">
        <v>31937.200000000001</v>
      </c>
      <c r="Q77">
        <v>31937.200000000001</v>
      </c>
    </row>
    <row r="78" spans="1:17">
      <c r="A78" t="s">
        <v>34</v>
      </c>
      <c r="B78" s="93">
        <v>40828</v>
      </c>
      <c r="C78">
        <v>14</v>
      </c>
      <c r="D78">
        <v>7.0179419999999997</v>
      </c>
      <c r="E78">
        <v>6.3514850000000003</v>
      </c>
      <c r="F78">
        <v>93.514700000000005</v>
      </c>
      <c r="G78">
        <v>0.19816010000000001</v>
      </c>
      <c r="H78">
        <v>0.2728392</v>
      </c>
      <c r="I78">
        <v>0.50404890000000002</v>
      </c>
      <c r="J78">
        <v>0.664184</v>
      </c>
      <c r="K78">
        <v>0.82431920000000003</v>
      </c>
      <c r="L78">
        <v>1.0555289999999999</v>
      </c>
      <c r="M78">
        <v>9.8344000000000005</v>
      </c>
      <c r="N78">
        <v>48516</v>
      </c>
      <c r="O78">
        <v>5144</v>
      </c>
      <c r="P78">
        <v>34621.58</v>
      </c>
      <c r="Q78">
        <v>31333.75</v>
      </c>
    </row>
    <row r="79" spans="1:17">
      <c r="A79" t="s">
        <v>34</v>
      </c>
      <c r="B79" s="93">
        <v>40828</v>
      </c>
      <c r="C79">
        <v>15</v>
      </c>
      <c r="D79">
        <v>7.2493869999999996</v>
      </c>
      <c r="E79">
        <v>6.4397209999999996</v>
      </c>
      <c r="F79">
        <v>92.8459</v>
      </c>
      <c r="G79">
        <v>0.19791429999999999</v>
      </c>
      <c r="H79">
        <v>0.41656359999999998</v>
      </c>
      <c r="I79">
        <v>0.64742420000000001</v>
      </c>
      <c r="J79">
        <v>0.80731750000000002</v>
      </c>
      <c r="K79">
        <v>0.96721080000000004</v>
      </c>
      <c r="L79">
        <v>1.1980710000000001</v>
      </c>
      <c r="M79">
        <v>9.8344000000000005</v>
      </c>
      <c r="N79">
        <v>48516</v>
      </c>
      <c r="O79">
        <v>5144</v>
      </c>
      <c r="P79">
        <v>35763.370000000003</v>
      </c>
      <c r="Q79">
        <v>31769.040000000001</v>
      </c>
    </row>
    <row r="80" spans="1:17">
      <c r="A80" t="s">
        <v>34</v>
      </c>
      <c r="B80" s="93">
        <v>40828</v>
      </c>
      <c r="C80">
        <v>16</v>
      </c>
      <c r="D80">
        <v>7.1787979999999996</v>
      </c>
      <c r="E80">
        <v>6.3817490000000001</v>
      </c>
      <c r="F80">
        <v>91.462100000000007</v>
      </c>
      <c r="G80">
        <v>0.18986729999999999</v>
      </c>
      <c r="H80">
        <v>0.42046670000000003</v>
      </c>
      <c r="I80">
        <v>0.64177569999999995</v>
      </c>
      <c r="J80">
        <v>0.79505349999999997</v>
      </c>
      <c r="K80">
        <v>0.94833140000000005</v>
      </c>
      <c r="L80">
        <v>1.16964</v>
      </c>
      <c r="M80">
        <v>9.8344000000000005</v>
      </c>
      <c r="N80">
        <v>48516</v>
      </c>
      <c r="O80">
        <v>5144</v>
      </c>
      <c r="P80">
        <v>35415.129999999997</v>
      </c>
      <c r="Q80">
        <v>31483.05</v>
      </c>
    </row>
    <row r="81" spans="1:17">
      <c r="A81" t="s">
        <v>34</v>
      </c>
      <c r="B81" s="93">
        <v>40828</v>
      </c>
      <c r="C81">
        <v>17</v>
      </c>
      <c r="D81">
        <v>6.7711730000000001</v>
      </c>
      <c r="E81">
        <v>6.0280060000000004</v>
      </c>
      <c r="F81">
        <v>90.225499999999997</v>
      </c>
      <c r="G81">
        <v>0.17797830000000001</v>
      </c>
      <c r="H81">
        <v>0.38852320000000001</v>
      </c>
      <c r="I81">
        <v>0.59582869999999999</v>
      </c>
      <c r="J81">
        <v>0.73940779999999995</v>
      </c>
      <c r="K81">
        <v>0.88298699999999997</v>
      </c>
      <c r="L81">
        <v>1.090292</v>
      </c>
      <c r="M81">
        <v>9.8344000000000005</v>
      </c>
      <c r="N81">
        <v>48516</v>
      </c>
      <c r="O81">
        <v>5144</v>
      </c>
      <c r="P81">
        <v>33404.199999999997</v>
      </c>
      <c r="Q81">
        <v>29737.93</v>
      </c>
    </row>
    <row r="82" spans="1:17">
      <c r="A82" t="s">
        <v>34</v>
      </c>
      <c r="B82" s="93">
        <v>40828</v>
      </c>
      <c r="C82">
        <v>18</v>
      </c>
      <c r="D82">
        <v>5.8473430000000004</v>
      </c>
      <c r="E82">
        <v>5.8473430000000004</v>
      </c>
      <c r="F82">
        <v>88.128100000000003</v>
      </c>
      <c r="G82">
        <v>0.1749337</v>
      </c>
      <c r="H82">
        <v>0</v>
      </c>
      <c r="I82">
        <v>0</v>
      </c>
      <c r="J82">
        <v>0</v>
      </c>
      <c r="K82">
        <v>0</v>
      </c>
      <c r="L82">
        <v>0</v>
      </c>
      <c r="M82">
        <v>9.8344000000000005</v>
      </c>
      <c r="N82">
        <v>48516</v>
      </c>
      <c r="O82">
        <v>5144</v>
      </c>
      <c r="P82">
        <v>28846.67</v>
      </c>
      <c r="Q82">
        <v>28846.67</v>
      </c>
    </row>
    <row r="83" spans="1:17">
      <c r="A83" t="s">
        <v>34</v>
      </c>
      <c r="B83" s="93">
        <v>40828</v>
      </c>
      <c r="C83">
        <v>19</v>
      </c>
      <c r="D83">
        <v>4.7899779999999996</v>
      </c>
      <c r="E83">
        <v>4.7899779999999996</v>
      </c>
      <c r="F83">
        <v>83.609099999999998</v>
      </c>
      <c r="G83">
        <v>0.16186030000000001</v>
      </c>
      <c r="H83">
        <v>0</v>
      </c>
      <c r="I83">
        <v>0</v>
      </c>
      <c r="J83">
        <v>0</v>
      </c>
      <c r="K83">
        <v>0</v>
      </c>
      <c r="L83">
        <v>0</v>
      </c>
      <c r="M83">
        <v>9.8344000000000005</v>
      </c>
      <c r="N83">
        <v>48516</v>
      </c>
      <c r="O83">
        <v>5144</v>
      </c>
      <c r="P83">
        <v>23630.38</v>
      </c>
      <c r="Q83">
        <v>23630.38</v>
      </c>
    </row>
    <row r="84" spans="1:17">
      <c r="A84" t="s">
        <v>34</v>
      </c>
      <c r="B84" s="93">
        <v>40828</v>
      </c>
      <c r="C84">
        <v>20</v>
      </c>
      <c r="D84">
        <v>4.0525789999999997</v>
      </c>
      <c r="E84">
        <v>4.0525789999999997</v>
      </c>
      <c r="F84">
        <v>79.429199999999994</v>
      </c>
      <c r="G84">
        <v>0.14909140000000001</v>
      </c>
      <c r="H84">
        <v>0</v>
      </c>
      <c r="I84">
        <v>0</v>
      </c>
      <c r="J84">
        <v>0</v>
      </c>
      <c r="K84">
        <v>0</v>
      </c>
      <c r="L84">
        <v>0</v>
      </c>
      <c r="M84">
        <v>9.8344000000000005</v>
      </c>
      <c r="N84">
        <v>48516</v>
      </c>
      <c r="O84">
        <v>5144</v>
      </c>
      <c r="P84">
        <v>19992.57</v>
      </c>
      <c r="Q84">
        <v>19992.57</v>
      </c>
    </row>
    <row r="85" spans="1:17">
      <c r="A85" t="s">
        <v>34</v>
      </c>
      <c r="B85" s="93">
        <v>40828</v>
      </c>
      <c r="C85">
        <v>21</v>
      </c>
      <c r="D85">
        <v>3.3808669999999998</v>
      </c>
      <c r="E85">
        <v>3.3808669999999998</v>
      </c>
      <c r="F85">
        <v>75.891000000000005</v>
      </c>
      <c r="G85">
        <v>0.128834</v>
      </c>
      <c r="H85">
        <v>0</v>
      </c>
      <c r="I85">
        <v>0</v>
      </c>
      <c r="J85">
        <v>0</v>
      </c>
      <c r="K85">
        <v>0</v>
      </c>
      <c r="L85">
        <v>0</v>
      </c>
      <c r="M85">
        <v>9.8344000000000005</v>
      </c>
      <c r="N85">
        <v>48516</v>
      </c>
      <c r="O85">
        <v>5144</v>
      </c>
      <c r="P85">
        <v>16678.82</v>
      </c>
      <c r="Q85">
        <v>16678.82</v>
      </c>
    </row>
    <row r="86" spans="1:17">
      <c r="A86" t="s">
        <v>34</v>
      </c>
      <c r="B86" s="93">
        <v>40828</v>
      </c>
      <c r="C86">
        <v>22</v>
      </c>
      <c r="D86">
        <v>2.7689689999999998</v>
      </c>
      <c r="E86">
        <v>2.7689689999999998</v>
      </c>
      <c r="F86">
        <v>75.528800000000004</v>
      </c>
      <c r="G86">
        <v>0.1083717</v>
      </c>
      <c r="H86">
        <v>0</v>
      </c>
      <c r="I86">
        <v>0</v>
      </c>
      <c r="J86">
        <v>0</v>
      </c>
      <c r="K86">
        <v>0</v>
      </c>
      <c r="L86">
        <v>0</v>
      </c>
      <c r="M86">
        <v>9.8344000000000005</v>
      </c>
      <c r="N86">
        <v>48516</v>
      </c>
      <c r="O86">
        <v>5144</v>
      </c>
      <c r="P86">
        <v>13660.14</v>
      </c>
      <c r="Q86">
        <v>13660.14</v>
      </c>
    </row>
    <row r="87" spans="1:17">
      <c r="A87" t="s">
        <v>34</v>
      </c>
      <c r="B87" s="93">
        <v>40828</v>
      </c>
      <c r="C87">
        <v>23</v>
      </c>
      <c r="D87">
        <v>2.3427009999999999</v>
      </c>
      <c r="E87">
        <v>2.3427009999999999</v>
      </c>
      <c r="F87">
        <v>74.822599999999994</v>
      </c>
      <c r="G87">
        <v>8.9499800000000004E-2</v>
      </c>
      <c r="H87">
        <v>0</v>
      </c>
      <c r="I87">
        <v>0</v>
      </c>
      <c r="J87">
        <v>0</v>
      </c>
      <c r="K87">
        <v>0</v>
      </c>
      <c r="L87">
        <v>0</v>
      </c>
      <c r="M87">
        <v>9.8344000000000005</v>
      </c>
      <c r="N87">
        <v>48516</v>
      </c>
      <c r="O87">
        <v>5144</v>
      </c>
      <c r="P87">
        <v>11557.24</v>
      </c>
      <c r="Q87">
        <v>11557.24</v>
      </c>
    </row>
    <row r="88" spans="1:17">
      <c r="A88" t="s">
        <v>34</v>
      </c>
      <c r="B88" s="93">
        <v>40828</v>
      </c>
      <c r="C88">
        <v>24</v>
      </c>
      <c r="D88">
        <v>2.1402489999999998</v>
      </c>
      <c r="E88">
        <v>2.1402489999999998</v>
      </c>
      <c r="F88">
        <v>73.738799999999998</v>
      </c>
      <c r="G88">
        <v>8.03455E-2</v>
      </c>
      <c r="H88">
        <v>0</v>
      </c>
      <c r="I88">
        <v>0</v>
      </c>
      <c r="J88">
        <v>0</v>
      </c>
      <c r="K88">
        <v>0</v>
      </c>
      <c r="L88">
        <v>0</v>
      </c>
      <c r="M88">
        <v>9.8344000000000005</v>
      </c>
      <c r="N88">
        <v>48516</v>
      </c>
      <c r="O88">
        <v>5144</v>
      </c>
      <c r="P88">
        <v>10558.48</v>
      </c>
      <c r="Q88">
        <v>10558.48</v>
      </c>
    </row>
    <row r="89" spans="1:17">
      <c r="A89" t="s">
        <v>34</v>
      </c>
      <c r="B89" s="93">
        <v>40829</v>
      </c>
      <c r="C89">
        <v>1</v>
      </c>
      <c r="D89">
        <v>1.985776</v>
      </c>
      <c r="E89">
        <v>1.985776</v>
      </c>
      <c r="F89">
        <v>65.463300000000004</v>
      </c>
      <c r="G89">
        <v>7.0765099999999997E-2</v>
      </c>
      <c r="H89">
        <v>0</v>
      </c>
      <c r="I89">
        <v>0</v>
      </c>
      <c r="J89">
        <v>0</v>
      </c>
      <c r="K89">
        <v>0</v>
      </c>
      <c r="L89">
        <v>0</v>
      </c>
      <c r="M89">
        <v>9.8344000000000005</v>
      </c>
      <c r="N89">
        <v>48516</v>
      </c>
      <c r="O89">
        <v>5144</v>
      </c>
      <c r="P89">
        <v>9796.4210000000003</v>
      </c>
      <c r="Q89">
        <v>9796.4220000000005</v>
      </c>
    </row>
    <row r="90" spans="1:17">
      <c r="A90" t="s">
        <v>34</v>
      </c>
      <c r="B90" s="93">
        <v>40829</v>
      </c>
      <c r="C90">
        <v>2</v>
      </c>
      <c r="D90">
        <v>1.8871549999999999</v>
      </c>
      <c r="E90">
        <v>1.8871549999999999</v>
      </c>
      <c r="F90">
        <v>64.894499999999994</v>
      </c>
      <c r="G90">
        <v>6.63686E-2</v>
      </c>
      <c r="H90">
        <v>0</v>
      </c>
      <c r="I90">
        <v>0</v>
      </c>
      <c r="J90">
        <v>0</v>
      </c>
      <c r="K90">
        <v>0</v>
      </c>
      <c r="L90">
        <v>0</v>
      </c>
      <c r="M90">
        <v>9.8344000000000005</v>
      </c>
      <c r="N90">
        <v>48516</v>
      </c>
      <c r="O90">
        <v>5144</v>
      </c>
      <c r="P90">
        <v>9309.8940000000002</v>
      </c>
      <c r="Q90">
        <v>9309.893</v>
      </c>
    </row>
    <row r="91" spans="1:17">
      <c r="A91" t="s">
        <v>34</v>
      </c>
      <c r="B91" s="93">
        <v>40829</v>
      </c>
      <c r="C91">
        <v>3</v>
      </c>
      <c r="D91">
        <v>1.836214</v>
      </c>
      <c r="E91">
        <v>1.836214</v>
      </c>
      <c r="F91">
        <v>64.808899999999994</v>
      </c>
      <c r="G91">
        <v>6.3565700000000003E-2</v>
      </c>
      <c r="H91">
        <v>0</v>
      </c>
      <c r="I91">
        <v>0</v>
      </c>
      <c r="J91">
        <v>0</v>
      </c>
      <c r="K91">
        <v>0</v>
      </c>
      <c r="L91">
        <v>0</v>
      </c>
      <c r="M91">
        <v>9.8344000000000005</v>
      </c>
      <c r="N91">
        <v>48516</v>
      </c>
      <c r="O91">
        <v>5144</v>
      </c>
      <c r="P91">
        <v>9058.5879999999997</v>
      </c>
      <c r="Q91">
        <v>9058.5879999999997</v>
      </c>
    </row>
    <row r="92" spans="1:17">
      <c r="A92" t="s">
        <v>34</v>
      </c>
      <c r="B92" s="93">
        <v>40829</v>
      </c>
      <c r="C92">
        <v>4</v>
      </c>
      <c r="D92">
        <v>1.8235189999999999</v>
      </c>
      <c r="E92">
        <v>1.8235189999999999</v>
      </c>
      <c r="F92">
        <v>64.025000000000006</v>
      </c>
      <c r="G92">
        <v>6.2512899999999996E-2</v>
      </c>
      <c r="H92">
        <v>0</v>
      </c>
      <c r="I92">
        <v>0</v>
      </c>
      <c r="J92">
        <v>0</v>
      </c>
      <c r="K92">
        <v>0</v>
      </c>
      <c r="L92">
        <v>0</v>
      </c>
      <c r="M92">
        <v>9.8344000000000005</v>
      </c>
      <c r="N92">
        <v>48516</v>
      </c>
      <c r="O92">
        <v>5144</v>
      </c>
      <c r="P92">
        <v>8995.9560000000001</v>
      </c>
      <c r="Q92">
        <v>8995.9570000000003</v>
      </c>
    </row>
    <row r="93" spans="1:17">
      <c r="A93" t="s">
        <v>34</v>
      </c>
      <c r="B93" s="93">
        <v>40829</v>
      </c>
      <c r="C93">
        <v>5</v>
      </c>
      <c r="D93">
        <v>1.8102640000000001</v>
      </c>
      <c r="E93">
        <v>1.8102640000000001</v>
      </c>
      <c r="F93">
        <v>63.545999999999999</v>
      </c>
      <c r="G93">
        <v>6.2234999999999999E-2</v>
      </c>
      <c r="H93">
        <v>0</v>
      </c>
      <c r="I93">
        <v>0</v>
      </c>
      <c r="J93">
        <v>0</v>
      </c>
      <c r="K93">
        <v>0</v>
      </c>
      <c r="L93">
        <v>0</v>
      </c>
      <c r="M93">
        <v>9.8344000000000005</v>
      </c>
      <c r="N93">
        <v>48516</v>
      </c>
      <c r="O93">
        <v>5144</v>
      </c>
      <c r="P93">
        <v>8930.5679999999993</v>
      </c>
      <c r="Q93">
        <v>8930.5679999999993</v>
      </c>
    </row>
    <row r="94" spans="1:17">
      <c r="A94" t="s">
        <v>34</v>
      </c>
      <c r="B94" s="93">
        <v>40829</v>
      </c>
      <c r="C94">
        <v>6</v>
      </c>
      <c r="D94">
        <v>1.9120349999999999</v>
      </c>
      <c r="E94">
        <v>1.9120349999999999</v>
      </c>
      <c r="F94">
        <v>63.608699999999999</v>
      </c>
      <c r="G94">
        <v>6.7796300000000004E-2</v>
      </c>
      <c r="H94">
        <v>0</v>
      </c>
      <c r="I94">
        <v>0</v>
      </c>
      <c r="J94">
        <v>0</v>
      </c>
      <c r="K94">
        <v>0</v>
      </c>
      <c r="L94">
        <v>0</v>
      </c>
      <c r="M94">
        <v>9.8344000000000005</v>
      </c>
      <c r="N94">
        <v>48516</v>
      </c>
      <c r="O94">
        <v>5144</v>
      </c>
      <c r="P94">
        <v>9432.6319999999996</v>
      </c>
      <c r="Q94">
        <v>9432.6309999999994</v>
      </c>
    </row>
    <row r="95" spans="1:17">
      <c r="A95" t="s">
        <v>34</v>
      </c>
      <c r="B95" s="93">
        <v>40829</v>
      </c>
      <c r="C95">
        <v>7</v>
      </c>
      <c r="D95">
        <v>2.1790620000000001</v>
      </c>
      <c r="E95">
        <v>2.1790620000000001</v>
      </c>
      <c r="F95">
        <v>64.116699999999994</v>
      </c>
      <c r="G95">
        <v>8.2697900000000005E-2</v>
      </c>
      <c r="H95">
        <v>0</v>
      </c>
      <c r="I95">
        <v>0</v>
      </c>
      <c r="J95">
        <v>0</v>
      </c>
      <c r="K95">
        <v>0</v>
      </c>
      <c r="L95">
        <v>0</v>
      </c>
      <c r="M95">
        <v>9.8344000000000005</v>
      </c>
      <c r="N95">
        <v>48516</v>
      </c>
      <c r="O95">
        <v>5144</v>
      </c>
      <c r="P95">
        <v>10749.96</v>
      </c>
      <c r="Q95">
        <v>10749.96</v>
      </c>
    </row>
    <row r="96" spans="1:17">
      <c r="A96" t="s">
        <v>34</v>
      </c>
      <c r="B96" s="93">
        <v>40829</v>
      </c>
      <c r="C96">
        <v>8</v>
      </c>
      <c r="D96">
        <v>2.6645080000000001</v>
      </c>
      <c r="E96">
        <v>2.6645080000000001</v>
      </c>
      <c r="F96">
        <v>66.389700000000005</v>
      </c>
      <c r="G96">
        <v>0.1019489</v>
      </c>
      <c r="H96">
        <v>0</v>
      </c>
      <c r="I96">
        <v>0</v>
      </c>
      <c r="J96">
        <v>0</v>
      </c>
      <c r="K96">
        <v>0</v>
      </c>
      <c r="L96">
        <v>0</v>
      </c>
      <c r="M96">
        <v>9.8344000000000005</v>
      </c>
      <c r="N96">
        <v>48516</v>
      </c>
      <c r="O96">
        <v>5144</v>
      </c>
      <c r="P96">
        <v>13144.81</v>
      </c>
      <c r="Q96">
        <v>13144.81</v>
      </c>
    </row>
    <row r="97" spans="1:17">
      <c r="A97" t="s">
        <v>34</v>
      </c>
      <c r="B97" s="93">
        <v>40829</v>
      </c>
      <c r="C97">
        <v>9</v>
      </c>
      <c r="D97">
        <v>3.5776829999999999</v>
      </c>
      <c r="E97">
        <v>3.5776829999999999</v>
      </c>
      <c r="F97">
        <v>72.460899999999995</v>
      </c>
      <c r="G97">
        <v>0.1224508</v>
      </c>
      <c r="H97">
        <v>0</v>
      </c>
      <c r="I97">
        <v>0</v>
      </c>
      <c r="J97">
        <v>0</v>
      </c>
      <c r="K97">
        <v>0</v>
      </c>
      <c r="L97">
        <v>0</v>
      </c>
      <c r="M97">
        <v>9.8344000000000005</v>
      </c>
      <c r="N97">
        <v>48516</v>
      </c>
      <c r="O97">
        <v>5144</v>
      </c>
      <c r="P97">
        <v>17649.77</v>
      </c>
      <c r="Q97">
        <v>17649.77</v>
      </c>
    </row>
    <row r="98" spans="1:17">
      <c r="A98" t="s">
        <v>34</v>
      </c>
      <c r="B98" s="93">
        <v>40829</v>
      </c>
      <c r="C98">
        <v>10</v>
      </c>
      <c r="D98">
        <v>4.7049940000000001</v>
      </c>
      <c r="E98">
        <v>4.704993</v>
      </c>
      <c r="F98">
        <v>76.895300000000006</v>
      </c>
      <c r="G98">
        <v>0.1434214</v>
      </c>
      <c r="H98">
        <v>0</v>
      </c>
      <c r="I98">
        <v>0</v>
      </c>
      <c r="J98">
        <v>0</v>
      </c>
      <c r="K98">
        <v>0</v>
      </c>
      <c r="L98">
        <v>0</v>
      </c>
      <c r="M98">
        <v>9.8344000000000005</v>
      </c>
      <c r="N98">
        <v>48516</v>
      </c>
      <c r="O98">
        <v>5144</v>
      </c>
      <c r="P98">
        <v>23211.119999999999</v>
      </c>
      <c r="Q98">
        <v>23211.119999999999</v>
      </c>
    </row>
    <row r="99" spans="1:17">
      <c r="A99" t="s">
        <v>34</v>
      </c>
      <c r="B99" s="93">
        <v>40829</v>
      </c>
      <c r="C99">
        <v>11</v>
      </c>
      <c r="D99">
        <v>5.8319850000000004</v>
      </c>
      <c r="E99">
        <v>5.8319859999999997</v>
      </c>
      <c r="F99">
        <v>79.671300000000002</v>
      </c>
      <c r="G99">
        <v>0.16655539999999999</v>
      </c>
      <c r="H99">
        <v>0</v>
      </c>
      <c r="I99">
        <v>0</v>
      </c>
      <c r="J99">
        <v>0</v>
      </c>
      <c r="K99">
        <v>0</v>
      </c>
      <c r="L99">
        <v>0</v>
      </c>
      <c r="M99">
        <v>9.8344000000000005</v>
      </c>
      <c r="N99">
        <v>48516</v>
      </c>
      <c r="O99">
        <v>5144</v>
      </c>
      <c r="P99">
        <v>28770.91</v>
      </c>
      <c r="Q99">
        <v>28770.91</v>
      </c>
    </row>
    <row r="100" spans="1:17">
      <c r="A100" t="s">
        <v>34</v>
      </c>
      <c r="B100" s="93">
        <v>40829</v>
      </c>
      <c r="C100">
        <v>12</v>
      </c>
      <c r="D100">
        <v>6.6046779999999998</v>
      </c>
      <c r="E100">
        <v>6.6046769999999997</v>
      </c>
      <c r="F100">
        <v>81.807000000000002</v>
      </c>
      <c r="G100">
        <v>0.18371029999999999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9.8344000000000005</v>
      </c>
      <c r="N100">
        <v>48516</v>
      </c>
      <c r="O100">
        <v>5144</v>
      </c>
      <c r="P100">
        <v>32582.83</v>
      </c>
      <c r="Q100">
        <v>32582.82</v>
      </c>
    </row>
    <row r="101" spans="1:17">
      <c r="A101" t="s">
        <v>34</v>
      </c>
      <c r="B101" s="93">
        <v>40829</v>
      </c>
      <c r="C101">
        <v>13</v>
      </c>
      <c r="D101">
        <v>6.8965709999999998</v>
      </c>
      <c r="E101">
        <v>6.8965709999999998</v>
      </c>
      <c r="F101">
        <v>84.697000000000003</v>
      </c>
      <c r="G101">
        <v>0.1891283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9.8344000000000005</v>
      </c>
      <c r="N101">
        <v>48516</v>
      </c>
      <c r="O101">
        <v>5144</v>
      </c>
      <c r="P101">
        <v>34022.82</v>
      </c>
      <c r="Q101">
        <v>34022.82</v>
      </c>
    </row>
    <row r="102" spans="1:17">
      <c r="A102" t="s">
        <v>34</v>
      </c>
      <c r="B102" s="93">
        <v>40829</v>
      </c>
      <c r="C102">
        <v>14</v>
      </c>
      <c r="D102">
        <v>7.0722079999999998</v>
      </c>
      <c r="E102">
        <v>6.5040870000000002</v>
      </c>
      <c r="F102">
        <v>83.231800000000007</v>
      </c>
      <c r="G102">
        <v>0.18525649999999999</v>
      </c>
      <c r="H102">
        <v>0.20250319999999999</v>
      </c>
      <c r="I102">
        <v>0.4186705</v>
      </c>
      <c r="J102">
        <v>0.56838730000000004</v>
      </c>
      <c r="K102">
        <v>0.71810410000000002</v>
      </c>
      <c r="L102">
        <v>0.93427130000000003</v>
      </c>
      <c r="M102">
        <v>9.8344000000000005</v>
      </c>
      <c r="N102">
        <v>48516</v>
      </c>
      <c r="O102">
        <v>5144</v>
      </c>
      <c r="P102">
        <v>34889.29</v>
      </c>
      <c r="Q102">
        <v>32086.58</v>
      </c>
    </row>
    <row r="103" spans="1:17">
      <c r="A103" t="s">
        <v>34</v>
      </c>
      <c r="B103" s="93">
        <v>40829</v>
      </c>
      <c r="C103">
        <v>15</v>
      </c>
      <c r="D103">
        <v>7.1384980000000002</v>
      </c>
      <c r="E103">
        <v>6.3977459999999997</v>
      </c>
      <c r="F103">
        <v>84.284400000000005</v>
      </c>
      <c r="G103">
        <v>0.18378530000000001</v>
      </c>
      <c r="H103">
        <v>0.37948179999999998</v>
      </c>
      <c r="I103">
        <v>0.59391570000000005</v>
      </c>
      <c r="J103">
        <v>0.74243199999999998</v>
      </c>
      <c r="K103">
        <v>0.89094839999999997</v>
      </c>
      <c r="L103">
        <v>1.1053820000000001</v>
      </c>
      <c r="M103">
        <v>9.8344000000000005</v>
      </c>
      <c r="N103">
        <v>48516</v>
      </c>
      <c r="O103">
        <v>5144</v>
      </c>
      <c r="P103">
        <v>35216.32</v>
      </c>
      <c r="Q103">
        <v>31561.97</v>
      </c>
    </row>
    <row r="104" spans="1:17">
      <c r="A104" t="s">
        <v>34</v>
      </c>
      <c r="B104" s="93">
        <v>40829</v>
      </c>
      <c r="C104">
        <v>16</v>
      </c>
      <c r="D104">
        <v>6.9346899999999998</v>
      </c>
      <c r="E104">
        <v>6.2531129999999999</v>
      </c>
      <c r="F104">
        <v>83.261499999999998</v>
      </c>
      <c r="G104">
        <v>0.1767987</v>
      </c>
      <c r="H104">
        <v>0.3347504</v>
      </c>
      <c r="I104">
        <v>0.54079670000000002</v>
      </c>
      <c r="J104">
        <v>0.68350370000000005</v>
      </c>
      <c r="K104">
        <v>0.82621080000000002</v>
      </c>
      <c r="L104">
        <v>1.032257</v>
      </c>
      <c r="M104">
        <v>9.8344000000000005</v>
      </c>
      <c r="N104">
        <v>48516</v>
      </c>
      <c r="O104">
        <v>5144</v>
      </c>
      <c r="P104">
        <v>34210.879999999997</v>
      </c>
      <c r="Q104">
        <v>30848.45</v>
      </c>
    </row>
    <row r="105" spans="1:17">
      <c r="A105" t="s">
        <v>34</v>
      </c>
      <c r="B105" s="93">
        <v>40829</v>
      </c>
      <c r="C105">
        <v>17</v>
      </c>
      <c r="D105">
        <v>6.5015799999999997</v>
      </c>
      <c r="E105">
        <v>5.8290319999999998</v>
      </c>
      <c r="F105">
        <v>82.1233</v>
      </c>
      <c r="G105">
        <v>0.16453090000000001</v>
      </c>
      <c r="H105">
        <v>0.34912090000000001</v>
      </c>
      <c r="I105">
        <v>0.5407824</v>
      </c>
      <c r="J105">
        <v>0.67352650000000003</v>
      </c>
      <c r="K105">
        <v>0.80627059999999995</v>
      </c>
      <c r="L105">
        <v>0.99793200000000004</v>
      </c>
      <c r="M105">
        <v>9.8344000000000005</v>
      </c>
      <c r="N105">
        <v>48516</v>
      </c>
      <c r="O105">
        <v>5144</v>
      </c>
      <c r="P105">
        <v>32074.21</v>
      </c>
      <c r="Q105">
        <v>28756.34</v>
      </c>
    </row>
    <row r="106" spans="1:17">
      <c r="A106" t="s">
        <v>34</v>
      </c>
      <c r="B106" s="93">
        <v>40829</v>
      </c>
      <c r="C106">
        <v>18</v>
      </c>
      <c r="D106">
        <v>5.4903829999999996</v>
      </c>
      <c r="E106">
        <v>5.4903820000000003</v>
      </c>
      <c r="F106">
        <v>80.270300000000006</v>
      </c>
      <c r="G106">
        <v>0.15880340000000001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9.8344000000000005</v>
      </c>
      <c r="N106">
        <v>48516</v>
      </c>
      <c r="O106">
        <v>5144</v>
      </c>
      <c r="P106">
        <v>27085.68</v>
      </c>
      <c r="Q106">
        <v>27085.68</v>
      </c>
    </row>
    <row r="107" spans="1:17">
      <c r="A107" t="s">
        <v>34</v>
      </c>
      <c r="B107" s="93">
        <v>40829</v>
      </c>
      <c r="C107">
        <v>19</v>
      </c>
      <c r="D107">
        <v>4.4937969999999998</v>
      </c>
      <c r="E107">
        <v>4.4937969999999998</v>
      </c>
      <c r="F107">
        <v>76.408100000000005</v>
      </c>
      <c r="G107">
        <v>0.14496829999999999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9.8344000000000005</v>
      </c>
      <c r="N107">
        <v>48516</v>
      </c>
      <c r="O107">
        <v>5144</v>
      </c>
      <c r="P107">
        <v>22169.23</v>
      </c>
      <c r="Q107">
        <v>22169.23</v>
      </c>
    </row>
    <row r="108" spans="1:17">
      <c r="A108" t="s">
        <v>34</v>
      </c>
      <c r="B108" s="93">
        <v>40829</v>
      </c>
      <c r="C108">
        <v>20</v>
      </c>
      <c r="D108">
        <v>3.8534459999999999</v>
      </c>
      <c r="E108">
        <v>3.8534459999999999</v>
      </c>
      <c r="F108">
        <v>73.272099999999995</v>
      </c>
      <c r="G108">
        <v>0.13380800000000001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9.8344000000000005</v>
      </c>
      <c r="N108">
        <v>48516</v>
      </c>
      <c r="O108">
        <v>5144</v>
      </c>
      <c r="P108">
        <v>19010.189999999999</v>
      </c>
      <c r="Q108">
        <v>19010.189999999999</v>
      </c>
    </row>
    <row r="109" spans="1:17">
      <c r="A109" t="s">
        <v>34</v>
      </c>
      <c r="B109" s="93">
        <v>40829</v>
      </c>
      <c r="C109">
        <v>21</v>
      </c>
      <c r="D109">
        <v>3.2239550000000001</v>
      </c>
      <c r="E109">
        <v>3.2239550000000001</v>
      </c>
      <c r="F109">
        <v>72.184899999999999</v>
      </c>
      <c r="G109">
        <v>0.1169234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9.8344000000000005</v>
      </c>
      <c r="N109">
        <v>48516</v>
      </c>
      <c r="O109">
        <v>5144</v>
      </c>
      <c r="P109">
        <v>15904.72</v>
      </c>
      <c r="Q109">
        <v>15904.72</v>
      </c>
    </row>
    <row r="110" spans="1:17">
      <c r="A110" t="s">
        <v>34</v>
      </c>
      <c r="B110" s="93">
        <v>40829</v>
      </c>
      <c r="C110">
        <v>22</v>
      </c>
      <c r="D110">
        <v>2.706477</v>
      </c>
      <c r="E110">
        <v>2.706477</v>
      </c>
      <c r="F110">
        <v>69.876499999999993</v>
      </c>
      <c r="G110">
        <v>0.1013428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9.8344000000000005</v>
      </c>
      <c r="N110">
        <v>48516</v>
      </c>
      <c r="O110">
        <v>5144</v>
      </c>
      <c r="P110">
        <v>13351.85</v>
      </c>
      <c r="Q110">
        <v>13351.85</v>
      </c>
    </row>
    <row r="111" spans="1:17">
      <c r="A111" t="s">
        <v>34</v>
      </c>
      <c r="B111" s="93">
        <v>40829</v>
      </c>
      <c r="C111">
        <v>23</v>
      </c>
      <c r="D111">
        <v>2.3363130000000001</v>
      </c>
      <c r="E111">
        <v>2.3363130000000001</v>
      </c>
      <c r="F111">
        <v>68.809899999999999</v>
      </c>
      <c r="G111">
        <v>8.7803300000000001E-2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9.8344000000000005</v>
      </c>
      <c r="N111">
        <v>48516</v>
      </c>
      <c r="O111">
        <v>5144</v>
      </c>
      <c r="P111">
        <v>11525.72</v>
      </c>
      <c r="Q111">
        <v>11525.72</v>
      </c>
    </row>
    <row r="112" spans="1:17">
      <c r="A112" t="s">
        <v>34</v>
      </c>
      <c r="B112" s="93">
        <v>40829</v>
      </c>
      <c r="C112">
        <v>24</v>
      </c>
      <c r="D112">
        <v>2.1348889999999998</v>
      </c>
      <c r="E112">
        <v>2.1348889999999998</v>
      </c>
      <c r="F112">
        <v>68.489099999999993</v>
      </c>
      <c r="G112">
        <v>7.9027399999999998E-2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9.8344000000000005</v>
      </c>
      <c r="N112">
        <v>48516</v>
      </c>
      <c r="O112">
        <v>5144</v>
      </c>
      <c r="P112">
        <v>10532.04</v>
      </c>
      <c r="Q112">
        <v>10532.04</v>
      </c>
    </row>
    <row r="113" spans="1:17">
      <c r="A113" t="s">
        <v>34</v>
      </c>
      <c r="B113" s="93">
        <v>40781</v>
      </c>
      <c r="C113">
        <v>1</v>
      </c>
      <c r="D113">
        <v>2.4351159999999998</v>
      </c>
      <c r="E113">
        <v>2.4351159999999998</v>
      </c>
      <c r="F113">
        <v>68.098299999999995</v>
      </c>
      <c r="G113">
        <v>9.4947400000000001E-2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9.8344000000000005</v>
      </c>
      <c r="N113">
        <v>48516</v>
      </c>
      <c r="O113">
        <v>5144</v>
      </c>
      <c r="P113">
        <v>12013.15</v>
      </c>
      <c r="Q113">
        <v>12013.15</v>
      </c>
    </row>
    <row r="114" spans="1:17">
      <c r="A114" t="s">
        <v>34</v>
      </c>
      <c r="B114" s="93">
        <v>40781</v>
      </c>
      <c r="C114">
        <v>2</v>
      </c>
      <c r="D114">
        <v>2.3346100000000001</v>
      </c>
      <c r="E114">
        <v>2.3346100000000001</v>
      </c>
      <c r="F114">
        <v>68.439400000000006</v>
      </c>
      <c r="G114">
        <v>8.9505500000000002E-2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9.8344000000000005</v>
      </c>
      <c r="N114">
        <v>48516</v>
      </c>
      <c r="O114">
        <v>5144</v>
      </c>
      <c r="P114">
        <v>11517.32</v>
      </c>
      <c r="Q114">
        <v>11517.32</v>
      </c>
    </row>
    <row r="115" spans="1:17">
      <c r="A115" t="s">
        <v>34</v>
      </c>
      <c r="B115" s="93">
        <v>40781</v>
      </c>
      <c r="C115">
        <v>3</v>
      </c>
      <c r="D115">
        <v>2.2466750000000002</v>
      </c>
      <c r="E115">
        <v>2.2466750000000002</v>
      </c>
      <c r="F115">
        <v>68.253799999999998</v>
      </c>
      <c r="G115">
        <v>8.6007100000000003E-2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9.8344000000000005</v>
      </c>
      <c r="N115">
        <v>48516</v>
      </c>
      <c r="O115">
        <v>5144</v>
      </c>
      <c r="P115">
        <v>11083.51</v>
      </c>
      <c r="Q115">
        <v>11083.51</v>
      </c>
    </row>
    <row r="116" spans="1:17">
      <c r="A116" t="s">
        <v>34</v>
      </c>
      <c r="B116" s="93">
        <v>40781</v>
      </c>
      <c r="C116">
        <v>4</v>
      </c>
      <c r="D116">
        <v>2.2090529999999999</v>
      </c>
      <c r="E116">
        <v>2.2090529999999999</v>
      </c>
      <c r="F116">
        <v>68.102999999999994</v>
      </c>
      <c r="G116">
        <v>8.4258600000000003E-2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9.8344000000000005</v>
      </c>
      <c r="N116">
        <v>48516</v>
      </c>
      <c r="O116">
        <v>5144</v>
      </c>
      <c r="P116">
        <v>10897.91</v>
      </c>
      <c r="Q116">
        <v>10897.91</v>
      </c>
    </row>
    <row r="117" spans="1:17">
      <c r="A117" t="s">
        <v>34</v>
      </c>
      <c r="B117" s="93">
        <v>40781</v>
      </c>
      <c r="C117">
        <v>5</v>
      </c>
      <c r="D117">
        <v>2.2291370000000001</v>
      </c>
      <c r="E117">
        <v>2.2291370000000001</v>
      </c>
      <c r="F117">
        <v>66.798500000000004</v>
      </c>
      <c r="G117">
        <v>8.6243700000000006E-2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9.8344000000000005</v>
      </c>
      <c r="N117">
        <v>48516</v>
      </c>
      <c r="O117">
        <v>5144</v>
      </c>
      <c r="P117">
        <v>10996.99</v>
      </c>
      <c r="Q117">
        <v>10996.99</v>
      </c>
    </row>
    <row r="118" spans="1:17">
      <c r="A118" t="s">
        <v>34</v>
      </c>
      <c r="B118" s="93">
        <v>40781</v>
      </c>
      <c r="C118">
        <v>6</v>
      </c>
      <c r="D118">
        <v>2.3651909999999998</v>
      </c>
      <c r="E118">
        <v>2.3651909999999998</v>
      </c>
      <c r="F118">
        <v>66.028000000000006</v>
      </c>
      <c r="G118">
        <v>9.3696500000000002E-2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9.8344000000000005</v>
      </c>
      <c r="N118">
        <v>48516</v>
      </c>
      <c r="O118">
        <v>5144</v>
      </c>
      <c r="P118">
        <v>11668.19</v>
      </c>
      <c r="Q118">
        <v>11668.19</v>
      </c>
    </row>
    <row r="119" spans="1:17">
      <c r="A119" t="s">
        <v>34</v>
      </c>
      <c r="B119" s="93">
        <v>40781</v>
      </c>
      <c r="C119">
        <v>7</v>
      </c>
      <c r="D119">
        <v>2.7162730000000002</v>
      </c>
      <c r="E119">
        <v>2.7162730000000002</v>
      </c>
      <c r="F119">
        <v>68.793700000000001</v>
      </c>
      <c r="G119">
        <v>0.117266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9.8344000000000005</v>
      </c>
      <c r="N119">
        <v>48516</v>
      </c>
      <c r="O119">
        <v>5144</v>
      </c>
      <c r="P119">
        <v>13400.18</v>
      </c>
      <c r="Q119">
        <v>13400.18</v>
      </c>
    </row>
    <row r="120" spans="1:17">
      <c r="A120" t="s">
        <v>34</v>
      </c>
      <c r="B120" s="93">
        <v>40781</v>
      </c>
      <c r="C120">
        <v>8</v>
      </c>
      <c r="D120">
        <v>3.537477</v>
      </c>
      <c r="E120">
        <v>3.5374780000000001</v>
      </c>
      <c r="F120">
        <v>71.886300000000006</v>
      </c>
      <c r="G120">
        <v>0.148455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9.8344000000000005</v>
      </c>
      <c r="N120">
        <v>48516</v>
      </c>
      <c r="O120">
        <v>5144</v>
      </c>
      <c r="P120">
        <v>17451.419999999998</v>
      </c>
      <c r="Q120">
        <v>17451.419999999998</v>
      </c>
    </row>
    <row r="121" spans="1:17">
      <c r="A121" t="s">
        <v>34</v>
      </c>
      <c r="B121" s="93">
        <v>40781</v>
      </c>
      <c r="C121">
        <v>9</v>
      </c>
      <c r="D121">
        <v>4.7522169999999999</v>
      </c>
      <c r="E121">
        <v>4.7522169999999999</v>
      </c>
      <c r="F121">
        <v>76.020899999999997</v>
      </c>
      <c r="G121">
        <v>0.17837539999999999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9.8344000000000005</v>
      </c>
      <c r="N121">
        <v>48516</v>
      </c>
      <c r="O121">
        <v>5144</v>
      </c>
      <c r="P121">
        <v>23444.09</v>
      </c>
      <c r="Q121">
        <v>23444.09</v>
      </c>
    </row>
    <row r="122" spans="1:17">
      <c r="A122" t="s">
        <v>34</v>
      </c>
      <c r="B122" s="93">
        <v>40781</v>
      </c>
      <c r="C122">
        <v>10</v>
      </c>
      <c r="D122">
        <v>6.2612930000000002</v>
      </c>
      <c r="E122">
        <v>6.2612930000000002</v>
      </c>
      <c r="F122">
        <v>78.584500000000006</v>
      </c>
      <c r="G122">
        <v>0.20285429999999999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9.8344000000000005</v>
      </c>
      <c r="N122">
        <v>48516</v>
      </c>
      <c r="O122">
        <v>5144</v>
      </c>
      <c r="P122">
        <v>30888.81</v>
      </c>
      <c r="Q122">
        <v>30888.81</v>
      </c>
    </row>
    <row r="123" spans="1:17">
      <c r="A123" t="s">
        <v>34</v>
      </c>
      <c r="B123" s="93">
        <v>40781</v>
      </c>
      <c r="C123">
        <v>11</v>
      </c>
      <c r="D123">
        <v>7.4478070000000001</v>
      </c>
      <c r="E123">
        <v>7.4478070000000001</v>
      </c>
      <c r="F123">
        <v>80.959400000000002</v>
      </c>
      <c r="G123">
        <v>0.2265605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9.8344000000000005</v>
      </c>
      <c r="N123">
        <v>48516</v>
      </c>
      <c r="O123">
        <v>5144</v>
      </c>
      <c r="P123">
        <v>36742.230000000003</v>
      </c>
      <c r="Q123">
        <v>36742.230000000003</v>
      </c>
    </row>
    <row r="124" spans="1:17">
      <c r="A124" t="s">
        <v>34</v>
      </c>
      <c r="B124" s="93">
        <v>40781</v>
      </c>
      <c r="C124">
        <v>12</v>
      </c>
      <c r="D124">
        <v>8.1088690000000003</v>
      </c>
      <c r="E124">
        <v>8.1088679999999993</v>
      </c>
      <c r="F124">
        <v>82.5779</v>
      </c>
      <c r="G124">
        <v>0.24694099999999999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9.8344000000000005</v>
      </c>
      <c r="N124">
        <v>48516</v>
      </c>
      <c r="O124">
        <v>5144</v>
      </c>
      <c r="P124">
        <v>40003.440000000002</v>
      </c>
      <c r="Q124">
        <v>40003.440000000002</v>
      </c>
    </row>
    <row r="125" spans="1:17">
      <c r="A125" t="s">
        <v>34</v>
      </c>
      <c r="B125" s="93">
        <v>40781</v>
      </c>
      <c r="C125">
        <v>13</v>
      </c>
      <c r="D125">
        <v>8.3742090000000005</v>
      </c>
      <c r="E125">
        <v>8.3742090000000005</v>
      </c>
      <c r="F125">
        <v>84.976900000000001</v>
      </c>
      <c r="G125">
        <v>0.25322679999999997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9.8344000000000005</v>
      </c>
      <c r="N125">
        <v>48516</v>
      </c>
      <c r="O125">
        <v>5144</v>
      </c>
      <c r="P125">
        <v>41312.449999999997</v>
      </c>
      <c r="Q125">
        <v>41312.449999999997</v>
      </c>
    </row>
    <row r="126" spans="1:17">
      <c r="A126" t="s">
        <v>34</v>
      </c>
      <c r="B126" s="93">
        <v>40781</v>
      </c>
      <c r="C126">
        <v>14</v>
      </c>
      <c r="D126">
        <v>8.5565700000000007</v>
      </c>
      <c r="E126">
        <v>8.5565700000000007</v>
      </c>
      <c r="F126">
        <v>83.493700000000004</v>
      </c>
      <c r="G126">
        <v>0.25938329999999998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9.8344000000000005</v>
      </c>
      <c r="N126">
        <v>48516</v>
      </c>
      <c r="O126">
        <v>5144</v>
      </c>
      <c r="P126">
        <v>42212.09</v>
      </c>
      <c r="Q126">
        <v>42212.09</v>
      </c>
    </row>
    <row r="127" spans="1:17">
      <c r="A127" t="s">
        <v>34</v>
      </c>
      <c r="B127" s="93">
        <v>40781</v>
      </c>
      <c r="C127">
        <v>15</v>
      </c>
      <c r="D127">
        <v>8.5577120000000004</v>
      </c>
      <c r="E127">
        <v>7.7635649999999998</v>
      </c>
      <c r="F127">
        <v>83.754900000000006</v>
      </c>
      <c r="G127">
        <v>0.24233170000000001</v>
      </c>
      <c r="H127">
        <v>0.31418649999999998</v>
      </c>
      <c r="I127">
        <v>0.59718479999999996</v>
      </c>
      <c r="J127">
        <v>0.79318860000000002</v>
      </c>
      <c r="K127">
        <v>0.98919239999999997</v>
      </c>
      <c r="L127">
        <v>1.2721910000000001</v>
      </c>
      <c r="M127">
        <v>9.8344000000000005</v>
      </c>
      <c r="N127">
        <v>48516</v>
      </c>
      <c r="O127">
        <v>5144</v>
      </c>
      <c r="P127">
        <v>42217.72</v>
      </c>
      <c r="Q127">
        <v>38299.96</v>
      </c>
    </row>
    <row r="128" spans="1:17">
      <c r="A128" t="s">
        <v>34</v>
      </c>
      <c r="B128" s="93">
        <v>40781</v>
      </c>
      <c r="C128">
        <v>16</v>
      </c>
      <c r="D128">
        <v>8.3433159999999997</v>
      </c>
      <c r="E128">
        <v>7.4622799999999998</v>
      </c>
      <c r="F128">
        <v>82.389300000000006</v>
      </c>
      <c r="G128">
        <v>0.23242969999999999</v>
      </c>
      <c r="H128">
        <v>0.42252679999999998</v>
      </c>
      <c r="I128">
        <v>0.69360820000000001</v>
      </c>
      <c r="J128">
        <v>0.88135839999999999</v>
      </c>
      <c r="K128">
        <v>1.0691079999999999</v>
      </c>
      <c r="L128">
        <v>1.34019</v>
      </c>
      <c r="M128">
        <v>9.8344000000000005</v>
      </c>
      <c r="N128">
        <v>48516</v>
      </c>
      <c r="O128">
        <v>5144</v>
      </c>
      <c r="P128">
        <v>41160.04</v>
      </c>
      <c r="Q128">
        <v>36813.629999999997</v>
      </c>
    </row>
    <row r="129" spans="1:17">
      <c r="A129" t="s">
        <v>34</v>
      </c>
      <c r="B129" s="93">
        <v>40781</v>
      </c>
      <c r="C129">
        <v>17</v>
      </c>
      <c r="D129">
        <v>7.8262499999999999</v>
      </c>
      <c r="E129">
        <v>6.8958680000000001</v>
      </c>
      <c r="F129">
        <v>82.022400000000005</v>
      </c>
      <c r="G129">
        <v>0.2156342</v>
      </c>
      <c r="H129">
        <v>0.50324340000000001</v>
      </c>
      <c r="I129">
        <v>0.75457180000000001</v>
      </c>
      <c r="J129">
        <v>0.9286411</v>
      </c>
      <c r="K129">
        <v>1.1027100000000001</v>
      </c>
      <c r="L129">
        <v>1.354039</v>
      </c>
      <c r="M129">
        <v>9.8344000000000005</v>
      </c>
      <c r="N129">
        <v>48516</v>
      </c>
      <c r="O129">
        <v>5144</v>
      </c>
      <c r="P129">
        <v>38609.199999999997</v>
      </c>
      <c r="Q129">
        <v>34019.360000000001</v>
      </c>
    </row>
    <row r="130" spans="1:17">
      <c r="A130" t="s">
        <v>34</v>
      </c>
      <c r="B130" s="93">
        <v>40781</v>
      </c>
      <c r="C130">
        <v>18</v>
      </c>
      <c r="D130">
        <v>6.8435420000000002</v>
      </c>
      <c r="E130">
        <v>5.9070640000000001</v>
      </c>
      <c r="F130">
        <v>79.994200000000006</v>
      </c>
      <c r="G130">
        <v>0.2011472</v>
      </c>
      <c r="H130">
        <v>0.54053720000000005</v>
      </c>
      <c r="I130">
        <v>0.77493719999999999</v>
      </c>
      <c r="J130">
        <v>0.9372819</v>
      </c>
      <c r="K130">
        <v>1.0996269999999999</v>
      </c>
      <c r="L130">
        <v>1.3340270000000001</v>
      </c>
      <c r="M130">
        <v>9.8344000000000005</v>
      </c>
      <c r="N130">
        <v>48516</v>
      </c>
      <c r="O130">
        <v>5144</v>
      </c>
      <c r="P130">
        <v>33761.21</v>
      </c>
      <c r="Q130">
        <v>29141.29</v>
      </c>
    </row>
    <row r="131" spans="1:17">
      <c r="A131" t="s">
        <v>34</v>
      </c>
      <c r="B131" s="93">
        <v>40781</v>
      </c>
      <c r="C131">
        <v>19</v>
      </c>
      <c r="D131">
        <v>5.4442539999999999</v>
      </c>
      <c r="E131">
        <v>5.4442550000000001</v>
      </c>
      <c r="F131">
        <v>77.728499999999997</v>
      </c>
      <c r="G131">
        <v>0.19939319999999999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9.8344000000000005</v>
      </c>
      <c r="N131">
        <v>48516</v>
      </c>
      <c r="O131">
        <v>5144</v>
      </c>
      <c r="P131">
        <v>26858.12</v>
      </c>
      <c r="Q131">
        <v>26858.12</v>
      </c>
    </row>
    <row r="132" spans="1:17">
      <c r="A132" t="s">
        <v>34</v>
      </c>
      <c r="B132" s="93">
        <v>40781</v>
      </c>
      <c r="C132">
        <v>20</v>
      </c>
      <c r="D132">
        <v>4.7177150000000001</v>
      </c>
      <c r="E132">
        <v>4.717714</v>
      </c>
      <c r="F132">
        <v>73.254999999999995</v>
      </c>
      <c r="G132">
        <v>0.18458179999999999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9.8344000000000005</v>
      </c>
      <c r="N132">
        <v>48516</v>
      </c>
      <c r="O132">
        <v>5144</v>
      </c>
      <c r="P132">
        <v>23273.88</v>
      </c>
      <c r="Q132">
        <v>23273.88</v>
      </c>
    </row>
    <row r="133" spans="1:17">
      <c r="A133" t="s">
        <v>34</v>
      </c>
      <c r="B133" s="93">
        <v>40781</v>
      </c>
      <c r="C133">
        <v>21</v>
      </c>
      <c r="D133">
        <v>4.0841229999999999</v>
      </c>
      <c r="E133">
        <v>4.0841229999999999</v>
      </c>
      <c r="F133">
        <v>70.951499999999996</v>
      </c>
      <c r="G133">
        <v>0.16170180000000001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9.8344000000000005</v>
      </c>
      <c r="N133">
        <v>48516</v>
      </c>
      <c r="O133">
        <v>5144</v>
      </c>
      <c r="P133">
        <v>20148.18</v>
      </c>
      <c r="Q133">
        <v>20148.18</v>
      </c>
    </row>
    <row r="134" spans="1:17">
      <c r="A134" t="s">
        <v>34</v>
      </c>
      <c r="B134" s="93">
        <v>40781</v>
      </c>
      <c r="C134">
        <v>22</v>
      </c>
      <c r="D134">
        <v>3.5328889999999999</v>
      </c>
      <c r="E134">
        <v>3.5328889999999999</v>
      </c>
      <c r="F134">
        <v>69.381399999999999</v>
      </c>
      <c r="G134">
        <v>0.1420419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9.8344000000000005</v>
      </c>
      <c r="N134">
        <v>48516</v>
      </c>
      <c r="O134">
        <v>5144</v>
      </c>
      <c r="P134">
        <v>17428.78</v>
      </c>
      <c r="Q134">
        <v>17428.78</v>
      </c>
    </row>
    <row r="135" spans="1:17">
      <c r="A135" t="s">
        <v>34</v>
      </c>
      <c r="B135" s="93">
        <v>40781</v>
      </c>
      <c r="C135">
        <v>23</v>
      </c>
      <c r="D135">
        <v>3.0502440000000002</v>
      </c>
      <c r="E135">
        <v>3.0502440000000002</v>
      </c>
      <c r="F135">
        <v>68.405199999999994</v>
      </c>
      <c r="G135">
        <v>0.1219967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9.8344000000000005</v>
      </c>
      <c r="N135">
        <v>48516</v>
      </c>
      <c r="O135">
        <v>5144</v>
      </c>
      <c r="P135">
        <v>15047.75</v>
      </c>
      <c r="Q135">
        <v>15047.75</v>
      </c>
    </row>
    <row r="136" spans="1:17">
      <c r="A136" t="s">
        <v>34</v>
      </c>
      <c r="B136" s="93">
        <v>40781</v>
      </c>
      <c r="C136">
        <v>24</v>
      </c>
      <c r="D136">
        <v>2.7611919999999999</v>
      </c>
      <c r="E136">
        <v>2.7611919999999999</v>
      </c>
      <c r="F136">
        <v>67.584800000000001</v>
      </c>
      <c r="G136">
        <v>0.10819620000000001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9.8344000000000005</v>
      </c>
      <c r="N136">
        <v>48516</v>
      </c>
      <c r="O136">
        <v>5144</v>
      </c>
      <c r="P136">
        <v>13621.78</v>
      </c>
      <c r="Q136">
        <v>13621.78</v>
      </c>
    </row>
    <row r="137" spans="1:17">
      <c r="A137" t="s">
        <v>34</v>
      </c>
      <c r="B137" t="s">
        <v>41</v>
      </c>
      <c r="C137">
        <v>1</v>
      </c>
      <c r="D137">
        <v>2.0750730000000002</v>
      </c>
      <c r="E137">
        <v>2.0750730000000002</v>
      </c>
      <c r="F137">
        <v>68.074799999999996</v>
      </c>
      <c r="G137">
        <v>8.1485199999999994E-2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9.8344000000000005</v>
      </c>
      <c r="N137">
        <v>48516</v>
      </c>
      <c r="O137">
        <v>5144</v>
      </c>
      <c r="P137">
        <v>10236.950000000001</v>
      </c>
      <c r="Q137">
        <v>10236.950000000001</v>
      </c>
    </row>
    <row r="138" spans="1:17">
      <c r="A138" t="s">
        <v>34</v>
      </c>
      <c r="B138" t="s">
        <v>41</v>
      </c>
      <c r="C138">
        <v>2</v>
      </c>
      <c r="D138">
        <v>2.1950440000000002</v>
      </c>
      <c r="E138">
        <v>2.1950440000000002</v>
      </c>
      <c r="F138">
        <v>68.230800000000002</v>
      </c>
      <c r="G138">
        <v>7.9938499999999996E-2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9.8344000000000005</v>
      </c>
      <c r="N138">
        <v>48516</v>
      </c>
      <c r="O138">
        <v>5144</v>
      </c>
      <c r="P138">
        <v>10828.8</v>
      </c>
      <c r="Q138">
        <v>10828.8</v>
      </c>
    </row>
    <row r="139" spans="1:17">
      <c r="A139" t="s">
        <v>34</v>
      </c>
      <c r="B139" t="s">
        <v>41</v>
      </c>
      <c r="C139">
        <v>3</v>
      </c>
      <c r="D139">
        <v>2.2715839999999998</v>
      </c>
      <c r="E139">
        <v>2.2715839999999998</v>
      </c>
      <c r="F139">
        <v>67.8733</v>
      </c>
      <c r="G139">
        <v>7.9745800000000006E-2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9.8344000000000005</v>
      </c>
      <c r="N139">
        <v>48516</v>
      </c>
      <c r="O139">
        <v>5144</v>
      </c>
      <c r="P139">
        <v>11206.39</v>
      </c>
      <c r="Q139">
        <v>11206.39</v>
      </c>
    </row>
    <row r="140" spans="1:17">
      <c r="A140" t="s">
        <v>34</v>
      </c>
      <c r="B140" t="s">
        <v>41</v>
      </c>
      <c r="C140">
        <v>4</v>
      </c>
      <c r="D140">
        <v>2.2451620000000001</v>
      </c>
      <c r="E140">
        <v>2.2451620000000001</v>
      </c>
      <c r="F140">
        <v>67.483800000000002</v>
      </c>
      <c r="G140">
        <v>7.8189900000000007E-2</v>
      </c>
      <c r="H140">
        <v>0</v>
      </c>
      <c r="I140">
        <v>0</v>
      </c>
      <c r="J140">
        <v>0</v>
      </c>
      <c r="K140">
        <v>0</v>
      </c>
      <c r="L140">
        <v>0</v>
      </c>
      <c r="M140">
        <v>9.8344000000000005</v>
      </c>
      <c r="N140">
        <v>48516</v>
      </c>
      <c r="O140">
        <v>5144</v>
      </c>
      <c r="P140">
        <v>11076.05</v>
      </c>
      <c r="Q140">
        <v>11076.05</v>
      </c>
    </row>
    <row r="141" spans="1:17">
      <c r="A141" t="s">
        <v>34</v>
      </c>
      <c r="B141" t="s">
        <v>41</v>
      </c>
      <c r="C141">
        <v>5</v>
      </c>
      <c r="D141">
        <v>2.221625</v>
      </c>
      <c r="E141">
        <v>2.221625</v>
      </c>
      <c r="F141">
        <v>66.817899999999995</v>
      </c>
      <c r="G141">
        <v>7.8527399999999997E-2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9.8344000000000005</v>
      </c>
      <c r="N141">
        <v>48516</v>
      </c>
      <c r="O141">
        <v>5144</v>
      </c>
      <c r="P141">
        <v>10959.93</v>
      </c>
      <c r="Q141">
        <v>10959.93</v>
      </c>
    </row>
    <row r="142" spans="1:17">
      <c r="A142" t="s">
        <v>34</v>
      </c>
      <c r="B142" t="s">
        <v>41</v>
      </c>
      <c r="C142">
        <v>6</v>
      </c>
      <c r="D142">
        <v>2.3285930000000001</v>
      </c>
      <c r="E142">
        <v>2.3285930000000001</v>
      </c>
      <c r="F142">
        <v>66.330600000000004</v>
      </c>
      <c r="G142">
        <v>8.4305199999999997E-2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9.8344000000000005</v>
      </c>
      <c r="N142">
        <v>48516</v>
      </c>
      <c r="O142">
        <v>5144</v>
      </c>
      <c r="P142">
        <v>11487.64</v>
      </c>
      <c r="Q142">
        <v>11487.64</v>
      </c>
    </row>
    <row r="143" spans="1:17">
      <c r="A143" t="s">
        <v>34</v>
      </c>
      <c r="B143" t="s">
        <v>41</v>
      </c>
      <c r="C143">
        <v>7</v>
      </c>
      <c r="D143">
        <v>2.6390090000000002</v>
      </c>
      <c r="E143">
        <v>2.6390090000000002</v>
      </c>
      <c r="F143">
        <v>68.668800000000005</v>
      </c>
      <c r="G143">
        <v>0.10258340000000001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9.8344000000000005</v>
      </c>
      <c r="N143">
        <v>48516</v>
      </c>
      <c r="O143">
        <v>5144</v>
      </c>
      <c r="P143">
        <v>13019.01</v>
      </c>
      <c r="Q143">
        <v>13019.01</v>
      </c>
    </row>
    <row r="144" spans="1:17">
      <c r="A144" t="s">
        <v>34</v>
      </c>
      <c r="B144" t="s">
        <v>41</v>
      </c>
      <c r="C144">
        <v>8</v>
      </c>
      <c r="D144">
        <v>3.3093970000000001</v>
      </c>
      <c r="E144">
        <v>3.3093970000000001</v>
      </c>
      <c r="F144">
        <v>71.482399999999998</v>
      </c>
      <c r="G144">
        <v>0.1305258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9.8344000000000005</v>
      </c>
      <c r="N144">
        <v>48516</v>
      </c>
      <c r="O144">
        <v>5144</v>
      </c>
      <c r="P144">
        <v>16326.23</v>
      </c>
      <c r="Q144">
        <v>16326.23</v>
      </c>
    </row>
    <row r="145" spans="1:17">
      <c r="A145" t="s">
        <v>34</v>
      </c>
      <c r="B145" t="s">
        <v>41</v>
      </c>
      <c r="C145">
        <v>9</v>
      </c>
      <c r="D145">
        <v>4.3708400000000003</v>
      </c>
      <c r="E145">
        <v>4.3708400000000003</v>
      </c>
      <c r="F145">
        <v>75.713899999999995</v>
      </c>
      <c r="G145">
        <v>0.1589266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9.8344000000000005</v>
      </c>
      <c r="N145">
        <v>48516</v>
      </c>
      <c r="O145">
        <v>5144</v>
      </c>
      <c r="P145">
        <v>21562.639999999999</v>
      </c>
      <c r="Q145">
        <v>21562.639999999999</v>
      </c>
    </row>
    <row r="146" spans="1:17">
      <c r="A146" t="s">
        <v>34</v>
      </c>
      <c r="B146" t="s">
        <v>41</v>
      </c>
      <c r="C146">
        <v>10</v>
      </c>
      <c r="D146">
        <v>5.655284</v>
      </c>
      <c r="E146">
        <v>5.655284</v>
      </c>
      <c r="F146">
        <v>78.839799999999997</v>
      </c>
      <c r="G146">
        <v>0.18133740000000001</v>
      </c>
      <c r="H146">
        <v>0</v>
      </c>
      <c r="I146">
        <v>0</v>
      </c>
      <c r="J146">
        <v>0</v>
      </c>
      <c r="K146">
        <v>0</v>
      </c>
      <c r="L146">
        <v>0</v>
      </c>
      <c r="M146">
        <v>9.8344000000000005</v>
      </c>
      <c r="N146">
        <v>48516</v>
      </c>
      <c r="O146">
        <v>5144</v>
      </c>
      <c r="P146">
        <v>27899.19</v>
      </c>
      <c r="Q146">
        <v>27899.18</v>
      </c>
    </row>
    <row r="147" spans="1:17">
      <c r="A147" t="s">
        <v>34</v>
      </c>
      <c r="B147" t="s">
        <v>41</v>
      </c>
      <c r="C147">
        <v>11</v>
      </c>
      <c r="D147">
        <v>6.7559019999999999</v>
      </c>
      <c r="E147">
        <v>6.7559019999999999</v>
      </c>
      <c r="F147">
        <v>81.242000000000004</v>
      </c>
      <c r="G147">
        <v>0.20185210000000001</v>
      </c>
      <c r="H147">
        <v>0</v>
      </c>
      <c r="I147">
        <v>0</v>
      </c>
      <c r="J147">
        <v>0</v>
      </c>
      <c r="K147">
        <v>0</v>
      </c>
      <c r="L147">
        <v>0</v>
      </c>
      <c r="M147">
        <v>9.8344000000000005</v>
      </c>
      <c r="N147">
        <v>48516</v>
      </c>
      <c r="O147">
        <v>5144</v>
      </c>
      <c r="P147">
        <v>33328.86</v>
      </c>
      <c r="Q147">
        <v>33328.86</v>
      </c>
    </row>
    <row r="148" spans="1:17">
      <c r="A148" t="s">
        <v>34</v>
      </c>
      <c r="B148" t="s">
        <v>41</v>
      </c>
      <c r="C148">
        <v>12</v>
      </c>
      <c r="D148">
        <v>7.4239499999999996</v>
      </c>
      <c r="E148">
        <v>7.4239499999999996</v>
      </c>
      <c r="F148">
        <v>83.609899999999996</v>
      </c>
      <c r="G148">
        <v>0.21817210000000001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9.8344000000000005</v>
      </c>
      <c r="N148">
        <v>48516</v>
      </c>
      <c r="O148">
        <v>5144</v>
      </c>
      <c r="P148">
        <v>36624.54</v>
      </c>
      <c r="Q148">
        <v>36624.54</v>
      </c>
    </row>
    <row r="149" spans="1:17">
      <c r="A149" t="s">
        <v>34</v>
      </c>
      <c r="B149" t="s">
        <v>41</v>
      </c>
      <c r="C149">
        <v>13</v>
      </c>
      <c r="D149">
        <v>7.6835930000000001</v>
      </c>
      <c r="E149">
        <v>7.683592</v>
      </c>
      <c r="F149">
        <v>86.070899999999995</v>
      </c>
      <c r="G149">
        <v>0.22404589999999999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9.8344000000000005</v>
      </c>
      <c r="N149">
        <v>48516</v>
      </c>
      <c r="O149">
        <v>5144</v>
      </c>
      <c r="P149">
        <v>37905.43</v>
      </c>
      <c r="Q149">
        <v>37905.43</v>
      </c>
    </row>
    <row r="150" spans="1:17">
      <c r="A150" t="s">
        <v>34</v>
      </c>
      <c r="B150" t="s">
        <v>41</v>
      </c>
      <c r="C150">
        <v>14</v>
      </c>
      <c r="D150">
        <v>7.8722599999999998</v>
      </c>
      <c r="E150">
        <v>7.1658280000000003</v>
      </c>
      <c r="F150">
        <v>86.746700000000004</v>
      </c>
      <c r="G150">
        <v>0.2135502</v>
      </c>
      <c r="H150">
        <v>-8.7476200000000004E-2</v>
      </c>
      <c r="I150">
        <v>0.1729754</v>
      </c>
      <c r="J150">
        <v>0.35336339999999999</v>
      </c>
      <c r="K150">
        <v>0.53375139999999999</v>
      </c>
      <c r="L150">
        <v>0.79420299999999999</v>
      </c>
      <c r="M150">
        <v>9.8344000000000005</v>
      </c>
      <c r="N150">
        <v>48516</v>
      </c>
      <c r="O150">
        <v>5144</v>
      </c>
      <c r="P150">
        <v>38836.18</v>
      </c>
      <c r="Q150">
        <v>35351.14</v>
      </c>
    </row>
    <row r="151" spans="1:17">
      <c r="A151" t="s">
        <v>34</v>
      </c>
      <c r="B151" t="s">
        <v>41</v>
      </c>
      <c r="C151">
        <v>15</v>
      </c>
      <c r="D151">
        <v>7.9107469999999998</v>
      </c>
      <c r="E151">
        <v>7.1246039999999997</v>
      </c>
      <c r="F151">
        <v>85.594300000000004</v>
      </c>
      <c r="G151">
        <v>0.21441840000000001</v>
      </c>
      <c r="H151">
        <v>0.3632416</v>
      </c>
      <c r="I151">
        <v>0.61351420000000001</v>
      </c>
      <c r="J151">
        <v>0.78685229999999995</v>
      </c>
      <c r="K151">
        <v>0.9601904</v>
      </c>
      <c r="L151">
        <v>1.2104630000000001</v>
      </c>
      <c r="M151">
        <v>9.8344000000000005</v>
      </c>
      <c r="N151">
        <v>48516</v>
      </c>
      <c r="O151">
        <v>5144</v>
      </c>
      <c r="P151">
        <v>39026.050000000003</v>
      </c>
      <c r="Q151">
        <v>35147.78</v>
      </c>
    </row>
    <row r="152" spans="1:17">
      <c r="A152" t="s">
        <v>34</v>
      </c>
      <c r="B152" t="s">
        <v>41</v>
      </c>
      <c r="C152">
        <v>16</v>
      </c>
      <c r="D152">
        <v>7.4008000000000003</v>
      </c>
      <c r="E152">
        <v>6.6615229999999999</v>
      </c>
      <c r="F152">
        <v>84.552199999999999</v>
      </c>
      <c r="G152">
        <v>0.1986097</v>
      </c>
      <c r="H152">
        <v>0.34473290000000001</v>
      </c>
      <c r="I152">
        <v>0.57826900000000003</v>
      </c>
      <c r="J152">
        <v>0.74001539999999999</v>
      </c>
      <c r="K152">
        <v>0.90176190000000001</v>
      </c>
      <c r="L152">
        <v>1.1352979999999999</v>
      </c>
      <c r="M152">
        <v>9.8344000000000005</v>
      </c>
      <c r="N152">
        <v>48516</v>
      </c>
      <c r="O152">
        <v>5144</v>
      </c>
      <c r="P152">
        <v>36510.33</v>
      </c>
      <c r="Q152">
        <v>32863.26</v>
      </c>
    </row>
    <row r="153" spans="1:17">
      <c r="A153" t="s">
        <v>34</v>
      </c>
      <c r="B153" t="s">
        <v>41</v>
      </c>
      <c r="C153">
        <v>17</v>
      </c>
      <c r="D153">
        <v>6.9391449999999999</v>
      </c>
      <c r="E153">
        <v>6.2165400000000002</v>
      </c>
      <c r="F153">
        <v>83.756399999999999</v>
      </c>
      <c r="G153">
        <v>0.1799895</v>
      </c>
      <c r="H153">
        <v>0.35027900000000001</v>
      </c>
      <c r="I153">
        <v>0.57005320000000004</v>
      </c>
      <c r="J153">
        <v>0.72226820000000003</v>
      </c>
      <c r="K153">
        <v>0.87448300000000001</v>
      </c>
      <c r="L153">
        <v>1.094257</v>
      </c>
      <c r="M153">
        <v>9.8344000000000005</v>
      </c>
      <c r="N153">
        <v>48516</v>
      </c>
      <c r="O153">
        <v>5144</v>
      </c>
      <c r="P153">
        <v>34232.85</v>
      </c>
      <c r="Q153">
        <v>30668.03</v>
      </c>
    </row>
    <row r="154" spans="1:17">
      <c r="A154" t="s">
        <v>34</v>
      </c>
      <c r="B154" t="s">
        <v>41</v>
      </c>
      <c r="C154">
        <v>18</v>
      </c>
      <c r="D154">
        <v>6.1804430000000004</v>
      </c>
      <c r="E154">
        <v>5.5630879999999996</v>
      </c>
      <c r="F154">
        <v>80.781400000000005</v>
      </c>
      <c r="G154">
        <v>0.18448320000000001</v>
      </c>
      <c r="H154">
        <v>2.10704E-2</v>
      </c>
      <c r="I154">
        <v>0.22780130000000001</v>
      </c>
      <c r="J154">
        <v>0.37098249999999999</v>
      </c>
      <c r="K154">
        <v>0.5141637</v>
      </c>
      <c r="L154">
        <v>0.7208947</v>
      </c>
      <c r="M154">
        <v>9.8344000000000005</v>
      </c>
      <c r="N154">
        <v>48516</v>
      </c>
      <c r="O154">
        <v>5144</v>
      </c>
      <c r="P154">
        <v>30489.95</v>
      </c>
      <c r="Q154">
        <v>27444.36</v>
      </c>
    </row>
    <row r="155" spans="1:17">
      <c r="A155" t="s">
        <v>34</v>
      </c>
      <c r="B155" t="s">
        <v>41</v>
      </c>
      <c r="C155">
        <v>19</v>
      </c>
      <c r="D155">
        <v>4.9049630000000004</v>
      </c>
      <c r="E155">
        <v>4.9049630000000004</v>
      </c>
      <c r="F155">
        <v>78.630799999999994</v>
      </c>
      <c r="G155">
        <v>0.1608038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9.8344000000000005</v>
      </c>
      <c r="N155">
        <v>48516</v>
      </c>
      <c r="O155">
        <v>5144</v>
      </c>
      <c r="P155">
        <v>24197.63</v>
      </c>
      <c r="Q155">
        <v>24197.63</v>
      </c>
    </row>
    <row r="156" spans="1:17">
      <c r="A156" t="s">
        <v>34</v>
      </c>
      <c r="B156" t="s">
        <v>41</v>
      </c>
      <c r="C156">
        <v>20</v>
      </c>
      <c r="D156">
        <v>4.2162430000000004</v>
      </c>
      <c r="E156">
        <v>4.2162430000000004</v>
      </c>
      <c r="F156">
        <v>74.553799999999995</v>
      </c>
      <c r="G156">
        <v>0.14891480000000001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9.8344000000000005</v>
      </c>
      <c r="N156">
        <v>48516</v>
      </c>
      <c r="O156">
        <v>5144</v>
      </c>
      <c r="P156">
        <v>20799.97</v>
      </c>
      <c r="Q156">
        <v>20799.97</v>
      </c>
    </row>
    <row r="157" spans="1:17">
      <c r="A157" t="s">
        <v>34</v>
      </c>
      <c r="B157" t="s">
        <v>41</v>
      </c>
      <c r="C157">
        <v>21</v>
      </c>
      <c r="D157">
        <v>3.5796420000000002</v>
      </c>
      <c r="E157">
        <v>3.5796420000000002</v>
      </c>
      <c r="F157">
        <v>72.358900000000006</v>
      </c>
      <c r="G157">
        <v>0.13022449999999999</v>
      </c>
      <c r="H157">
        <v>0</v>
      </c>
      <c r="I157">
        <v>0</v>
      </c>
      <c r="J157">
        <v>0</v>
      </c>
      <c r="K157">
        <v>0</v>
      </c>
      <c r="L157">
        <v>0</v>
      </c>
      <c r="M157">
        <v>9.8344000000000005</v>
      </c>
      <c r="N157">
        <v>48516</v>
      </c>
      <c r="O157">
        <v>5144</v>
      </c>
      <c r="P157">
        <v>17659.43</v>
      </c>
      <c r="Q157">
        <v>17659.43</v>
      </c>
    </row>
    <row r="158" spans="1:17">
      <c r="A158" t="s">
        <v>34</v>
      </c>
      <c r="B158" t="s">
        <v>41</v>
      </c>
      <c r="C158">
        <v>22</v>
      </c>
      <c r="D158">
        <v>3.0263309999999999</v>
      </c>
      <c r="E158">
        <v>3.0263309999999999</v>
      </c>
      <c r="F158">
        <v>70.977099999999993</v>
      </c>
      <c r="G158">
        <v>0.1140523</v>
      </c>
      <c r="H158">
        <v>0</v>
      </c>
      <c r="I158">
        <v>0</v>
      </c>
      <c r="J158">
        <v>0</v>
      </c>
      <c r="K158">
        <v>0</v>
      </c>
      <c r="L158">
        <v>0</v>
      </c>
      <c r="M158">
        <v>9.8344000000000005</v>
      </c>
      <c r="N158">
        <v>48516</v>
      </c>
      <c r="O158">
        <v>5144</v>
      </c>
      <c r="P158">
        <v>14929.78</v>
      </c>
      <c r="Q158">
        <v>14929.78</v>
      </c>
    </row>
    <row r="159" spans="1:17">
      <c r="A159" t="s">
        <v>34</v>
      </c>
      <c r="B159" t="s">
        <v>41</v>
      </c>
      <c r="C159">
        <v>23</v>
      </c>
      <c r="D159">
        <v>2.6029900000000001</v>
      </c>
      <c r="E159">
        <v>2.6029900000000001</v>
      </c>
      <c r="F159">
        <v>70.002700000000004</v>
      </c>
      <c r="G159">
        <v>9.9018200000000001E-2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9.8344000000000005</v>
      </c>
      <c r="N159">
        <v>48516</v>
      </c>
      <c r="O159">
        <v>5144</v>
      </c>
      <c r="P159">
        <v>12841.32</v>
      </c>
      <c r="Q159">
        <v>12841.32</v>
      </c>
    </row>
    <row r="160" spans="1:17">
      <c r="A160" t="s">
        <v>34</v>
      </c>
      <c r="B160" t="s">
        <v>41</v>
      </c>
      <c r="C160">
        <v>24</v>
      </c>
      <c r="D160">
        <v>2.373535</v>
      </c>
      <c r="E160">
        <v>2.373535</v>
      </c>
      <c r="F160">
        <v>69.036000000000001</v>
      </c>
      <c r="G160">
        <v>9.1418700000000006E-2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9.8344000000000005</v>
      </c>
      <c r="N160">
        <v>48516</v>
      </c>
      <c r="O160">
        <v>5144</v>
      </c>
      <c r="P160">
        <v>11709.35</v>
      </c>
      <c r="Q160">
        <v>11709.35</v>
      </c>
    </row>
    <row r="161" spans="1:17">
      <c r="A161" t="s">
        <v>36</v>
      </c>
      <c r="B161" s="93">
        <v>40793</v>
      </c>
      <c r="C161">
        <v>1</v>
      </c>
      <c r="D161">
        <v>2.2926859999999998</v>
      </c>
      <c r="E161">
        <v>2.2926859999999998</v>
      </c>
      <c r="F161">
        <v>67.961200000000005</v>
      </c>
      <c r="G161">
        <v>0.1022858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9.5399999999999991</v>
      </c>
      <c r="N161">
        <v>17447</v>
      </c>
      <c r="O161">
        <v>1882</v>
      </c>
      <c r="P161">
        <v>4192.924</v>
      </c>
      <c r="Q161">
        <v>4192.924</v>
      </c>
    </row>
    <row r="162" spans="1:17">
      <c r="A162" t="s">
        <v>36</v>
      </c>
      <c r="B162" s="93">
        <v>40793</v>
      </c>
      <c r="C162">
        <v>2</v>
      </c>
      <c r="D162">
        <v>2.158299</v>
      </c>
      <c r="E162">
        <v>2.158299</v>
      </c>
      <c r="F162">
        <v>68.311999999999998</v>
      </c>
      <c r="G162">
        <v>9.6160700000000002E-2</v>
      </c>
      <c r="H162">
        <v>0</v>
      </c>
      <c r="I162">
        <v>0</v>
      </c>
      <c r="J162">
        <v>0</v>
      </c>
      <c r="K162">
        <v>0</v>
      </c>
      <c r="L162">
        <v>0</v>
      </c>
      <c r="M162">
        <v>9.5399999999999991</v>
      </c>
      <c r="N162">
        <v>17447</v>
      </c>
      <c r="O162">
        <v>1882</v>
      </c>
      <c r="P162">
        <v>3947.154</v>
      </c>
      <c r="Q162">
        <v>3947.154</v>
      </c>
    </row>
    <row r="163" spans="1:17">
      <c r="A163" t="s">
        <v>36</v>
      </c>
      <c r="B163" s="93">
        <v>40793</v>
      </c>
      <c r="C163">
        <v>3</v>
      </c>
      <c r="D163">
        <v>2.0783260000000001</v>
      </c>
      <c r="E163">
        <v>2.0783260000000001</v>
      </c>
      <c r="F163">
        <v>68.168999999999997</v>
      </c>
      <c r="G163">
        <v>9.2562099999999994E-2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9.5399999999999991</v>
      </c>
      <c r="N163">
        <v>17447</v>
      </c>
      <c r="O163">
        <v>1882</v>
      </c>
      <c r="P163">
        <v>3800.8969999999999</v>
      </c>
      <c r="Q163">
        <v>3800.8969999999999</v>
      </c>
    </row>
    <row r="164" spans="1:17">
      <c r="A164" t="s">
        <v>36</v>
      </c>
      <c r="B164" s="93">
        <v>40793</v>
      </c>
      <c r="C164">
        <v>4</v>
      </c>
      <c r="D164">
        <v>2.042252</v>
      </c>
      <c r="E164">
        <v>2.042252</v>
      </c>
      <c r="F164">
        <v>67.9452</v>
      </c>
      <c r="G164">
        <v>8.9811199999999994E-2</v>
      </c>
      <c r="H164">
        <v>0</v>
      </c>
      <c r="I164">
        <v>0</v>
      </c>
      <c r="J164">
        <v>0</v>
      </c>
      <c r="K164">
        <v>0</v>
      </c>
      <c r="L164">
        <v>0</v>
      </c>
      <c r="M164">
        <v>9.5399999999999991</v>
      </c>
      <c r="N164">
        <v>17447</v>
      </c>
      <c r="O164">
        <v>1882</v>
      </c>
      <c r="P164">
        <v>3734.924</v>
      </c>
      <c r="Q164">
        <v>3734.924</v>
      </c>
    </row>
    <row r="165" spans="1:17">
      <c r="A165" t="s">
        <v>36</v>
      </c>
      <c r="B165" s="93">
        <v>40793</v>
      </c>
      <c r="C165">
        <v>5</v>
      </c>
      <c r="D165">
        <v>2.0448010000000001</v>
      </c>
      <c r="E165">
        <v>2.0448010000000001</v>
      </c>
      <c r="F165">
        <v>66.535799999999995</v>
      </c>
      <c r="G165">
        <v>9.1067899999999993E-2</v>
      </c>
      <c r="H165">
        <v>0</v>
      </c>
      <c r="I165">
        <v>0</v>
      </c>
      <c r="J165">
        <v>0</v>
      </c>
      <c r="K165">
        <v>0</v>
      </c>
      <c r="L165">
        <v>0</v>
      </c>
      <c r="M165">
        <v>9.5399999999999991</v>
      </c>
      <c r="N165">
        <v>17447</v>
      </c>
      <c r="O165">
        <v>1882</v>
      </c>
      <c r="P165">
        <v>3739.5859999999998</v>
      </c>
      <c r="Q165">
        <v>3739.585</v>
      </c>
    </row>
    <row r="166" spans="1:17">
      <c r="A166" t="s">
        <v>36</v>
      </c>
      <c r="B166" s="93">
        <v>40793</v>
      </c>
      <c r="C166">
        <v>6</v>
      </c>
      <c r="D166">
        <v>2.2006950000000001</v>
      </c>
      <c r="E166">
        <v>2.2006939999999999</v>
      </c>
      <c r="F166">
        <v>65.799099999999996</v>
      </c>
      <c r="G166">
        <v>9.8982100000000003E-2</v>
      </c>
      <c r="H166">
        <v>0</v>
      </c>
      <c r="I166">
        <v>0</v>
      </c>
      <c r="J166">
        <v>0</v>
      </c>
      <c r="K166">
        <v>0</v>
      </c>
      <c r="L166">
        <v>0</v>
      </c>
      <c r="M166">
        <v>9.5399999999999991</v>
      </c>
      <c r="N166">
        <v>17447</v>
      </c>
      <c r="O166">
        <v>1882</v>
      </c>
      <c r="P166">
        <v>4024.6880000000001</v>
      </c>
      <c r="Q166">
        <v>4024.6869999999999</v>
      </c>
    </row>
    <row r="167" spans="1:17">
      <c r="A167" t="s">
        <v>36</v>
      </c>
      <c r="B167" s="93">
        <v>40793</v>
      </c>
      <c r="C167">
        <v>7</v>
      </c>
      <c r="D167">
        <v>2.5095109999999998</v>
      </c>
      <c r="E167">
        <v>2.5095109999999998</v>
      </c>
      <c r="F167">
        <v>68.830299999999994</v>
      </c>
      <c r="G167">
        <v>0.11726780000000001</v>
      </c>
      <c r="H167">
        <v>0</v>
      </c>
      <c r="I167">
        <v>0</v>
      </c>
      <c r="J167">
        <v>0</v>
      </c>
      <c r="K167">
        <v>0</v>
      </c>
      <c r="L167">
        <v>0</v>
      </c>
      <c r="M167">
        <v>9.5399999999999991</v>
      </c>
      <c r="N167">
        <v>17447</v>
      </c>
      <c r="O167">
        <v>1882</v>
      </c>
      <c r="P167">
        <v>4589.46</v>
      </c>
      <c r="Q167">
        <v>4589.46</v>
      </c>
    </row>
    <row r="168" spans="1:17">
      <c r="A168" t="s">
        <v>36</v>
      </c>
      <c r="B168" s="93">
        <v>40793</v>
      </c>
      <c r="C168">
        <v>8</v>
      </c>
      <c r="D168">
        <v>3.3502339999999999</v>
      </c>
      <c r="E168">
        <v>3.3502339999999999</v>
      </c>
      <c r="F168">
        <v>72.132400000000004</v>
      </c>
      <c r="G168">
        <v>0.15946399999999999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9.5399999999999991</v>
      </c>
      <c r="N168">
        <v>17447</v>
      </c>
      <c r="O168">
        <v>1882</v>
      </c>
      <c r="P168">
        <v>6126.9960000000001</v>
      </c>
      <c r="Q168">
        <v>6126.9949999999999</v>
      </c>
    </row>
    <row r="169" spans="1:17">
      <c r="A169" t="s">
        <v>36</v>
      </c>
      <c r="B169" s="93">
        <v>40793</v>
      </c>
      <c r="C169">
        <v>9</v>
      </c>
      <c r="D169">
        <v>4.7488950000000001</v>
      </c>
      <c r="E169">
        <v>4.7488950000000001</v>
      </c>
      <c r="F169">
        <v>76.351600000000005</v>
      </c>
      <c r="G169">
        <v>0.1937895</v>
      </c>
      <c r="H169">
        <v>0</v>
      </c>
      <c r="I169">
        <v>0</v>
      </c>
      <c r="J169">
        <v>0</v>
      </c>
      <c r="K169">
        <v>0</v>
      </c>
      <c r="L169">
        <v>0</v>
      </c>
      <c r="M169">
        <v>9.5399999999999991</v>
      </c>
      <c r="N169">
        <v>17447</v>
      </c>
      <c r="O169">
        <v>1882</v>
      </c>
      <c r="P169">
        <v>8684.9030000000002</v>
      </c>
      <c r="Q169">
        <v>8684.9030000000002</v>
      </c>
    </row>
    <row r="170" spans="1:17">
      <c r="A170" t="s">
        <v>36</v>
      </c>
      <c r="B170" s="93">
        <v>40793</v>
      </c>
      <c r="C170">
        <v>10</v>
      </c>
      <c r="D170">
        <v>6.4256640000000003</v>
      </c>
      <c r="E170">
        <v>6.4256640000000003</v>
      </c>
      <c r="F170">
        <v>78.938400000000001</v>
      </c>
      <c r="G170">
        <v>0.229629</v>
      </c>
      <c r="H170">
        <v>0</v>
      </c>
      <c r="I170">
        <v>0</v>
      </c>
      <c r="J170">
        <v>0</v>
      </c>
      <c r="K170">
        <v>0</v>
      </c>
      <c r="L170">
        <v>0</v>
      </c>
      <c r="M170">
        <v>9.5399999999999991</v>
      </c>
      <c r="N170">
        <v>17447</v>
      </c>
      <c r="O170">
        <v>1882</v>
      </c>
      <c r="P170">
        <v>11751.42</v>
      </c>
      <c r="Q170">
        <v>11751.42</v>
      </c>
    </row>
    <row r="171" spans="1:17">
      <c r="A171" t="s">
        <v>36</v>
      </c>
      <c r="B171" s="93">
        <v>40793</v>
      </c>
      <c r="C171">
        <v>11</v>
      </c>
      <c r="D171">
        <v>7.6934630000000004</v>
      </c>
      <c r="E171">
        <v>7.6934639999999996</v>
      </c>
      <c r="F171">
        <v>81.592100000000002</v>
      </c>
      <c r="G171">
        <v>0.25115369999999998</v>
      </c>
      <c r="H171">
        <v>0</v>
      </c>
      <c r="I171">
        <v>0</v>
      </c>
      <c r="J171">
        <v>0</v>
      </c>
      <c r="K171">
        <v>0</v>
      </c>
      <c r="L171">
        <v>0</v>
      </c>
      <c r="M171">
        <v>9.5399999999999991</v>
      </c>
      <c r="N171">
        <v>17447</v>
      </c>
      <c r="O171">
        <v>1882</v>
      </c>
      <c r="P171">
        <v>14070.01</v>
      </c>
      <c r="Q171">
        <v>14070.01</v>
      </c>
    </row>
    <row r="172" spans="1:17">
      <c r="A172" t="s">
        <v>36</v>
      </c>
      <c r="B172" s="93">
        <v>40793</v>
      </c>
      <c r="C172">
        <v>12</v>
      </c>
      <c r="D172">
        <v>8.3688859999999998</v>
      </c>
      <c r="E172">
        <v>8.3688859999999998</v>
      </c>
      <c r="F172">
        <v>83.220699999999994</v>
      </c>
      <c r="G172">
        <v>0.26912079999999999</v>
      </c>
      <c r="H172">
        <v>0</v>
      </c>
      <c r="I172">
        <v>0</v>
      </c>
      <c r="J172">
        <v>0</v>
      </c>
      <c r="K172">
        <v>0</v>
      </c>
      <c r="L172">
        <v>0</v>
      </c>
      <c r="M172">
        <v>9.5399999999999991</v>
      </c>
      <c r="N172">
        <v>17447</v>
      </c>
      <c r="O172">
        <v>1882</v>
      </c>
      <c r="P172">
        <v>15305.24</v>
      </c>
      <c r="Q172">
        <v>15305.24</v>
      </c>
    </row>
    <row r="173" spans="1:17">
      <c r="A173" t="s">
        <v>36</v>
      </c>
      <c r="B173" s="93">
        <v>40793</v>
      </c>
      <c r="C173">
        <v>13</v>
      </c>
      <c r="D173">
        <v>8.5390999999999995</v>
      </c>
      <c r="E173">
        <v>8.5390999999999995</v>
      </c>
      <c r="F173">
        <v>85.601200000000006</v>
      </c>
      <c r="G173">
        <v>0.27599560000000001</v>
      </c>
      <c r="H173">
        <v>0</v>
      </c>
      <c r="I173">
        <v>0</v>
      </c>
      <c r="J173">
        <v>0</v>
      </c>
      <c r="K173">
        <v>0</v>
      </c>
      <c r="L173">
        <v>0</v>
      </c>
      <c r="M173">
        <v>9.5399999999999991</v>
      </c>
      <c r="N173">
        <v>17447</v>
      </c>
      <c r="O173">
        <v>1882</v>
      </c>
      <c r="P173">
        <v>15616.53</v>
      </c>
      <c r="Q173">
        <v>15616.53</v>
      </c>
    </row>
    <row r="174" spans="1:17">
      <c r="A174" t="s">
        <v>36</v>
      </c>
      <c r="B174" s="93">
        <v>40793</v>
      </c>
      <c r="C174">
        <v>14</v>
      </c>
      <c r="D174">
        <v>8.5846970000000002</v>
      </c>
      <c r="E174">
        <v>8.5846970000000002</v>
      </c>
      <c r="F174">
        <v>84.073099999999997</v>
      </c>
      <c r="G174">
        <v>0.27907349999999997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9.5399999999999991</v>
      </c>
      <c r="N174">
        <v>17447</v>
      </c>
      <c r="O174">
        <v>1882</v>
      </c>
      <c r="P174">
        <v>15699.92</v>
      </c>
      <c r="Q174">
        <v>15699.92</v>
      </c>
    </row>
    <row r="175" spans="1:17">
      <c r="A175" t="s">
        <v>36</v>
      </c>
      <c r="B175" s="93">
        <v>40793</v>
      </c>
      <c r="C175">
        <v>15</v>
      </c>
      <c r="D175">
        <v>8.5968549999999997</v>
      </c>
      <c r="E175">
        <v>7.8217420000000004</v>
      </c>
      <c r="F175">
        <v>84.305899999999994</v>
      </c>
      <c r="G175">
        <v>0.26401740000000001</v>
      </c>
      <c r="H175">
        <v>0.28971819999999998</v>
      </c>
      <c r="I175">
        <v>0.57649360000000005</v>
      </c>
      <c r="J175">
        <v>0.77511330000000001</v>
      </c>
      <c r="K175">
        <v>0.97373310000000002</v>
      </c>
      <c r="L175">
        <v>1.260508</v>
      </c>
      <c r="M175">
        <v>9.5399999999999991</v>
      </c>
      <c r="N175">
        <v>17447</v>
      </c>
      <c r="O175">
        <v>1882</v>
      </c>
      <c r="P175">
        <v>15722.15</v>
      </c>
      <c r="Q175">
        <v>14304.6</v>
      </c>
    </row>
    <row r="176" spans="1:17">
      <c r="A176" t="s">
        <v>36</v>
      </c>
      <c r="B176" s="93">
        <v>40793</v>
      </c>
      <c r="C176">
        <v>16</v>
      </c>
      <c r="D176">
        <v>8.4321210000000004</v>
      </c>
      <c r="E176">
        <v>7.5394569999999996</v>
      </c>
      <c r="F176">
        <v>82.747299999999996</v>
      </c>
      <c r="G176">
        <v>0.25921640000000001</v>
      </c>
      <c r="H176">
        <v>0.41609600000000002</v>
      </c>
      <c r="I176">
        <v>0.69765650000000001</v>
      </c>
      <c r="J176">
        <v>0.89266440000000002</v>
      </c>
      <c r="K176">
        <v>1.087672</v>
      </c>
      <c r="L176">
        <v>1.3692329999999999</v>
      </c>
      <c r="M176">
        <v>9.5399999999999991</v>
      </c>
      <c r="N176">
        <v>17447</v>
      </c>
      <c r="O176">
        <v>1882</v>
      </c>
      <c r="P176">
        <v>15420.88</v>
      </c>
      <c r="Q176">
        <v>13788.35</v>
      </c>
    </row>
    <row r="177" spans="1:17">
      <c r="A177" t="s">
        <v>36</v>
      </c>
      <c r="B177" s="93">
        <v>40793</v>
      </c>
      <c r="C177">
        <v>17</v>
      </c>
      <c r="D177">
        <v>7.9293399999999998</v>
      </c>
      <c r="E177">
        <v>7.098446</v>
      </c>
      <c r="F177">
        <v>82.345500000000001</v>
      </c>
      <c r="G177">
        <v>0.24717069999999999</v>
      </c>
      <c r="H177">
        <v>0.37647160000000002</v>
      </c>
      <c r="I177">
        <v>0.64494810000000002</v>
      </c>
      <c r="J177">
        <v>0.83089409999999997</v>
      </c>
      <c r="K177">
        <v>1.01684</v>
      </c>
      <c r="L177">
        <v>1.2853159999999999</v>
      </c>
      <c r="M177">
        <v>9.5399999999999991</v>
      </c>
      <c r="N177">
        <v>17447</v>
      </c>
      <c r="O177">
        <v>1882</v>
      </c>
      <c r="P177">
        <v>14501.38</v>
      </c>
      <c r="Q177">
        <v>12981.82</v>
      </c>
    </row>
    <row r="178" spans="1:17">
      <c r="A178" t="s">
        <v>36</v>
      </c>
      <c r="B178" s="93">
        <v>40793</v>
      </c>
      <c r="C178">
        <v>18</v>
      </c>
      <c r="D178">
        <v>6.8393449999999998</v>
      </c>
      <c r="E178">
        <v>6.3151390000000003</v>
      </c>
      <c r="F178">
        <v>80.242800000000003</v>
      </c>
      <c r="G178">
        <v>0.23118150000000001</v>
      </c>
      <c r="H178">
        <v>9.9179299999999998E-2</v>
      </c>
      <c r="I178">
        <v>0.3502883</v>
      </c>
      <c r="J178">
        <v>0.52420560000000005</v>
      </c>
      <c r="K178">
        <v>0.69812300000000005</v>
      </c>
      <c r="L178">
        <v>0.94923199999999996</v>
      </c>
      <c r="M178">
        <v>9.5399999999999991</v>
      </c>
      <c r="N178">
        <v>17447</v>
      </c>
      <c r="O178">
        <v>1882</v>
      </c>
      <c r="P178">
        <v>12507.97</v>
      </c>
      <c r="Q178">
        <v>11549.29</v>
      </c>
    </row>
    <row r="179" spans="1:17">
      <c r="A179" t="s">
        <v>36</v>
      </c>
      <c r="B179" s="93">
        <v>40793</v>
      </c>
      <c r="C179">
        <v>19</v>
      </c>
      <c r="D179">
        <v>5.7034969999999996</v>
      </c>
      <c r="E179">
        <v>5.7034969999999996</v>
      </c>
      <c r="F179">
        <v>77.919300000000007</v>
      </c>
      <c r="G179">
        <v>0.22745070000000001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9.5399999999999991</v>
      </c>
      <c r="N179">
        <v>17447</v>
      </c>
      <c r="O179">
        <v>1882</v>
      </c>
      <c r="P179">
        <v>10430.700000000001</v>
      </c>
      <c r="Q179">
        <v>10430.700000000001</v>
      </c>
    </row>
    <row r="180" spans="1:17">
      <c r="A180" t="s">
        <v>36</v>
      </c>
      <c r="B180" s="93">
        <v>40793</v>
      </c>
      <c r="C180">
        <v>20</v>
      </c>
      <c r="D180">
        <v>4.8808809999999996</v>
      </c>
      <c r="E180">
        <v>4.8808809999999996</v>
      </c>
      <c r="F180">
        <v>73.245099999999994</v>
      </c>
      <c r="G180">
        <v>0.2145754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9.5399999999999991</v>
      </c>
      <c r="N180">
        <v>17447</v>
      </c>
      <c r="O180">
        <v>1882</v>
      </c>
      <c r="P180">
        <v>8926.2819999999992</v>
      </c>
      <c r="Q180">
        <v>8926.2819999999992</v>
      </c>
    </row>
    <row r="181" spans="1:17">
      <c r="A181" t="s">
        <v>36</v>
      </c>
      <c r="B181" s="93">
        <v>40793</v>
      </c>
      <c r="C181">
        <v>21</v>
      </c>
      <c r="D181">
        <v>4.0865770000000001</v>
      </c>
      <c r="E181">
        <v>4.0865770000000001</v>
      </c>
      <c r="F181">
        <v>70.951300000000003</v>
      </c>
      <c r="G181">
        <v>0.18311640000000001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9.5399999999999991</v>
      </c>
      <c r="N181">
        <v>17447</v>
      </c>
      <c r="O181">
        <v>1882</v>
      </c>
      <c r="P181">
        <v>7473.6379999999999</v>
      </c>
      <c r="Q181">
        <v>7473.6379999999999</v>
      </c>
    </row>
    <row r="182" spans="1:17">
      <c r="A182" t="s">
        <v>36</v>
      </c>
      <c r="B182" s="93">
        <v>40793</v>
      </c>
      <c r="C182">
        <v>22</v>
      </c>
      <c r="D182">
        <v>3.3934660000000001</v>
      </c>
      <c r="E182">
        <v>3.3934660000000001</v>
      </c>
      <c r="F182">
        <v>69.233599999999996</v>
      </c>
      <c r="G182">
        <v>0.15771689999999999</v>
      </c>
      <c r="H182">
        <v>0</v>
      </c>
      <c r="I182">
        <v>0</v>
      </c>
      <c r="J182">
        <v>0</v>
      </c>
      <c r="K182">
        <v>0</v>
      </c>
      <c r="L182">
        <v>0</v>
      </c>
      <c r="M182">
        <v>9.5399999999999991</v>
      </c>
      <c r="N182">
        <v>17447</v>
      </c>
      <c r="O182">
        <v>1882</v>
      </c>
      <c r="P182">
        <v>6206.0590000000002</v>
      </c>
      <c r="Q182">
        <v>6206.0590000000002</v>
      </c>
    </row>
    <row r="183" spans="1:17">
      <c r="A183" t="s">
        <v>36</v>
      </c>
      <c r="B183" s="93">
        <v>40793</v>
      </c>
      <c r="C183">
        <v>23</v>
      </c>
      <c r="D183">
        <v>2.8388309999999999</v>
      </c>
      <c r="E183">
        <v>2.838832</v>
      </c>
      <c r="F183">
        <v>68.255700000000004</v>
      </c>
      <c r="G183">
        <v>0.13355159999999999</v>
      </c>
      <c r="H183">
        <v>0</v>
      </c>
      <c r="I183">
        <v>0</v>
      </c>
      <c r="J183">
        <v>0</v>
      </c>
      <c r="K183">
        <v>0</v>
      </c>
      <c r="L183">
        <v>0</v>
      </c>
      <c r="M183">
        <v>9.5399999999999991</v>
      </c>
      <c r="N183">
        <v>17447</v>
      </c>
      <c r="O183">
        <v>1882</v>
      </c>
      <c r="P183">
        <v>5191.7290000000003</v>
      </c>
      <c r="Q183">
        <v>5191.7290000000003</v>
      </c>
    </row>
    <row r="184" spans="1:17">
      <c r="A184" t="s">
        <v>36</v>
      </c>
      <c r="B184" s="93">
        <v>40793</v>
      </c>
      <c r="C184">
        <v>24</v>
      </c>
      <c r="D184">
        <v>2.58717</v>
      </c>
      <c r="E184">
        <v>2.58717</v>
      </c>
      <c r="F184">
        <v>67.403400000000005</v>
      </c>
      <c r="G184">
        <v>0.11788319999999999</v>
      </c>
      <c r="H184">
        <v>0</v>
      </c>
      <c r="I184">
        <v>0</v>
      </c>
      <c r="J184">
        <v>0</v>
      </c>
      <c r="K184">
        <v>0</v>
      </c>
      <c r="L184">
        <v>0</v>
      </c>
      <c r="M184">
        <v>9.5399999999999991</v>
      </c>
      <c r="N184">
        <v>17447</v>
      </c>
      <c r="O184">
        <v>1882</v>
      </c>
      <c r="P184">
        <v>4731.4830000000002</v>
      </c>
      <c r="Q184">
        <v>4731.4830000000002</v>
      </c>
    </row>
    <row r="185" spans="1:17">
      <c r="A185" t="s">
        <v>36</v>
      </c>
      <c r="B185" s="93">
        <v>40794</v>
      </c>
      <c r="C185">
        <v>1</v>
      </c>
      <c r="D185">
        <v>2.746496</v>
      </c>
      <c r="E185">
        <v>2.746496</v>
      </c>
      <c r="F185">
        <v>67.961200000000005</v>
      </c>
      <c r="G185">
        <v>0.12877820000000001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9.5399999999999991</v>
      </c>
      <c r="N185">
        <v>17447</v>
      </c>
      <c r="O185">
        <v>1882</v>
      </c>
      <c r="P185">
        <v>5022.8639999999996</v>
      </c>
      <c r="Q185">
        <v>5022.8639999999996</v>
      </c>
    </row>
    <row r="186" spans="1:17">
      <c r="A186" t="s">
        <v>36</v>
      </c>
      <c r="B186" s="93">
        <v>40794</v>
      </c>
      <c r="C186">
        <v>2</v>
      </c>
      <c r="D186">
        <v>2.5974360000000001</v>
      </c>
      <c r="E186">
        <v>2.5974360000000001</v>
      </c>
      <c r="F186">
        <v>68.311999999999998</v>
      </c>
      <c r="G186">
        <v>0.1200044</v>
      </c>
      <c r="H186">
        <v>0</v>
      </c>
      <c r="I186">
        <v>0</v>
      </c>
      <c r="J186">
        <v>0</v>
      </c>
      <c r="K186">
        <v>0</v>
      </c>
      <c r="L186">
        <v>0</v>
      </c>
      <c r="M186">
        <v>9.5399999999999991</v>
      </c>
      <c r="N186">
        <v>17447</v>
      </c>
      <c r="O186">
        <v>1882</v>
      </c>
      <c r="P186">
        <v>4750.2579999999998</v>
      </c>
      <c r="Q186">
        <v>4750.2579999999998</v>
      </c>
    </row>
    <row r="187" spans="1:17">
      <c r="A187" t="s">
        <v>36</v>
      </c>
      <c r="B187" s="93">
        <v>40794</v>
      </c>
      <c r="C187">
        <v>3</v>
      </c>
      <c r="D187">
        <v>2.4406240000000001</v>
      </c>
      <c r="E187">
        <v>2.4406240000000001</v>
      </c>
      <c r="F187">
        <v>68.168999999999997</v>
      </c>
      <c r="G187">
        <v>0.1101395</v>
      </c>
      <c r="H187">
        <v>0</v>
      </c>
      <c r="I187">
        <v>0</v>
      </c>
      <c r="J187">
        <v>0</v>
      </c>
      <c r="K187">
        <v>0</v>
      </c>
      <c r="L187">
        <v>0</v>
      </c>
      <c r="M187">
        <v>9.5399999999999991</v>
      </c>
      <c r="N187">
        <v>17447</v>
      </c>
      <c r="O187">
        <v>1882</v>
      </c>
      <c r="P187">
        <v>4463.4780000000001</v>
      </c>
      <c r="Q187">
        <v>4463.4780000000001</v>
      </c>
    </row>
    <row r="188" spans="1:17">
      <c r="A188" t="s">
        <v>36</v>
      </c>
      <c r="B188" s="93">
        <v>40794</v>
      </c>
      <c r="C188">
        <v>4</v>
      </c>
      <c r="D188">
        <v>2.4027229999999999</v>
      </c>
      <c r="E188">
        <v>2.4027229999999999</v>
      </c>
      <c r="F188">
        <v>67.9452</v>
      </c>
      <c r="G188">
        <v>0.10782220000000001</v>
      </c>
      <c r="H188">
        <v>0</v>
      </c>
      <c r="I188">
        <v>0</v>
      </c>
      <c r="J188">
        <v>0</v>
      </c>
      <c r="K188">
        <v>0</v>
      </c>
      <c r="L188">
        <v>0</v>
      </c>
      <c r="M188">
        <v>9.5399999999999991</v>
      </c>
      <c r="N188">
        <v>17447</v>
      </c>
      <c r="O188">
        <v>1882</v>
      </c>
      <c r="P188">
        <v>4394.1629999999996</v>
      </c>
      <c r="Q188">
        <v>4394.1629999999996</v>
      </c>
    </row>
    <row r="189" spans="1:17">
      <c r="A189" t="s">
        <v>36</v>
      </c>
      <c r="B189" s="93">
        <v>40794</v>
      </c>
      <c r="C189">
        <v>5</v>
      </c>
      <c r="D189">
        <v>2.3876580000000001</v>
      </c>
      <c r="E189">
        <v>2.3876580000000001</v>
      </c>
      <c r="F189">
        <v>66.535799999999995</v>
      </c>
      <c r="G189">
        <v>0.1083674</v>
      </c>
      <c r="H189">
        <v>0</v>
      </c>
      <c r="I189">
        <v>0</v>
      </c>
      <c r="J189">
        <v>0</v>
      </c>
      <c r="K189">
        <v>0</v>
      </c>
      <c r="L189">
        <v>0</v>
      </c>
      <c r="M189">
        <v>9.5399999999999991</v>
      </c>
      <c r="N189">
        <v>17447</v>
      </c>
      <c r="O189">
        <v>1882</v>
      </c>
      <c r="P189">
        <v>4366.6109999999999</v>
      </c>
      <c r="Q189">
        <v>4366.6109999999999</v>
      </c>
    </row>
    <row r="190" spans="1:17">
      <c r="A190" t="s">
        <v>36</v>
      </c>
      <c r="B190" s="93">
        <v>40794</v>
      </c>
      <c r="C190">
        <v>6</v>
      </c>
      <c r="D190">
        <v>2.5179049999999998</v>
      </c>
      <c r="E190">
        <v>2.5179049999999998</v>
      </c>
      <c r="F190">
        <v>65.799099999999996</v>
      </c>
      <c r="G190">
        <v>0.11842220000000001</v>
      </c>
      <c r="H190">
        <v>0</v>
      </c>
      <c r="I190">
        <v>0</v>
      </c>
      <c r="J190">
        <v>0</v>
      </c>
      <c r="K190">
        <v>0</v>
      </c>
      <c r="L190">
        <v>0</v>
      </c>
      <c r="M190">
        <v>9.5399999999999991</v>
      </c>
      <c r="N190">
        <v>17447</v>
      </c>
      <c r="O190">
        <v>1882</v>
      </c>
      <c r="P190">
        <v>4604.8109999999997</v>
      </c>
      <c r="Q190">
        <v>4604.8100000000004</v>
      </c>
    </row>
    <row r="191" spans="1:17">
      <c r="A191" t="s">
        <v>36</v>
      </c>
      <c r="B191" s="93">
        <v>40794</v>
      </c>
      <c r="C191">
        <v>7</v>
      </c>
      <c r="D191">
        <v>2.92625</v>
      </c>
      <c r="E191">
        <v>2.92625</v>
      </c>
      <c r="F191">
        <v>68.830299999999994</v>
      </c>
      <c r="G191">
        <v>0.14257729999999999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9.5399999999999991</v>
      </c>
      <c r="N191">
        <v>17447</v>
      </c>
      <c r="O191">
        <v>1882</v>
      </c>
      <c r="P191">
        <v>5351.6019999999999</v>
      </c>
      <c r="Q191">
        <v>5351.6019999999999</v>
      </c>
    </row>
    <row r="192" spans="1:17">
      <c r="A192" t="s">
        <v>36</v>
      </c>
      <c r="B192" s="93">
        <v>40794</v>
      </c>
      <c r="C192">
        <v>8</v>
      </c>
      <c r="D192">
        <v>3.974958</v>
      </c>
      <c r="E192">
        <v>3.974958</v>
      </c>
      <c r="F192">
        <v>72.132400000000004</v>
      </c>
      <c r="G192">
        <v>0.19955120000000001</v>
      </c>
      <c r="H192">
        <v>0</v>
      </c>
      <c r="I192">
        <v>0</v>
      </c>
      <c r="J192">
        <v>0</v>
      </c>
      <c r="K192">
        <v>0</v>
      </c>
      <c r="L192">
        <v>0</v>
      </c>
      <c r="M192">
        <v>9.5399999999999991</v>
      </c>
      <c r="N192">
        <v>17447</v>
      </c>
      <c r="O192">
        <v>1882</v>
      </c>
      <c r="P192">
        <v>7269.5060000000003</v>
      </c>
      <c r="Q192">
        <v>7269.5060000000003</v>
      </c>
    </row>
    <row r="193" spans="1:17">
      <c r="A193" t="s">
        <v>36</v>
      </c>
      <c r="B193" s="93">
        <v>40794</v>
      </c>
      <c r="C193">
        <v>9</v>
      </c>
      <c r="D193">
        <v>5.6248709999999997</v>
      </c>
      <c r="E193">
        <v>5.6248709999999997</v>
      </c>
      <c r="F193">
        <v>76.351600000000005</v>
      </c>
      <c r="G193">
        <v>0.24300289999999999</v>
      </c>
      <c r="H193">
        <v>0</v>
      </c>
      <c r="I193">
        <v>0</v>
      </c>
      <c r="J193">
        <v>0</v>
      </c>
      <c r="K193">
        <v>0</v>
      </c>
      <c r="L193">
        <v>0</v>
      </c>
      <c r="M193">
        <v>9.5399999999999991</v>
      </c>
      <c r="N193">
        <v>17447</v>
      </c>
      <c r="O193">
        <v>1882</v>
      </c>
      <c r="P193">
        <v>10286.91</v>
      </c>
      <c r="Q193">
        <v>10286.91</v>
      </c>
    </row>
    <row r="194" spans="1:17">
      <c r="A194" t="s">
        <v>36</v>
      </c>
      <c r="B194" s="93">
        <v>40794</v>
      </c>
      <c r="C194">
        <v>10</v>
      </c>
      <c r="D194">
        <v>7.5693729999999997</v>
      </c>
      <c r="E194">
        <v>7.5693729999999997</v>
      </c>
      <c r="F194">
        <v>78.938400000000001</v>
      </c>
      <c r="G194">
        <v>0.28403840000000002</v>
      </c>
      <c r="H194">
        <v>0</v>
      </c>
      <c r="I194">
        <v>0</v>
      </c>
      <c r="J194">
        <v>0</v>
      </c>
      <c r="K194">
        <v>0</v>
      </c>
      <c r="L194">
        <v>0</v>
      </c>
      <c r="M194">
        <v>9.5399999999999991</v>
      </c>
      <c r="N194">
        <v>17447</v>
      </c>
      <c r="O194">
        <v>1882</v>
      </c>
      <c r="P194">
        <v>13843.07</v>
      </c>
      <c r="Q194">
        <v>13843.07</v>
      </c>
    </row>
    <row r="195" spans="1:17">
      <c r="A195" t="s">
        <v>36</v>
      </c>
      <c r="B195" s="93">
        <v>40794</v>
      </c>
      <c r="C195">
        <v>11</v>
      </c>
      <c r="D195">
        <v>8.9469619999999992</v>
      </c>
      <c r="E195">
        <v>8.9469630000000002</v>
      </c>
      <c r="F195">
        <v>81.592100000000002</v>
      </c>
      <c r="G195">
        <v>0.3091933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9.5399999999999991</v>
      </c>
      <c r="N195">
        <v>17447</v>
      </c>
      <c r="O195">
        <v>1882</v>
      </c>
      <c r="P195">
        <v>16362.44</v>
      </c>
      <c r="Q195">
        <v>16362.44</v>
      </c>
    </row>
    <row r="196" spans="1:17">
      <c r="A196" t="s">
        <v>36</v>
      </c>
      <c r="B196" s="93">
        <v>40794</v>
      </c>
      <c r="C196">
        <v>12</v>
      </c>
      <c r="D196">
        <v>9.7591160000000006</v>
      </c>
      <c r="E196">
        <v>9.7591160000000006</v>
      </c>
      <c r="F196">
        <v>83.220699999999994</v>
      </c>
      <c r="G196">
        <v>0.32805099999999998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9.5399999999999991</v>
      </c>
      <c r="N196">
        <v>17447</v>
      </c>
      <c r="O196">
        <v>1882</v>
      </c>
      <c r="P196">
        <v>17847.72</v>
      </c>
      <c r="Q196">
        <v>17847.72</v>
      </c>
    </row>
    <row r="197" spans="1:17">
      <c r="A197" t="s">
        <v>36</v>
      </c>
      <c r="B197" s="93">
        <v>40794</v>
      </c>
      <c r="C197">
        <v>13</v>
      </c>
      <c r="D197">
        <v>9.9627879999999998</v>
      </c>
      <c r="E197">
        <v>9.9627879999999998</v>
      </c>
      <c r="F197">
        <v>85.601200000000006</v>
      </c>
      <c r="G197">
        <v>0.32958300000000001</v>
      </c>
      <c r="H197">
        <v>0</v>
      </c>
      <c r="I197">
        <v>0</v>
      </c>
      <c r="J197">
        <v>0</v>
      </c>
      <c r="K197">
        <v>0</v>
      </c>
      <c r="L197">
        <v>0</v>
      </c>
      <c r="M197">
        <v>9.5399999999999991</v>
      </c>
      <c r="N197">
        <v>17447</v>
      </c>
      <c r="O197">
        <v>1882</v>
      </c>
      <c r="P197">
        <v>18220.21</v>
      </c>
      <c r="Q197">
        <v>18220.21</v>
      </c>
    </row>
    <row r="198" spans="1:17">
      <c r="A198" t="s">
        <v>36</v>
      </c>
      <c r="B198" s="93">
        <v>40794</v>
      </c>
      <c r="C198">
        <v>14</v>
      </c>
      <c r="D198">
        <v>10.07192</v>
      </c>
      <c r="E198">
        <v>9.3135910000000006</v>
      </c>
      <c r="F198">
        <v>84.073099999999997</v>
      </c>
      <c r="G198">
        <v>0.31615680000000002</v>
      </c>
      <c r="H198">
        <v>0.17707410000000001</v>
      </c>
      <c r="I198">
        <v>0.52048329999999998</v>
      </c>
      <c r="J198">
        <v>0.75832739999999998</v>
      </c>
      <c r="K198">
        <v>0.99617140000000004</v>
      </c>
      <c r="L198">
        <v>1.3395809999999999</v>
      </c>
      <c r="M198">
        <v>9.5399999999999991</v>
      </c>
      <c r="N198">
        <v>17447</v>
      </c>
      <c r="O198">
        <v>1882</v>
      </c>
      <c r="P198">
        <v>18419.79</v>
      </c>
      <c r="Q198">
        <v>17032.939999999999</v>
      </c>
    </row>
    <row r="199" spans="1:17">
      <c r="A199" t="s">
        <v>36</v>
      </c>
      <c r="B199" s="93">
        <v>40794</v>
      </c>
      <c r="C199">
        <v>15</v>
      </c>
      <c r="D199">
        <v>10.08408</v>
      </c>
      <c r="E199">
        <v>9.2151519999999998</v>
      </c>
      <c r="F199">
        <v>84.305899999999994</v>
      </c>
      <c r="G199">
        <v>0.3151447</v>
      </c>
      <c r="H199">
        <v>0.28953319999999999</v>
      </c>
      <c r="I199">
        <v>0.63184289999999999</v>
      </c>
      <c r="J199">
        <v>0.86892559999999996</v>
      </c>
      <c r="K199">
        <v>1.1060080000000001</v>
      </c>
      <c r="L199">
        <v>1.448318</v>
      </c>
      <c r="M199">
        <v>9.5399999999999991</v>
      </c>
      <c r="N199">
        <v>17447</v>
      </c>
      <c r="O199">
        <v>1882</v>
      </c>
      <c r="P199">
        <v>18442.02</v>
      </c>
      <c r="Q199">
        <v>16852.91</v>
      </c>
    </row>
    <row r="200" spans="1:17">
      <c r="A200" t="s">
        <v>36</v>
      </c>
      <c r="B200" s="93">
        <v>40795</v>
      </c>
      <c r="C200">
        <v>1</v>
      </c>
      <c r="D200">
        <v>1.409438</v>
      </c>
      <c r="E200">
        <v>1.409438</v>
      </c>
      <c r="F200">
        <v>70.355000000000004</v>
      </c>
      <c r="G200">
        <v>9.8118700000000003E-2</v>
      </c>
      <c r="H200">
        <v>0</v>
      </c>
      <c r="I200">
        <v>0</v>
      </c>
      <c r="J200">
        <v>0</v>
      </c>
      <c r="K200">
        <v>0</v>
      </c>
      <c r="L200">
        <v>0</v>
      </c>
      <c r="M200">
        <v>9.5399999999999991</v>
      </c>
      <c r="N200">
        <v>17447</v>
      </c>
      <c r="O200">
        <v>1882</v>
      </c>
      <c r="P200">
        <v>2577.6170000000002</v>
      </c>
      <c r="Q200">
        <v>2577.6170000000002</v>
      </c>
    </row>
    <row r="201" spans="1:17">
      <c r="A201" t="s">
        <v>36</v>
      </c>
      <c r="B201" s="93">
        <v>40795</v>
      </c>
      <c r="C201">
        <v>2</v>
      </c>
      <c r="D201">
        <v>2.6642510000000001</v>
      </c>
      <c r="E201">
        <v>2.6642510000000001</v>
      </c>
      <c r="F201">
        <v>69.9499</v>
      </c>
      <c r="G201">
        <v>0.12132709999999999</v>
      </c>
      <c r="H201">
        <v>0</v>
      </c>
      <c r="I201">
        <v>0</v>
      </c>
      <c r="J201">
        <v>0</v>
      </c>
      <c r="K201">
        <v>0</v>
      </c>
      <c r="L201">
        <v>0</v>
      </c>
      <c r="M201">
        <v>9.5399999999999991</v>
      </c>
      <c r="N201">
        <v>17447</v>
      </c>
      <c r="O201">
        <v>1882</v>
      </c>
      <c r="P201">
        <v>4872.451</v>
      </c>
      <c r="Q201">
        <v>4872.451</v>
      </c>
    </row>
    <row r="202" spans="1:17">
      <c r="A202" t="s">
        <v>36</v>
      </c>
      <c r="B202" s="93">
        <v>40795</v>
      </c>
      <c r="C202">
        <v>3</v>
      </c>
      <c r="D202">
        <v>3.5686990000000001</v>
      </c>
      <c r="E202">
        <v>3.5686990000000001</v>
      </c>
      <c r="F202">
        <v>69.277600000000007</v>
      </c>
      <c r="G202">
        <v>0.1364582</v>
      </c>
      <c r="H202">
        <v>0</v>
      </c>
      <c r="I202">
        <v>0</v>
      </c>
      <c r="J202">
        <v>0</v>
      </c>
      <c r="K202">
        <v>0</v>
      </c>
      <c r="L202">
        <v>0</v>
      </c>
      <c r="M202">
        <v>9.5399999999999991</v>
      </c>
      <c r="N202">
        <v>17447</v>
      </c>
      <c r="O202">
        <v>1882</v>
      </c>
      <c r="P202">
        <v>6526.53</v>
      </c>
      <c r="Q202">
        <v>6526.53</v>
      </c>
    </row>
    <row r="203" spans="1:17">
      <c r="A203" t="s">
        <v>36</v>
      </c>
      <c r="B203" s="93">
        <v>40795</v>
      </c>
      <c r="C203">
        <v>4</v>
      </c>
      <c r="D203">
        <v>3.4468760000000001</v>
      </c>
      <c r="E203">
        <v>3.4468760000000001</v>
      </c>
      <c r="F203">
        <v>68.496099999999998</v>
      </c>
      <c r="G203">
        <v>0.12840190000000001</v>
      </c>
      <c r="H203">
        <v>0</v>
      </c>
      <c r="I203">
        <v>0</v>
      </c>
      <c r="J203">
        <v>0</v>
      </c>
      <c r="K203">
        <v>0</v>
      </c>
      <c r="L203">
        <v>0</v>
      </c>
      <c r="M203">
        <v>9.5399999999999991</v>
      </c>
      <c r="N203">
        <v>17447</v>
      </c>
      <c r="O203">
        <v>1882</v>
      </c>
      <c r="P203">
        <v>6303.7359999999999</v>
      </c>
      <c r="Q203">
        <v>6303.7370000000001</v>
      </c>
    </row>
    <row r="204" spans="1:17">
      <c r="A204" t="s">
        <v>36</v>
      </c>
      <c r="B204" s="93">
        <v>40795</v>
      </c>
      <c r="C204">
        <v>5</v>
      </c>
      <c r="D204">
        <v>3.341119</v>
      </c>
      <c r="E204">
        <v>3.341119</v>
      </c>
      <c r="F204">
        <v>67.782200000000003</v>
      </c>
      <c r="G204">
        <v>0.12673280000000001</v>
      </c>
      <c r="H204">
        <v>0</v>
      </c>
      <c r="I204">
        <v>0</v>
      </c>
      <c r="J204">
        <v>0</v>
      </c>
      <c r="K204">
        <v>0</v>
      </c>
      <c r="L204">
        <v>0</v>
      </c>
      <c r="M204">
        <v>9.5399999999999991</v>
      </c>
      <c r="N204">
        <v>17447</v>
      </c>
      <c r="O204">
        <v>1882</v>
      </c>
      <c r="P204">
        <v>6110.3249999999998</v>
      </c>
      <c r="Q204">
        <v>6110.3249999999998</v>
      </c>
    </row>
    <row r="205" spans="1:17">
      <c r="A205" t="s">
        <v>36</v>
      </c>
      <c r="B205" s="93">
        <v>40795</v>
      </c>
      <c r="C205">
        <v>6</v>
      </c>
      <c r="D205">
        <v>3.3743919999999998</v>
      </c>
      <c r="E205">
        <v>3.3743910000000001</v>
      </c>
      <c r="F205">
        <v>67.486999999999995</v>
      </c>
      <c r="G205">
        <v>0.13300909999999999</v>
      </c>
      <c r="H205">
        <v>0</v>
      </c>
      <c r="I205">
        <v>0</v>
      </c>
      <c r="J205">
        <v>0</v>
      </c>
      <c r="K205">
        <v>0</v>
      </c>
      <c r="L205">
        <v>0</v>
      </c>
      <c r="M205">
        <v>9.5399999999999991</v>
      </c>
      <c r="N205">
        <v>17447</v>
      </c>
      <c r="O205">
        <v>1882</v>
      </c>
      <c r="P205">
        <v>6171.1750000000002</v>
      </c>
      <c r="Q205">
        <v>6171.1750000000002</v>
      </c>
    </row>
    <row r="206" spans="1:17">
      <c r="A206" t="s">
        <v>36</v>
      </c>
      <c r="B206" s="93">
        <v>40795</v>
      </c>
      <c r="C206">
        <v>7</v>
      </c>
      <c r="D206">
        <v>3.6106099999999999</v>
      </c>
      <c r="E206">
        <v>3.6106099999999999</v>
      </c>
      <c r="F206">
        <v>70.867999999999995</v>
      </c>
      <c r="G206">
        <v>0.1492792</v>
      </c>
      <c r="H206">
        <v>0</v>
      </c>
      <c r="I206">
        <v>0</v>
      </c>
      <c r="J206">
        <v>0</v>
      </c>
      <c r="K206">
        <v>0</v>
      </c>
      <c r="L206">
        <v>0</v>
      </c>
      <c r="M206">
        <v>9.5399999999999991</v>
      </c>
      <c r="N206">
        <v>17447</v>
      </c>
      <c r="O206">
        <v>1882</v>
      </c>
      <c r="P206">
        <v>6603.1779999999999</v>
      </c>
      <c r="Q206">
        <v>6603.1779999999999</v>
      </c>
    </row>
    <row r="207" spans="1:17">
      <c r="A207" t="s">
        <v>36</v>
      </c>
      <c r="B207" s="93">
        <v>40795</v>
      </c>
      <c r="C207">
        <v>8</v>
      </c>
      <c r="D207">
        <v>4.0778059999999998</v>
      </c>
      <c r="E207">
        <v>4.077807</v>
      </c>
      <c r="F207">
        <v>73.529899999999998</v>
      </c>
      <c r="G207">
        <v>0.18558459999999999</v>
      </c>
      <c r="H207">
        <v>0</v>
      </c>
      <c r="I207">
        <v>0</v>
      </c>
      <c r="J207">
        <v>0</v>
      </c>
      <c r="K207">
        <v>0</v>
      </c>
      <c r="L207">
        <v>0</v>
      </c>
      <c r="M207">
        <v>9.5399999999999991</v>
      </c>
      <c r="N207">
        <v>17447</v>
      </c>
      <c r="O207">
        <v>1882</v>
      </c>
      <c r="P207">
        <v>7457.5990000000002</v>
      </c>
      <c r="Q207">
        <v>7457.5990000000002</v>
      </c>
    </row>
    <row r="208" spans="1:17">
      <c r="A208" t="s">
        <v>36</v>
      </c>
      <c r="B208" s="93">
        <v>40795</v>
      </c>
      <c r="C208">
        <v>9</v>
      </c>
      <c r="D208">
        <v>4.8226389999999997</v>
      </c>
      <c r="E208">
        <v>4.8226389999999997</v>
      </c>
      <c r="F208">
        <v>77.457099999999997</v>
      </c>
      <c r="G208">
        <v>0.20781379999999999</v>
      </c>
      <c r="H208">
        <v>0</v>
      </c>
      <c r="I208">
        <v>0</v>
      </c>
      <c r="J208">
        <v>0</v>
      </c>
      <c r="K208">
        <v>0</v>
      </c>
      <c r="L208">
        <v>0</v>
      </c>
      <c r="M208">
        <v>9.5399999999999991</v>
      </c>
      <c r="N208">
        <v>17447</v>
      </c>
      <c r="O208">
        <v>1882</v>
      </c>
      <c r="P208">
        <v>8819.768</v>
      </c>
      <c r="Q208">
        <v>8819.768</v>
      </c>
    </row>
    <row r="209" spans="1:17">
      <c r="A209" t="s">
        <v>36</v>
      </c>
      <c r="B209" s="93">
        <v>40795</v>
      </c>
      <c r="C209">
        <v>10</v>
      </c>
      <c r="D209">
        <v>5.7598349999999998</v>
      </c>
      <c r="E209">
        <v>5.7598349999999998</v>
      </c>
      <c r="F209">
        <v>81.099500000000006</v>
      </c>
      <c r="G209">
        <v>0.21938640000000001</v>
      </c>
      <c r="H209">
        <v>0</v>
      </c>
      <c r="I209">
        <v>0</v>
      </c>
      <c r="J209">
        <v>0</v>
      </c>
      <c r="K209">
        <v>0</v>
      </c>
      <c r="L209">
        <v>0</v>
      </c>
      <c r="M209">
        <v>9.5399999999999991</v>
      </c>
      <c r="N209">
        <v>17447</v>
      </c>
      <c r="O209">
        <v>1882</v>
      </c>
      <c r="P209">
        <v>10533.74</v>
      </c>
      <c r="Q209">
        <v>10533.74</v>
      </c>
    </row>
    <row r="210" spans="1:17">
      <c r="A210" t="s">
        <v>36</v>
      </c>
      <c r="B210" s="93">
        <v>40795</v>
      </c>
      <c r="C210">
        <v>11</v>
      </c>
      <c r="D210">
        <v>6.594487</v>
      </c>
      <c r="E210">
        <v>6.594487</v>
      </c>
      <c r="F210">
        <v>82.287400000000005</v>
      </c>
      <c r="G210">
        <v>0.24310219999999999</v>
      </c>
      <c r="H210">
        <v>0</v>
      </c>
      <c r="I210">
        <v>0</v>
      </c>
      <c r="J210">
        <v>0</v>
      </c>
      <c r="K210">
        <v>0</v>
      </c>
      <c r="L210">
        <v>0</v>
      </c>
      <c r="M210">
        <v>9.5399999999999991</v>
      </c>
      <c r="N210">
        <v>17447</v>
      </c>
      <c r="O210">
        <v>1882</v>
      </c>
      <c r="P210">
        <v>12060.17</v>
      </c>
      <c r="Q210">
        <v>12060.17</v>
      </c>
    </row>
    <row r="211" spans="1:17">
      <c r="A211" t="s">
        <v>36</v>
      </c>
      <c r="B211" s="93">
        <v>40795</v>
      </c>
      <c r="C211">
        <v>12</v>
      </c>
      <c r="D211">
        <v>7.0727979999999997</v>
      </c>
      <c r="E211">
        <v>7.0727979999999997</v>
      </c>
      <c r="F211">
        <v>85.719800000000006</v>
      </c>
      <c r="G211">
        <v>0.26147880000000001</v>
      </c>
      <c r="H211">
        <v>0</v>
      </c>
      <c r="I211">
        <v>0</v>
      </c>
      <c r="J211">
        <v>0</v>
      </c>
      <c r="K211">
        <v>0</v>
      </c>
      <c r="L211">
        <v>0</v>
      </c>
      <c r="M211">
        <v>9.5399999999999991</v>
      </c>
      <c r="N211">
        <v>17447</v>
      </c>
      <c r="O211">
        <v>1882</v>
      </c>
      <c r="P211">
        <v>12934.92</v>
      </c>
      <c r="Q211">
        <v>12934.92</v>
      </c>
    </row>
    <row r="212" spans="1:17">
      <c r="A212" t="s">
        <v>36</v>
      </c>
      <c r="B212" s="93">
        <v>40795</v>
      </c>
      <c r="C212">
        <v>13</v>
      </c>
      <c r="D212">
        <v>7.2809929999999996</v>
      </c>
      <c r="E212">
        <v>7.2809920000000004</v>
      </c>
      <c r="F212">
        <v>85.706100000000006</v>
      </c>
      <c r="G212">
        <v>0.26639269999999998</v>
      </c>
      <c r="H212">
        <v>0</v>
      </c>
      <c r="I212">
        <v>0</v>
      </c>
      <c r="J212">
        <v>0</v>
      </c>
      <c r="K212">
        <v>0</v>
      </c>
      <c r="L212">
        <v>0</v>
      </c>
      <c r="M212">
        <v>9.5399999999999991</v>
      </c>
      <c r="N212">
        <v>17447</v>
      </c>
      <c r="O212">
        <v>1882</v>
      </c>
      <c r="P212">
        <v>13315.67</v>
      </c>
      <c r="Q212">
        <v>13315.67</v>
      </c>
    </row>
    <row r="213" spans="1:17">
      <c r="A213" t="s">
        <v>36</v>
      </c>
      <c r="B213" s="93">
        <v>40795</v>
      </c>
      <c r="C213">
        <v>14</v>
      </c>
      <c r="D213">
        <v>7.305936</v>
      </c>
      <c r="E213">
        <v>7.305936</v>
      </c>
      <c r="F213">
        <v>86.425200000000004</v>
      </c>
      <c r="G213">
        <v>0.26550800000000002</v>
      </c>
      <c r="H213">
        <v>0</v>
      </c>
      <c r="I213">
        <v>0</v>
      </c>
      <c r="J213">
        <v>0</v>
      </c>
      <c r="K213">
        <v>0</v>
      </c>
      <c r="L213">
        <v>0</v>
      </c>
      <c r="M213">
        <v>9.5399999999999991</v>
      </c>
      <c r="N213">
        <v>17447</v>
      </c>
      <c r="O213">
        <v>1882</v>
      </c>
      <c r="P213">
        <v>13361.29</v>
      </c>
      <c r="Q213">
        <v>13361.29</v>
      </c>
    </row>
    <row r="214" spans="1:17">
      <c r="A214" t="s">
        <v>36</v>
      </c>
      <c r="B214" s="93">
        <v>40795</v>
      </c>
      <c r="C214">
        <v>15</v>
      </c>
      <c r="D214">
        <v>7.2789070000000002</v>
      </c>
      <c r="E214">
        <v>6.8249810000000002</v>
      </c>
      <c r="F214">
        <v>85.66</v>
      </c>
      <c r="G214">
        <v>0.25488830000000001</v>
      </c>
      <c r="H214">
        <v>-1.4685800000000001E-2</v>
      </c>
      <c r="I214">
        <v>0.26217360000000001</v>
      </c>
      <c r="J214">
        <v>0.45392549999999998</v>
      </c>
      <c r="K214">
        <v>0.64567739999999996</v>
      </c>
      <c r="L214">
        <v>0.92253680000000005</v>
      </c>
      <c r="M214">
        <v>9.5399999999999991</v>
      </c>
      <c r="N214">
        <v>17447</v>
      </c>
      <c r="O214">
        <v>1882</v>
      </c>
      <c r="P214">
        <v>13311.85</v>
      </c>
      <c r="Q214">
        <v>12481.7</v>
      </c>
    </row>
    <row r="215" spans="1:17">
      <c r="A215" t="s">
        <v>36</v>
      </c>
      <c r="B215" s="93">
        <v>40795</v>
      </c>
      <c r="C215">
        <v>16</v>
      </c>
      <c r="D215">
        <v>7.0679249999999998</v>
      </c>
      <c r="E215">
        <v>6.7826849999999999</v>
      </c>
      <c r="F215">
        <v>85.901200000000003</v>
      </c>
      <c r="G215">
        <v>0.27151150000000002</v>
      </c>
      <c r="H215">
        <v>-0.21393329999999999</v>
      </c>
      <c r="I215">
        <v>8.0982100000000001E-2</v>
      </c>
      <c r="J215">
        <v>0.28523959999999998</v>
      </c>
      <c r="K215">
        <v>0.48949710000000002</v>
      </c>
      <c r="L215">
        <v>0.78441249999999996</v>
      </c>
      <c r="M215">
        <v>9.5399999999999991</v>
      </c>
      <c r="N215">
        <v>17447</v>
      </c>
      <c r="O215">
        <v>1882</v>
      </c>
      <c r="P215">
        <v>12926</v>
      </c>
      <c r="Q215">
        <v>12404.35</v>
      </c>
    </row>
    <row r="216" spans="1:17">
      <c r="A216" t="s">
        <v>36</v>
      </c>
      <c r="B216" s="93">
        <v>40795</v>
      </c>
      <c r="C216">
        <v>17</v>
      </c>
      <c r="D216">
        <v>6.6594990000000003</v>
      </c>
      <c r="E216">
        <v>6.3594400000000002</v>
      </c>
      <c r="F216">
        <v>84.546800000000005</v>
      </c>
      <c r="G216">
        <v>0.27925939999999999</v>
      </c>
      <c r="H216">
        <v>-0.21335809999999999</v>
      </c>
      <c r="I216">
        <v>8.9972999999999997E-2</v>
      </c>
      <c r="J216">
        <v>0.30005920000000003</v>
      </c>
      <c r="K216">
        <v>0.51014539999999997</v>
      </c>
      <c r="L216">
        <v>0.81347659999999999</v>
      </c>
      <c r="M216">
        <v>9.5399999999999991</v>
      </c>
      <c r="N216">
        <v>17447</v>
      </c>
      <c r="O216">
        <v>1882</v>
      </c>
      <c r="P216">
        <v>12179.07</v>
      </c>
      <c r="Q216">
        <v>11630.31</v>
      </c>
    </row>
    <row r="217" spans="1:17">
      <c r="A217" t="s">
        <v>36</v>
      </c>
      <c r="B217" s="93">
        <v>40795</v>
      </c>
      <c r="C217">
        <v>18</v>
      </c>
      <c r="D217">
        <v>5.7355450000000001</v>
      </c>
      <c r="E217">
        <v>5.4392310000000004</v>
      </c>
      <c r="F217">
        <v>82.805599999999998</v>
      </c>
      <c r="G217">
        <v>0.23839630000000001</v>
      </c>
      <c r="H217">
        <v>-0.14197670000000001</v>
      </c>
      <c r="I217">
        <v>0.116969</v>
      </c>
      <c r="J217">
        <v>0.29631400000000002</v>
      </c>
      <c r="K217">
        <v>0.475659</v>
      </c>
      <c r="L217">
        <v>0.7346047</v>
      </c>
      <c r="M217">
        <v>9.5399999999999991</v>
      </c>
      <c r="N217">
        <v>17447</v>
      </c>
      <c r="O217">
        <v>1882</v>
      </c>
      <c r="P217">
        <v>10489.31</v>
      </c>
      <c r="Q217">
        <v>9947.4060000000009</v>
      </c>
    </row>
    <row r="218" spans="1:17">
      <c r="A218" t="s">
        <v>36</v>
      </c>
      <c r="B218" s="93">
        <v>40795</v>
      </c>
      <c r="C218">
        <v>19</v>
      </c>
      <c r="D218">
        <v>4.6487550000000004</v>
      </c>
      <c r="E218">
        <v>4.6487550000000004</v>
      </c>
      <c r="F218">
        <v>78.966200000000001</v>
      </c>
      <c r="G218">
        <v>0.2248752</v>
      </c>
      <c r="H218">
        <v>0</v>
      </c>
      <c r="I218">
        <v>0</v>
      </c>
      <c r="J218">
        <v>0</v>
      </c>
      <c r="K218">
        <v>0</v>
      </c>
      <c r="L218">
        <v>0</v>
      </c>
      <c r="M218">
        <v>9.5399999999999991</v>
      </c>
      <c r="N218">
        <v>17447</v>
      </c>
      <c r="O218">
        <v>1882</v>
      </c>
      <c r="P218">
        <v>8501.7639999999992</v>
      </c>
      <c r="Q218">
        <v>8501.7639999999992</v>
      </c>
    </row>
    <row r="219" spans="1:17">
      <c r="A219" t="s">
        <v>36</v>
      </c>
      <c r="B219" s="93">
        <v>40795</v>
      </c>
      <c r="C219">
        <v>20</v>
      </c>
      <c r="D219">
        <v>4.0963320000000003</v>
      </c>
      <c r="E219">
        <v>4.0963320000000003</v>
      </c>
      <c r="F219">
        <v>75.074799999999996</v>
      </c>
      <c r="G219">
        <v>0.21419389999999999</v>
      </c>
      <c r="H219">
        <v>0</v>
      </c>
      <c r="I219">
        <v>0</v>
      </c>
      <c r="J219">
        <v>0</v>
      </c>
      <c r="K219">
        <v>0</v>
      </c>
      <c r="L219">
        <v>0</v>
      </c>
      <c r="M219">
        <v>9.5399999999999991</v>
      </c>
      <c r="N219">
        <v>17447</v>
      </c>
      <c r="O219">
        <v>1882</v>
      </c>
      <c r="P219">
        <v>7491.4780000000001</v>
      </c>
      <c r="Q219">
        <v>7491.4780000000001</v>
      </c>
    </row>
    <row r="220" spans="1:17">
      <c r="A220" t="s">
        <v>36</v>
      </c>
      <c r="B220" s="93">
        <v>40795</v>
      </c>
      <c r="C220">
        <v>21</v>
      </c>
      <c r="D220">
        <v>3.6083229999999999</v>
      </c>
      <c r="E220">
        <v>3.6083240000000001</v>
      </c>
      <c r="F220">
        <v>73.355699999999999</v>
      </c>
      <c r="G220">
        <v>0.19220979999999999</v>
      </c>
      <c r="H220">
        <v>0</v>
      </c>
      <c r="I220">
        <v>0</v>
      </c>
      <c r="J220">
        <v>0</v>
      </c>
      <c r="K220">
        <v>0</v>
      </c>
      <c r="L220">
        <v>0</v>
      </c>
      <c r="M220">
        <v>9.5399999999999991</v>
      </c>
      <c r="N220">
        <v>17447</v>
      </c>
      <c r="O220">
        <v>1882</v>
      </c>
      <c r="P220">
        <v>6598.9960000000001</v>
      </c>
      <c r="Q220">
        <v>6598.9960000000001</v>
      </c>
    </row>
    <row r="221" spans="1:17">
      <c r="A221" t="s">
        <v>36</v>
      </c>
      <c r="B221" s="93">
        <v>40795</v>
      </c>
      <c r="C221">
        <v>22</v>
      </c>
      <c r="D221">
        <v>3.1673100000000001</v>
      </c>
      <c r="E221">
        <v>3.1673100000000001</v>
      </c>
      <c r="F221">
        <v>72.334900000000005</v>
      </c>
      <c r="G221">
        <v>0.17093050000000001</v>
      </c>
      <c r="H221">
        <v>0</v>
      </c>
      <c r="I221">
        <v>0</v>
      </c>
      <c r="J221">
        <v>0</v>
      </c>
      <c r="K221">
        <v>0</v>
      </c>
      <c r="L221">
        <v>0</v>
      </c>
      <c r="M221">
        <v>9.5399999999999991</v>
      </c>
      <c r="N221">
        <v>17447</v>
      </c>
      <c r="O221">
        <v>1882</v>
      </c>
      <c r="P221">
        <v>5792.4589999999998</v>
      </c>
      <c r="Q221">
        <v>5792.4589999999998</v>
      </c>
    </row>
    <row r="222" spans="1:17">
      <c r="A222" t="s">
        <v>36</v>
      </c>
      <c r="B222" s="93">
        <v>40795</v>
      </c>
      <c r="C222">
        <v>23</v>
      </c>
      <c r="D222">
        <v>2.7517269999999998</v>
      </c>
      <c r="E222">
        <v>2.7517269999999998</v>
      </c>
      <c r="F222">
        <v>71.093599999999995</v>
      </c>
      <c r="G222">
        <v>0.1449086</v>
      </c>
      <c r="H222">
        <v>0</v>
      </c>
      <c r="I222">
        <v>0</v>
      </c>
      <c r="J222">
        <v>0</v>
      </c>
      <c r="K222">
        <v>0</v>
      </c>
      <c r="L222">
        <v>0</v>
      </c>
      <c r="M222">
        <v>9.5399999999999991</v>
      </c>
      <c r="N222">
        <v>17447</v>
      </c>
      <c r="O222">
        <v>1882</v>
      </c>
      <c r="P222">
        <v>5032.4309999999996</v>
      </c>
      <c r="Q222">
        <v>5032.4309999999996</v>
      </c>
    </row>
    <row r="223" spans="1:17">
      <c r="A223" t="s">
        <v>36</v>
      </c>
      <c r="B223" s="93">
        <v>40795</v>
      </c>
      <c r="C223">
        <v>24</v>
      </c>
      <c r="D223">
        <v>2.5014319999999999</v>
      </c>
      <c r="E223">
        <v>2.5014319999999999</v>
      </c>
      <c r="F223">
        <v>68.974000000000004</v>
      </c>
      <c r="G223">
        <v>0.1322305</v>
      </c>
      <c r="H223">
        <v>0</v>
      </c>
      <c r="I223">
        <v>0</v>
      </c>
      <c r="J223">
        <v>0</v>
      </c>
      <c r="K223">
        <v>0</v>
      </c>
      <c r="L223">
        <v>0</v>
      </c>
      <c r="M223">
        <v>9.5399999999999991</v>
      </c>
      <c r="N223">
        <v>17447</v>
      </c>
      <c r="O223">
        <v>1882</v>
      </c>
      <c r="P223">
        <v>4574.6840000000002</v>
      </c>
      <c r="Q223">
        <v>4574.6840000000002</v>
      </c>
    </row>
    <row r="224" spans="1:17">
      <c r="A224" t="s">
        <v>36</v>
      </c>
      <c r="B224" s="93">
        <v>40828</v>
      </c>
      <c r="C224">
        <v>1</v>
      </c>
      <c r="D224">
        <v>1.8706240000000001</v>
      </c>
      <c r="E224">
        <v>1.8706240000000001</v>
      </c>
      <c r="F224">
        <v>68.207099999999997</v>
      </c>
      <c r="G224">
        <v>8.2072199999999998E-2</v>
      </c>
      <c r="H224">
        <v>0</v>
      </c>
      <c r="I224">
        <v>0</v>
      </c>
      <c r="J224">
        <v>0</v>
      </c>
      <c r="K224">
        <v>0</v>
      </c>
      <c r="L224">
        <v>0</v>
      </c>
      <c r="M224">
        <v>9.5399999999999991</v>
      </c>
      <c r="N224">
        <v>17447</v>
      </c>
      <c r="O224">
        <v>1882</v>
      </c>
      <c r="P224">
        <v>3421.0450000000001</v>
      </c>
      <c r="Q224">
        <v>3421.0450000000001</v>
      </c>
    </row>
    <row r="225" spans="1:17">
      <c r="A225" t="s">
        <v>36</v>
      </c>
      <c r="B225" s="93">
        <v>40828</v>
      </c>
      <c r="C225">
        <v>2</v>
      </c>
      <c r="D225">
        <v>1.8085869999999999</v>
      </c>
      <c r="E225">
        <v>1.8085869999999999</v>
      </c>
      <c r="F225">
        <v>69.154499999999999</v>
      </c>
      <c r="G225">
        <v>7.8264E-2</v>
      </c>
      <c r="H225">
        <v>0</v>
      </c>
      <c r="I225">
        <v>0</v>
      </c>
      <c r="J225">
        <v>0</v>
      </c>
      <c r="K225">
        <v>0</v>
      </c>
      <c r="L225">
        <v>0</v>
      </c>
      <c r="M225">
        <v>9.5399999999999991</v>
      </c>
      <c r="N225">
        <v>17447</v>
      </c>
      <c r="O225">
        <v>1882</v>
      </c>
      <c r="P225">
        <v>3307.59</v>
      </c>
      <c r="Q225">
        <v>3307.59</v>
      </c>
    </row>
    <row r="226" spans="1:17">
      <c r="A226" t="s">
        <v>36</v>
      </c>
      <c r="B226" s="93">
        <v>40828</v>
      </c>
      <c r="C226">
        <v>3</v>
      </c>
      <c r="D226">
        <v>1.747927</v>
      </c>
      <c r="E226">
        <v>1.747927</v>
      </c>
      <c r="F226">
        <v>68.303200000000004</v>
      </c>
      <c r="G226">
        <v>7.5585899999999998E-2</v>
      </c>
      <c r="H226">
        <v>0</v>
      </c>
      <c r="I226">
        <v>0</v>
      </c>
      <c r="J226">
        <v>0</v>
      </c>
      <c r="K226">
        <v>0</v>
      </c>
      <c r="L226">
        <v>0</v>
      </c>
      <c r="M226">
        <v>9.5399999999999991</v>
      </c>
      <c r="N226">
        <v>17447</v>
      </c>
      <c r="O226">
        <v>1882</v>
      </c>
      <c r="P226">
        <v>3196.654</v>
      </c>
      <c r="Q226">
        <v>3196.654</v>
      </c>
    </row>
    <row r="227" spans="1:17">
      <c r="A227" t="s">
        <v>36</v>
      </c>
      <c r="B227" s="93">
        <v>40828</v>
      </c>
      <c r="C227">
        <v>4</v>
      </c>
      <c r="D227">
        <v>1.7342630000000001</v>
      </c>
      <c r="E227">
        <v>1.7342630000000001</v>
      </c>
      <c r="F227">
        <v>67.813000000000002</v>
      </c>
      <c r="G227">
        <v>7.4449399999999999E-2</v>
      </c>
      <c r="H227">
        <v>0</v>
      </c>
      <c r="I227">
        <v>0</v>
      </c>
      <c r="J227">
        <v>0</v>
      </c>
      <c r="K227">
        <v>0</v>
      </c>
      <c r="L227">
        <v>0</v>
      </c>
      <c r="M227">
        <v>9.5399999999999991</v>
      </c>
      <c r="N227">
        <v>17447</v>
      </c>
      <c r="O227">
        <v>1882</v>
      </c>
      <c r="P227">
        <v>3171.665</v>
      </c>
      <c r="Q227">
        <v>3171.665</v>
      </c>
    </row>
    <row r="228" spans="1:17">
      <c r="A228" t="s">
        <v>36</v>
      </c>
      <c r="B228" s="93">
        <v>40828</v>
      </c>
      <c r="C228">
        <v>5</v>
      </c>
      <c r="D228">
        <v>1.7505459999999999</v>
      </c>
      <c r="E228">
        <v>1.7505459999999999</v>
      </c>
      <c r="F228">
        <v>68.957099999999997</v>
      </c>
      <c r="G228">
        <v>7.6094700000000001E-2</v>
      </c>
      <c r="H228">
        <v>0</v>
      </c>
      <c r="I228">
        <v>0</v>
      </c>
      <c r="J228">
        <v>0</v>
      </c>
      <c r="K228">
        <v>0</v>
      </c>
      <c r="L228">
        <v>0</v>
      </c>
      <c r="M228">
        <v>9.5399999999999991</v>
      </c>
      <c r="N228">
        <v>17447</v>
      </c>
      <c r="O228">
        <v>1882</v>
      </c>
      <c r="P228">
        <v>3201.4450000000002</v>
      </c>
      <c r="Q228">
        <v>3201.4450000000002</v>
      </c>
    </row>
    <row r="229" spans="1:17">
      <c r="A229" t="s">
        <v>36</v>
      </c>
      <c r="B229" s="93">
        <v>40828</v>
      </c>
      <c r="C229">
        <v>6</v>
      </c>
      <c r="D229">
        <v>1.873669</v>
      </c>
      <c r="E229">
        <v>1.873669</v>
      </c>
      <c r="F229">
        <v>68.421400000000006</v>
      </c>
      <c r="G229">
        <v>8.4885600000000005E-2</v>
      </c>
      <c r="H229">
        <v>0</v>
      </c>
      <c r="I229">
        <v>0</v>
      </c>
      <c r="J229">
        <v>0</v>
      </c>
      <c r="K229">
        <v>0</v>
      </c>
      <c r="L229">
        <v>0</v>
      </c>
      <c r="M229">
        <v>9.5399999999999991</v>
      </c>
      <c r="N229">
        <v>17447</v>
      </c>
      <c r="O229">
        <v>1882</v>
      </c>
      <c r="P229">
        <v>3426.6149999999998</v>
      </c>
      <c r="Q229">
        <v>3426.6149999999998</v>
      </c>
    </row>
    <row r="230" spans="1:17">
      <c r="A230" t="s">
        <v>36</v>
      </c>
      <c r="B230" s="93">
        <v>40828</v>
      </c>
      <c r="C230">
        <v>7</v>
      </c>
      <c r="D230">
        <v>2.1324100000000001</v>
      </c>
      <c r="E230">
        <v>2.1324100000000001</v>
      </c>
      <c r="F230">
        <v>70.724000000000004</v>
      </c>
      <c r="G230">
        <v>0.1002633</v>
      </c>
      <c r="H230">
        <v>0</v>
      </c>
      <c r="I230">
        <v>0</v>
      </c>
      <c r="J230">
        <v>0</v>
      </c>
      <c r="K230">
        <v>0</v>
      </c>
      <c r="L230">
        <v>0</v>
      </c>
      <c r="M230">
        <v>9.5399999999999991</v>
      </c>
      <c r="N230">
        <v>17447</v>
      </c>
      <c r="O230">
        <v>1882</v>
      </c>
      <c r="P230">
        <v>3899.806</v>
      </c>
      <c r="Q230">
        <v>3899.806</v>
      </c>
    </row>
    <row r="231" spans="1:17">
      <c r="A231" t="s">
        <v>36</v>
      </c>
      <c r="B231" s="93">
        <v>40828</v>
      </c>
      <c r="C231">
        <v>8</v>
      </c>
      <c r="D231">
        <v>2.5965919999999998</v>
      </c>
      <c r="E231">
        <v>2.5965919999999998</v>
      </c>
      <c r="F231">
        <v>73.460999999999999</v>
      </c>
      <c r="G231">
        <v>0.12972059999999999</v>
      </c>
      <c r="H231">
        <v>0</v>
      </c>
      <c r="I231">
        <v>0</v>
      </c>
      <c r="J231">
        <v>0</v>
      </c>
      <c r="K231">
        <v>0</v>
      </c>
      <c r="L231">
        <v>0</v>
      </c>
      <c r="M231">
        <v>9.5399999999999991</v>
      </c>
      <c r="N231">
        <v>17447</v>
      </c>
      <c r="O231">
        <v>1882</v>
      </c>
      <c r="P231">
        <v>4748.7150000000001</v>
      </c>
      <c r="Q231">
        <v>4748.7150000000001</v>
      </c>
    </row>
    <row r="232" spans="1:17">
      <c r="A232" t="s">
        <v>36</v>
      </c>
      <c r="B232" s="93">
        <v>40828</v>
      </c>
      <c r="C232">
        <v>9</v>
      </c>
      <c r="D232">
        <v>3.3129339999999998</v>
      </c>
      <c r="E232">
        <v>3.3129339999999998</v>
      </c>
      <c r="F232">
        <v>76.413600000000002</v>
      </c>
      <c r="G232">
        <v>0.15830820000000001</v>
      </c>
      <c r="H232">
        <v>0</v>
      </c>
      <c r="I232">
        <v>0</v>
      </c>
      <c r="J232">
        <v>0</v>
      </c>
      <c r="K232">
        <v>0</v>
      </c>
      <c r="L232">
        <v>0</v>
      </c>
      <c r="M232">
        <v>9.5399999999999991</v>
      </c>
      <c r="N232">
        <v>17447</v>
      </c>
      <c r="O232">
        <v>1882</v>
      </c>
      <c r="P232">
        <v>6058.78</v>
      </c>
      <c r="Q232">
        <v>6058.78</v>
      </c>
    </row>
    <row r="233" spans="1:17">
      <c r="A233" t="s">
        <v>36</v>
      </c>
      <c r="B233" s="93">
        <v>40828</v>
      </c>
      <c r="C233">
        <v>10</v>
      </c>
      <c r="D233">
        <v>4.3750840000000002</v>
      </c>
      <c r="E233">
        <v>4.3750840000000002</v>
      </c>
      <c r="F233">
        <v>79.698700000000002</v>
      </c>
      <c r="G233">
        <v>0.18536140000000001</v>
      </c>
      <c r="H233">
        <v>0</v>
      </c>
      <c r="I233">
        <v>0</v>
      </c>
      <c r="J233">
        <v>0</v>
      </c>
      <c r="K233">
        <v>0</v>
      </c>
      <c r="L233">
        <v>0</v>
      </c>
      <c r="M233">
        <v>9.5399999999999991</v>
      </c>
      <c r="N233">
        <v>17447</v>
      </c>
      <c r="O233">
        <v>1882</v>
      </c>
      <c r="P233">
        <v>8001.2669999999998</v>
      </c>
      <c r="Q233">
        <v>8001.268</v>
      </c>
    </row>
    <row r="234" spans="1:17">
      <c r="A234" t="s">
        <v>36</v>
      </c>
      <c r="B234" s="93">
        <v>40828</v>
      </c>
      <c r="C234">
        <v>11</v>
      </c>
      <c r="D234">
        <v>5.433961</v>
      </c>
      <c r="E234">
        <v>5.433961</v>
      </c>
      <c r="F234">
        <v>82.833799999999997</v>
      </c>
      <c r="G234">
        <v>0.21069389999999999</v>
      </c>
      <c r="H234">
        <v>0</v>
      </c>
      <c r="I234">
        <v>0</v>
      </c>
      <c r="J234">
        <v>0</v>
      </c>
      <c r="K234">
        <v>0</v>
      </c>
      <c r="L234">
        <v>0</v>
      </c>
      <c r="M234">
        <v>9.5399999999999991</v>
      </c>
      <c r="N234">
        <v>17447</v>
      </c>
      <c r="O234">
        <v>1882</v>
      </c>
      <c r="P234">
        <v>9937.77</v>
      </c>
      <c r="Q234">
        <v>9937.77</v>
      </c>
    </row>
    <row r="235" spans="1:17">
      <c r="A235" t="s">
        <v>36</v>
      </c>
      <c r="B235" s="93">
        <v>40828</v>
      </c>
      <c r="C235">
        <v>12</v>
      </c>
      <c r="D235">
        <v>6.2855239999999997</v>
      </c>
      <c r="E235">
        <v>6.2855239999999997</v>
      </c>
      <c r="F235">
        <v>86.959699999999998</v>
      </c>
      <c r="G235">
        <v>0.2287392</v>
      </c>
      <c r="H235">
        <v>0</v>
      </c>
      <c r="I235">
        <v>0</v>
      </c>
      <c r="J235">
        <v>0</v>
      </c>
      <c r="K235">
        <v>0</v>
      </c>
      <c r="L235">
        <v>0</v>
      </c>
      <c r="M235">
        <v>9.5399999999999991</v>
      </c>
      <c r="N235">
        <v>17447</v>
      </c>
      <c r="O235">
        <v>1882</v>
      </c>
      <c r="P235">
        <v>11495.13</v>
      </c>
      <c r="Q235">
        <v>11495.13</v>
      </c>
    </row>
    <row r="236" spans="1:17">
      <c r="A236" t="s">
        <v>36</v>
      </c>
      <c r="B236" s="93">
        <v>40828</v>
      </c>
      <c r="C236">
        <v>13</v>
      </c>
      <c r="D236">
        <v>6.8651609999999996</v>
      </c>
      <c r="E236">
        <v>6.8651619999999998</v>
      </c>
      <c r="F236">
        <v>91.320800000000006</v>
      </c>
      <c r="G236">
        <v>0.24155360000000001</v>
      </c>
      <c r="H236">
        <v>0</v>
      </c>
      <c r="I236">
        <v>0</v>
      </c>
      <c r="J236">
        <v>0</v>
      </c>
      <c r="K236">
        <v>0</v>
      </c>
      <c r="L236">
        <v>0</v>
      </c>
      <c r="M236">
        <v>9.5399999999999991</v>
      </c>
      <c r="N236">
        <v>17447</v>
      </c>
      <c r="O236">
        <v>1882</v>
      </c>
      <c r="P236">
        <v>12555.19</v>
      </c>
      <c r="Q236">
        <v>12555.19</v>
      </c>
    </row>
    <row r="237" spans="1:17">
      <c r="A237" t="s">
        <v>36</v>
      </c>
      <c r="B237" s="93">
        <v>40828</v>
      </c>
      <c r="C237">
        <v>14</v>
      </c>
      <c r="D237">
        <v>7.4831320000000003</v>
      </c>
      <c r="E237">
        <v>6.7577569999999998</v>
      </c>
      <c r="F237">
        <v>93.440899999999999</v>
      </c>
      <c r="G237">
        <v>0.25304759999999998</v>
      </c>
      <c r="H237">
        <v>0.2601485</v>
      </c>
      <c r="I237">
        <v>0.53500840000000005</v>
      </c>
      <c r="J237">
        <v>0.72537560000000001</v>
      </c>
      <c r="K237">
        <v>0.91574279999999997</v>
      </c>
      <c r="L237">
        <v>1.1906030000000001</v>
      </c>
      <c r="M237">
        <v>9.5399999999999991</v>
      </c>
      <c r="N237">
        <v>17447</v>
      </c>
      <c r="O237">
        <v>1882</v>
      </c>
      <c r="P237">
        <v>13685.35</v>
      </c>
      <c r="Q237">
        <v>12358.76</v>
      </c>
    </row>
    <row r="238" spans="1:17">
      <c r="A238" t="s">
        <v>36</v>
      </c>
      <c r="B238" s="93">
        <v>40828</v>
      </c>
      <c r="C238">
        <v>15</v>
      </c>
      <c r="D238">
        <v>7.7965770000000001</v>
      </c>
      <c r="E238">
        <v>6.9296499999999996</v>
      </c>
      <c r="F238">
        <v>93.138999999999996</v>
      </c>
      <c r="G238">
        <v>0.25472139999999999</v>
      </c>
      <c r="H238">
        <v>0.39862300000000001</v>
      </c>
      <c r="I238">
        <v>0.67530109999999999</v>
      </c>
      <c r="J238">
        <v>0.86692740000000001</v>
      </c>
      <c r="K238">
        <v>1.058554</v>
      </c>
      <c r="L238">
        <v>1.335232</v>
      </c>
      <c r="M238">
        <v>9.5399999999999991</v>
      </c>
      <c r="N238">
        <v>17447</v>
      </c>
      <c r="O238">
        <v>1882</v>
      </c>
      <c r="P238">
        <v>14258.58</v>
      </c>
      <c r="Q238">
        <v>12673.12</v>
      </c>
    </row>
    <row r="239" spans="1:17">
      <c r="A239" t="s">
        <v>36</v>
      </c>
      <c r="B239" s="93">
        <v>40828</v>
      </c>
      <c r="C239">
        <v>16</v>
      </c>
      <c r="D239">
        <v>7.8098660000000004</v>
      </c>
      <c r="E239">
        <v>6.9673720000000001</v>
      </c>
      <c r="F239">
        <v>91.769499999999994</v>
      </c>
      <c r="G239">
        <v>0.2496294</v>
      </c>
      <c r="H239">
        <v>0.38355210000000001</v>
      </c>
      <c r="I239">
        <v>0.65469909999999998</v>
      </c>
      <c r="J239">
        <v>0.84249479999999999</v>
      </c>
      <c r="K239">
        <v>1.0302899999999999</v>
      </c>
      <c r="L239">
        <v>1.301437</v>
      </c>
      <c r="M239">
        <v>9.5399999999999991</v>
      </c>
      <c r="N239">
        <v>17447</v>
      </c>
      <c r="O239">
        <v>1882</v>
      </c>
      <c r="P239">
        <v>14282.89</v>
      </c>
      <c r="Q239">
        <v>12742.11</v>
      </c>
    </row>
    <row r="240" spans="1:17">
      <c r="A240" t="s">
        <v>36</v>
      </c>
      <c r="B240" s="93">
        <v>40828</v>
      </c>
      <c r="C240">
        <v>17</v>
      </c>
      <c r="D240">
        <v>7.4525699999999997</v>
      </c>
      <c r="E240">
        <v>6.6012729999999999</v>
      </c>
      <c r="F240">
        <v>90.511700000000005</v>
      </c>
      <c r="G240">
        <v>0.23864060000000001</v>
      </c>
      <c r="H240">
        <v>0.41255710000000001</v>
      </c>
      <c r="I240">
        <v>0.67176809999999998</v>
      </c>
      <c r="J240">
        <v>0.85129690000000002</v>
      </c>
      <c r="K240">
        <v>1.030826</v>
      </c>
      <c r="L240">
        <v>1.2900370000000001</v>
      </c>
      <c r="M240">
        <v>9.5399999999999991</v>
      </c>
      <c r="N240">
        <v>17447</v>
      </c>
      <c r="O240">
        <v>1882</v>
      </c>
      <c r="P240">
        <v>13629.46</v>
      </c>
      <c r="Q240">
        <v>12072.58</v>
      </c>
    </row>
    <row r="241" spans="1:17">
      <c r="A241" t="s">
        <v>36</v>
      </c>
      <c r="B241" s="93">
        <v>40828</v>
      </c>
      <c r="C241">
        <v>18</v>
      </c>
      <c r="D241">
        <v>6.3702750000000004</v>
      </c>
      <c r="E241">
        <v>6.3702759999999996</v>
      </c>
      <c r="F241">
        <v>88.492900000000006</v>
      </c>
      <c r="G241">
        <v>0.2368722</v>
      </c>
      <c r="H241">
        <v>0</v>
      </c>
      <c r="I241">
        <v>0</v>
      </c>
      <c r="J241">
        <v>0</v>
      </c>
      <c r="K241">
        <v>0</v>
      </c>
      <c r="L241">
        <v>0</v>
      </c>
      <c r="M241">
        <v>9.5399999999999991</v>
      </c>
      <c r="N241">
        <v>17447</v>
      </c>
      <c r="O241">
        <v>1882</v>
      </c>
      <c r="P241">
        <v>11650.13</v>
      </c>
      <c r="Q241">
        <v>11650.13</v>
      </c>
    </row>
    <row r="242" spans="1:17">
      <c r="A242" t="s">
        <v>36</v>
      </c>
      <c r="B242" s="93">
        <v>40828</v>
      </c>
      <c r="C242">
        <v>19</v>
      </c>
      <c r="D242">
        <v>5.1920799999999998</v>
      </c>
      <c r="E242">
        <v>5.1920799999999998</v>
      </c>
      <c r="F242">
        <v>83.664299999999997</v>
      </c>
      <c r="G242">
        <v>0.22386449999999999</v>
      </c>
      <c r="H242">
        <v>0</v>
      </c>
      <c r="I242">
        <v>0</v>
      </c>
      <c r="J242">
        <v>0</v>
      </c>
      <c r="K242">
        <v>0</v>
      </c>
      <c r="L242">
        <v>0</v>
      </c>
      <c r="M242">
        <v>9.5399999999999991</v>
      </c>
      <c r="N242">
        <v>17447</v>
      </c>
      <c r="O242">
        <v>1882</v>
      </c>
      <c r="P242">
        <v>9495.4120000000003</v>
      </c>
      <c r="Q242">
        <v>9495.4110000000001</v>
      </c>
    </row>
    <row r="243" spans="1:17">
      <c r="A243" t="s">
        <v>36</v>
      </c>
      <c r="B243" s="93">
        <v>40828</v>
      </c>
      <c r="C243">
        <v>20</v>
      </c>
      <c r="D243">
        <v>4.390555</v>
      </c>
      <c r="E243">
        <v>4.3905560000000001</v>
      </c>
      <c r="F243">
        <v>79.269499999999994</v>
      </c>
      <c r="G243">
        <v>0.20919460000000001</v>
      </c>
      <c r="H243">
        <v>0</v>
      </c>
      <c r="I243">
        <v>0</v>
      </c>
      <c r="J243">
        <v>0</v>
      </c>
      <c r="K243">
        <v>0</v>
      </c>
      <c r="L243">
        <v>0</v>
      </c>
      <c r="M243">
        <v>9.5399999999999991</v>
      </c>
      <c r="N243">
        <v>17447</v>
      </c>
      <c r="O243">
        <v>1882</v>
      </c>
      <c r="P243">
        <v>8029.5619999999999</v>
      </c>
      <c r="Q243">
        <v>8029.5619999999999</v>
      </c>
    </row>
    <row r="244" spans="1:17">
      <c r="A244" t="s">
        <v>36</v>
      </c>
      <c r="B244" s="93">
        <v>40828</v>
      </c>
      <c r="C244">
        <v>21</v>
      </c>
      <c r="D244">
        <v>3.6387800000000001</v>
      </c>
      <c r="E244">
        <v>3.6387800000000001</v>
      </c>
      <c r="F244">
        <v>75.684399999999997</v>
      </c>
      <c r="G244">
        <v>0.17463119999999999</v>
      </c>
      <c r="H244">
        <v>0</v>
      </c>
      <c r="I244">
        <v>0</v>
      </c>
      <c r="J244">
        <v>0</v>
      </c>
      <c r="K244">
        <v>0</v>
      </c>
      <c r="L244">
        <v>0</v>
      </c>
      <c r="M244">
        <v>9.5399999999999991</v>
      </c>
      <c r="N244">
        <v>17447</v>
      </c>
      <c r="O244">
        <v>1882</v>
      </c>
      <c r="P244">
        <v>6654.6959999999999</v>
      </c>
      <c r="Q244">
        <v>6654.6959999999999</v>
      </c>
    </row>
    <row r="245" spans="1:17">
      <c r="A245" t="s">
        <v>36</v>
      </c>
      <c r="B245" s="93">
        <v>40828</v>
      </c>
      <c r="C245">
        <v>22</v>
      </c>
      <c r="D245">
        <v>3.013674</v>
      </c>
      <c r="E245">
        <v>3.013674</v>
      </c>
      <c r="F245">
        <v>75.211699999999993</v>
      </c>
      <c r="G245">
        <v>0.1467784</v>
      </c>
      <c r="H245">
        <v>0</v>
      </c>
      <c r="I245">
        <v>0</v>
      </c>
      <c r="J245">
        <v>0</v>
      </c>
      <c r="K245">
        <v>0</v>
      </c>
      <c r="L245">
        <v>0</v>
      </c>
      <c r="M245">
        <v>9.5399999999999991</v>
      </c>
      <c r="N245">
        <v>17447</v>
      </c>
      <c r="O245">
        <v>1882</v>
      </c>
      <c r="P245">
        <v>5511.4859999999999</v>
      </c>
      <c r="Q245">
        <v>5511.4859999999999</v>
      </c>
    </row>
    <row r="246" spans="1:17">
      <c r="A246" t="s">
        <v>36</v>
      </c>
      <c r="B246" s="93">
        <v>40828</v>
      </c>
      <c r="C246">
        <v>23</v>
      </c>
      <c r="D246">
        <v>2.4821300000000002</v>
      </c>
      <c r="E246">
        <v>2.4821300000000002</v>
      </c>
      <c r="F246">
        <v>74.546099999999996</v>
      </c>
      <c r="G246">
        <v>0.119269</v>
      </c>
      <c r="H246">
        <v>0</v>
      </c>
      <c r="I246">
        <v>0</v>
      </c>
      <c r="J246">
        <v>0</v>
      </c>
      <c r="K246">
        <v>0</v>
      </c>
      <c r="L246">
        <v>0</v>
      </c>
      <c r="M246">
        <v>9.5399999999999991</v>
      </c>
      <c r="N246">
        <v>17447</v>
      </c>
      <c r="O246">
        <v>1882</v>
      </c>
      <c r="P246">
        <v>4539.3829999999998</v>
      </c>
      <c r="Q246">
        <v>4539.384</v>
      </c>
    </row>
    <row r="247" spans="1:17">
      <c r="A247" t="s">
        <v>36</v>
      </c>
      <c r="B247" s="93">
        <v>40828</v>
      </c>
      <c r="C247">
        <v>24</v>
      </c>
      <c r="D247">
        <v>2.2780710000000002</v>
      </c>
      <c r="E247">
        <v>2.2780710000000002</v>
      </c>
      <c r="F247">
        <v>73.324700000000007</v>
      </c>
      <c r="G247">
        <v>0.1074259</v>
      </c>
      <c r="H247">
        <v>0</v>
      </c>
      <c r="I247">
        <v>0</v>
      </c>
      <c r="J247">
        <v>0</v>
      </c>
      <c r="K247">
        <v>0</v>
      </c>
      <c r="L247">
        <v>0</v>
      </c>
      <c r="M247">
        <v>9.5399999999999991</v>
      </c>
      <c r="N247">
        <v>17447</v>
      </c>
      <c r="O247">
        <v>1882</v>
      </c>
      <c r="P247">
        <v>4166.1959999999999</v>
      </c>
      <c r="Q247">
        <v>4166.1959999999999</v>
      </c>
    </row>
    <row r="248" spans="1:17">
      <c r="A248" t="s">
        <v>36</v>
      </c>
      <c r="B248" s="93">
        <v>40829</v>
      </c>
      <c r="C248">
        <v>1</v>
      </c>
      <c r="D248">
        <v>2.0700240000000001</v>
      </c>
      <c r="E248">
        <v>2.0700249999999998</v>
      </c>
      <c r="F248">
        <v>65.255399999999995</v>
      </c>
      <c r="G248">
        <v>9.3716099999999997E-2</v>
      </c>
      <c r="H248">
        <v>0</v>
      </c>
      <c r="I248">
        <v>0</v>
      </c>
      <c r="J248">
        <v>0</v>
      </c>
      <c r="K248">
        <v>0</v>
      </c>
      <c r="L248">
        <v>0</v>
      </c>
      <c r="M248">
        <v>9.5399999999999991</v>
      </c>
      <c r="N248">
        <v>17447</v>
      </c>
      <c r="O248">
        <v>1882</v>
      </c>
      <c r="P248">
        <v>3785.7150000000001</v>
      </c>
      <c r="Q248">
        <v>3785.7150000000001</v>
      </c>
    </row>
    <row r="249" spans="1:17">
      <c r="A249" t="s">
        <v>36</v>
      </c>
      <c r="B249" s="93">
        <v>40829</v>
      </c>
      <c r="C249">
        <v>2</v>
      </c>
      <c r="D249">
        <v>1.94861</v>
      </c>
      <c r="E249">
        <v>1.94861</v>
      </c>
      <c r="F249">
        <v>64.615200000000002</v>
      </c>
      <c r="G249">
        <v>8.7179000000000006E-2</v>
      </c>
      <c r="H249">
        <v>0</v>
      </c>
      <c r="I249">
        <v>0</v>
      </c>
      <c r="J249">
        <v>0</v>
      </c>
      <c r="K249">
        <v>0</v>
      </c>
      <c r="L249">
        <v>0</v>
      </c>
      <c r="M249">
        <v>9.5399999999999991</v>
      </c>
      <c r="N249">
        <v>17447</v>
      </c>
      <c r="O249">
        <v>1882</v>
      </c>
      <c r="P249">
        <v>3563.6689999999999</v>
      </c>
      <c r="Q249">
        <v>3563.6689999999999</v>
      </c>
    </row>
    <row r="250" spans="1:17">
      <c r="A250" t="s">
        <v>36</v>
      </c>
      <c r="B250" s="93">
        <v>40829</v>
      </c>
      <c r="C250">
        <v>3</v>
      </c>
      <c r="D250">
        <v>1.8952009999999999</v>
      </c>
      <c r="E250">
        <v>1.8952009999999999</v>
      </c>
      <c r="F250">
        <v>64.535300000000007</v>
      </c>
      <c r="G250">
        <v>8.1121200000000004E-2</v>
      </c>
      <c r="H250">
        <v>0</v>
      </c>
      <c r="I250">
        <v>0</v>
      </c>
      <c r="J250">
        <v>0</v>
      </c>
      <c r="K250">
        <v>0</v>
      </c>
      <c r="L250">
        <v>0</v>
      </c>
      <c r="M250">
        <v>9.5399999999999991</v>
      </c>
      <c r="N250">
        <v>17447</v>
      </c>
      <c r="O250">
        <v>1882</v>
      </c>
      <c r="P250">
        <v>3465.9929999999999</v>
      </c>
      <c r="Q250">
        <v>3465.9929999999999</v>
      </c>
    </row>
    <row r="251" spans="1:17">
      <c r="A251" t="s">
        <v>36</v>
      </c>
      <c r="B251" s="93">
        <v>40829</v>
      </c>
      <c r="C251">
        <v>4</v>
      </c>
      <c r="D251">
        <v>1.8706160000000001</v>
      </c>
      <c r="E251">
        <v>1.8706160000000001</v>
      </c>
      <c r="F251">
        <v>63.7545</v>
      </c>
      <c r="G251">
        <v>7.8907199999999997E-2</v>
      </c>
      <c r="H251">
        <v>0</v>
      </c>
      <c r="I251">
        <v>0</v>
      </c>
      <c r="J251">
        <v>0</v>
      </c>
      <c r="K251">
        <v>0</v>
      </c>
      <c r="L251">
        <v>0</v>
      </c>
      <c r="M251">
        <v>9.5399999999999991</v>
      </c>
      <c r="N251">
        <v>17447</v>
      </c>
      <c r="O251">
        <v>1882</v>
      </c>
      <c r="P251">
        <v>3421.0309999999999</v>
      </c>
      <c r="Q251">
        <v>3421.0309999999999</v>
      </c>
    </row>
    <row r="252" spans="1:17">
      <c r="A252" t="s">
        <v>36</v>
      </c>
      <c r="B252" s="93">
        <v>40829</v>
      </c>
      <c r="C252">
        <v>5</v>
      </c>
      <c r="D252">
        <v>1.871864</v>
      </c>
      <c r="E252">
        <v>1.871864</v>
      </c>
      <c r="F252">
        <v>63.261400000000002</v>
      </c>
      <c r="G252">
        <v>7.8744400000000006E-2</v>
      </c>
      <c r="H252">
        <v>0</v>
      </c>
      <c r="I252">
        <v>0</v>
      </c>
      <c r="J252">
        <v>0</v>
      </c>
      <c r="K252">
        <v>0</v>
      </c>
      <c r="L252">
        <v>0</v>
      </c>
      <c r="M252">
        <v>9.5399999999999991</v>
      </c>
      <c r="N252">
        <v>17447</v>
      </c>
      <c r="O252">
        <v>1882</v>
      </c>
      <c r="P252">
        <v>3423.3130000000001</v>
      </c>
      <c r="Q252">
        <v>3423.3130000000001</v>
      </c>
    </row>
    <row r="253" spans="1:17">
      <c r="A253" t="s">
        <v>36</v>
      </c>
      <c r="B253" s="93">
        <v>40829</v>
      </c>
      <c r="C253">
        <v>6</v>
      </c>
      <c r="D253">
        <v>2.000489</v>
      </c>
      <c r="E253">
        <v>2.000489</v>
      </c>
      <c r="F253">
        <v>63.310200000000002</v>
      </c>
      <c r="G253">
        <v>8.7278999999999995E-2</v>
      </c>
      <c r="H253">
        <v>0</v>
      </c>
      <c r="I253">
        <v>0</v>
      </c>
      <c r="J253">
        <v>0</v>
      </c>
      <c r="K253">
        <v>0</v>
      </c>
      <c r="L253">
        <v>0</v>
      </c>
      <c r="M253">
        <v>9.5399999999999991</v>
      </c>
      <c r="N253">
        <v>17447</v>
      </c>
      <c r="O253">
        <v>1882</v>
      </c>
      <c r="P253">
        <v>3658.5450000000001</v>
      </c>
      <c r="Q253">
        <v>3658.5450000000001</v>
      </c>
    </row>
    <row r="254" spans="1:17">
      <c r="A254" t="s">
        <v>36</v>
      </c>
      <c r="B254" s="93">
        <v>40829</v>
      </c>
      <c r="C254">
        <v>7</v>
      </c>
      <c r="D254">
        <v>2.2383709999999999</v>
      </c>
      <c r="E254">
        <v>2.2383709999999999</v>
      </c>
      <c r="F254">
        <v>64.004000000000005</v>
      </c>
      <c r="G254">
        <v>0.101174</v>
      </c>
      <c r="H254">
        <v>0</v>
      </c>
      <c r="I254">
        <v>0</v>
      </c>
      <c r="J254">
        <v>0</v>
      </c>
      <c r="K254">
        <v>0</v>
      </c>
      <c r="L254">
        <v>0</v>
      </c>
      <c r="M254">
        <v>9.5399999999999991</v>
      </c>
      <c r="N254">
        <v>17447</v>
      </c>
      <c r="O254">
        <v>1882</v>
      </c>
      <c r="P254">
        <v>4093.5920000000001</v>
      </c>
      <c r="Q254">
        <v>4093.5920000000001</v>
      </c>
    </row>
    <row r="255" spans="1:17">
      <c r="A255" t="s">
        <v>36</v>
      </c>
      <c r="B255" s="93">
        <v>40829</v>
      </c>
      <c r="C255">
        <v>8</v>
      </c>
      <c r="D255">
        <v>2.7829799999999998</v>
      </c>
      <c r="E255">
        <v>2.7829799999999998</v>
      </c>
      <c r="F255">
        <v>66.570300000000003</v>
      </c>
      <c r="G255">
        <v>0.13163</v>
      </c>
      <c r="H255">
        <v>0</v>
      </c>
      <c r="I255">
        <v>0</v>
      </c>
      <c r="J255">
        <v>0</v>
      </c>
      <c r="K255">
        <v>0</v>
      </c>
      <c r="L255">
        <v>0</v>
      </c>
      <c r="M255">
        <v>9.5399999999999991</v>
      </c>
      <c r="N255">
        <v>17447</v>
      </c>
      <c r="O255">
        <v>1882</v>
      </c>
      <c r="P255">
        <v>5089.585</v>
      </c>
      <c r="Q255">
        <v>5089.585</v>
      </c>
    </row>
    <row r="256" spans="1:17">
      <c r="A256" t="s">
        <v>36</v>
      </c>
      <c r="B256" s="93">
        <v>40829</v>
      </c>
      <c r="C256">
        <v>9</v>
      </c>
      <c r="D256">
        <v>3.6791800000000001</v>
      </c>
      <c r="E256">
        <v>3.6791809999999998</v>
      </c>
      <c r="F256">
        <v>72.903000000000006</v>
      </c>
      <c r="G256">
        <v>0.15306040000000001</v>
      </c>
      <c r="H256">
        <v>0</v>
      </c>
      <c r="I256">
        <v>0</v>
      </c>
      <c r="J256">
        <v>0</v>
      </c>
      <c r="K256">
        <v>0</v>
      </c>
      <c r="L256">
        <v>0</v>
      </c>
      <c r="M256">
        <v>9.5399999999999991</v>
      </c>
      <c r="N256">
        <v>17447</v>
      </c>
      <c r="O256">
        <v>1882</v>
      </c>
      <c r="P256">
        <v>6728.5810000000001</v>
      </c>
      <c r="Q256">
        <v>6728.5810000000001</v>
      </c>
    </row>
    <row r="257" spans="1:17">
      <c r="A257" t="s">
        <v>36</v>
      </c>
      <c r="B257" s="93">
        <v>40829</v>
      </c>
      <c r="C257">
        <v>10</v>
      </c>
      <c r="D257">
        <v>4.8511629999999997</v>
      </c>
      <c r="E257">
        <v>4.8511629999999997</v>
      </c>
      <c r="F257">
        <v>77.530699999999996</v>
      </c>
      <c r="G257">
        <v>0.18062049999999999</v>
      </c>
      <c r="H257">
        <v>0</v>
      </c>
      <c r="I257">
        <v>0</v>
      </c>
      <c r="J257">
        <v>0</v>
      </c>
      <c r="K257">
        <v>0</v>
      </c>
      <c r="L257">
        <v>0</v>
      </c>
      <c r="M257">
        <v>9.5399999999999991</v>
      </c>
      <c r="N257">
        <v>17447</v>
      </c>
      <c r="O257">
        <v>1882</v>
      </c>
      <c r="P257">
        <v>8871.9339999999993</v>
      </c>
      <c r="Q257">
        <v>8871.9339999999993</v>
      </c>
    </row>
    <row r="258" spans="1:17">
      <c r="A258" t="s">
        <v>36</v>
      </c>
      <c r="B258" s="93">
        <v>40829</v>
      </c>
      <c r="C258">
        <v>11</v>
      </c>
      <c r="D258">
        <v>6.0991020000000002</v>
      </c>
      <c r="E258">
        <v>6.0991020000000002</v>
      </c>
      <c r="F258">
        <v>80.287800000000004</v>
      </c>
      <c r="G258">
        <v>0.20903060000000001</v>
      </c>
      <c r="H258">
        <v>0</v>
      </c>
      <c r="I258">
        <v>0</v>
      </c>
      <c r="J258">
        <v>0</v>
      </c>
      <c r="K258">
        <v>0</v>
      </c>
      <c r="L258">
        <v>0</v>
      </c>
      <c r="M258">
        <v>9.5399999999999991</v>
      </c>
      <c r="N258">
        <v>17447</v>
      </c>
      <c r="O258">
        <v>1882</v>
      </c>
      <c r="P258">
        <v>11154.2</v>
      </c>
      <c r="Q258">
        <v>11154.2</v>
      </c>
    </row>
    <row r="259" spans="1:17">
      <c r="A259" t="s">
        <v>36</v>
      </c>
      <c r="B259" s="93">
        <v>40829</v>
      </c>
      <c r="C259">
        <v>12</v>
      </c>
      <c r="D259">
        <v>7.0108430000000004</v>
      </c>
      <c r="E259">
        <v>7.0108430000000004</v>
      </c>
      <c r="F259">
        <v>82.429000000000002</v>
      </c>
      <c r="G259">
        <v>0.23100509999999999</v>
      </c>
      <c r="H259">
        <v>0</v>
      </c>
      <c r="I259">
        <v>0</v>
      </c>
      <c r="J259">
        <v>0</v>
      </c>
      <c r="K259">
        <v>0</v>
      </c>
      <c r="L259">
        <v>0</v>
      </c>
      <c r="M259">
        <v>9.5399999999999991</v>
      </c>
      <c r="N259">
        <v>17447</v>
      </c>
      <c r="O259">
        <v>1882</v>
      </c>
      <c r="P259">
        <v>12821.61</v>
      </c>
      <c r="Q259">
        <v>12821.61</v>
      </c>
    </row>
    <row r="260" spans="1:17">
      <c r="A260" t="s">
        <v>36</v>
      </c>
      <c r="B260" s="93">
        <v>40829</v>
      </c>
      <c r="C260">
        <v>13</v>
      </c>
      <c r="D260">
        <v>7.3512639999999996</v>
      </c>
      <c r="E260">
        <v>7.3512639999999996</v>
      </c>
      <c r="F260">
        <v>85.545900000000003</v>
      </c>
      <c r="G260">
        <v>0.2355226</v>
      </c>
      <c r="H260">
        <v>0</v>
      </c>
      <c r="I260">
        <v>0</v>
      </c>
      <c r="J260">
        <v>0</v>
      </c>
      <c r="K260">
        <v>0</v>
      </c>
      <c r="L260">
        <v>0</v>
      </c>
      <c r="M260">
        <v>9.5399999999999991</v>
      </c>
      <c r="N260">
        <v>17447</v>
      </c>
      <c r="O260">
        <v>1882</v>
      </c>
      <c r="P260">
        <v>13444.18</v>
      </c>
      <c r="Q260">
        <v>13444.18</v>
      </c>
    </row>
    <row r="261" spans="1:17">
      <c r="A261" t="s">
        <v>36</v>
      </c>
      <c r="B261" s="93">
        <v>40829</v>
      </c>
      <c r="C261">
        <v>14</v>
      </c>
      <c r="D261">
        <v>7.5853529999999996</v>
      </c>
      <c r="E261">
        <v>7.0433370000000002</v>
      </c>
      <c r="F261">
        <v>83.909599999999998</v>
      </c>
      <c r="G261">
        <v>0.2361451</v>
      </c>
      <c r="H261">
        <v>0.10786419999999999</v>
      </c>
      <c r="I261">
        <v>0.36436479999999999</v>
      </c>
      <c r="J261">
        <v>0.54201619999999995</v>
      </c>
      <c r="K261">
        <v>0.71966770000000002</v>
      </c>
      <c r="L261">
        <v>0.97616820000000004</v>
      </c>
      <c r="M261">
        <v>9.5399999999999991</v>
      </c>
      <c r="N261">
        <v>17447</v>
      </c>
      <c r="O261">
        <v>1882</v>
      </c>
      <c r="P261">
        <v>13872.29</v>
      </c>
      <c r="Q261">
        <v>12881.04</v>
      </c>
    </row>
    <row r="262" spans="1:17">
      <c r="A262" t="s">
        <v>36</v>
      </c>
      <c r="B262" s="93">
        <v>40829</v>
      </c>
      <c r="C262">
        <v>15</v>
      </c>
      <c r="D262">
        <v>7.6652509999999996</v>
      </c>
      <c r="E262">
        <v>7.0046970000000002</v>
      </c>
      <c r="F262">
        <v>85.208600000000004</v>
      </c>
      <c r="G262">
        <v>0.2348027</v>
      </c>
      <c r="H262">
        <v>0.2288695</v>
      </c>
      <c r="I262">
        <v>0.48391190000000001</v>
      </c>
      <c r="J262">
        <v>0.66055350000000002</v>
      </c>
      <c r="K262">
        <v>0.83719509999999997</v>
      </c>
      <c r="L262">
        <v>1.0922369999999999</v>
      </c>
      <c r="M262">
        <v>9.5399999999999991</v>
      </c>
      <c r="N262">
        <v>17447</v>
      </c>
      <c r="O262">
        <v>1882</v>
      </c>
      <c r="P262">
        <v>14018.41</v>
      </c>
      <c r="Q262">
        <v>12810.37</v>
      </c>
    </row>
    <row r="263" spans="1:17">
      <c r="A263" t="s">
        <v>36</v>
      </c>
      <c r="B263" s="93">
        <v>40829</v>
      </c>
      <c r="C263">
        <v>16</v>
      </c>
      <c r="D263">
        <v>7.5011429999999999</v>
      </c>
      <c r="E263">
        <v>6.9065320000000003</v>
      </c>
      <c r="F263">
        <v>84.150499999999994</v>
      </c>
      <c r="G263">
        <v>0.23339760000000001</v>
      </c>
      <c r="H263">
        <v>0.1655103</v>
      </c>
      <c r="I263">
        <v>0.41902650000000002</v>
      </c>
      <c r="J263">
        <v>0.594611</v>
      </c>
      <c r="K263">
        <v>0.77019559999999998</v>
      </c>
      <c r="L263">
        <v>1.023712</v>
      </c>
      <c r="M263">
        <v>9.5399999999999991</v>
      </c>
      <c r="N263">
        <v>17447</v>
      </c>
      <c r="O263">
        <v>1882</v>
      </c>
      <c r="P263">
        <v>13718.29</v>
      </c>
      <c r="Q263">
        <v>12630.85</v>
      </c>
    </row>
    <row r="264" spans="1:17">
      <c r="A264" t="s">
        <v>36</v>
      </c>
      <c r="B264" s="93">
        <v>40829</v>
      </c>
      <c r="C264">
        <v>17</v>
      </c>
      <c r="D264">
        <v>7.0736210000000002</v>
      </c>
      <c r="E264">
        <v>6.4549620000000001</v>
      </c>
      <c r="F264">
        <v>82.782200000000003</v>
      </c>
      <c r="G264">
        <v>0.21999920000000001</v>
      </c>
      <c r="H264">
        <v>0.21419050000000001</v>
      </c>
      <c r="I264">
        <v>0.45315329999999998</v>
      </c>
      <c r="J264">
        <v>0.61865829999999999</v>
      </c>
      <c r="K264">
        <v>0.78416319999999995</v>
      </c>
      <c r="L264">
        <v>1.023126</v>
      </c>
      <c r="M264">
        <v>9.5399999999999991</v>
      </c>
      <c r="N264">
        <v>17447</v>
      </c>
      <c r="O264">
        <v>1882</v>
      </c>
      <c r="P264">
        <v>12936.42</v>
      </c>
      <c r="Q264">
        <v>11805</v>
      </c>
    </row>
    <row r="265" spans="1:17">
      <c r="A265" t="s">
        <v>36</v>
      </c>
      <c r="B265" s="93">
        <v>40829</v>
      </c>
      <c r="C265">
        <v>18</v>
      </c>
      <c r="D265">
        <v>5.9944889999999997</v>
      </c>
      <c r="E265">
        <v>5.9944889999999997</v>
      </c>
      <c r="F265">
        <v>80.900300000000001</v>
      </c>
      <c r="G265">
        <v>0.20800199999999999</v>
      </c>
      <c r="H265">
        <v>0</v>
      </c>
      <c r="I265">
        <v>0</v>
      </c>
      <c r="J265">
        <v>0</v>
      </c>
      <c r="K265">
        <v>0</v>
      </c>
      <c r="L265">
        <v>0</v>
      </c>
      <c r="M265">
        <v>9.5399999999999991</v>
      </c>
      <c r="N265">
        <v>17447</v>
      </c>
      <c r="O265">
        <v>1882</v>
      </c>
      <c r="P265">
        <v>10962.88</v>
      </c>
      <c r="Q265">
        <v>10962.88</v>
      </c>
    </row>
    <row r="266" spans="1:17">
      <c r="A266" t="s">
        <v>36</v>
      </c>
      <c r="B266" s="93">
        <v>40829</v>
      </c>
      <c r="C266">
        <v>19</v>
      </c>
      <c r="D266">
        <v>4.8371659999999999</v>
      </c>
      <c r="E266">
        <v>4.8371659999999999</v>
      </c>
      <c r="F266">
        <v>76.724800000000002</v>
      </c>
      <c r="G266">
        <v>0.1934613</v>
      </c>
      <c r="H266">
        <v>0</v>
      </c>
      <c r="I266">
        <v>0</v>
      </c>
      <c r="J266">
        <v>0</v>
      </c>
      <c r="K266">
        <v>0</v>
      </c>
      <c r="L266">
        <v>0</v>
      </c>
      <c r="M266">
        <v>9.5399999999999991</v>
      </c>
      <c r="N266">
        <v>17447</v>
      </c>
      <c r="O266">
        <v>1882</v>
      </c>
      <c r="P266">
        <v>8846.3359999999993</v>
      </c>
      <c r="Q266">
        <v>8846.3349999999991</v>
      </c>
    </row>
    <row r="267" spans="1:17">
      <c r="A267" t="s">
        <v>36</v>
      </c>
      <c r="B267" s="93">
        <v>40829</v>
      </c>
      <c r="C267">
        <v>20</v>
      </c>
      <c r="D267">
        <v>4.1747829999999997</v>
      </c>
      <c r="E267">
        <v>4.1747820000000004</v>
      </c>
      <c r="F267">
        <v>73.429699999999997</v>
      </c>
      <c r="G267">
        <v>0.18379010000000001</v>
      </c>
      <c r="H267">
        <v>0</v>
      </c>
      <c r="I267">
        <v>0</v>
      </c>
      <c r="J267">
        <v>0</v>
      </c>
      <c r="K267">
        <v>0</v>
      </c>
      <c r="L267">
        <v>0</v>
      </c>
      <c r="M267">
        <v>9.5399999999999991</v>
      </c>
      <c r="N267">
        <v>17447</v>
      </c>
      <c r="O267">
        <v>1882</v>
      </c>
      <c r="P267">
        <v>7634.951</v>
      </c>
      <c r="Q267">
        <v>7634.951</v>
      </c>
    </row>
    <row r="268" spans="1:17">
      <c r="A268" t="s">
        <v>36</v>
      </c>
      <c r="B268" s="93">
        <v>40829</v>
      </c>
      <c r="C268">
        <v>21</v>
      </c>
      <c r="D268">
        <v>3.443705</v>
      </c>
      <c r="E268">
        <v>3.443705</v>
      </c>
      <c r="F268">
        <v>72.380899999999997</v>
      </c>
      <c r="G268">
        <v>0.1575848</v>
      </c>
      <c r="H268">
        <v>0</v>
      </c>
      <c r="I268">
        <v>0</v>
      </c>
      <c r="J268">
        <v>0</v>
      </c>
      <c r="K268">
        <v>0</v>
      </c>
      <c r="L268">
        <v>0</v>
      </c>
      <c r="M268">
        <v>9.5399999999999991</v>
      </c>
      <c r="N268">
        <v>17447</v>
      </c>
      <c r="O268">
        <v>1882</v>
      </c>
      <c r="P268">
        <v>6297.9380000000001</v>
      </c>
      <c r="Q268">
        <v>6297.9380000000001</v>
      </c>
    </row>
    <row r="269" spans="1:17">
      <c r="A269" t="s">
        <v>36</v>
      </c>
      <c r="B269" s="93">
        <v>40829</v>
      </c>
      <c r="C269">
        <v>22</v>
      </c>
      <c r="D269">
        <v>2.8972920000000002</v>
      </c>
      <c r="E269">
        <v>2.8972920000000002</v>
      </c>
      <c r="F269">
        <v>69.919499999999999</v>
      </c>
      <c r="G269">
        <v>0.13806089999999999</v>
      </c>
      <c r="H269">
        <v>0</v>
      </c>
      <c r="I269">
        <v>0</v>
      </c>
      <c r="J269">
        <v>0</v>
      </c>
      <c r="K269">
        <v>0</v>
      </c>
      <c r="L269">
        <v>0</v>
      </c>
      <c r="M269">
        <v>9.5399999999999991</v>
      </c>
      <c r="N269">
        <v>17447</v>
      </c>
      <c r="O269">
        <v>1882</v>
      </c>
      <c r="P269">
        <v>5298.6440000000002</v>
      </c>
      <c r="Q269">
        <v>5298.6440000000002</v>
      </c>
    </row>
    <row r="270" spans="1:17">
      <c r="A270" t="s">
        <v>36</v>
      </c>
      <c r="B270" s="93">
        <v>40829</v>
      </c>
      <c r="C270">
        <v>23</v>
      </c>
      <c r="D270">
        <v>2.4704410000000001</v>
      </c>
      <c r="E270">
        <v>2.4704410000000001</v>
      </c>
      <c r="F270">
        <v>68.722099999999998</v>
      </c>
      <c r="G270">
        <v>0.11708590000000001</v>
      </c>
      <c r="H270">
        <v>0</v>
      </c>
      <c r="I270">
        <v>0</v>
      </c>
      <c r="J270">
        <v>0</v>
      </c>
      <c r="K270">
        <v>0</v>
      </c>
      <c r="L270">
        <v>0</v>
      </c>
      <c r="M270">
        <v>9.5399999999999991</v>
      </c>
      <c r="N270">
        <v>17447</v>
      </c>
      <c r="O270">
        <v>1882</v>
      </c>
      <c r="P270">
        <v>4518.0060000000003</v>
      </c>
      <c r="Q270">
        <v>4518.0060000000003</v>
      </c>
    </row>
    <row r="271" spans="1:17">
      <c r="A271" t="s">
        <v>36</v>
      </c>
      <c r="B271" s="93">
        <v>40829</v>
      </c>
      <c r="C271">
        <v>24</v>
      </c>
      <c r="D271">
        <v>2.2501519999999999</v>
      </c>
      <c r="E271">
        <v>2.2501519999999999</v>
      </c>
      <c r="F271">
        <v>68.347200000000001</v>
      </c>
      <c r="G271">
        <v>0.1054581</v>
      </c>
      <c r="H271">
        <v>0</v>
      </c>
      <c r="I271">
        <v>0</v>
      </c>
      <c r="J271">
        <v>0</v>
      </c>
      <c r="K271">
        <v>0</v>
      </c>
      <c r="L271">
        <v>0</v>
      </c>
      <c r="M271">
        <v>9.5399999999999991</v>
      </c>
      <c r="N271">
        <v>17447</v>
      </c>
      <c r="O271">
        <v>1882</v>
      </c>
      <c r="P271">
        <v>4115.1360000000004</v>
      </c>
      <c r="Q271">
        <v>4115.1360000000004</v>
      </c>
    </row>
    <row r="272" spans="1:17">
      <c r="A272" t="s">
        <v>36</v>
      </c>
      <c r="B272" s="93">
        <v>40781</v>
      </c>
      <c r="C272">
        <v>1</v>
      </c>
      <c r="D272">
        <v>2.5543429999999998</v>
      </c>
      <c r="E272">
        <v>2.5543429999999998</v>
      </c>
      <c r="F272">
        <v>67.961200000000005</v>
      </c>
      <c r="G272">
        <v>0.1248493</v>
      </c>
      <c r="H272">
        <v>0</v>
      </c>
      <c r="I272">
        <v>0</v>
      </c>
      <c r="J272">
        <v>0</v>
      </c>
      <c r="K272">
        <v>0</v>
      </c>
      <c r="L272">
        <v>0</v>
      </c>
      <c r="M272">
        <v>9.5399999999999991</v>
      </c>
      <c r="N272">
        <v>17447</v>
      </c>
      <c r="O272">
        <v>1882</v>
      </c>
      <c r="P272">
        <v>4671.4480000000003</v>
      </c>
      <c r="Q272">
        <v>4671.4489999999996</v>
      </c>
    </row>
    <row r="273" spans="1:17">
      <c r="A273" t="s">
        <v>36</v>
      </c>
      <c r="B273" s="93">
        <v>40781</v>
      </c>
      <c r="C273">
        <v>2</v>
      </c>
      <c r="D273">
        <v>2.4386109999999999</v>
      </c>
      <c r="E273">
        <v>2.4386109999999999</v>
      </c>
      <c r="F273">
        <v>68.311999999999998</v>
      </c>
      <c r="G273">
        <v>0.1176396</v>
      </c>
      <c r="H273">
        <v>0</v>
      </c>
      <c r="I273">
        <v>0</v>
      </c>
      <c r="J273">
        <v>0</v>
      </c>
      <c r="K273">
        <v>0</v>
      </c>
      <c r="L273">
        <v>0</v>
      </c>
      <c r="M273">
        <v>9.5399999999999991</v>
      </c>
      <c r="N273">
        <v>17447</v>
      </c>
      <c r="O273">
        <v>1882</v>
      </c>
      <c r="P273">
        <v>4459.7939999999999</v>
      </c>
      <c r="Q273">
        <v>4459.7939999999999</v>
      </c>
    </row>
    <row r="274" spans="1:17">
      <c r="A274" t="s">
        <v>36</v>
      </c>
      <c r="B274" s="93">
        <v>40781</v>
      </c>
      <c r="C274">
        <v>3</v>
      </c>
      <c r="D274">
        <v>2.3085019999999998</v>
      </c>
      <c r="E274">
        <v>2.3085019999999998</v>
      </c>
      <c r="F274">
        <v>68.168999999999997</v>
      </c>
      <c r="G274">
        <v>0.11018459999999999</v>
      </c>
      <c r="H274">
        <v>0</v>
      </c>
      <c r="I274">
        <v>0</v>
      </c>
      <c r="J274">
        <v>0</v>
      </c>
      <c r="K274">
        <v>0</v>
      </c>
      <c r="L274">
        <v>0</v>
      </c>
      <c r="M274">
        <v>9.5399999999999991</v>
      </c>
      <c r="N274">
        <v>17447</v>
      </c>
      <c r="O274">
        <v>1882</v>
      </c>
      <c r="P274">
        <v>4221.8490000000002</v>
      </c>
      <c r="Q274">
        <v>4221.8490000000002</v>
      </c>
    </row>
    <row r="275" spans="1:17">
      <c r="A275" t="s">
        <v>36</v>
      </c>
      <c r="B275" s="93">
        <v>40781</v>
      </c>
      <c r="C275">
        <v>4</v>
      </c>
      <c r="D275">
        <v>2.2665120000000001</v>
      </c>
      <c r="E275">
        <v>2.2665120000000001</v>
      </c>
      <c r="F275">
        <v>67.9452</v>
      </c>
      <c r="G275">
        <v>0.1065943</v>
      </c>
      <c r="H275">
        <v>0</v>
      </c>
      <c r="I275">
        <v>0</v>
      </c>
      <c r="J275">
        <v>0</v>
      </c>
      <c r="K275">
        <v>0</v>
      </c>
      <c r="L275">
        <v>0</v>
      </c>
      <c r="M275">
        <v>9.5399999999999991</v>
      </c>
      <c r="N275">
        <v>17447</v>
      </c>
      <c r="O275">
        <v>1882</v>
      </c>
      <c r="P275">
        <v>4145.0559999999996</v>
      </c>
      <c r="Q275">
        <v>4145.0569999999998</v>
      </c>
    </row>
    <row r="276" spans="1:17">
      <c r="A276" t="s">
        <v>36</v>
      </c>
      <c r="B276" s="93">
        <v>40781</v>
      </c>
      <c r="C276">
        <v>5</v>
      </c>
      <c r="D276">
        <v>2.2866629999999999</v>
      </c>
      <c r="E276">
        <v>2.2866629999999999</v>
      </c>
      <c r="F276">
        <v>66.535799999999995</v>
      </c>
      <c r="G276">
        <v>0.1086404</v>
      </c>
      <c r="H276">
        <v>0</v>
      </c>
      <c r="I276">
        <v>0</v>
      </c>
      <c r="J276">
        <v>0</v>
      </c>
      <c r="K276">
        <v>0</v>
      </c>
      <c r="L276">
        <v>0</v>
      </c>
      <c r="M276">
        <v>9.5399999999999991</v>
      </c>
      <c r="N276">
        <v>17447</v>
      </c>
      <c r="O276">
        <v>1882</v>
      </c>
      <c r="P276">
        <v>4181.9080000000004</v>
      </c>
      <c r="Q276">
        <v>4181.9089999999997</v>
      </c>
    </row>
    <row r="277" spans="1:17">
      <c r="A277" t="s">
        <v>36</v>
      </c>
      <c r="B277" s="93">
        <v>40781</v>
      </c>
      <c r="C277">
        <v>6</v>
      </c>
      <c r="D277">
        <v>2.4346260000000002</v>
      </c>
      <c r="E277">
        <v>2.4346260000000002</v>
      </c>
      <c r="F277">
        <v>65.799099999999996</v>
      </c>
      <c r="G277">
        <v>0.119141</v>
      </c>
      <c r="H277">
        <v>0</v>
      </c>
      <c r="I277">
        <v>0</v>
      </c>
      <c r="J277">
        <v>0</v>
      </c>
      <c r="K277">
        <v>0</v>
      </c>
      <c r="L277">
        <v>0</v>
      </c>
      <c r="M277">
        <v>9.5399999999999991</v>
      </c>
      <c r="N277">
        <v>17447</v>
      </c>
      <c r="O277">
        <v>1882</v>
      </c>
      <c r="P277">
        <v>4452.5069999999996</v>
      </c>
      <c r="Q277">
        <v>4452.5069999999996</v>
      </c>
    </row>
    <row r="278" spans="1:17">
      <c r="A278" t="s">
        <v>36</v>
      </c>
      <c r="B278" s="93">
        <v>40781</v>
      </c>
      <c r="C278">
        <v>7</v>
      </c>
      <c r="D278">
        <v>2.7087439999999998</v>
      </c>
      <c r="E278">
        <v>2.7087439999999998</v>
      </c>
      <c r="F278">
        <v>68.830299999999994</v>
      </c>
      <c r="G278">
        <v>0.13896459999999999</v>
      </c>
      <c r="H278">
        <v>0</v>
      </c>
      <c r="I278">
        <v>0</v>
      </c>
      <c r="J278">
        <v>0</v>
      </c>
      <c r="K278">
        <v>0</v>
      </c>
      <c r="L278">
        <v>0</v>
      </c>
      <c r="M278">
        <v>9.5399999999999991</v>
      </c>
      <c r="N278">
        <v>17447</v>
      </c>
      <c r="O278">
        <v>1882</v>
      </c>
      <c r="P278">
        <v>4953.8220000000001</v>
      </c>
      <c r="Q278">
        <v>4953.8220000000001</v>
      </c>
    </row>
    <row r="279" spans="1:17">
      <c r="A279" t="s">
        <v>36</v>
      </c>
      <c r="B279" s="93">
        <v>40781</v>
      </c>
      <c r="C279">
        <v>8</v>
      </c>
      <c r="D279">
        <v>3.6678820000000001</v>
      </c>
      <c r="E279">
        <v>3.6678820000000001</v>
      </c>
      <c r="F279">
        <v>72.132400000000004</v>
      </c>
      <c r="G279">
        <v>0.19086520000000001</v>
      </c>
      <c r="H279">
        <v>0</v>
      </c>
      <c r="I279">
        <v>0</v>
      </c>
      <c r="J279">
        <v>0</v>
      </c>
      <c r="K279">
        <v>0</v>
      </c>
      <c r="L279">
        <v>0</v>
      </c>
      <c r="M279">
        <v>9.5399999999999991</v>
      </c>
      <c r="N279">
        <v>17447</v>
      </c>
      <c r="O279">
        <v>1882</v>
      </c>
      <c r="P279">
        <v>6707.9179999999997</v>
      </c>
      <c r="Q279">
        <v>6707.9179999999997</v>
      </c>
    </row>
    <row r="280" spans="1:17">
      <c r="A280" t="s">
        <v>36</v>
      </c>
      <c r="B280" s="93">
        <v>40781</v>
      </c>
      <c r="C280">
        <v>9</v>
      </c>
      <c r="D280">
        <v>5.0176210000000001</v>
      </c>
      <c r="E280">
        <v>5.0176210000000001</v>
      </c>
      <c r="F280">
        <v>76.351600000000005</v>
      </c>
      <c r="G280">
        <v>0.2245578</v>
      </c>
      <c r="H280">
        <v>0</v>
      </c>
      <c r="I280">
        <v>0</v>
      </c>
      <c r="J280">
        <v>0</v>
      </c>
      <c r="K280">
        <v>0</v>
      </c>
      <c r="L280">
        <v>0</v>
      </c>
      <c r="M280">
        <v>9.5399999999999991</v>
      </c>
      <c r="N280">
        <v>17447</v>
      </c>
      <c r="O280">
        <v>1882</v>
      </c>
      <c r="P280">
        <v>9176.3549999999996</v>
      </c>
      <c r="Q280">
        <v>9176.3549999999996</v>
      </c>
    </row>
    <row r="281" spans="1:17">
      <c r="A281" t="s">
        <v>36</v>
      </c>
      <c r="B281" s="93">
        <v>40781</v>
      </c>
      <c r="C281">
        <v>10</v>
      </c>
      <c r="D281">
        <v>6.7049899999999996</v>
      </c>
      <c r="E281">
        <v>6.7049899999999996</v>
      </c>
      <c r="F281">
        <v>78.938400000000001</v>
      </c>
      <c r="G281">
        <v>0.25161879999999998</v>
      </c>
      <c r="H281">
        <v>0</v>
      </c>
      <c r="I281">
        <v>0</v>
      </c>
      <c r="J281">
        <v>0</v>
      </c>
      <c r="K281">
        <v>0</v>
      </c>
      <c r="L281">
        <v>0</v>
      </c>
      <c r="M281">
        <v>9.5399999999999991</v>
      </c>
      <c r="N281">
        <v>17447</v>
      </c>
      <c r="O281">
        <v>1882</v>
      </c>
      <c r="P281">
        <v>12262.26</v>
      </c>
      <c r="Q281">
        <v>12262.26</v>
      </c>
    </row>
    <row r="282" spans="1:17">
      <c r="A282" t="s">
        <v>36</v>
      </c>
      <c r="B282" s="93">
        <v>40781</v>
      </c>
      <c r="C282">
        <v>11</v>
      </c>
      <c r="D282">
        <v>7.8867010000000004</v>
      </c>
      <c r="E282">
        <v>7.8867010000000004</v>
      </c>
      <c r="F282">
        <v>81.592100000000002</v>
      </c>
      <c r="G282">
        <v>0.28304069999999998</v>
      </c>
      <c r="H282">
        <v>0</v>
      </c>
      <c r="I282">
        <v>0</v>
      </c>
      <c r="J282">
        <v>0</v>
      </c>
      <c r="K282">
        <v>0</v>
      </c>
      <c r="L282">
        <v>0</v>
      </c>
      <c r="M282">
        <v>9.5399999999999991</v>
      </c>
      <c r="N282">
        <v>17447</v>
      </c>
      <c r="O282">
        <v>1882</v>
      </c>
      <c r="P282">
        <v>14423.4</v>
      </c>
      <c r="Q282">
        <v>14423.4</v>
      </c>
    </row>
    <row r="283" spans="1:17">
      <c r="A283" t="s">
        <v>36</v>
      </c>
      <c r="B283" s="93">
        <v>40781</v>
      </c>
      <c r="C283">
        <v>12</v>
      </c>
      <c r="D283">
        <v>8.6626539999999999</v>
      </c>
      <c r="E283">
        <v>8.6626539999999999</v>
      </c>
      <c r="F283">
        <v>83.220699999999994</v>
      </c>
      <c r="G283">
        <v>0.30819819999999998</v>
      </c>
      <c r="H283">
        <v>0</v>
      </c>
      <c r="I283">
        <v>0</v>
      </c>
      <c r="J283">
        <v>0</v>
      </c>
      <c r="K283">
        <v>0</v>
      </c>
      <c r="L283">
        <v>0</v>
      </c>
      <c r="M283">
        <v>9.5399999999999991</v>
      </c>
      <c r="N283">
        <v>17447</v>
      </c>
      <c r="O283">
        <v>1882</v>
      </c>
      <c r="P283">
        <v>15842.49</v>
      </c>
      <c r="Q283">
        <v>15842.49</v>
      </c>
    </row>
    <row r="284" spans="1:17">
      <c r="A284" t="s">
        <v>36</v>
      </c>
      <c r="B284" s="93">
        <v>40781</v>
      </c>
      <c r="C284">
        <v>13</v>
      </c>
      <c r="D284">
        <v>9.011336</v>
      </c>
      <c r="E284">
        <v>9.011336</v>
      </c>
      <c r="F284">
        <v>85.601200000000006</v>
      </c>
      <c r="G284">
        <v>0.31908920000000002</v>
      </c>
      <c r="H284">
        <v>0</v>
      </c>
      <c r="I284">
        <v>0</v>
      </c>
      <c r="J284">
        <v>0</v>
      </c>
      <c r="K284">
        <v>0</v>
      </c>
      <c r="L284">
        <v>0</v>
      </c>
      <c r="M284">
        <v>9.5399999999999991</v>
      </c>
      <c r="N284">
        <v>17447</v>
      </c>
      <c r="O284">
        <v>1882</v>
      </c>
      <c r="P284">
        <v>16480.169999999998</v>
      </c>
      <c r="Q284">
        <v>16480.169999999998</v>
      </c>
    </row>
    <row r="285" spans="1:17">
      <c r="A285" t="s">
        <v>36</v>
      </c>
      <c r="B285" s="93">
        <v>40781</v>
      </c>
      <c r="C285">
        <v>14</v>
      </c>
      <c r="D285">
        <v>9.0973240000000004</v>
      </c>
      <c r="E285">
        <v>9.0973240000000004</v>
      </c>
      <c r="F285">
        <v>84.073099999999997</v>
      </c>
      <c r="G285">
        <v>0.3207875</v>
      </c>
      <c r="H285">
        <v>0</v>
      </c>
      <c r="I285">
        <v>0</v>
      </c>
      <c r="J285">
        <v>0</v>
      </c>
      <c r="K285">
        <v>0</v>
      </c>
      <c r="L285">
        <v>0</v>
      </c>
      <c r="M285">
        <v>9.5399999999999991</v>
      </c>
      <c r="N285">
        <v>17447</v>
      </c>
      <c r="O285">
        <v>1882</v>
      </c>
      <c r="P285">
        <v>16637.419999999998</v>
      </c>
      <c r="Q285">
        <v>16637.419999999998</v>
      </c>
    </row>
    <row r="286" spans="1:17">
      <c r="A286" t="s">
        <v>36</v>
      </c>
      <c r="B286" s="93">
        <v>40781</v>
      </c>
      <c r="C286">
        <v>15</v>
      </c>
      <c r="D286">
        <v>9.1094830000000009</v>
      </c>
      <c r="E286">
        <v>8.3057599999999994</v>
      </c>
      <c r="F286">
        <v>84.305899999999994</v>
      </c>
      <c r="G286">
        <v>0.30147990000000002</v>
      </c>
      <c r="H286">
        <v>0.24945310000000001</v>
      </c>
      <c r="I286">
        <v>0.57692010000000005</v>
      </c>
      <c r="J286">
        <v>0.80372279999999996</v>
      </c>
      <c r="K286">
        <v>1.0305249999999999</v>
      </c>
      <c r="L286">
        <v>1.3579920000000001</v>
      </c>
      <c r="M286">
        <v>9.5399999999999991</v>
      </c>
      <c r="N286">
        <v>17447</v>
      </c>
      <c r="O286">
        <v>1882</v>
      </c>
      <c r="P286">
        <v>16659.66</v>
      </c>
      <c r="Q286">
        <v>15189.79</v>
      </c>
    </row>
    <row r="287" spans="1:17">
      <c r="A287" t="s">
        <v>36</v>
      </c>
      <c r="B287" s="93">
        <v>40781</v>
      </c>
      <c r="C287">
        <v>16</v>
      </c>
      <c r="D287">
        <v>8.9447489999999998</v>
      </c>
      <c r="E287">
        <v>8.1010969999999993</v>
      </c>
      <c r="F287">
        <v>82.747299999999996</v>
      </c>
      <c r="G287">
        <v>0.30042540000000001</v>
      </c>
      <c r="H287">
        <v>0.29132049999999998</v>
      </c>
      <c r="I287">
        <v>0.61764220000000003</v>
      </c>
      <c r="J287">
        <v>0.84365159999999995</v>
      </c>
      <c r="K287">
        <v>1.069661</v>
      </c>
      <c r="L287">
        <v>1.395983</v>
      </c>
      <c r="M287">
        <v>9.5399999999999991</v>
      </c>
      <c r="N287">
        <v>17447</v>
      </c>
      <c r="O287">
        <v>1882</v>
      </c>
      <c r="P287">
        <v>16358.39</v>
      </c>
      <c r="Q287">
        <v>14815.5</v>
      </c>
    </row>
    <row r="288" spans="1:17">
      <c r="A288" t="s">
        <v>36</v>
      </c>
      <c r="B288" s="93">
        <v>40781</v>
      </c>
      <c r="C288">
        <v>17</v>
      </c>
      <c r="D288">
        <v>8.4419660000000007</v>
      </c>
      <c r="E288">
        <v>7.4789320000000004</v>
      </c>
      <c r="F288">
        <v>82.345500000000001</v>
      </c>
      <c r="G288">
        <v>0.28396650000000001</v>
      </c>
      <c r="H288">
        <v>0.44096279999999999</v>
      </c>
      <c r="I288">
        <v>0.74940680000000004</v>
      </c>
      <c r="J288">
        <v>0.96303419999999995</v>
      </c>
      <c r="K288">
        <v>1.1766620000000001</v>
      </c>
      <c r="L288">
        <v>1.485106</v>
      </c>
      <c r="M288">
        <v>9.5399999999999991</v>
      </c>
      <c r="N288">
        <v>17447</v>
      </c>
      <c r="O288">
        <v>1882</v>
      </c>
      <c r="P288">
        <v>15438.89</v>
      </c>
      <c r="Q288">
        <v>13677.67</v>
      </c>
    </row>
    <row r="289" spans="1:17">
      <c r="A289" t="s">
        <v>36</v>
      </c>
      <c r="B289" s="93">
        <v>40781</v>
      </c>
      <c r="C289">
        <v>18</v>
      </c>
      <c r="D289">
        <v>7.351972</v>
      </c>
      <c r="E289">
        <v>6.4711670000000003</v>
      </c>
      <c r="F289">
        <v>80.242800000000003</v>
      </c>
      <c r="G289">
        <v>0.26626949999999999</v>
      </c>
      <c r="H289">
        <v>0.39126939999999999</v>
      </c>
      <c r="I289">
        <v>0.68049099999999996</v>
      </c>
      <c r="J289">
        <v>0.88080499999999995</v>
      </c>
      <c r="K289">
        <v>1.0811189999999999</v>
      </c>
      <c r="L289">
        <v>1.3703399999999999</v>
      </c>
      <c r="M289">
        <v>9.5399999999999991</v>
      </c>
      <c r="N289">
        <v>17447</v>
      </c>
      <c r="O289">
        <v>1882</v>
      </c>
      <c r="P289">
        <v>13445.48</v>
      </c>
      <c r="Q289">
        <v>11834.64</v>
      </c>
    </row>
    <row r="290" spans="1:17">
      <c r="A290" t="s">
        <v>36</v>
      </c>
      <c r="B290" s="93">
        <v>40781</v>
      </c>
      <c r="C290">
        <v>19</v>
      </c>
      <c r="D290">
        <v>5.8127509999999996</v>
      </c>
      <c r="E290">
        <v>5.8127519999999997</v>
      </c>
      <c r="F290">
        <v>77.919300000000007</v>
      </c>
      <c r="G290">
        <v>0.26879049999999999</v>
      </c>
      <c r="H290">
        <v>0</v>
      </c>
      <c r="I290">
        <v>0</v>
      </c>
      <c r="J290">
        <v>0</v>
      </c>
      <c r="K290">
        <v>0</v>
      </c>
      <c r="L290">
        <v>0</v>
      </c>
      <c r="M290">
        <v>9.5399999999999991</v>
      </c>
      <c r="N290">
        <v>17447</v>
      </c>
      <c r="O290">
        <v>1882</v>
      </c>
      <c r="P290">
        <v>10630.51</v>
      </c>
      <c r="Q290">
        <v>10630.51</v>
      </c>
    </row>
    <row r="291" spans="1:17">
      <c r="A291" t="s">
        <v>36</v>
      </c>
      <c r="B291" s="93">
        <v>40781</v>
      </c>
      <c r="C291">
        <v>20</v>
      </c>
      <c r="D291">
        <v>5.1097570000000001</v>
      </c>
      <c r="E291">
        <v>5.1097570000000001</v>
      </c>
      <c r="F291">
        <v>73.245099999999994</v>
      </c>
      <c r="G291">
        <v>0.25502399999999997</v>
      </c>
      <c r="H291">
        <v>0</v>
      </c>
      <c r="I291">
        <v>0</v>
      </c>
      <c r="J291">
        <v>0</v>
      </c>
      <c r="K291">
        <v>0</v>
      </c>
      <c r="L291">
        <v>0</v>
      </c>
      <c r="M291">
        <v>9.5399999999999991</v>
      </c>
      <c r="N291">
        <v>17447</v>
      </c>
      <c r="O291">
        <v>1882</v>
      </c>
      <c r="P291">
        <v>9344.8559999999998</v>
      </c>
      <c r="Q291">
        <v>9344.8559999999998</v>
      </c>
    </row>
    <row r="292" spans="1:17">
      <c r="A292" t="s">
        <v>36</v>
      </c>
      <c r="B292" s="93">
        <v>40781</v>
      </c>
      <c r="C292">
        <v>21</v>
      </c>
      <c r="D292">
        <v>4.4158109999999997</v>
      </c>
      <c r="E292">
        <v>4.4158099999999996</v>
      </c>
      <c r="F292">
        <v>70.951300000000003</v>
      </c>
      <c r="G292">
        <v>0.22234319999999999</v>
      </c>
      <c r="H292">
        <v>0</v>
      </c>
      <c r="I292">
        <v>0</v>
      </c>
      <c r="J292">
        <v>0</v>
      </c>
      <c r="K292">
        <v>0</v>
      </c>
      <c r="L292">
        <v>0</v>
      </c>
      <c r="M292">
        <v>9.5399999999999991</v>
      </c>
      <c r="N292">
        <v>17447</v>
      </c>
      <c r="O292">
        <v>1882</v>
      </c>
      <c r="P292">
        <v>8075.7489999999998</v>
      </c>
      <c r="Q292">
        <v>8075.7489999999998</v>
      </c>
    </row>
    <row r="293" spans="1:17">
      <c r="A293" t="s">
        <v>36</v>
      </c>
      <c r="B293" s="93">
        <v>40781</v>
      </c>
      <c r="C293">
        <v>22</v>
      </c>
      <c r="D293">
        <v>3.8232979999999999</v>
      </c>
      <c r="E293">
        <v>3.8232979999999999</v>
      </c>
      <c r="F293">
        <v>69.233599999999996</v>
      </c>
      <c r="G293">
        <v>0.1970346</v>
      </c>
      <c r="H293">
        <v>0</v>
      </c>
      <c r="I293">
        <v>0</v>
      </c>
      <c r="J293">
        <v>0</v>
      </c>
      <c r="K293">
        <v>0</v>
      </c>
      <c r="L293">
        <v>0</v>
      </c>
      <c r="M293">
        <v>9.5399999999999991</v>
      </c>
      <c r="N293">
        <v>17447</v>
      </c>
      <c r="O293">
        <v>1882</v>
      </c>
      <c r="P293">
        <v>6992.1459999999997</v>
      </c>
      <c r="Q293">
        <v>6992.1459999999997</v>
      </c>
    </row>
    <row r="294" spans="1:17">
      <c r="A294" t="s">
        <v>36</v>
      </c>
      <c r="B294" s="93">
        <v>40781</v>
      </c>
      <c r="C294">
        <v>23</v>
      </c>
      <c r="D294">
        <v>3.2372990000000001</v>
      </c>
      <c r="E294">
        <v>3.2372990000000001</v>
      </c>
      <c r="F294">
        <v>68.255700000000004</v>
      </c>
      <c r="G294">
        <v>0.16517090000000001</v>
      </c>
      <c r="H294">
        <v>0</v>
      </c>
      <c r="I294">
        <v>0</v>
      </c>
      <c r="J294">
        <v>0</v>
      </c>
      <c r="K294">
        <v>0</v>
      </c>
      <c r="L294">
        <v>0</v>
      </c>
      <c r="M294">
        <v>9.5399999999999991</v>
      </c>
      <c r="N294">
        <v>17447</v>
      </c>
      <c r="O294">
        <v>1882</v>
      </c>
      <c r="P294">
        <v>5920.4570000000003</v>
      </c>
      <c r="Q294">
        <v>5920.4570000000003</v>
      </c>
    </row>
    <row r="295" spans="1:17">
      <c r="A295" t="s">
        <v>36</v>
      </c>
      <c r="B295" s="93">
        <v>40781</v>
      </c>
      <c r="C295">
        <v>24</v>
      </c>
      <c r="D295">
        <v>2.858311</v>
      </c>
      <c r="E295">
        <v>2.858311</v>
      </c>
      <c r="F295">
        <v>67.403400000000005</v>
      </c>
      <c r="G295">
        <v>0.1402825</v>
      </c>
      <c r="H295">
        <v>0</v>
      </c>
      <c r="I295">
        <v>0</v>
      </c>
      <c r="J295">
        <v>0</v>
      </c>
      <c r="K295">
        <v>0</v>
      </c>
      <c r="L295">
        <v>0</v>
      </c>
      <c r="M295">
        <v>9.5399999999999991</v>
      </c>
      <c r="N295">
        <v>17447</v>
      </c>
      <c r="O295">
        <v>1882</v>
      </c>
      <c r="P295">
        <v>5227.3540000000003</v>
      </c>
      <c r="Q295">
        <v>5227.3530000000001</v>
      </c>
    </row>
    <row r="296" spans="1:17">
      <c r="A296" t="s">
        <v>36</v>
      </c>
      <c r="B296" t="s">
        <v>41</v>
      </c>
      <c r="C296">
        <v>1</v>
      </c>
      <c r="D296">
        <v>2.1572689999999999</v>
      </c>
      <c r="E296">
        <v>2.1572689999999999</v>
      </c>
      <c r="F296">
        <v>67.950199999999995</v>
      </c>
      <c r="G296">
        <v>0.10496999999999999</v>
      </c>
      <c r="H296">
        <v>0</v>
      </c>
      <c r="I296">
        <v>0</v>
      </c>
      <c r="J296">
        <v>0</v>
      </c>
      <c r="K296">
        <v>0</v>
      </c>
      <c r="L296">
        <v>0</v>
      </c>
      <c r="M296">
        <v>9.5399999999999991</v>
      </c>
      <c r="N296">
        <v>17447</v>
      </c>
      <c r="O296">
        <v>1882</v>
      </c>
      <c r="P296">
        <v>3945.2689999999998</v>
      </c>
      <c r="Q296">
        <v>3945.2689999999998</v>
      </c>
    </row>
    <row r="297" spans="1:17">
      <c r="A297" t="s">
        <v>36</v>
      </c>
      <c r="B297" t="s">
        <v>41</v>
      </c>
      <c r="C297">
        <v>2</v>
      </c>
      <c r="D297">
        <v>2.2692990000000002</v>
      </c>
      <c r="E297">
        <v>2.2692990000000002</v>
      </c>
      <c r="F297">
        <v>68.109300000000005</v>
      </c>
      <c r="G297">
        <v>0.1034291</v>
      </c>
      <c r="H297">
        <v>0</v>
      </c>
      <c r="I297">
        <v>0</v>
      </c>
      <c r="J297">
        <v>0</v>
      </c>
      <c r="K297">
        <v>0</v>
      </c>
      <c r="L297">
        <v>0</v>
      </c>
      <c r="M297">
        <v>9.5399999999999991</v>
      </c>
      <c r="N297">
        <v>17447</v>
      </c>
      <c r="O297">
        <v>1882</v>
      </c>
      <c r="P297">
        <v>4150.1530000000002</v>
      </c>
      <c r="Q297">
        <v>4150.1530000000002</v>
      </c>
    </row>
    <row r="298" spans="1:17">
      <c r="A298" t="s">
        <v>36</v>
      </c>
      <c r="B298" t="s">
        <v>41</v>
      </c>
      <c r="C298">
        <v>3</v>
      </c>
      <c r="D298">
        <v>2.33988</v>
      </c>
      <c r="E298">
        <v>2.33988</v>
      </c>
      <c r="F298">
        <v>67.770499999999998</v>
      </c>
      <c r="G298">
        <v>0.1010086</v>
      </c>
      <c r="H298">
        <v>0</v>
      </c>
      <c r="I298">
        <v>0</v>
      </c>
      <c r="J298">
        <v>0</v>
      </c>
      <c r="K298">
        <v>0</v>
      </c>
      <c r="L298">
        <v>0</v>
      </c>
      <c r="M298">
        <v>9.5399999999999991</v>
      </c>
      <c r="N298">
        <v>17447</v>
      </c>
      <c r="O298">
        <v>1882</v>
      </c>
      <c r="P298">
        <v>4279.2330000000002</v>
      </c>
      <c r="Q298">
        <v>4279.2330000000002</v>
      </c>
    </row>
    <row r="299" spans="1:17">
      <c r="A299" t="s">
        <v>36</v>
      </c>
      <c r="B299" t="s">
        <v>41</v>
      </c>
      <c r="C299">
        <v>4</v>
      </c>
      <c r="D299">
        <v>2.2938740000000002</v>
      </c>
      <c r="E299">
        <v>2.2938740000000002</v>
      </c>
      <c r="F299">
        <v>67.316500000000005</v>
      </c>
      <c r="G299">
        <v>9.7664399999999998E-2</v>
      </c>
      <c r="H299">
        <v>0</v>
      </c>
      <c r="I299">
        <v>0</v>
      </c>
      <c r="J299">
        <v>0</v>
      </c>
      <c r="K299">
        <v>0</v>
      </c>
      <c r="L299">
        <v>0</v>
      </c>
      <c r="M299">
        <v>9.5399999999999991</v>
      </c>
      <c r="N299">
        <v>17447</v>
      </c>
      <c r="O299">
        <v>1882</v>
      </c>
      <c r="P299">
        <v>4195.0959999999995</v>
      </c>
      <c r="Q299">
        <v>4195.0959999999995</v>
      </c>
    </row>
    <row r="300" spans="1:17">
      <c r="A300" t="s">
        <v>36</v>
      </c>
      <c r="B300" t="s">
        <v>41</v>
      </c>
      <c r="C300">
        <v>5</v>
      </c>
      <c r="D300">
        <v>2.2804419999999999</v>
      </c>
      <c r="E300">
        <v>2.2804419999999999</v>
      </c>
      <c r="F300">
        <v>66.601299999999995</v>
      </c>
      <c r="G300">
        <v>9.8274600000000004E-2</v>
      </c>
      <c r="H300">
        <v>0</v>
      </c>
      <c r="I300">
        <v>0</v>
      </c>
      <c r="J300">
        <v>0</v>
      </c>
      <c r="K300">
        <v>0</v>
      </c>
      <c r="L300">
        <v>0</v>
      </c>
      <c r="M300">
        <v>9.5399999999999991</v>
      </c>
      <c r="N300">
        <v>17447</v>
      </c>
      <c r="O300">
        <v>1882</v>
      </c>
      <c r="P300">
        <v>4170.5309999999999</v>
      </c>
      <c r="Q300">
        <v>4170.5309999999999</v>
      </c>
    </row>
    <row r="301" spans="1:17">
      <c r="A301" t="s">
        <v>36</v>
      </c>
      <c r="B301" t="s">
        <v>41</v>
      </c>
      <c r="C301">
        <v>6</v>
      </c>
      <c r="D301">
        <v>2.400296</v>
      </c>
      <c r="E301">
        <v>2.400296</v>
      </c>
      <c r="F301">
        <v>66.102699999999999</v>
      </c>
      <c r="G301">
        <v>0.1069532</v>
      </c>
      <c r="H301">
        <v>0</v>
      </c>
      <c r="I301">
        <v>0</v>
      </c>
      <c r="J301">
        <v>0</v>
      </c>
      <c r="K301">
        <v>0</v>
      </c>
      <c r="L301">
        <v>0</v>
      </c>
      <c r="M301">
        <v>9.5399999999999991</v>
      </c>
      <c r="N301">
        <v>17447</v>
      </c>
      <c r="O301">
        <v>1882</v>
      </c>
      <c r="P301">
        <v>4389.7240000000002</v>
      </c>
      <c r="Q301">
        <v>4389.723</v>
      </c>
    </row>
    <row r="302" spans="1:17">
      <c r="A302" t="s">
        <v>36</v>
      </c>
      <c r="B302" t="s">
        <v>41</v>
      </c>
      <c r="C302">
        <v>7</v>
      </c>
      <c r="D302">
        <v>2.687649</v>
      </c>
      <c r="E302">
        <v>2.687649</v>
      </c>
      <c r="F302">
        <v>68.681100000000001</v>
      </c>
      <c r="G302">
        <v>0.124921</v>
      </c>
      <c r="H302">
        <v>0</v>
      </c>
      <c r="I302">
        <v>0</v>
      </c>
      <c r="J302">
        <v>0</v>
      </c>
      <c r="K302">
        <v>0</v>
      </c>
      <c r="L302">
        <v>0</v>
      </c>
      <c r="M302">
        <v>9.5399999999999991</v>
      </c>
      <c r="N302">
        <v>17447</v>
      </c>
      <c r="O302">
        <v>1882</v>
      </c>
      <c r="P302">
        <v>4915.2430000000004</v>
      </c>
      <c r="Q302">
        <v>4915.2430000000004</v>
      </c>
    </row>
    <row r="303" spans="1:17">
      <c r="A303" t="s">
        <v>36</v>
      </c>
      <c r="B303" t="s">
        <v>41</v>
      </c>
      <c r="C303">
        <v>8</v>
      </c>
      <c r="D303">
        <v>3.4084089999999998</v>
      </c>
      <c r="E303">
        <v>3.4084089999999998</v>
      </c>
      <c r="F303">
        <v>71.659800000000004</v>
      </c>
      <c r="G303">
        <v>0.16613600000000001</v>
      </c>
      <c r="H303">
        <v>0</v>
      </c>
      <c r="I303">
        <v>0</v>
      </c>
      <c r="J303">
        <v>0</v>
      </c>
      <c r="K303">
        <v>0</v>
      </c>
      <c r="L303">
        <v>0</v>
      </c>
      <c r="M303">
        <v>9.5399999999999991</v>
      </c>
      <c r="N303">
        <v>17447</v>
      </c>
      <c r="O303">
        <v>1882</v>
      </c>
      <c r="P303">
        <v>6233.3860000000004</v>
      </c>
      <c r="Q303">
        <v>6233.3869999999997</v>
      </c>
    </row>
    <row r="304" spans="1:17">
      <c r="A304" t="s">
        <v>36</v>
      </c>
      <c r="B304" t="s">
        <v>41</v>
      </c>
      <c r="C304">
        <v>9</v>
      </c>
      <c r="D304">
        <v>4.534357</v>
      </c>
      <c r="E304">
        <v>4.534357</v>
      </c>
      <c r="F304">
        <v>75.971400000000003</v>
      </c>
      <c r="G304">
        <v>0.1967554</v>
      </c>
      <c r="H304">
        <v>0</v>
      </c>
      <c r="I304">
        <v>0</v>
      </c>
      <c r="J304">
        <v>0</v>
      </c>
      <c r="K304">
        <v>0</v>
      </c>
      <c r="L304">
        <v>0</v>
      </c>
      <c r="M304">
        <v>9.5399999999999991</v>
      </c>
      <c r="N304">
        <v>17447</v>
      </c>
      <c r="O304">
        <v>1882</v>
      </c>
      <c r="P304">
        <v>8292.5490000000009</v>
      </c>
      <c r="Q304">
        <v>8292.5499999999993</v>
      </c>
    </row>
    <row r="305" spans="1:17">
      <c r="A305" t="s">
        <v>36</v>
      </c>
      <c r="B305" t="s">
        <v>41</v>
      </c>
      <c r="C305">
        <v>10</v>
      </c>
      <c r="D305">
        <v>5.9476849999999999</v>
      </c>
      <c r="E305">
        <v>5.9476849999999999</v>
      </c>
      <c r="F305">
        <v>79.190700000000007</v>
      </c>
      <c r="G305">
        <v>0.22510910000000001</v>
      </c>
      <c r="H305">
        <v>0</v>
      </c>
      <c r="I305">
        <v>0</v>
      </c>
      <c r="J305">
        <v>0</v>
      </c>
      <c r="K305">
        <v>0</v>
      </c>
      <c r="L305">
        <v>0</v>
      </c>
      <c r="M305">
        <v>9.5399999999999991</v>
      </c>
      <c r="N305">
        <v>17447</v>
      </c>
      <c r="O305">
        <v>1882</v>
      </c>
      <c r="P305">
        <v>10877.28</v>
      </c>
      <c r="Q305">
        <v>10877.28</v>
      </c>
    </row>
    <row r="306" spans="1:17">
      <c r="A306" t="s">
        <v>36</v>
      </c>
      <c r="B306" t="s">
        <v>41</v>
      </c>
      <c r="C306">
        <v>11</v>
      </c>
      <c r="D306">
        <v>7.1091129999999998</v>
      </c>
      <c r="E306">
        <v>7.1091129999999998</v>
      </c>
      <c r="F306">
        <v>81.697500000000005</v>
      </c>
      <c r="G306">
        <v>0.25103569999999997</v>
      </c>
      <c r="H306">
        <v>0</v>
      </c>
      <c r="I306">
        <v>0</v>
      </c>
      <c r="J306">
        <v>0</v>
      </c>
      <c r="K306">
        <v>0</v>
      </c>
      <c r="L306">
        <v>0</v>
      </c>
      <c r="M306">
        <v>9.5399999999999991</v>
      </c>
      <c r="N306">
        <v>17447</v>
      </c>
      <c r="O306">
        <v>1882</v>
      </c>
      <c r="P306">
        <v>13001.33</v>
      </c>
      <c r="Q306">
        <v>13001.33</v>
      </c>
    </row>
    <row r="307" spans="1:17">
      <c r="A307" t="s">
        <v>36</v>
      </c>
      <c r="B307" t="s">
        <v>41</v>
      </c>
      <c r="C307">
        <v>12</v>
      </c>
      <c r="D307">
        <v>7.8599699999999997</v>
      </c>
      <c r="E307">
        <v>7.8599699999999997</v>
      </c>
      <c r="F307">
        <v>84.128399999999999</v>
      </c>
      <c r="G307">
        <v>0.27109889999999998</v>
      </c>
      <c r="H307">
        <v>0</v>
      </c>
      <c r="I307">
        <v>0</v>
      </c>
      <c r="J307">
        <v>0</v>
      </c>
      <c r="K307">
        <v>0</v>
      </c>
      <c r="L307">
        <v>0</v>
      </c>
      <c r="M307">
        <v>9.5399999999999991</v>
      </c>
      <c r="N307">
        <v>17447</v>
      </c>
      <c r="O307">
        <v>1882</v>
      </c>
      <c r="P307">
        <v>14374.52</v>
      </c>
      <c r="Q307">
        <v>14374.52</v>
      </c>
    </row>
    <row r="308" spans="1:17">
      <c r="A308" t="s">
        <v>36</v>
      </c>
      <c r="B308" t="s">
        <v>41</v>
      </c>
      <c r="C308">
        <v>13</v>
      </c>
      <c r="D308">
        <v>8.1684409999999996</v>
      </c>
      <c r="E308">
        <v>8.1684400000000004</v>
      </c>
      <c r="F308">
        <v>86.562700000000007</v>
      </c>
      <c r="G308">
        <v>0.27802280000000001</v>
      </c>
      <c r="H308">
        <v>0</v>
      </c>
      <c r="I308">
        <v>0</v>
      </c>
      <c r="J308">
        <v>0</v>
      </c>
      <c r="K308">
        <v>0</v>
      </c>
      <c r="L308">
        <v>0</v>
      </c>
      <c r="M308">
        <v>9.5399999999999991</v>
      </c>
      <c r="N308">
        <v>17447</v>
      </c>
      <c r="O308">
        <v>1882</v>
      </c>
      <c r="P308">
        <v>14938.66</v>
      </c>
      <c r="Q308">
        <v>14938.66</v>
      </c>
    </row>
    <row r="309" spans="1:17">
      <c r="A309" t="s">
        <v>36</v>
      </c>
      <c r="B309" t="s">
        <v>41</v>
      </c>
      <c r="C309">
        <v>14</v>
      </c>
      <c r="D309">
        <v>8.3801349999999992</v>
      </c>
      <c r="E309">
        <v>7.7048949999999996</v>
      </c>
      <c r="F309">
        <v>87.141199999999998</v>
      </c>
      <c r="G309">
        <v>0.26844980000000002</v>
      </c>
      <c r="H309">
        <v>-0.1743151</v>
      </c>
      <c r="I309">
        <v>0.12814020000000001</v>
      </c>
      <c r="J309">
        <v>0.33761989999999997</v>
      </c>
      <c r="K309">
        <v>0.54709949999999996</v>
      </c>
      <c r="L309">
        <v>0.84955499999999995</v>
      </c>
      <c r="M309">
        <v>9.5399999999999991</v>
      </c>
      <c r="N309">
        <v>17447</v>
      </c>
      <c r="O309">
        <v>1882</v>
      </c>
      <c r="P309">
        <v>15325.81</v>
      </c>
      <c r="Q309">
        <v>14090.91</v>
      </c>
    </row>
    <row r="310" spans="1:17">
      <c r="A310" t="s">
        <v>36</v>
      </c>
      <c r="B310" t="s">
        <v>41</v>
      </c>
      <c r="C310">
        <v>15</v>
      </c>
      <c r="D310">
        <v>8.4218589999999995</v>
      </c>
      <c r="E310">
        <v>7.6836640000000003</v>
      </c>
      <c r="F310">
        <v>86.154200000000003</v>
      </c>
      <c r="G310">
        <v>0.27084239999999998</v>
      </c>
      <c r="H310">
        <v>0.24025189999999999</v>
      </c>
      <c r="I310">
        <v>0.53444049999999999</v>
      </c>
      <c r="J310">
        <v>0.73819469999999998</v>
      </c>
      <c r="K310">
        <v>0.94194889999999998</v>
      </c>
      <c r="L310">
        <v>1.236138</v>
      </c>
      <c r="M310">
        <v>9.5399999999999991</v>
      </c>
      <c r="N310">
        <v>17447</v>
      </c>
      <c r="O310">
        <v>1882</v>
      </c>
      <c r="P310">
        <v>15402.11</v>
      </c>
      <c r="Q310">
        <v>14052.08</v>
      </c>
    </row>
    <row r="311" spans="1:17">
      <c r="A311" t="s">
        <v>36</v>
      </c>
      <c r="B311" t="s">
        <v>41</v>
      </c>
      <c r="C311">
        <v>16</v>
      </c>
      <c r="D311">
        <v>7.9511609999999999</v>
      </c>
      <c r="E311">
        <v>7.2594289999999999</v>
      </c>
      <c r="F311">
        <v>85.010499999999993</v>
      </c>
      <c r="G311">
        <v>0.2600577</v>
      </c>
      <c r="H311">
        <v>0.2085091</v>
      </c>
      <c r="I311">
        <v>0.49400129999999998</v>
      </c>
      <c r="J311">
        <v>0.69173229999999997</v>
      </c>
      <c r="K311">
        <v>0.88946329999999996</v>
      </c>
      <c r="L311">
        <v>1.174955</v>
      </c>
      <c r="M311">
        <v>9.5399999999999991</v>
      </c>
      <c r="N311">
        <v>17447</v>
      </c>
      <c r="O311">
        <v>1882</v>
      </c>
      <c r="P311">
        <v>14541.29</v>
      </c>
      <c r="Q311">
        <v>13276.23</v>
      </c>
    </row>
    <row r="312" spans="1:17">
      <c r="A312" t="s">
        <v>36</v>
      </c>
      <c r="B312" t="s">
        <v>41</v>
      </c>
      <c r="C312">
        <v>17</v>
      </c>
      <c r="D312">
        <v>7.5113989999999999</v>
      </c>
      <c r="E312">
        <v>6.7986110000000002</v>
      </c>
      <c r="F312">
        <v>84.146199999999993</v>
      </c>
      <c r="G312">
        <v>0.24202109999999999</v>
      </c>
      <c r="H312">
        <v>0.24616479999999999</v>
      </c>
      <c r="I312">
        <v>0.52184989999999998</v>
      </c>
      <c r="J312">
        <v>0.71278850000000005</v>
      </c>
      <c r="K312">
        <v>0.90372719999999995</v>
      </c>
      <c r="L312">
        <v>1.1794119999999999</v>
      </c>
      <c r="M312">
        <v>9.5399999999999991</v>
      </c>
      <c r="N312">
        <v>17447</v>
      </c>
      <c r="O312">
        <v>1882</v>
      </c>
      <c r="P312">
        <v>13737.04</v>
      </c>
      <c r="Q312">
        <v>12433.48</v>
      </c>
    </row>
    <row r="313" spans="1:17">
      <c r="A313" t="s">
        <v>36</v>
      </c>
      <c r="B313" t="s">
        <v>41</v>
      </c>
      <c r="C313">
        <v>18</v>
      </c>
      <c r="D313">
        <v>6.6422869999999996</v>
      </c>
      <c r="E313">
        <v>6.0751790000000003</v>
      </c>
      <c r="F313">
        <v>81.096999999999994</v>
      </c>
      <c r="G313">
        <v>0.24528240000000001</v>
      </c>
      <c r="H313">
        <v>-6.9413600000000006E-2</v>
      </c>
      <c r="I313">
        <v>0.187086</v>
      </c>
      <c r="J313">
        <v>0.36473689999999998</v>
      </c>
      <c r="K313">
        <v>0.54238770000000003</v>
      </c>
      <c r="L313">
        <v>0.79888740000000003</v>
      </c>
      <c r="M313">
        <v>9.5399999999999991</v>
      </c>
      <c r="N313">
        <v>17447</v>
      </c>
      <c r="O313">
        <v>1882</v>
      </c>
      <c r="P313">
        <v>12147.59</v>
      </c>
      <c r="Q313">
        <v>11110.44</v>
      </c>
    </row>
    <row r="314" spans="1:17">
      <c r="A314" t="s">
        <v>36</v>
      </c>
      <c r="B314" t="s">
        <v>41</v>
      </c>
      <c r="C314">
        <v>19</v>
      </c>
      <c r="D314">
        <v>5.2388500000000002</v>
      </c>
      <c r="E314">
        <v>5.2388500000000002</v>
      </c>
      <c r="F314">
        <v>78.852199999999996</v>
      </c>
      <c r="G314">
        <v>0.2163736</v>
      </c>
      <c r="H314">
        <v>0</v>
      </c>
      <c r="I314">
        <v>0</v>
      </c>
      <c r="J314">
        <v>0</v>
      </c>
      <c r="K314">
        <v>0</v>
      </c>
      <c r="L314">
        <v>0</v>
      </c>
      <c r="M314">
        <v>9.5399999999999991</v>
      </c>
      <c r="N314">
        <v>17447</v>
      </c>
      <c r="O314">
        <v>1882</v>
      </c>
      <c r="P314">
        <v>9580.9439999999995</v>
      </c>
      <c r="Q314">
        <v>9580.9449999999997</v>
      </c>
    </row>
    <row r="315" spans="1:17">
      <c r="A315" t="s">
        <v>36</v>
      </c>
      <c r="B315" t="s">
        <v>41</v>
      </c>
      <c r="C315">
        <v>20</v>
      </c>
      <c r="D315">
        <v>4.530462</v>
      </c>
      <c r="E315">
        <v>4.530462</v>
      </c>
      <c r="F315">
        <v>74.584900000000005</v>
      </c>
      <c r="G315">
        <v>0.2047069</v>
      </c>
      <c r="H315">
        <v>0</v>
      </c>
      <c r="I315">
        <v>0</v>
      </c>
      <c r="J315">
        <v>0</v>
      </c>
      <c r="K315">
        <v>0</v>
      </c>
      <c r="L315">
        <v>0</v>
      </c>
      <c r="M315">
        <v>9.5399999999999991</v>
      </c>
      <c r="N315">
        <v>17447</v>
      </c>
      <c r="O315">
        <v>1882</v>
      </c>
      <c r="P315">
        <v>8285.4269999999997</v>
      </c>
      <c r="Q315">
        <v>8285.4259999999995</v>
      </c>
    </row>
    <row r="316" spans="1:17">
      <c r="A316" t="s">
        <v>36</v>
      </c>
      <c r="B316" t="s">
        <v>41</v>
      </c>
      <c r="C316">
        <v>21</v>
      </c>
      <c r="D316">
        <v>3.8386390000000001</v>
      </c>
      <c r="E316">
        <v>3.8386390000000001</v>
      </c>
      <c r="F316">
        <v>72.379099999999994</v>
      </c>
      <c r="G316">
        <v>0.17673159999999999</v>
      </c>
      <c r="H316">
        <v>0</v>
      </c>
      <c r="I316">
        <v>0</v>
      </c>
      <c r="J316">
        <v>0</v>
      </c>
      <c r="K316">
        <v>0</v>
      </c>
      <c r="L316">
        <v>0</v>
      </c>
      <c r="M316">
        <v>9.5399999999999991</v>
      </c>
      <c r="N316">
        <v>17447</v>
      </c>
      <c r="O316">
        <v>1882</v>
      </c>
      <c r="P316">
        <v>7020.2030000000004</v>
      </c>
      <c r="Q316">
        <v>7020.2030000000004</v>
      </c>
    </row>
    <row r="317" spans="1:17">
      <c r="A317" t="s">
        <v>36</v>
      </c>
      <c r="B317" t="s">
        <v>41</v>
      </c>
      <c r="C317">
        <v>22</v>
      </c>
      <c r="D317">
        <v>3.2590080000000001</v>
      </c>
      <c r="E317">
        <v>3.2590080000000001</v>
      </c>
      <c r="F317">
        <v>70.861199999999997</v>
      </c>
      <c r="G317">
        <v>0.15555479999999999</v>
      </c>
      <c r="H317">
        <v>0</v>
      </c>
      <c r="I317">
        <v>0</v>
      </c>
      <c r="J317">
        <v>0</v>
      </c>
      <c r="K317">
        <v>0</v>
      </c>
      <c r="L317">
        <v>0</v>
      </c>
      <c r="M317">
        <v>9.5399999999999991</v>
      </c>
      <c r="N317">
        <v>17447</v>
      </c>
      <c r="O317">
        <v>1882</v>
      </c>
      <c r="P317">
        <v>5960.1589999999997</v>
      </c>
      <c r="Q317">
        <v>5960.1589999999997</v>
      </c>
    </row>
    <row r="318" spans="1:17">
      <c r="A318" t="s">
        <v>36</v>
      </c>
      <c r="B318" t="s">
        <v>41</v>
      </c>
      <c r="C318">
        <v>23</v>
      </c>
      <c r="D318">
        <v>2.7560859999999998</v>
      </c>
      <c r="E318">
        <v>2.7560859999999998</v>
      </c>
      <c r="F318">
        <v>69.854799999999997</v>
      </c>
      <c r="G318">
        <v>0.13255210000000001</v>
      </c>
      <c r="H318">
        <v>0</v>
      </c>
      <c r="I318">
        <v>0</v>
      </c>
      <c r="J318">
        <v>0</v>
      </c>
      <c r="K318">
        <v>0</v>
      </c>
      <c r="L318">
        <v>0</v>
      </c>
      <c r="M318">
        <v>9.5399999999999991</v>
      </c>
      <c r="N318">
        <v>17447</v>
      </c>
      <c r="O318">
        <v>1882</v>
      </c>
      <c r="P318">
        <v>5040.4009999999998</v>
      </c>
      <c r="Q318">
        <v>5040.4009999999998</v>
      </c>
    </row>
    <row r="319" spans="1:17">
      <c r="A319" t="s">
        <v>36</v>
      </c>
      <c r="B319" t="s">
        <v>41</v>
      </c>
      <c r="C319">
        <v>24</v>
      </c>
      <c r="D319">
        <v>2.4950269999999999</v>
      </c>
      <c r="E319">
        <v>2.4950269999999999</v>
      </c>
      <c r="F319">
        <v>68.809299999999993</v>
      </c>
      <c r="G319">
        <v>0.1188148</v>
      </c>
      <c r="H319">
        <v>0</v>
      </c>
      <c r="I319">
        <v>0</v>
      </c>
      <c r="J319">
        <v>0</v>
      </c>
      <c r="K319">
        <v>0</v>
      </c>
      <c r="L319">
        <v>0</v>
      </c>
      <c r="M319">
        <v>9.5399999999999991</v>
      </c>
      <c r="N319">
        <v>17447</v>
      </c>
      <c r="O319">
        <v>1882</v>
      </c>
      <c r="P319">
        <v>4562.97</v>
      </c>
      <c r="Q319">
        <v>4562.9709999999995</v>
      </c>
    </row>
    <row r="320" spans="1:17">
      <c r="A320" t="s">
        <v>35</v>
      </c>
      <c r="B320" s="93">
        <v>40793</v>
      </c>
      <c r="C320">
        <v>1</v>
      </c>
      <c r="D320">
        <v>2.1014219999999999</v>
      </c>
      <c r="E320">
        <v>2.1014219999999999</v>
      </c>
      <c r="F320">
        <v>68.175399999999996</v>
      </c>
      <c r="G320">
        <v>6.4807600000000007E-2</v>
      </c>
      <c r="H320">
        <v>0</v>
      </c>
      <c r="I320">
        <v>0</v>
      </c>
      <c r="J320">
        <v>0</v>
      </c>
      <c r="K320">
        <v>0</v>
      </c>
      <c r="L320">
        <v>0</v>
      </c>
      <c r="M320">
        <v>10</v>
      </c>
      <c r="N320">
        <v>31069</v>
      </c>
      <c r="O320">
        <v>3262</v>
      </c>
      <c r="P320">
        <v>6528.9070000000002</v>
      </c>
      <c r="Q320">
        <v>6528.9070000000002</v>
      </c>
    </row>
    <row r="321" spans="1:17">
      <c r="A321" t="s">
        <v>35</v>
      </c>
      <c r="B321" s="93">
        <v>40793</v>
      </c>
      <c r="C321">
        <v>2</v>
      </c>
      <c r="D321">
        <v>2.0164430000000002</v>
      </c>
      <c r="E321">
        <v>2.0164430000000002</v>
      </c>
      <c r="F321">
        <v>68.511099999999999</v>
      </c>
      <c r="G321">
        <v>6.1865299999999998E-2</v>
      </c>
      <c r="H321">
        <v>0</v>
      </c>
      <c r="I321">
        <v>0</v>
      </c>
      <c r="J321">
        <v>0</v>
      </c>
      <c r="K321">
        <v>0</v>
      </c>
      <c r="L321">
        <v>0</v>
      </c>
      <c r="M321">
        <v>10</v>
      </c>
      <c r="N321">
        <v>31069</v>
      </c>
      <c r="O321">
        <v>3262</v>
      </c>
      <c r="P321">
        <v>6264.8879999999999</v>
      </c>
      <c r="Q321">
        <v>6264.8879999999999</v>
      </c>
    </row>
    <row r="322" spans="1:17">
      <c r="A322" t="s">
        <v>35</v>
      </c>
      <c r="B322" s="93">
        <v>40793</v>
      </c>
      <c r="C322">
        <v>3</v>
      </c>
      <c r="D322">
        <v>1.955756</v>
      </c>
      <c r="E322">
        <v>1.955756</v>
      </c>
      <c r="F322">
        <v>68.301500000000004</v>
      </c>
      <c r="G322">
        <v>6.0353999999999998E-2</v>
      </c>
      <c r="H322">
        <v>0</v>
      </c>
      <c r="I322">
        <v>0</v>
      </c>
      <c r="J322">
        <v>0</v>
      </c>
      <c r="K322">
        <v>0</v>
      </c>
      <c r="L322">
        <v>0</v>
      </c>
      <c r="M322">
        <v>10</v>
      </c>
      <c r="N322">
        <v>31069</v>
      </c>
      <c r="O322">
        <v>3262</v>
      </c>
      <c r="P322">
        <v>6076.3379999999997</v>
      </c>
      <c r="Q322">
        <v>6076.3379999999997</v>
      </c>
    </row>
    <row r="323" spans="1:17">
      <c r="A323" t="s">
        <v>35</v>
      </c>
      <c r="B323" s="93">
        <v>40793</v>
      </c>
      <c r="C323">
        <v>4</v>
      </c>
      <c r="D323">
        <v>1.921098</v>
      </c>
      <c r="E323">
        <v>1.921098</v>
      </c>
      <c r="F323">
        <v>68.191800000000001</v>
      </c>
      <c r="G323">
        <v>5.9510599999999997E-2</v>
      </c>
      <c r="H323">
        <v>0</v>
      </c>
      <c r="I323">
        <v>0</v>
      </c>
      <c r="J323">
        <v>0</v>
      </c>
      <c r="K323">
        <v>0</v>
      </c>
      <c r="L323">
        <v>0</v>
      </c>
      <c r="M323">
        <v>10</v>
      </c>
      <c r="N323">
        <v>31069</v>
      </c>
      <c r="O323">
        <v>3262</v>
      </c>
      <c r="P323">
        <v>5968.6580000000004</v>
      </c>
      <c r="Q323">
        <v>5968.6580000000004</v>
      </c>
    </row>
    <row r="324" spans="1:17">
      <c r="A324" t="s">
        <v>35</v>
      </c>
      <c r="B324" s="93">
        <v>40793</v>
      </c>
      <c r="C324">
        <v>5</v>
      </c>
      <c r="D324">
        <v>1.889176</v>
      </c>
      <c r="E324">
        <v>1.889176</v>
      </c>
      <c r="F324">
        <v>66.946299999999994</v>
      </c>
      <c r="G324">
        <v>6.01427E-2</v>
      </c>
      <c r="H324">
        <v>0</v>
      </c>
      <c r="I324">
        <v>0</v>
      </c>
      <c r="J324">
        <v>0</v>
      </c>
      <c r="K324">
        <v>0</v>
      </c>
      <c r="L324">
        <v>0</v>
      </c>
      <c r="M324">
        <v>10</v>
      </c>
      <c r="N324">
        <v>31069</v>
      </c>
      <c r="O324">
        <v>3262</v>
      </c>
      <c r="P324">
        <v>5869.482</v>
      </c>
      <c r="Q324">
        <v>5869.482</v>
      </c>
    </row>
    <row r="325" spans="1:17">
      <c r="A325" t="s">
        <v>35</v>
      </c>
      <c r="B325" s="93">
        <v>40793</v>
      </c>
      <c r="C325">
        <v>6</v>
      </c>
      <c r="D325">
        <v>2.0050119999999998</v>
      </c>
      <c r="E325">
        <v>2.0050119999999998</v>
      </c>
      <c r="F325">
        <v>66.156700000000001</v>
      </c>
      <c r="G325">
        <v>6.4165899999999998E-2</v>
      </c>
      <c r="H325">
        <v>0</v>
      </c>
      <c r="I325">
        <v>0</v>
      </c>
      <c r="J325">
        <v>0</v>
      </c>
      <c r="K325">
        <v>0</v>
      </c>
      <c r="L325">
        <v>0</v>
      </c>
      <c r="M325">
        <v>10</v>
      </c>
      <c r="N325">
        <v>31069</v>
      </c>
      <c r="O325">
        <v>3262</v>
      </c>
      <c r="P325">
        <v>6229.3729999999996</v>
      </c>
      <c r="Q325">
        <v>6229.3729999999996</v>
      </c>
    </row>
    <row r="326" spans="1:17">
      <c r="A326" t="s">
        <v>35</v>
      </c>
      <c r="B326" s="93">
        <v>40793</v>
      </c>
      <c r="C326">
        <v>7</v>
      </c>
      <c r="D326">
        <v>2.3416790000000001</v>
      </c>
      <c r="E326">
        <v>2.3416790000000001</v>
      </c>
      <c r="F326">
        <v>68.773099999999999</v>
      </c>
      <c r="G326">
        <v>8.0407300000000001E-2</v>
      </c>
      <c r="H326">
        <v>0</v>
      </c>
      <c r="I326">
        <v>0</v>
      </c>
      <c r="J326">
        <v>0</v>
      </c>
      <c r="K326">
        <v>0</v>
      </c>
      <c r="L326">
        <v>0</v>
      </c>
      <c r="M326">
        <v>10</v>
      </c>
      <c r="N326">
        <v>31069</v>
      </c>
      <c r="O326">
        <v>3262</v>
      </c>
      <c r="P326">
        <v>7275.3630000000003</v>
      </c>
      <c r="Q326">
        <v>7275.3630000000003</v>
      </c>
    </row>
    <row r="327" spans="1:17">
      <c r="A327" t="s">
        <v>35</v>
      </c>
      <c r="B327" s="93">
        <v>40793</v>
      </c>
      <c r="C327">
        <v>8</v>
      </c>
      <c r="D327">
        <v>3.1109260000000001</v>
      </c>
      <c r="E327">
        <v>3.1109260000000001</v>
      </c>
      <c r="F327">
        <v>71.747799999999998</v>
      </c>
      <c r="G327">
        <v>0.10210519999999999</v>
      </c>
      <c r="H327">
        <v>0</v>
      </c>
      <c r="I327">
        <v>0</v>
      </c>
      <c r="J327">
        <v>0</v>
      </c>
      <c r="K327">
        <v>0</v>
      </c>
      <c r="L327">
        <v>0</v>
      </c>
      <c r="M327">
        <v>10</v>
      </c>
      <c r="N327">
        <v>31069</v>
      </c>
      <c r="O327">
        <v>3262</v>
      </c>
      <c r="P327">
        <v>9665.3359999999993</v>
      </c>
      <c r="Q327">
        <v>9665.3359999999993</v>
      </c>
    </row>
    <row r="328" spans="1:17">
      <c r="A328" t="s">
        <v>35</v>
      </c>
      <c r="B328" s="93">
        <v>40793</v>
      </c>
      <c r="C328">
        <v>9</v>
      </c>
      <c r="D328">
        <v>4.2818209999999999</v>
      </c>
      <c r="E328">
        <v>4.2818209999999999</v>
      </c>
      <c r="F328">
        <v>75.834800000000001</v>
      </c>
      <c r="G328">
        <v>0.13493330000000001</v>
      </c>
      <c r="H328">
        <v>0</v>
      </c>
      <c r="I328">
        <v>0</v>
      </c>
      <c r="J328">
        <v>0</v>
      </c>
      <c r="K328">
        <v>0</v>
      </c>
      <c r="L328">
        <v>0</v>
      </c>
      <c r="M328">
        <v>10</v>
      </c>
      <c r="N328">
        <v>31069</v>
      </c>
      <c r="O328">
        <v>3262</v>
      </c>
      <c r="P328">
        <v>13303.19</v>
      </c>
      <c r="Q328">
        <v>13303.19</v>
      </c>
    </row>
    <row r="329" spans="1:17">
      <c r="A329" t="s">
        <v>35</v>
      </c>
      <c r="B329" s="93">
        <v>40793</v>
      </c>
      <c r="C329">
        <v>10</v>
      </c>
      <c r="D329">
        <v>5.6410090000000004</v>
      </c>
      <c r="E329">
        <v>5.6410099999999996</v>
      </c>
      <c r="F329">
        <v>78.385400000000004</v>
      </c>
      <c r="G329">
        <v>0.1527356</v>
      </c>
      <c r="H329">
        <v>0</v>
      </c>
      <c r="I329">
        <v>0</v>
      </c>
      <c r="J329">
        <v>0</v>
      </c>
      <c r="K329">
        <v>0</v>
      </c>
      <c r="L329">
        <v>0</v>
      </c>
      <c r="M329">
        <v>10</v>
      </c>
      <c r="N329">
        <v>31069</v>
      </c>
      <c r="O329">
        <v>3262</v>
      </c>
      <c r="P329">
        <v>17526.05</v>
      </c>
      <c r="Q329">
        <v>17526.05</v>
      </c>
    </row>
    <row r="330" spans="1:17">
      <c r="A330" t="s">
        <v>35</v>
      </c>
      <c r="B330" s="93">
        <v>40793</v>
      </c>
      <c r="C330">
        <v>11</v>
      </c>
      <c r="D330">
        <v>6.8371950000000004</v>
      </c>
      <c r="E330">
        <v>6.8371950000000004</v>
      </c>
      <c r="F330">
        <v>80.603499999999997</v>
      </c>
      <c r="G330">
        <v>0.1674648</v>
      </c>
      <c r="H330">
        <v>0</v>
      </c>
      <c r="I330">
        <v>0</v>
      </c>
      <c r="J330">
        <v>0</v>
      </c>
      <c r="K330">
        <v>0</v>
      </c>
      <c r="L330">
        <v>0</v>
      </c>
      <c r="M330">
        <v>10</v>
      </c>
      <c r="N330">
        <v>31069</v>
      </c>
      <c r="O330">
        <v>3262</v>
      </c>
      <c r="P330">
        <v>21242.48</v>
      </c>
      <c r="Q330">
        <v>21242.48</v>
      </c>
    </row>
    <row r="331" spans="1:17">
      <c r="A331" t="s">
        <v>35</v>
      </c>
      <c r="B331" s="93">
        <v>40793</v>
      </c>
      <c r="C331">
        <v>12</v>
      </c>
      <c r="D331">
        <v>7.3836120000000003</v>
      </c>
      <c r="E331">
        <v>7.3836120000000003</v>
      </c>
      <c r="F331">
        <v>82.216300000000004</v>
      </c>
      <c r="G331">
        <v>0.18095359999999999</v>
      </c>
      <c r="H331">
        <v>0</v>
      </c>
      <c r="I331">
        <v>0</v>
      </c>
      <c r="J331">
        <v>0</v>
      </c>
      <c r="K331">
        <v>0</v>
      </c>
      <c r="L331">
        <v>0</v>
      </c>
      <c r="M331">
        <v>10</v>
      </c>
      <c r="N331">
        <v>31069</v>
      </c>
      <c r="O331">
        <v>3262</v>
      </c>
      <c r="P331">
        <v>22940.14</v>
      </c>
      <c r="Q331">
        <v>22940.14</v>
      </c>
    </row>
    <row r="332" spans="1:17">
      <c r="A332" t="s">
        <v>35</v>
      </c>
      <c r="B332" s="93">
        <v>40793</v>
      </c>
      <c r="C332">
        <v>13</v>
      </c>
      <c r="D332">
        <v>7.5382920000000002</v>
      </c>
      <c r="E332">
        <v>7.5382930000000004</v>
      </c>
      <c r="F332">
        <v>84.625699999999995</v>
      </c>
      <c r="G332">
        <v>0.18321090000000001</v>
      </c>
      <c r="H332">
        <v>0</v>
      </c>
      <c r="I332">
        <v>0</v>
      </c>
      <c r="J332">
        <v>0</v>
      </c>
      <c r="K332">
        <v>0</v>
      </c>
      <c r="L332">
        <v>0</v>
      </c>
      <c r="M332">
        <v>10</v>
      </c>
      <c r="N332">
        <v>31069</v>
      </c>
      <c r="O332">
        <v>3262</v>
      </c>
      <c r="P332">
        <v>23420.720000000001</v>
      </c>
      <c r="Q332">
        <v>23420.720000000001</v>
      </c>
    </row>
    <row r="333" spans="1:17">
      <c r="A333" t="s">
        <v>35</v>
      </c>
      <c r="B333" s="93">
        <v>40793</v>
      </c>
      <c r="C333">
        <v>14</v>
      </c>
      <c r="D333">
        <v>7.6270709999999999</v>
      </c>
      <c r="E333">
        <v>7.6270709999999999</v>
      </c>
      <c r="F333">
        <v>83.167900000000003</v>
      </c>
      <c r="G333">
        <v>0.18472230000000001</v>
      </c>
      <c r="H333">
        <v>0</v>
      </c>
      <c r="I333">
        <v>0</v>
      </c>
      <c r="J333">
        <v>0</v>
      </c>
      <c r="K333">
        <v>0</v>
      </c>
      <c r="L333">
        <v>0</v>
      </c>
      <c r="M333">
        <v>10</v>
      </c>
      <c r="N333">
        <v>31069</v>
      </c>
      <c r="O333">
        <v>3262</v>
      </c>
      <c r="P333">
        <v>23696.55</v>
      </c>
      <c r="Q333">
        <v>23696.55</v>
      </c>
    </row>
    <row r="334" spans="1:17">
      <c r="A334" t="s">
        <v>35</v>
      </c>
      <c r="B334" s="93">
        <v>40793</v>
      </c>
      <c r="C334">
        <v>15</v>
      </c>
      <c r="D334">
        <v>7.6212099999999996</v>
      </c>
      <c r="E334">
        <v>6.7616290000000001</v>
      </c>
      <c r="F334">
        <v>83.444900000000004</v>
      </c>
      <c r="G334">
        <v>0.17023189999999999</v>
      </c>
      <c r="H334">
        <v>0.50599799999999995</v>
      </c>
      <c r="I334">
        <v>0.71489800000000003</v>
      </c>
      <c r="J334">
        <v>0.85958140000000005</v>
      </c>
      <c r="K334">
        <v>1.004265</v>
      </c>
      <c r="L334">
        <v>1.213165</v>
      </c>
      <c r="M334">
        <v>10</v>
      </c>
      <c r="N334">
        <v>31069</v>
      </c>
      <c r="O334">
        <v>3262</v>
      </c>
      <c r="P334">
        <v>23678.34</v>
      </c>
      <c r="Q334">
        <v>21007.71</v>
      </c>
    </row>
    <row r="335" spans="1:17">
      <c r="A335" t="s">
        <v>35</v>
      </c>
      <c r="B335" s="93">
        <v>40793</v>
      </c>
      <c r="C335">
        <v>16</v>
      </c>
      <c r="D335">
        <v>7.3757210000000004</v>
      </c>
      <c r="E335">
        <v>6.4422360000000003</v>
      </c>
      <c r="F335">
        <v>82.187799999999996</v>
      </c>
      <c r="G335">
        <v>0.1605192</v>
      </c>
      <c r="H335">
        <v>0.60007600000000005</v>
      </c>
      <c r="I335">
        <v>0.79705689999999996</v>
      </c>
      <c r="J335">
        <v>0.93348529999999996</v>
      </c>
      <c r="K335">
        <v>1.069914</v>
      </c>
      <c r="L335">
        <v>1.2668950000000001</v>
      </c>
      <c r="M335">
        <v>10</v>
      </c>
      <c r="N335">
        <v>31069</v>
      </c>
      <c r="O335">
        <v>3262</v>
      </c>
      <c r="P335">
        <v>22915.63</v>
      </c>
      <c r="Q335">
        <v>20015.38</v>
      </c>
    </row>
    <row r="336" spans="1:17">
      <c r="A336" t="s">
        <v>35</v>
      </c>
      <c r="B336" s="93">
        <v>40793</v>
      </c>
      <c r="C336">
        <v>17</v>
      </c>
      <c r="D336">
        <v>6.8507030000000002</v>
      </c>
      <c r="E336">
        <v>6.0389889999999999</v>
      </c>
      <c r="F336">
        <v>81.840599999999995</v>
      </c>
      <c r="G336">
        <v>0.1468739</v>
      </c>
      <c r="H336">
        <v>0.50664690000000001</v>
      </c>
      <c r="I336">
        <v>0.68688320000000003</v>
      </c>
      <c r="J336">
        <v>0.81171420000000005</v>
      </c>
      <c r="K336">
        <v>0.93654530000000002</v>
      </c>
      <c r="L336">
        <v>1.116781</v>
      </c>
      <c r="M336">
        <v>10</v>
      </c>
      <c r="N336">
        <v>31069</v>
      </c>
      <c r="O336">
        <v>3262</v>
      </c>
      <c r="P336">
        <v>21284.45</v>
      </c>
      <c r="Q336">
        <v>18762.54</v>
      </c>
    </row>
    <row r="337" spans="1:17">
      <c r="A337" t="s">
        <v>35</v>
      </c>
      <c r="B337" s="93">
        <v>40793</v>
      </c>
      <c r="C337">
        <v>18</v>
      </c>
      <c r="D337">
        <v>5.938313</v>
      </c>
      <c r="E337">
        <v>5.3080259999999999</v>
      </c>
      <c r="F337">
        <v>79.854399999999998</v>
      </c>
      <c r="G337">
        <v>0.13790769999999999</v>
      </c>
      <c r="H337">
        <v>0.34384209999999998</v>
      </c>
      <c r="I337">
        <v>0.51307550000000002</v>
      </c>
      <c r="J337">
        <v>0.63028600000000001</v>
      </c>
      <c r="K337">
        <v>0.74749650000000001</v>
      </c>
      <c r="L337">
        <v>0.91672989999999999</v>
      </c>
      <c r="M337">
        <v>10</v>
      </c>
      <c r="N337">
        <v>31069</v>
      </c>
      <c r="O337">
        <v>3262</v>
      </c>
      <c r="P337">
        <v>18449.740000000002</v>
      </c>
      <c r="Q337">
        <v>16491.509999999998</v>
      </c>
    </row>
    <row r="338" spans="1:17">
      <c r="A338" t="s">
        <v>35</v>
      </c>
      <c r="B338" s="93">
        <v>40793</v>
      </c>
      <c r="C338">
        <v>19</v>
      </c>
      <c r="D338">
        <v>5.0538809999999996</v>
      </c>
      <c r="E338">
        <v>5.0538809999999996</v>
      </c>
      <c r="F338">
        <v>77.621200000000002</v>
      </c>
      <c r="G338">
        <v>0.13558700000000001</v>
      </c>
      <c r="H338">
        <v>0</v>
      </c>
      <c r="I338">
        <v>0</v>
      </c>
      <c r="J338">
        <v>0</v>
      </c>
      <c r="K338">
        <v>0</v>
      </c>
      <c r="L338">
        <v>0</v>
      </c>
      <c r="M338">
        <v>10</v>
      </c>
      <c r="N338">
        <v>31069</v>
      </c>
      <c r="O338">
        <v>3262</v>
      </c>
      <c r="P338">
        <v>15701.9</v>
      </c>
      <c r="Q338">
        <v>15701.9</v>
      </c>
    </row>
    <row r="339" spans="1:17">
      <c r="A339" t="s">
        <v>35</v>
      </c>
      <c r="B339" s="93">
        <v>40793</v>
      </c>
      <c r="C339">
        <v>20</v>
      </c>
      <c r="D339">
        <v>4.3739100000000004</v>
      </c>
      <c r="E339">
        <v>4.3739100000000004</v>
      </c>
      <c r="F339">
        <v>73.2607</v>
      </c>
      <c r="G339">
        <v>0.12493509999999999</v>
      </c>
      <c r="H339">
        <v>0</v>
      </c>
      <c r="I339">
        <v>0</v>
      </c>
      <c r="J339">
        <v>0</v>
      </c>
      <c r="K339">
        <v>0</v>
      </c>
      <c r="L339">
        <v>0</v>
      </c>
      <c r="M339">
        <v>10</v>
      </c>
      <c r="N339">
        <v>31069</v>
      </c>
      <c r="O339">
        <v>3262</v>
      </c>
      <c r="P339">
        <v>13589.3</v>
      </c>
      <c r="Q339">
        <v>13589.3</v>
      </c>
    </row>
    <row r="340" spans="1:17">
      <c r="A340" t="s">
        <v>35</v>
      </c>
      <c r="B340" s="93">
        <v>40793</v>
      </c>
      <c r="C340">
        <v>21</v>
      </c>
      <c r="D340">
        <v>3.6756280000000001</v>
      </c>
      <c r="E340">
        <v>3.6756280000000001</v>
      </c>
      <c r="F340">
        <v>70.951599999999999</v>
      </c>
      <c r="G340">
        <v>0.10982260000000001</v>
      </c>
      <c r="H340">
        <v>0</v>
      </c>
      <c r="I340">
        <v>0</v>
      </c>
      <c r="J340">
        <v>0</v>
      </c>
      <c r="K340">
        <v>0</v>
      </c>
      <c r="L340">
        <v>0</v>
      </c>
      <c r="M340">
        <v>10</v>
      </c>
      <c r="N340">
        <v>31069</v>
      </c>
      <c r="O340">
        <v>3262</v>
      </c>
      <c r="P340">
        <v>11419.81</v>
      </c>
      <c r="Q340">
        <v>11419.81</v>
      </c>
    </row>
    <row r="341" spans="1:17">
      <c r="A341" t="s">
        <v>35</v>
      </c>
      <c r="B341" s="93">
        <v>40793</v>
      </c>
      <c r="C341">
        <v>22</v>
      </c>
      <c r="D341">
        <v>2.9971290000000002</v>
      </c>
      <c r="E341">
        <v>2.9971290000000002</v>
      </c>
      <c r="F341">
        <v>69.464500000000001</v>
      </c>
      <c r="G341">
        <v>9.1679899999999995E-2</v>
      </c>
      <c r="H341">
        <v>0</v>
      </c>
      <c r="I341">
        <v>0</v>
      </c>
      <c r="J341">
        <v>0</v>
      </c>
      <c r="K341">
        <v>0</v>
      </c>
      <c r="L341">
        <v>0</v>
      </c>
      <c r="M341">
        <v>10</v>
      </c>
      <c r="N341">
        <v>31069</v>
      </c>
      <c r="O341">
        <v>3262</v>
      </c>
      <c r="P341">
        <v>9311.7800000000007</v>
      </c>
      <c r="Q341">
        <v>9311.7800000000007</v>
      </c>
    </row>
    <row r="342" spans="1:17">
      <c r="A342" t="s">
        <v>35</v>
      </c>
      <c r="B342" s="93">
        <v>40793</v>
      </c>
      <c r="C342">
        <v>23</v>
      </c>
      <c r="D342">
        <v>2.5566179999999998</v>
      </c>
      <c r="E342">
        <v>2.5566179999999998</v>
      </c>
      <c r="F342">
        <v>68.4893</v>
      </c>
      <c r="G342">
        <v>7.9422800000000002E-2</v>
      </c>
      <c r="H342">
        <v>0</v>
      </c>
      <c r="I342">
        <v>0</v>
      </c>
      <c r="J342">
        <v>0</v>
      </c>
      <c r="K342">
        <v>0</v>
      </c>
      <c r="L342">
        <v>0</v>
      </c>
      <c r="M342">
        <v>10</v>
      </c>
      <c r="N342">
        <v>31069</v>
      </c>
      <c r="O342">
        <v>3262</v>
      </c>
      <c r="P342">
        <v>7943.1559999999999</v>
      </c>
      <c r="Q342">
        <v>7943.1559999999999</v>
      </c>
    </row>
    <row r="343" spans="1:17">
      <c r="A343" t="s">
        <v>35</v>
      </c>
      <c r="B343" s="93">
        <v>40793</v>
      </c>
      <c r="C343">
        <v>24</v>
      </c>
      <c r="D343">
        <v>2.30369</v>
      </c>
      <c r="E343">
        <v>2.3036910000000002</v>
      </c>
      <c r="F343">
        <v>67.686899999999994</v>
      </c>
      <c r="G343">
        <v>7.2001200000000001E-2</v>
      </c>
      <c r="H343">
        <v>0</v>
      </c>
      <c r="I343">
        <v>0</v>
      </c>
      <c r="J343">
        <v>0</v>
      </c>
      <c r="K343">
        <v>0</v>
      </c>
      <c r="L343">
        <v>0</v>
      </c>
      <c r="M343">
        <v>10</v>
      </c>
      <c r="N343">
        <v>31069</v>
      </c>
      <c r="O343">
        <v>3262</v>
      </c>
      <c r="P343">
        <v>7157.3360000000002</v>
      </c>
      <c r="Q343">
        <v>7157.3360000000002</v>
      </c>
    </row>
    <row r="344" spans="1:17">
      <c r="A344" t="s">
        <v>35</v>
      </c>
      <c r="B344" s="93">
        <v>40794</v>
      </c>
      <c r="C344">
        <v>1</v>
      </c>
      <c r="D344">
        <v>2.5716429999999999</v>
      </c>
      <c r="E344">
        <v>2.5716429999999999</v>
      </c>
      <c r="F344">
        <v>68.175399999999996</v>
      </c>
      <c r="G344">
        <v>8.2142800000000002E-2</v>
      </c>
      <c r="H344">
        <v>0</v>
      </c>
      <c r="I344">
        <v>0</v>
      </c>
      <c r="J344">
        <v>0</v>
      </c>
      <c r="K344">
        <v>0</v>
      </c>
      <c r="L344">
        <v>0</v>
      </c>
      <c r="M344">
        <v>10</v>
      </c>
      <c r="N344">
        <v>31069</v>
      </c>
      <c r="O344">
        <v>3262</v>
      </c>
      <c r="P344">
        <v>7989.8370000000004</v>
      </c>
      <c r="Q344">
        <v>7989.8370000000004</v>
      </c>
    </row>
    <row r="345" spans="1:17">
      <c r="A345" t="s">
        <v>35</v>
      </c>
      <c r="B345" s="93">
        <v>40794</v>
      </c>
      <c r="C345">
        <v>2</v>
      </c>
      <c r="D345">
        <v>2.4486219999999999</v>
      </c>
      <c r="E345">
        <v>2.4486219999999999</v>
      </c>
      <c r="F345">
        <v>68.511099999999999</v>
      </c>
      <c r="G345">
        <v>7.8494099999999997E-2</v>
      </c>
      <c r="H345">
        <v>0</v>
      </c>
      <c r="I345">
        <v>0</v>
      </c>
      <c r="J345">
        <v>0</v>
      </c>
      <c r="K345">
        <v>0</v>
      </c>
      <c r="L345">
        <v>0</v>
      </c>
      <c r="M345">
        <v>10</v>
      </c>
      <c r="N345">
        <v>31069</v>
      </c>
      <c r="O345">
        <v>3262</v>
      </c>
      <c r="P345">
        <v>7607.625</v>
      </c>
      <c r="Q345">
        <v>7607.6239999999998</v>
      </c>
    </row>
    <row r="346" spans="1:17">
      <c r="A346" t="s">
        <v>35</v>
      </c>
      <c r="B346" s="93">
        <v>40794</v>
      </c>
      <c r="C346">
        <v>3</v>
      </c>
      <c r="D346">
        <v>2.3968229999999999</v>
      </c>
      <c r="E346">
        <v>2.3968229999999999</v>
      </c>
      <c r="F346">
        <v>68.301500000000004</v>
      </c>
      <c r="G346">
        <v>7.6963500000000004E-2</v>
      </c>
      <c r="H346">
        <v>0</v>
      </c>
      <c r="I346">
        <v>0</v>
      </c>
      <c r="J346">
        <v>0</v>
      </c>
      <c r="K346">
        <v>0</v>
      </c>
      <c r="L346">
        <v>0</v>
      </c>
      <c r="M346">
        <v>10</v>
      </c>
      <c r="N346">
        <v>31069</v>
      </c>
      <c r="O346">
        <v>3262</v>
      </c>
      <c r="P346">
        <v>7446.69</v>
      </c>
      <c r="Q346">
        <v>7446.69</v>
      </c>
    </row>
    <row r="347" spans="1:17">
      <c r="A347" t="s">
        <v>35</v>
      </c>
      <c r="B347" s="93">
        <v>40794</v>
      </c>
      <c r="C347">
        <v>4</v>
      </c>
      <c r="D347">
        <v>2.3520509999999999</v>
      </c>
      <c r="E347">
        <v>2.3520509999999999</v>
      </c>
      <c r="F347">
        <v>68.191800000000001</v>
      </c>
      <c r="G347">
        <v>7.6550000000000007E-2</v>
      </c>
      <c r="H347">
        <v>0</v>
      </c>
      <c r="I347">
        <v>0</v>
      </c>
      <c r="J347">
        <v>0</v>
      </c>
      <c r="K347">
        <v>0</v>
      </c>
      <c r="L347">
        <v>0</v>
      </c>
      <c r="M347">
        <v>10</v>
      </c>
      <c r="N347">
        <v>31069</v>
      </c>
      <c r="O347">
        <v>3262</v>
      </c>
      <c r="P347">
        <v>7307.5860000000002</v>
      </c>
      <c r="Q347">
        <v>7307.5870000000004</v>
      </c>
    </row>
    <row r="348" spans="1:17">
      <c r="A348" t="s">
        <v>35</v>
      </c>
      <c r="B348" s="93">
        <v>40794</v>
      </c>
      <c r="C348">
        <v>5</v>
      </c>
      <c r="D348">
        <v>2.3391820000000001</v>
      </c>
      <c r="E348">
        <v>2.3391829999999998</v>
      </c>
      <c r="F348">
        <v>66.946299999999994</v>
      </c>
      <c r="G348">
        <v>7.7393000000000003E-2</v>
      </c>
      <c r="H348">
        <v>0</v>
      </c>
      <c r="I348">
        <v>0</v>
      </c>
      <c r="J348">
        <v>0</v>
      </c>
      <c r="K348">
        <v>0</v>
      </c>
      <c r="L348">
        <v>0</v>
      </c>
      <c r="M348">
        <v>10</v>
      </c>
      <c r="N348">
        <v>31069</v>
      </c>
      <c r="O348">
        <v>3262</v>
      </c>
      <c r="P348">
        <v>7267.6059999999998</v>
      </c>
      <c r="Q348">
        <v>7267.6059999999998</v>
      </c>
    </row>
    <row r="349" spans="1:17">
      <c r="A349" t="s">
        <v>35</v>
      </c>
      <c r="B349" s="93">
        <v>40794</v>
      </c>
      <c r="C349">
        <v>6</v>
      </c>
      <c r="D349">
        <v>2.449722</v>
      </c>
      <c r="E349">
        <v>2.449722</v>
      </c>
      <c r="F349">
        <v>66.156700000000001</v>
      </c>
      <c r="G349">
        <v>8.1037200000000004E-2</v>
      </c>
      <c r="H349">
        <v>0</v>
      </c>
      <c r="I349">
        <v>0</v>
      </c>
      <c r="J349">
        <v>0</v>
      </c>
      <c r="K349">
        <v>0</v>
      </c>
      <c r="L349">
        <v>0</v>
      </c>
      <c r="M349">
        <v>10</v>
      </c>
      <c r="N349">
        <v>31069</v>
      </c>
      <c r="O349">
        <v>3262</v>
      </c>
      <c r="P349">
        <v>7611.0420000000004</v>
      </c>
      <c r="Q349">
        <v>7611.0420000000004</v>
      </c>
    </row>
    <row r="350" spans="1:17">
      <c r="A350" t="s">
        <v>35</v>
      </c>
      <c r="B350" s="93">
        <v>40794</v>
      </c>
      <c r="C350">
        <v>7</v>
      </c>
      <c r="D350">
        <v>2.8982160000000001</v>
      </c>
      <c r="E350">
        <v>2.8982160000000001</v>
      </c>
      <c r="F350">
        <v>68.773099999999999</v>
      </c>
      <c r="G350">
        <v>0.1056661</v>
      </c>
      <c r="H350">
        <v>0</v>
      </c>
      <c r="I350">
        <v>0</v>
      </c>
      <c r="J350">
        <v>0</v>
      </c>
      <c r="K350">
        <v>0</v>
      </c>
      <c r="L350">
        <v>0</v>
      </c>
      <c r="M350">
        <v>10</v>
      </c>
      <c r="N350">
        <v>31069</v>
      </c>
      <c r="O350">
        <v>3262</v>
      </c>
      <c r="P350">
        <v>9004.4680000000008</v>
      </c>
      <c r="Q350">
        <v>9004.4680000000008</v>
      </c>
    </row>
    <row r="351" spans="1:17">
      <c r="A351" t="s">
        <v>35</v>
      </c>
      <c r="B351" s="93">
        <v>40794</v>
      </c>
      <c r="C351">
        <v>8</v>
      </c>
      <c r="D351">
        <v>3.814308</v>
      </c>
      <c r="E351">
        <v>3.814308</v>
      </c>
      <c r="F351">
        <v>71.747799999999998</v>
      </c>
      <c r="G351">
        <v>0.13668910000000001</v>
      </c>
      <c r="H351">
        <v>0</v>
      </c>
      <c r="I351">
        <v>0</v>
      </c>
      <c r="J351">
        <v>0</v>
      </c>
      <c r="K351">
        <v>0</v>
      </c>
      <c r="L351">
        <v>0</v>
      </c>
      <c r="M351">
        <v>10</v>
      </c>
      <c r="N351">
        <v>31069</v>
      </c>
      <c r="O351">
        <v>3262</v>
      </c>
      <c r="P351">
        <v>11850.67</v>
      </c>
      <c r="Q351">
        <v>11850.67</v>
      </c>
    </row>
    <row r="352" spans="1:17">
      <c r="A352" t="s">
        <v>35</v>
      </c>
      <c r="B352" s="93">
        <v>40794</v>
      </c>
      <c r="C352">
        <v>9</v>
      </c>
      <c r="D352">
        <v>5.3162649999999996</v>
      </c>
      <c r="E352">
        <v>5.3162640000000003</v>
      </c>
      <c r="F352">
        <v>75.834800000000001</v>
      </c>
      <c r="G352">
        <v>0.17942250000000001</v>
      </c>
      <c r="H352">
        <v>0</v>
      </c>
      <c r="I352">
        <v>0</v>
      </c>
      <c r="J352">
        <v>0</v>
      </c>
      <c r="K352">
        <v>0</v>
      </c>
      <c r="L352">
        <v>0</v>
      </c>
      <c r="M352">
        <v>10</v>
      </c>
      <c r="N352">
        <v>31069</v>
      </c>
      <c r="O352">
        <v>3262</v>
      </c>
      <c r="P352">
        <v>16517.099999999999</v>
      </c>
      <c r="Q352">
        <v>16517.099999999999</v>
      </c>
    </row>
    <row r="353" spans="1:17">
      <c r="A353" t="s">
        <v>35</v>
      </c>
      <c r="B353" s="93">
        <v>40794</v>
      </c>
      <c r="C353">
        <v>10</v>
      </c>
      <c r="D353">
        <v>6.939406</v>
      </c>
      <c r="E353">
        <v>6.939406</v>
      </c>
      <c r="F353">
        <v>78.385400000000004</v>
      </c>
      <c r="G353">
        <v>0.2041714</v>
      </c>
      <c r="H353">
        <v>0</v>
      </c>
      <c r="I353">
        <v>0</v>
      </c>
      <c r="J353">
        <v>0</v>
      </c>
      <c r="K353">
        <v>0</v>
      </c>
      <c r="L353">
        <v>0</v>
      </c>
      <c r="M353">
        <v>10</v>
      </c>
      <c r="N353">
        <v>31069</v>
      </c>
      <c r="O353">
        <v>3262</v>
      </c>
      <c r="P353">
        <v>21560.04</v>
      </c>
      <c r="Q353">
        <v>21560.04</v>
      </c>
    </row>
    <row r="354" spans="1:17">
      <c r="A354" t="s">
        <v>35</v>
      </c>
      <c r="B354" s="93">
        <v>40794</v>
      </c>
      <c r="C354">
        <v>11</v>
      </c>
      <c r="D354">
        <v>8.1970209999999994</v>
      </c>
      <c r="E354">
        <v>8.1970220000000005</v>
      </c>
      <c r="F354">
        <v>80.603499999999997</v>
      </c>
      <c r="G354">
        <v>0.2219769</v>
      </c>
      <c r="H354">
        <v>0</v>
      </c>
      <c r="I354">
        <v>0</v>
      </c>
      <c r="J354">
        <v>0</v>
      </c>
      <c r="K354">
        <v>0</v>
      </c>
      <c r="L354">
        <v>0</v>
      </c>
      <c r="M354">
        <v>10</v>
      </c>
      <c r="N354">
        <v>31069</v>
      </c>
      <c r="O354">
        <v>3262</v>
      </c>
      <c r="P354">
        <v>25467.33</v>
      </c>
      <c r="Q354">
        <v>25467.33</v>
      </c>
    </row>
    <row r="355" spans="1:17">
      <c r="A355" t="s">
        <v>35</v>
      </c>
      <c r="B355" s="93">
        <v>40794</v>
      </c>
      <c r="C355">
        <v>12</v>
      </c>
      <c r="D355">
        <v>8.8411170000000006</v>
      </c>
      <c r="E355">
        <v>8.8411159999999995</v>
      </c>
      <c r="F355">
        <v>82.216300000000004</v>
      </c>
      <c r="G355">
        <v>0.2370669</v>
      </c>
      <c r="H355">
        <v>0</v>
      </c>
      <c r="I355">
        <v>0</v>
      </c>
      <c r="J355">
        <v>0</v>
      </c>
      <c r="K355">
        <v>0</v>
      </c>
      <c r="L355">
        <v>0</v>
      </c>
      <c r="M355">
        <v>10</v>
      </c>
      <c r="N355">
        <v>31069</v>
      </c>
      <c r="O355">
        <v>3262</v>
      </c>
      <c r="P355">
        <v>27468.47</v>
      </c>
      <c r="Q355">
        <v>27468.46</v>
      </c>
    </row>
    <row r="356" spans="1:17">
      <c r="A356" t="s">
        <v>35</v>
      </c>
      <c r="B356" s="93">
        <v>40794</v>
      </c>
      <c r="C356">
        <v>13</v>
      </c>
      <c r="D356">
        <v>9.0252800000000004</v>
      </c>
      <c r="E356">
        <v>9.0252800000000004</v>
      </c>
      <c r="F356">
        <v>84.625699999999995</v>
      </c>
      <c r="G356">
        <v>0.24386630000000001</v>
      </c>
      <c r="H356">
        <v>0</v>
      </c>
      <c r="I356">
        <v>0</v>
      </c>
      <c r="J356">
        <v>0</v>
      </c>
      <c r="K356">
        <v>0</v>
      </c>
      <c r="L356">
        <v>0</v>
      </c>
      <c r="M356">
        <v>10</v>
      </c>
      <c r="N356">
        <v>31069</v>
      </c>
      <c r="O356">
        <v>3262</v>
      </c>
      <c r="P356">
        <v>28040.639999999999</v>
      </c>
      <c r="Q356">
        <v>28040.639999999999</v>
      </c>
    </row>
    <row r="357" spans="1:17">
      <c r="A357" t="s">
        <v>35</v>
      </c>
      <c r="B357" s="93">
        <v>40794</v>
      </c>
      <c r="C357">
        <v>14</v>
      </c>
      <c r="D357">
        <v>9.1593800000000005</v>
      </c>
      <c r="E357">
        <v>8.1962639999999993</v>
      </c>
      <c r="F357">
        <v>83.167900000000003</v>
      </c>
      <c r="G357">
        <v>0.22408980000000001</v>
      </c>
      <c r="H357">
        <v>0.49766539999999998</v>
      </c>
      <c r="I357">
        <v>0.77265720000000004</v>
      </c>
      <c r="J357">
        <v>0.96311559999999996</v>
      </c>
      <c r="K357">
        <v>1.1535740000000001</v>
      </c>
      <c r="L357">
        <v>1.428566</v>
      </c>
      <c r="M357">
        <v>10</v>
      </c>
      <c r="N357">
        <v>31069</v>
      </c>
      <c r="O357">
        <v>3262</v>
      </c>
      <c r="P357">
        <v>28457.279999999999</v>
      </c>
      <c r="Q357">
        <v>25464.97</v>
      </c>
    </row>
    <row r="358" spans="1:17">
      <c r="A358" t="s">
        <v>35</v>
      </c>
      <c r="B358" s="93">
        <v>40794</v>
      </c>
      <c r="C358">
        <v>15</v>
      </c>
      <c r="D358">
        <v>9.1535189999999993</v>
      </c>
      <c r="E358">
        <v>7.960661</v>
      </c>
      <c r="F358">
        <v>83.444900000000004</v>
      </c>
      <c r="G358">
        <v>0.2151904</v>
      </c>
      <c r="H358">
        <v>0.745892</v>
      </c>
      <c r="I358">
        <v>1.0099629999999999</v>
      </c>
      <c r="J358">
        <v>1.1928570000000001</v>
      </c>
      <c r="K358">
        <v>1.3757520000000001</v>
      </c>
      <c r="L358">
        <v>1.639823</v>
      </c>
      <c r="M358">
        <v>10</v>
      </c>
      <c r="N358">
        <v>31069</v>
      </c>
      <c r="O358">
        <v>3262</v>
      </c>
      <c r="P358">
        <v>28439.07</v>
      </c>
      <c r="Q358">
        <v>24732.98</v>
      </c>
    </row>
    <row r="359" spans="1:17">
      <c r="A359" t="s">
        <v>35</v>
      </c>
      <c r="B359" s="93">
        <v>40795</v>
      </c>
      <c r="C359">
        <v>1</v>
      </c>
      <c r="D359">
        <v>1.39198</v>
      </c>
      <c r="E359">
        <v>1.39198</v>
      </c>
      <c r="F359">
        <v>70.784400000000005</v>
      </c>
      <c r="G359">
        <v>7.3055999999999996E-2</v>
      </c>
      <c r="H359">
        <v>0</v>
      </c>
      <c r="I359">
        <v>0</v>
      </c>
      <c r="J359">
        <v>0</v>
      </c>
      <c r="K359">
        <v>0</v>
      </c>
      <c r="L359">
        <v>0</v>
      </c>
      <c r="M359">
        <v>10</v>
      </c>
      <c r="N359">
        <v>31069</v>
      </c>
      <c r="O359">
        <v>3262</v>
      </c>
      <c r="P359">
        <v>4324.7430000000004</v>
      </c>
      <c r="Q359">
        <v>4324.7430000000004</v>
      </c>
    </row>
    <row r="360" spans="1:17">
      <c r="A360" t="s">
        <v>35</v>
      </c>
      <c r="B360" s="93">
        <v>40795</v>
      </c>
      <c r="C360">
        <v>2</v>
      </c>
      <c r="D360">
        <v>2.5767169999999999</v>
      </c>
      <c r="E360">
        <v>2.5767169999999999</v>
      </c>
      <c r="F360">
        <v>70.400099999999995</v>
      </c>
      <c r="G360">
        <v>8.0399700000000004E-2</v>
      </c>
      <c r="H360">
        <v>0</v>
      </c>
      <c r="I360">
        <v>0</v>
      </c>
      <c r="J360">
        <v>0</v>
      </c>
      <c r="K360">
        <v>0</v>
      </c>
      <c r="L360">
        <v>0</v>
      </c>
      <c r="M360">
        <v>10</v>
      </c>
      <c r="N360">
        <v>31069</v>
      </c>
      <c r="O360">
        <v>3262</v>
      </c>
      <c r="P360">
        <v>8005.6030000000001</v>
      </c>
      <c r="Q360">
        <v>8005.6030000000001</v>
      </c>
    </row>
    <row r="361" spans="1:17">
      <c r="A361" t="s">
        <v>35</v>
      </c>
      <c r="B361" s="93">
        <v>40795</v>
      </c>
      <c r="C361">
        <v>3</v>
      </c>
      <c r="D361">
        <v>3.3305259999999999</v>
      </c>
      <c r="E361">
        <v>3.3305259999999999</v>
      </c>
      <c r="F361">
        <v>69.732699999999994</v>
      </c>
      <c r="G361">
        <v>9.2700599999999994E-2</v>
      </c>
      <c r="H361">
        <v>0</v>
      </c>
      <c r="I361">
        <v>0</v>
      </c>
      <c r="J361">
        <v>0</v>
      </c>
      <c r="K361">
        <v>0</v>
      </c>
      <c r="L361">
        <v>0</v>
      </c>
      <c r="M361">
        <v>10</v>
      </c>
      <c r="N361">
        <v>31069</v>
      </c>
      <c r="O361">
        <v>3262</v>
      </c>
      <c r="P361">
        <v>10347.61</v>
      </c>
      <c r="Q361">
        <v>10347.61</v>
      </c>
    </row>
    <row r="362" spans="1:17">
      <c r="A362" t="s">
        <v>35</v>
      </c>
      <c r="B362" s="93">
        <v>40795</v>
      </c>
      <c r="C362">
        <v>4</v>
      </c>
      <c r="D362">
        <v>3.3638460000000001</v>
      </c>
      <c r="E362">
        <v>3.3638460000000001</v>
      </c>
      <c r="F362">
        <v>69.084199999999996</v>
      </c>
      <c r="G362">
        <v>9.1227799999999998E-2</v>
      </c>
      <c r="H362">
        <v>0</v>
      </c>
      <c r="I362">
        <v>0</v>
      </c>
      <c r="J362">
        <v>0</v>
      </c>
      <c r="K362">
        <v>0</v>
      </c>
      <c r="L362">
        <v>0</v>
      </c>
      <c r="M362">
        <v>10</v>
      </c>
      <c r="N362">
        <v>31069</v>
      </c>
      <c r="O362">
        <v>3262</v>
      </c>
      <c r="P362">
        <v>10451.129999999999</v>
      </c>
      <c r="Q362">
        <v>10451.129999999999</v>
      </c>
    </row>
    <row r="363" spans="1:17">
      <c r="A363" t="s">
        <v>35</v>
      </c>
      <c r="B363" s="93">
        <v>40795</v>
      </c>
      <c r="C363">
        <v>5</v>
      </c>
      <c r="D363">
        <v>3.2456770000000001</v>
      </c>
      <c r="E363">
        <v>3.2456770000000001</v>
      </c>
      <c r="F363">
        <v>68.337599999999995</v>
      </c>
      <c r="G363">
        <v>8.9411299999999999E-2</v>
      </c>
      <c r="H363">
        <v>0</v>
      </c>
      <c r="I363">
        <v>0</v>
      </c>
      <c r="J363">
        <v>0</v>
      </c>
      <c r="K363">
        <v>0</v>
      </c>
      <c r="L363">
        <v>0</v>
      </c>
      <c r="M363">
        <v>10</v>
      </c>
      <c r="N363">
        <v>31069</v>
      </c>
      <c r="O363">
        <v>3262</v>
      </c>
      <c r="P363">
        <v>10083.99</v>
      </c>
      <c r="Q363">
        <v>10083.99</v>
      </c>
    </row>
    <row r="364" spans="1:17">
      <c r="A364" t="s">
        <v>35</v>
      </c>
      <c r="B364" s="93">
        <v>40795</v>
      </c>
      <c r="C364">
        <v>6</v>
      </c>
      <c r="D364">
        <v>3.3089590000000002</v>
      </c>
      <c r="E364">
        <v>3.3089590000000002</v>
      </c>
      <c r="F364">
        <v>68.082800000000006</v>
      </c>
      <c r="G364">
        <v>9.3224699999999994E-2</v>
      </c>
      <c r="H364">
        <v>0</v>
      </c>
      <c r="I364">
        <v>0</v>
      </c>
      <c r="J364">
        <v>0</v>
      </c>
      <c r="K364">
        <v>0</v>
      </c>
      <c r="L364">
        <v>0</v>
      </c>
      <c r="M364">
        <v>10</v>
      </c>
      <c r="N364">
        <v>31069</v>
      </c>
      <c r="O364">
        <v>3262</v>
      </c>
      <c r="P364">
        <v>10280.6</v>
      </c>
      <c r="Q364">
        <v>10280.6</v>
      </c>
    </row>
    <row r="365" spans="1:17">
      <c r="A365" t="s">
        <v>35</v>
      </c>
      <c r="B365" s="93">
        <v>40795</v>
      </c>
      <c r="C365">
        <v>7</v>
      </c>
      <c r="D365">
        <v>3.5237750000000001</v>
      </c>
      <c r="E365">
        <v>3.5237750000000001</v>
      </c>
      <c r="F365">
        <v>70.899699999999996</v>
      </c>
      <c r="G365">
        <v>0.1072311</v>
      </c>
      <c r="H365">
        <v>0</v>
      </c>
      <c r="I365">
        <v>0</v>
      </c>
      <c r="J365">
        <v>0</v>
      </c>
      <c r="K365">
        <v>0</v>
      </c>
      <c r="L365">
        <v>0</v>
      </c>
      <c r="M365">
        <v>10</v>
      </c>
      <c r="N365">
        <v>31069</v>
      </c>
      <c r="O365">
        <v>3262</v>
      </c>
      <c r="P365">
        <v>10948.02</v>
      </c>
      <c r="Q365">
        <v>10948.02</v>
      </c>
    </row>
    <row r="366" spans="1:17">
      <c r="A366" t="s">
        <v>35</v>
      </c>
      <c r="B366" s="93">
        <v>40795</v>
      </c>
      <c r="C366">
        <v>8</v>
      </c>
      <c r="D366">
        <v>4.0180020000000001</v>
      </c>
      <c r="E366">
        <v>4.0180009999999999</v>
      </c>
      <c r="F366">
        <v>73.301199999999994</v>
      </c>
      <c r="G366">
        <v>0.1279448</v>
      </c>
      <c r="H366">
        <v>0</v>
      </c>
      <c r="I366">
        <v>0</v>
      </c>
      <c r="J366">
        <v>0</v>
      </c>
      <c r="K366">
        <v>0</v>
      </c>
      <c r="L366">
        <v>0</v>
      </c>
      <c r="M366">
        <v>10</v>
      </c>
      <c r="N366">
        <v>31069</v>
      </c>
      <c r="O366">
        <v>3262</v>
      </c>
      <c r="P366">
        <v>12483.53</v>
      </c>
      <c r="Q366">
        <v>12483.53</v>
      </c>
    </row>
    <row r="367" spans="1:17">
      <c r="A367" t="s">
        <v>35</v>
      </c>
      <c r="B367" s="93">
        <v>40795</v>
      </c>
      <c r="C367">
        <v>9</v>
      </c>
      <c r="D367">
        <v>4.6887160000000003</v>
      </c>
      <c r="E367">
        <v>4.6887160000000003</v>
      </c>
      <c r="F367">
        <v>77.058899999999994</v>
      </c>
      <c r="G367">
        <v>0.14686689999999999</v>
      </c>
      <c r="H367">
        <v>0</v>
      </c>
      <c r="I367">
        <v>0</v>
      </c>
      <c r="J367">
        <v>0</v>
      </c>
      <c r="K367">
        <v>0</v>
      </c>
      <c r="L367">
        <v>0</v>
      </c>
      <c r="M367">
        <v>10</v>
      </c>
      <c r="N367">
        <v>31069</v>
      </c>
      <c r="O367">
        <v>3262</v>
      </c>
      <c r="P367">
        <v>14567.37</v>
      </c>
      <c r="Q367">
        <v>14567.37</v>
      </c>
    </row>
    <row r="368" spans="1:17">
      <c r="A368" t="s">
        <v>35</v>
      </c>
      <c r="B368" s="93">
        <v>40795</v>
      </c>
      <c r="C368">
        <v>10</v>
      </c>
      <c r="D368">
        <v>5.5120329999999997</v>
      </c>
      <c r="E368">
        <v>5.5120329999999997</v>
      </c>
      <c r="F368">
        <v>80.693399999999997</v>
      </c>
      <c r="G368">
        <v>0.16047919999999999</v>
      </c>
      <c r="H368">
        <v>0</v>
      </c>
      <c r="I368">
        <v>0</v>
      </c>
      <c r="J368">
        <v>0</v>
      </c>
      <c r="K368">
        <v>0</v>
      </c>
      <c r="L368">
        <v>0</v>
      </c>
      <c r="M368">
        <v>10</v>
      </c>
      <c r="N368">
        <v>31069</v>
      </c>
      <c r="O368">
        <v>3262</v>
      </c>
      <c r="P368">
        <v>17125.34</v>
      </c>
      <c r="Q368">
        <v>17125.330000000002</v>
      </c>
    </row>
    <row r="369" spans="1:17">
      <c r="A369" t="s">
        <v>35</v>
      </c>
      <c r="B369" s="93">
        <v>40795</v>
      </c>
      <c r="C369">
        <v>11</v>
      </c>
      <c r="D369">
        <v>6.2441570000000004</v>
      </c>
      <c r="E369">
        <v>6.2441570000000004</v>
      </c>
      <c r="F369">
        <v>81.886200000000002</v>
      </c>
      <c r="G369">
        <v>0.17454620000000001</v>
      </c>
      <c r="H369">
        <v>0</v>
      </c>
      <c r="I369">
        <v>0</v>
      </c>
      <c r="J369">
        <v>0</v>
      </c>
      <c r="K369">
        <v>0</v>
      </c>
      <c r="L369">
        <v>0</v>
      </c>
      <c r="M369">
        <v>10</v>
      </c>
      <c r="N369">
        <v>31069</v>
      </c>
      <c r="O369">
        <v>3262</v>
      </c>
      <c r="P369">
        <v>19399.97</v>
      </c>
      <c r="Q369">
        <v>19399.97</v>
      </c>
    </row>
    <row r="370" spans="1:17">
      <c r="A370" t="s">
        <v>35</v>
      </c>
      <c r="B370" s="93">
        <v>40795</v>
      </c>
      <c r="C370">
        <v>12</v>
      </c>
      <c r="D370">
        <v>6.7547480000000002</v>
      </c>
      <c r="E370">
        <v>6.7547480000000002</v>
      </c>
      <c r="F370">
        <v>84.969300000000004</v>
      </c>
      <c r="G370">
        <v>0.18592610000000001</v>
      </c>
      <c r="H370">
        <v>0</v>
      </c>
      <c r="I370">
        <v>0</v>
      </c>
      <c r="J370">
        <v>0</v>
      </c>
      <c r="K370">
        <v>0</v>
      </c>
      <c r="L370">
        <v>0</v>
      </c>
      <c r="M370">
        <v>10</v>
      </c>
      <c r="N370">
        <v>31069</v>
      </c>
      <c r="O370">
        <v>3262</v>
      </c>
      <c r="P370">
        <v>20986.33</v>
      </c>
      <c r="Q370">
        <v>20986.33</v>
      </c>
    </row>
    <row r="371" spans="1:17">
      <c r="A371" t="s">
        <v>35</v>
      </c>
      <c r="B371" s="93">
        <v>40795</v>
      </c>
      <c r="C371">
        <v>13</v>
      </c>
      <c r="D371">
        <v>6.8342530000000004</v>
      </c>
      <c r="E371">
        <v>6.8342539999999996</v>
      </c>
      <c r="F371">
        <v>85.229100000000003</v>
      </c>
      <c r="G371">
        <v>0.18837499999999999</v>
      </c>
      <c r="H371">
        <v>0</v>
      </c>
      <c r="I371">
        <v>0</v>
      </c>
      <c r="J371">
        <v>0</v>
      </c>
      <c r="K371">
        <v>0</v>
      </c>
      <c r="L371">
        <v>0</v>
      </c>
      <c r="M371">
        <v>10</v>
      </c>
      <c r="N371">
        <v>31069</v>
      </c>
      <c r="O371">
        <v>3262</v>
      </c>
      <c r="P371">
        <v>21233.34</v>
      </c>
      <c r="Q371">
        <v>21233.34</v>
      </c>
    </row>
    <row r="372" spans="1:17">
      <c r="A372" t="s">
        <v>35</v>
      </c>
      <c r="B372" s="93">
        <v>40795</v>
      </c>
      <c r="C372">
        <v>14</v>
      </c>
      <c r="D372">
        <v>6.8914549999999997</v>
      </c>
      <c r="E372">
        <v>6.8914549999999997</v>
      </c>
      <c r="F372">
        <v>85.769800000000004</v>
      </c>
      <c r="G372">
        <v>0.193748</v>
      </c>
      <c r="H372">
        <v>0</v>
      </c>
      <c r="I372">
        <v>0</v>
      </c>
      <c r="J372">
        <v>0</v>
      </c>
      <c r="K372">
        <v>0</v>
      </c>
      <c r="L372">
        <v>0</v>
      </c>
      <c r="M372">
        <v>10</v>
      </c>
      <c r="N372">
        <v>31069</v>
      </c>
      <c r="O372">
        <v>3262</v>
      </c>
      <c r="P372">
        <v>21411.06</v>
      </c>
      <c r="Q372">
        <v>21411.06</v>
      </c>
    </row>
    <row r="373" spans="1:17">
      <c r="A373" t="s">
        <v>35</v>
      </c>
      <c r="B373" s="93">
        <v>40795</v>
      </c>
      <c r="C373">
        <v>15</v>
      </c>
      <c r="D373">
        <v>6.7751029999999997</v>
      </c>
      <c r="E373">
        <v>6.2860779999999998</v>
      </c>
      <c r="F373">
        <v>84.895799999999994</v>
      </c>
      <c r="G373">
        <v>0.18054809999999999</v>
      </c>
      <c r="H373">
        <v>0.11401409999999999</v>
      </c>
      <c r="I373">
        <v>0.33557350000000002</v>
      </c>
      <c r="J373">
        <v>0.48902489999999998</v>
      </c>
      <c r="K373">
        <v>0.6424763</v>
      </c>
      <c r="L373">
        <v>0.86403569999999996</v>
      </c>
      <c r="M373">
        <v>10</v>
      </c>
      <c r="N373">
        <v>31069</v>
      </c>
      <c r="O373">
        <v>3262</v>
      </c>
      <c r="P373">
        <v>21049.57</v>
      </c>
      <c r="Q373">
        <v>19530.22</v>
      </c>
    </row>
    <row r="374" spans="1:17">
      <c r="A374" t="s">
        <v>35</v>
      </c>
      <c r="B374" s="93">
        <v>40795</v>
      </c>
      <c r="C374">
        <v>16</v>
      </c>
      <c r="D374">
        <v>6.5343</v>
      </c>
      <c r="E374">
        <v>6.0330409999999999</v>
      </c>
      <c r="F374">
        <v>85.1524</v>
      </c>
      <c r="G374">
        <v>0.17003309999999999</v>
      </c>
      <c r="H374">
        <v>0.14808840000000001</v>
      </c>
      <c r="I374">
        <v>0.35674440000000002</v>
      </c>
      <c r="J374">
        <v>0.50125889999999995</v>
      </c>
      <c r="K374">
        <v>0.64577340000000005</v>
      </c>
      <c r="L374">
        <v>0.85442940000000001</v>
      </c>
      <c r="M374">
        <v>10</v>
      </c>
      <c r="N374">
        <v>31069</v>
      </c>
      <c r="O374">
        <v>3262</v>
      </c>
      <c r="P374">
        <v>20301.419999999998</v>
      </c>
      <c r="Q374">
        <v>18744.05</v>
      </c>
    </row>
    <row r="375" spans="1:17">
      <c r="A375" t="s">
        <v>35</v>
      </c>
      <c r="B375" s="93">
        <v>40795</v>
      </c>
      <c r="C375">
        <v>17</v>
      </c>
      <c r="D375">
        <v>6.0859519999999998</v>
      </c>
      <c r="E375">
        <v>5.547085</v>
      </c>
      <c r="F375">
        <v>83.883700000000005</v>
      </c>
      <c r="G375">
        <v>0.15916150000000001</v>
      </c>
      <c r="H375">
        <v>0.2082774</v>
      </c>
      <c r="I375">
        <v>0.40359230000000001</v>
      </c>
      <c r="J375">
        <v>0.53886679999999998</v>
      </c>
      <c r="K375">
        <v>0.67414130000000005</v>
      </c>
      <c r="L375">
        <v>0.86945620000000001</v>
      </c>
      <c r="M375">
        <v>10</v>
      </c>
      <c r="N375">
        <v>31069</v>
      </c>
      <c r="O375">
        <v>3262</v>
      </c>
      <c r="P375">
        <v>18908.45</v>
      </c>
      <c r="Q375">
        <v>17234.240000000002</v>
      </c>
    </row>
    <row r="376" spans="1:17">
      <c r="A376" t="s">
        <v>35</v>
      </c>
      <c r="B376" s="93">
        <v>40795</v>
      </c>
      <c r="C376">
        <v>18</v>
      </c>
      <c r="D376">
        <v>5.1766370000000004</v>
      </c>
      <c r="E376">
        <v>4.8329120000000003</v>
      </c>
      <c r="F376">
        <v>82.102800000000002</v>
      </c>
      <c r="G376">
        <v>0.14842710000000001</v>
      </c>
      <c r="H376">
        <v>3.5431299999999999E-2</v>
      </c>
      <c r="I376">
        <v>0.2175735</v>
      </c>
      <c r="J376">
        <v>0.34372459999999999</v>
      </c>
      <c r="K376">
        <v>0.46987580000000001</v>
      </c>
      <c r="L376">
        <v>0.65201799999999999</v>
      </c>
      <c r="M376">
        <v>10</v>
      </c>
      <c r="N376">
        <v>31069</v>
      </c>
      <c r="O376">
        <v>3262</v>
      </c>
      <c r="P376">
        <v>16083.29</v>
      </c>
      <c r="Q376">
        <v>15015.38</v>
      </c>
    </row>
    <row r="377" spans="1:17">
      <c r="A377" t="s">
        <v>35</v>
      </c>
      <c r="B377" s="93">
        <v>40795</v>
      </c>
      <c r="C377">
        <v>19</v>
      </c>
      <c r="D377">
        <v>4.3685970000000003</v>
      </c>
      <c r="E377">
        <v>4.3685970000000003</v>
      </c>
      <c r="F377">
        <v>78.366200000000006</v>
      </c>
      <c r="G377">
        <v>0.1410912</v>
      </c>
      <c r="H377">
        <v>0</v>
      </c>
      <c r="I377">
        <v>0</v>
      </c>
      <c r="J377">
        <v>0</v>
      </c>
      <c r="K377">
        <v>0</v>
      </c>
      <c r="L377">
        <v>0</v>
      </c>
      <c r="M377">
        <v>10</v>
      </c>
      <c r="N377">
        <v>31069</v>
      </c>
      <c r="O377">
        <v>3262</v>
      </c>
      <c r="P377">
        <v>13572.79</v>
      </c>
      <c r="Q377">
        <v>13572.79</v>
      </c>
    </row>
    <row r="378" spans="1:17">
      <c r="A378" t="s">
        <v>35</v>
      </c>
      <c r="B378" s="93">
        <v>40795</v>
      </c>
      <c r="C378">
        <v>20</v>
      </c>
      <c r="D378">
        <v>3.7348789999999998</v>
      </c>
      <c r="E378">
        <v>3.73488</v>
      </c>
      <c r="F378">
        <v>74.733400000000003</v>
      </c>
      <c r="G378">
        <v>0.12710460000000001</v>
      </c>
      <c r="H378">
        <v>0</v>
      </c>
      <c r="I378">
        <v>0</v>
      </c>
      <c r="J378">
        <v>0</v>
      </c>
      <c r="K378">
        <v>0</v>
      </c>
      <c r="L378">
        <v>0</v>
      </c>
      <c r="M378">
        <v>10</v>
      </c>
      <c r="N378">
        <v>31069</v>
      </c>
      <c r="O378">
        <v>3262</v>
      </c>
      <c r="P378">
        <v>11603.9</v>
      </c>
      <c r="Q378">
        <v>11603.9</v>
      </c>
    </row>
    <row r="379" spans="1:17">
      <c r="A379" t="s">
        <v>35</v>
      </c>
      <c r="B379" s="93">
        <v>40795</v>
      </c>
      <c r="C379">
        <v>21</v>
      </c>
      <c r="D379">
        <v>3.209333</v>
      </c>
      <c r="E379">
        <v>3.209333</v>
      </c>
      <c r="F379">
        <v>73.148499999999999</v>
      </c>
      <c r="G379">
        <v>0.1135158</v>
      </c>
      <c r="H379">
        <v>0</v>
      </c>
      <c r="I379">
        <v>0</v>
      </c>
      <c r="J379">
        <v>0</v>
      </c>
      <c r="K379">
        <v>0</v>
      </c>
      <c r="L379">
        <v>0</v>
      </c>
      <c r="M379">
        <v>10</v>
      </c>
      <c r="N379">
        <v>31069</v>
      </c>
      <c r="O379">
        <v>3262</v>
      </c>
      <c r="P379">
        <v>9971.0769999999993</v>
      </c>
      <c r="Q379">
        <v>9971.0769999999993</v>
      </c>
    </row>
    <row r="380" spans="1:17">
      <c r="A380" t="s">
        <v>35</v>
      </c>
      <c r="B380" s="93">
        <v>40795</v>
      </c>
      <c r="C380">
        <v>22</v>
      </c>
      <c r="D380">
        <v>2.8348680000000002</v>
      </c>
      <c r="E380">
        <v>2.8348680000000002</v>
      </c>
      <c r="F380">
        <v>72.301199999999994</v>
      </c>
      <c r="G380">
        <v>0.1017605</v>
      </c>
      <c r="H380">
        <v>0</v>
      </c>
      <c r="I380">
        <v>0</v>
      </c>
      <c r="J380">
        <v>0</v>
      </c>
      <c r="K380">
        <v>0</v>
      </c>
      <c r="L380">
        <v>0</v>
      </c>
      <c r="M380">
        <v>10</v>
      </c>
      <c r="N380">
        <v>31069</v>
      </c>
      <c r="O380">
        <v>3262</v>
      </c>
      <c r="P380">
        <v>8807.652</v>
      </c>
      <c r="Q380">
        <v>8807.652</v>
      </c>
    </row>
    <row r="381" spans="1:17">
      <c r="A381" t="s">
        <v>35</v>
      </c>
      <c r="B381" s="93">
        <v>40795</v>
      </c>
      <c r="C381">
        <v>23</v>
      </c>
      <c r="D381">
        <v>2.5238299999999998</v>
      </c>
      <c r="E381">
        <v>2.5238309999999999</v>
      </c>
      <c r="F381">
        <v>71.209800000000001</v>
      </c>
      <c r="G381">
        <v>8.9486399999999994E-2</v>
      </c>
      <c r="H381">
        <v>0</v>
      </c>
      <c r="I381">
        <v>0</v>
      </c>
      <c r="J381">
        <v>0</v>
      </c>
      <c r="K381">
        <v>0</v>
      </c>
      <c r="L381">
        <v>0</v>
      </c>
      <c r="M381">
        <v>10</v>
      </c>
      <c r="N381">
        <v>31069</v>
      </c>
      <c r="O381">
        <v>3262</v>
      </c>
      <c r="P381">
        <v>7841.2889999999998</v>
      </c>
      <c r="Q381">
        <v>7841.2889999999998</v>
      </c>
    </row>
    <row r="382" spans="1:17">
      <c r="A382" t="s">
        <v>35</v>
      </c>
      <c r="B382" s="93">
        <v>40795</v>
      </c>
      <c r="C382">
        <v>24</v>
      </c>
      <c r="D382">
        <v>2.3536579999999998</v>
      </c>
      <c r="E382">
        <v>2.3536579999999998</v>
      </c>
      <c r="F382">
        <v>69.3797</v>
      </c>
      <c r="G382">
        <v>8.2293900000000003E-2</v>
      </c>
      <c r="H382">
        <v>0</v>
      </c>
      <c r="I382">
        <v>0</v>
      </c>
      <c r="J382">
        <v>0</v>
      </c>
      <c r="K382">
        <v>0</v>
      </c>
      <c r="L382">
        <v>0</v>
      </c>
      <c r="M382">
        <v>10</v>
      </c>
      <c r="N382">
        <v>31069</v>
      </c>
      <c r="O382">
        <v>3262</v>
      </c>
      <c r="P382">
        <v>7312.5789999999997</v>
      </c>
      <c r="Q382">
        <v>7312.58</v>
      </c>
    </row>
    <row r="383" spans="1:17">
      <c r="A383" t="s">
        <v>35</v>
      </c>
      <c r="B383" s="93">
        <v>40828</v>
      </c>
      <c r="C383">
        <v>1</v>
      </c>
      <c r="D383">
        <v>1.762937</v>
      </c>
      <c r="E383">
        <v>1.762937</v>
      </c>
      <c r="F383">
        <v>67.978899999999996</v>
      </c>
      <c r="G383">
        <v>5.3661199999999999E-2</v>
      </c>
      <c r="H383">
        <v>0</v>
      </c>
      <c r="I383">
        <v>0</v>
      </c>
      <c r="J383">
        <v>0</v>
      </c>
      <c r="K383">
        <v>0</v>
      </c>
      <c r="L383">
        <v>0</v>
      </c>
      <c r="M383">
        <v>10</v>
      </c>
      <c r="N383">
        <v>31069</v>
      </c>
      <c r="O383">
        <v>3262</v>
      </c>
      <c r="P383">
        <v>5477.2690000000002</v>
      </c>
      <c r="Q383">
        <v>5477.2690000000002</v>
      </c>
    </row>
    <row r="384" spans="1:17">
      <c r="A384" t="s">
        <v>35</v>
      </c>
      <c r="B384" s="93">
        <v>40828</v>
      </c>
      <c r="C384">
        <v>2</v>
      </c>
      <c r="D384">
        <v>1.7092689999999999</v>
      </c>
      <c r="E384">
        <v>1.7092689999999999</v>
      </c>
      <c r="F384">
        <v>68.81</v>
      </c>
      <c r="G384">
        <v>5.1247899999999999E-2</v>
      </c>
      <c r="H384">
        <v>0</v>
      </c>
      <c r="I384">
        <v>0</v>
      </c>
      <c r="J384">
        <v>0</v>
      </c>
      <c r="K384">
        <v>0</v>
      </c>
      <c r="L384">
        <v>0</v>
      </c>
      <c r="M384">
        <v>10</v>
      </c>
      <c r="N384">
        <v>31069</v>
      </c>
      <c r="O384">
        <v>3262</v>
      </c>
      <c r="P384">
        <v>5310.5290000000005</v>
      </c>
      <c r="Q384">
        <v>5310.5290000000005</v>
      </c>
    </row>
    <row r="385" spans="1:17">
      <c r="A385" t="s">
        <v>35</v>
      </c>
      <c r="B385" s="93">
        <v>40828</v>
      </c>
      <c r="C385">
        <v>3</v>
      </c>
      <c r="D385">
        <v>1.659108</v>
      </c>
      <c r="E385">
        <v>1.659108</v>
      </c>
      <c r="F385">
        <v>67.986400000000003</v>
      </c>
      <c r="G385">
        <v>5.05969E-2</v>
      </c>
      <c r="H385">
        <v>0</v>
      </c>
      <c r="I385">
        <v>0</v>
      </c>
      <c r="J385">
        <v>0</v>
      </c>
      <c r="K385">
        <v>0</v>
      </c>
      <c r="L385">
        <v>0</v>
      </c>
      <c r="M385">
        <v>10</v>
      </c>
      <c r="N385">
        <v>31069</v>
      </c>
      <c r="O385">
        <v>3262</v>
      </c>
      <c r="P385">
        <v>5154.6809999999996</v>
      </c>
      <c r="Q385">
        <v>5154.6809999999996</v>
      </c>
    </row>
    <row r="386" spans="1:17">
      <c r="A386" t="s">
        <v>35</v>
      </c>
      <c r="B386" s="93">
        <v>40828</v>
      </c>
      <c r="C386">
        <v>4</v>
      </c>
      <c r="D386">
        <v>1.661586</v>
      </c>
      <c r="E386">
        <v>1.661586</v>
      </c>
      <c r="F386">
        <v>67.630499999999998</v>
      </c>
      <c r="G386">
        <v>5.11391E-2</v>
      </c>
      <c r="H386">
        <v>0</v>
      </c>
      <c r="I386">
        <v>0</v>
      </c>
      <c r="J386">
        <v>0</v>
      </c>
      <c r="K386">
        <v>0</v>
      </c>
      <c r="L386">
        <v>0</v>
      </c>
      <c r="M386">
        <v>10</v>
      </c>
      <c r="N386">
        <v>31069</v>
      </c>
      <c r="O386">
        <v>3262</v>
      </c>
      <c r="P386">
        <v>5162.3819999999996</v>
      </c>
      <c r="Q386">
        <v>5162.3819999999996</v>
      </c>
    </row>
    <row r="387" spans="1:17">
      <c r="A387" t="s">
        <v>35</v>
      </c>
      <c r="B387" s="93">
        <v>40828</v>
      </c>
      <c r="C387">
        <v>5</v>
      </c>
      <c r="D387">
        <v>1.6475409999999999</v>
      </c>
      <c r="E387">
        <v>1.6475409999999999</v>
      </c>
      <c r="F387">
        <v>68.755899999999997</v>
      </c>
      <c r="G387">
        <v>5.0976800000000003E-2</v>
      </c>
      <c r="H387">
        <v>0</v>
      </c>
      <c r="I387">
        <v>0</v>
      </c>
      <c r="J387">
        <v>0</v>
      </c>
      <c r="K387">
        <v>0</v>
      </c>
      <c r="L387">
        <v>0</v>
      </c>
      <c r="M387">
        <v>10</v>
      </c>
      <c r="N387">
        <v>31069</v>
      </c>
      <c r="O387">
        <v>3262</v>
      </c>
      <c r="P387">
        <v>5118.7449999999999</v>
      </c>
      <c r="Q387">
        <v>5118.7449999999999</v>
      </c>
    </row>
    <row r="388" spans="1:17">
      <c r="A388" t="s">
        <v>35</v>
      </c>
      <c r="B388" s="93">
        <v>40828</v>
      </c>
      <c r="C388">
        <v>6</v>
      </c>
      <c r="D388">
        <v>1.7364869999999999</v>
      </c>
      <c r="E388">
        <v>1.7364869999999999</v>
      </c>
      <c r="F388">
        <v>68.423699999999997</v>
      </c>
      <c r="G388">
        <v>5.4745500000000002E-2</v>
      </c>
      <c r="H388">
        <v>0</v>
      </c>
      <c r="I388">
        <v>0</v>
      </c>
      <c r="J388">
        <v>0</v>
      </c>
      <c r="K388">
        <v>0</v>
      </c>
      <c r="L388">
        <v>0</v>
      </c>
      <c r="M388">
        <v>10</v>
      </c>
      <c r="N388">
        <v>31069</v>
      </c>
      <c r="O388">
        <v>3262</v>
      </c>
      <c r="P388">
        <v>5395.0910000000003</v>
      </c>
      <c r="Q388">
        <v>5395.0910000000003</v>
      </c>
    </row>
    <row r="389" spans="1:17">
      <c r="A389" t="s">
        <v>35</v>
      </c>
      <c r="B389" s="93">
        <v>40828</v>
      </c>
      <c r="C389">
        <v>7</v>
      </c>
      <c r="D389">
        <v>1.9986980000000001</v>
      </c>
      <c r="E389">
        <v>1.9986980000000001</v>
      </c>
      <c r="F389">
        <v>70.572400000000002</v>
      </c>
      <c r="G389">
        <v>6.9440799999999997E-2</v>
      </c>
      <c r="H389">
        <v>0</v>
      </c>
      <c r="I389">
        <v>0</v>
      </c>
      <c r="J389">
        <v>0</v>
      </c>
      <c r="K389">
        <v>0</v>
      </c>
      <c r="L389">
        <v>0</v>
      </c>
      <c r="M389">
        <v>10</v>
      </c>
      <c r="N389">
        <v>31069</v>
      </c>
      <c r="O389">
        <v>3262</v>
      </c>
      <c r="P389">
        <v>6209.7539999999999</v>
      </c>
      <c r="Q389">
        <v>6209.7539999999999</v>
      </c>
    </row>
    <row r="390" spans="1:17">
      <c r="A390" t="s">
        <v>35</v>
      </c>
      <c r="B390" s="93">
        <v>40828</v>
      </c>
      <c r="C390">
        <v>8</v>
      </c>
      <c r="D390">
        <v>2.4620880000000001</v>
      </c>
      <c r="E390">
        <v>2.4620880000000001</v>
      </c>
      <c r="F390">
        <v>73.463399999999993</v>
      </c>
      <c r="G390">
        <v>8.6378999999999997E-2</v>
      </c>
      <c r="H390">
        <v>0</v>
      </c>
      <c r="I390">
        <v>0</v>
      </c>
      <c r="J390">
        <v>0</v>
      </c>
      <c r="K390">
        <v>0</v>
      </c>
      <c r="L390">
        <v>0</v>
      </c>
      <c r="M390">
        <v>10</v>
      </c>
      <c r="N390">
        <v>31069</v>
      </c>
      <c r="O390">
        <v>3262</v>
      </c>
      <c r="P390">
        <v>7649.4610000000002</v>
      </c>
      <c r="Q390">
        <v>7649.4620000000004</v>
      </c>
    </row>
    <row r="391" spans="1:17">
      <c r="A391" t="s">
        <v>35</v>
      </c>
      <c r="B391" s="93">
        <v>40828</v>
      </c>
      <c r="C391">
        <v>9</v>
      </c>
      <c r="D391">
        <v>3.1790889999999998</v>
      </c>
      <c r="E391">
        <v>3.1790889999999998</v>
      </c>
      <c r="F391">
        <v>76.639099999999999</v>
      </c>
      <c r="G391">
        <v>0.1070334</v>
      </c>
      <c r="H391">
        <v>0</v>
      </c>
      <c r="I391">
        <v>0</v>
      </c>
      <c r="J391">
        <v>0</v>
      </c>
      <c r="K391">
        <v>0</v>
      </c>
      <c r="L391">
        <v>0</v>
      </c>
      <c r="M391">
        <v>10</v>
      </c>
      <c r="N391">
        <v>31069</v>
      </c>
      <c r="O391">
        <v>3262</v>
      </c>
      <c r="P391">
        <v>9877.1119999999992</v>
      </c>
      <c r="Q391">
        <v>9877.1119999999992</v>
      </c>
    </row>
    <row r="392" spans="1:17">
      <c r="A392" t="s">
        <v>35</v>
      </c>
      <c r="B392" s="93">
        <v>40828</v>
      </c>
      <c r="C392">
        <v>10</v>
      </c>
      <c r="D392">
        <v>4.0829510000000004</v>
      </c>
      <c r="E392">
        <v>4.0829510000000004</v>
      </c>
      <c r="F392">
        <v>79.466700000000003</v>
      </c>
      <c r="G392">
        <v>0.1249879</v>
      </c>
      <c r="H392">
        <v>0</v>
      </c>
      <c r="I392">
        <v>0</v>
      </c>
      <c r="J392">
        <v>0</v>
      </c>
      <c r="K392">
        <v>0</v>
      </c>
      <c r="L392">
        <v>0</v>
      </c>
      <c r="M392">
        <v>10</v>
      </c>
      <c r="N392">
        <v>31069</v>
      </c>
      <c r="O392">
        <v>3262</v>
      </c>
      <c r="P392">
        <v>12685.32</v>
      </c>
      <c r="Q392">
        <v>12685.32</v>
      </c>
    </row>
    <row r="393" spans="1:17">
      <c r="A393" t="s">
        <v>35</v>
      </c>
      <c r="B393" s="93">
        <v>40828</v>
      </c>
      <c r="C393">
        <v>11</v>
      </c>
      <c r="D393">
        <v>5.0198429999999998</v>
      </c>
      <c r="E393">
        <v>5.0198429999999998</v>
      </c>
      <c r="F393">
        <v>82.893199999999993</v>
      </c>
      <c r="G393">
        <v>0.14367630000000001</v>
      </c>
      <c r="H393">
        <v>0</v>
      </c>
      <c r="I393">
        <v>0</v>
      </c>
      <c r="J393">
        <v>0</v>
      </c>
      <c r="K393">
        <v>0</v>
      </c>
      <c r="L393">
        <v>0</v>
      </c>
      <c r="M393">
        <v>10</v>
      </c>
      <c r="N393">
        <v>31069</v>
      </c>
      <c r="O393">
        <v>3262</v>
      </c>
      <c r="P393">
        <v>15596.15</v>
      </c>
      <c r="Q393">
        <v>15596.15</v>
      </c>
    </row>
    <row r="394" spans="1:17">
      <c r="A394" t="s">
        <v>35</v>
      </c>
      <c r="B394" s="93">
        <v>40828</v>
      </c>
      <c r="C394">
        <v>12</v>
      </c>
      <c r="D394">
        <v>5.7332989999999997</v>
      </c>
      <c r="E394">
        <v>5.7332989999999997</v>
      </c>
      <c r="F394">
        <v>86.834400000000002</v>
      </c>
      <c r="G394">
        <v>0.15686710000000001</v>
      </c>
      <c r="H394">
        <v>0</v>
      </c>
      <c r="I394">
        <v>0</v>
      </c>
      <c r="J394">
        <v>0</v>
      </c>
      <c r="K394">
        <v>0</v>
      </c>
      <c r="L394">
        <v>0</v>
      </c>
      <c r="M394">
        <v>10</v>
      </c>
      <c r="N394">
        <v>31069</v>
      </c>
      <c r="O394">
        <v>3262</v>
      </c>
      <c r="P394">
        <v>17812.79</v>
      </c>
      <c r="Q394">
        <v>17812.79</v>
      </c>
    </row>
    <row r="395" spans="1:17">
      <c r="A395" t="s">
        <v>35</v>
      </c>
      <c r="B395" s="93">
        <v>40828</v>
      </c>
      <c r="C395">
        <v>13</v>
      </c>
      <c r="D395">
        <v>6.2110200000000004</v>
      </c>
      <c r="E395">
        <v>6.2110200000000004</v>
      </c>
      <c r="F395">
        <v>91.439400000000006</v>
      </c>
      <c r="G395">
        <v>0.16744010000000001</v>
      </c>
      <c r="H395">
        <v>0</v>
      </c>
      <c r="I395">
        <v>0</v>
      </c>
      <c r="J395">
        <v>0</v>
      </c>
      <c r="K395">
        <v>0</v>
      </c>
      <c r="L395">
        <v>0</v>
      </c>
      <c r="M395">
        <v>10</v>
      </c>
      <c r="N395">
        <v>31069</v>
      </c>
      <c r="O395">
        <v>3262</v>
      </c>
      <c r="P395">
        <v>19297.02</v>
      </c>
      <c r="Q395">
        <v>19297.02</v>
      </c>
    </row>
    <row r="396" spans="1:17">
      <c r="A396" t="s">
        <v>35</v>
      </c>
      <c r="B396" s="93">
        <v>40828</v>
      </c>
      <c r="C396">
        <v>14</v>
      </c>
      <c r="D396">
        <v>6.7070509999999999</v>
      </c>
      <c r="E396">
        <v>6.0794860000000002</v>
      </c>
      <c r="F396">
        <v>93.556299999999993</v>
      </c>
      <c r="G396">
        <v>0.16728589999999999</v>
      </c>
      <c r="H396">
        <v>0.28010049999999997</v>
      </c>
      <c r="I396">
        <v>0.48538520000000002</v>
      </c>
      <c r="J396">
        <v>0.62756480000000003</v>
      </c>
      <c r="K396">
        <v>0.76974450000000005</v>
      </c>
      <c r="L396">
        <v>0.97502920000000004</v>
      </c>
      <c r="M396">
        <v>10</v>
      </c>
      <c r="N396">
        <v>31069</v>
      </c>
      <c r="O396">
        <v>3262</v>
      </c>
      <c r="P396">
        <v>20838.14</v>
      </c>
      <c r="Q396">
        <v>18888.36</v>
      </c>
    </row>
    <row r="397" spans="1:17">
      <c r="A397" t="s">
        <v>35</v>
      </c>
      <c r="B397" s="93">
        <v>40828</v>
      </c>
      <c r="C397">
        <v>15</v>
      </c>
      <c r="D397">
        <v>6.8858810000000004</v>
      </c>
      <c r="E397">
        <v>6.1143660000000004</v>
      </c>
      <c r="F397">
        <v>92.680999999999997</v>
      </c>
      <c r="G397">
        <v>0.16596040000000001</v>
      </c>
      <c r="H397">
        <v>0.4268035</v>
      </c>
      <c r="I397">
        <v>0.63046159999999996</v>
      </c>
      <c r="J397">
        <v>0.7715147</v>
      </c>
      <c r="K397">
        <v>0.91256760000000003</v>
      </c>
      <c r="L397">
        <v>1.1162259999999999</v>
      </c>
      <c r="M397">
        <v>10</v>
      </c>
      <c r="N397">
        <v>31069</v>
      </c>
      <c r="O397">
        <v>3262</v>
      </c>
      <c r="P397">
        <v>21393.74</v>
      </c>
      <c r="Q397">
        <v>18996.72</v>
      </c>
    </row>
    <row r="398" spans="1:17">
      <c r="A398" t="s">
        <v>35</v>
      </c>
      <c r="B398" s="93">
        <v>40828</v>
      </c>
      <c r="C398">
        <v>16</v>
      </c>
      <c r="D398">
        <v>6.7621419999999999</v>
      </c>
      <c r="E398">
        <v>5.9957070000000003</v>
      </c>
      <c r="F398">
        <v>91.289199999999994</v>
      </c>
      <c r="G398">
        <v>0.1562511</v>
      </c>
      <c r="H398">
        <v>0.44189109999999998</v>
      </c>
      <c r="I398">
        <v>0.63363460000000005</v>
      </c>
      <c r="J398">
        <v>0.76643550000000005</v>
      </c>
      <c r="K398">
        <v>0.89923640000000005</v>
      </c>
      <c r="L398">
        <v>1.0909800000000001</v>
      </c>
      <c r="M398">
        <v>10</v>
      </c>
      <c r="N398">
        <v>31069</v>
      </c>
      <c r="O398">
        <v>3262</v>
      </c>
      <c r="P398">
        <v>21009.3</v>
      </c>
      <c r="Q398">
        <v>18628.060000000001</v>
      </c>
    </row>
    <row r="399" spans="1:17">
      <c r="A399" t="s">
        <v>35</v>
      </c>
      <c r="B399" s="93">
        <v>40828</v>
      </c>
      <c r="C399">
        <v>17</v>
      </c>
      <c r="D399">
        <v>6.3234199999999996</v>
      </c>
      <c r="E399">
        <v>5.6505850000000004</v>
      </c>
      <c r="F399">
        <v>90.064499999999995</v>
      </c>
      <c r="G399">
        <v>0.1438557</v>
      </c>
      <c r="H399">
        <v>0.37403690000000001</v>
      </c>
      <c r="I399">
        <v>0.55056930000000004</v>
      </c>
      <c r="J399">
        <v>0.67283510000000002</v>
      </c>
      <c r="K399">
        <v>0.7951009</v>
      </c>
      <c r="L399">
        <v>0.97163330000000003</v>
      </c>
      <c r="M399">
        <v>10</v>
      </c>
      <c r="N399">
        <v>31069</v>
      </c>
      <c r="O399">
        <v>3262</v>
      </c>
      <c r="P399">
        <v>19646.23</v>
      </c>
      <c r="Q399">
        <v>17555.8</v>
      </c>
    </row>
    <row r="400" spans="1:17">
      <c r="A400" t="s">
        <v>35</v>
      </c>
      <c r="B400" s="93">
        <v>40828</v>
      </c>
      <c r="C400">
        <v>18</v>
      </c>
      <c r="D400">
        <v>5.5023030000000004</v>
      </c>
      <c r="E400">
        <v>5.5023030000000004</v>
      </c>
      <c r="F400">
        <v>87.922899999999998</v>
      </c>
      <c r="G400">
        <v>0.1400933</v>
      </c>
      <c r="H400">
        <v>0</v>
      </c>
      <c r="I400">
        <v>0</v>
      </c>
      <c r="J400">
        <v>0</v>
      </c>
      <c r="K400">
        <v>0</v>
      </c>
      <c r="L400">
        <v>0</v>
      </c>
      <c r="M400">
        <v>10</v>
      </c>
      <c r="N400">
        <v>31069</v>
      </c>
      <c r="O400">
        <v>3262</v>
      </c>
      <c r="P400">
        <v>17095.11</v>
      </c>
      <c r="Q400">
        <v>17095.11</v>
      </c>
    </row>
    <row r="401" spans="1:17">
      <c r="A401" t="s">
        <v>35</v>
      </c>
      <c r="B401" s="93">
        <v>40828</v>
      </c>
      <c r="C401">
        <v>19</v>
      </c>
      <c r="D401">
        <v>4.5240239999999998</v>
      </c>
      <c r="E401">
        <v>4.524025</v>
      </c>
      <c r="F401">
        <v>83.578100000000006</v>
      </c>
      <c r="G401">
        <v>0.12698290000000001</v>
      </c>
      <c r="H401">
        <v>0</v>
      </c>
      <c r="I401">
        <v>0</v>
      </c>
      <c r="J401">
        <v>0</v>
      </c>
      <c r="K401">
        <v>0</v>
      </c>
      <c r="L401">
        <v>0</v>
      </c>
      <c r="M401">
        <v>10</v>
      </c>
      <c r="N401">
        <v>31069</v>
      </c>
      <c r="O401">
        <v>3262</v>
      </c>
      <c r="P401">
        <v>14055.69</v>
      </c>
      <c r="Q401">
        <v>14055.69</v>
      </c>
    </row>
    <row r="402" spans="1:17">
      <c r="A402" t="s">
        <v>35</v>
      </c>
      <c r="B402" s="93">
        <v>40828</v>
      </c>
      <c r="C402">
        <v>20</v>
      </c>
      <c r="D402">
        <v>3.8289810000000002</v>
      </c>
      <c r="E402">
        <v>3.8289810000000002</v>
      </c>
      <c r="F402">
        <v>79.519000000000005</v>
      </c>
      <c r="G402">
        <v>0.11528330000000001</v>
      </c>
      <c r="H402">
        <v>0</v>
      </c>
      <c r="I402">
        <v>0</v>
      </c>
      <c r="J402">
        <v>0</v>
      </c>
      <c r="K402">
        <v>0</v>
      </c>
      <c r="L402">
        <v>0</v>
      </c>
      <c r="M402">
        <v>10</v>
      </c>
      <c r="N402">
        <v>31069</v>
      </c>
      <c r="O402">
        <v>3262</v>
      </c>
      <c r="P402">
        <v>11896.26</v>
      </c>
      <c r="Q402">
        <v>11896.26</v>
      </c>
    </row>
    <row r="403" spans="1:17">
      <c r="A403" t="s">
        <v>35</v>
      </c>
      <c r="B403" s="93">
        <v>40828</v>
      </c>
      <c r="C403">
        <v>21</v>
      </c>
      <c r="D403">
        <v>3.2096110000000002</v>
      </c>
      <c r="E403">
        <v>3.2096110000000002</v>
      </c>
      <c r="F403">
        <v>76.007199999999997</v>
      </c>
      <c r="G403">
        <v>0.1030731</v>
      </c>
      <c r="H403">
        <v>0</v>
      </c>
      <c r="I403">
        <v>0</v>
      </c>
      <c r="J403">
        <v>0</v>
      </c>
      <c r="K403">
        <v>0</v>
      </c>
      <c r="L403">
        <v>0</v>
      </c>
      <c r="M403">
        <v>10</v>
      </c>
      <c r="N403">
        <v>31069</v>
      </c>
      <c r="O403">
        <v>3262</v>
      </c>
      <c r="P403">
        <v>9971.94</v>
      </c>
      <c r="Q403">
        <v>9971.94</v>
      </c>
    </row>
    <row r="404" spans="1:17">
      <c r="A404" t="s">
        <v>35</v>
      </c>
      <c r="B404" s="93">
        <v>40828</v>
      </c>
      <c r="C404">
        <v>22</v>
      </c>
      <c r="D404">
        <v>2.6074380000000001</v>
      </c>
      <c r="E404">
        <v>2.6074380000000001</v>
      </c>
      <c r="F404">
        <v>75.7072</v>
      </c>
      <c r="G404">
        <v>8.6767899999999995E-2</v>
      </c>
      <c r="H404">
        <v>0</v>
      </c>
      <c r="I404">
        <v>0</v>
      </c>
      <c r="J404">
        <v>0</v>
      </c>
      <c r="K404">
        <v>0</v>
      </c>
      <c r="L404">
        <v>0</v>
      </c>
      <c r="M404">
        <v>10</v>
      </c>
      <c r="N404">
        <v>31069</v>
      </c>
      <c r="O404">
        <v>3262</v>
      </c>
      <c r="P404">
        <v>8101.049</v>
      </c>
      <c r="Q404">
        <v>8101.0479999999998</v>
      </c>
    </row>
    <row r="405" spans="1:17">
      <c r="A405" t="s">
        <v>35</v>
      </c>
      <c r="B405" s="93">
        <v>40828</v>
      </c>
      <c r="C405">
        <v>23</v>
      </c>
      <c r="D405">
        <v>2.248999</v>
      </c>
      <c r="E405">
        <v>2.248999</v>
      </c>
      <c r="F405">
        <v>74.978099999999998</v>
      </c>
      <c r="G405">
        <v>7.2754600000000003E-2</v>
      </c>
      <c r="H405">
        <v>0</v>
      </c>
      <c r="I405">
        <v>0</v>
      </c>
      <c r="J405">
        <v>0</v>
      </c>
      <c r="K405">
        <v>0</v>
      </c>
      <c r="L405">
        <v>0</v>
      </c>
      <c r="M405">
        <v>10</v>
      </c>
      <c r="N405">
        <v>31069</v>
      </c>
      <c r="O405">
        <v>3262</v>
      </c>
      <c r="P405">
        <v>6987.4160000000002</v>
      </c>
      <c r="Q405">
        <v>6987.4160000000002</v>
      </c>
    </row>
    <row r="406" spans="1:17">
      <c r="A406" t="s">
        <v>35</v>
      </c>
      <c r="B406" s="93">
        <v>40828</v>
      </c>
      <c r="C406">
        <v>24</v>
      </c>
      <c r="D406">
        <v>2.0480070000000001</v>
      </c>
      <c r="E406">
        <v>2.0480070000000001</v>
      </c>
      <c r="F406">
        <v>73.971699999999998</v>
      </c>
      <c r="G406">
        <v>6.5112799999999998E-2</v>
      </c>
      <c r="H406">
        <v>0</v>
      </c>
      <c r="I406">
        <v>0</v>
      </c>
      <c r="J406">
        <v>0</v>
      </c>
      <c r="K406">
        <v>0</v>
      </c>
      <c r="L406">
        <v>0</v>
      </c>
      <c r="M406">
        <v>10</v>
      </c>
      <c r="N406">
        <v>31069</v>
      </c>
      <c r="O406">
        <v>3262</v>
      </c>
      <c r="P406">
        <v>6362.9549999999999</v>
      </c>
      <c r="Q406">
        <v>6362.9539999999997</v>
      </c>
    </row>
    <row r="407" spans="1:17">
      <c r="A407" t="s">
        <v>35</v>
      </c>
      <c r="B407" s="93">
        <v>40829</v>
      </c>
      <c r="C407">
        <v>1</v>
      </c>
      <c r="D407">
        <v>1.927918</v>
      </c>
      <c r="E407">
        <v>1.927918</v>
      </c>
      <c r="F407">
        <v>65.580100000000002</v>
      </c>
      <c r="G407">
        <v>5.78551E-2</v>
      </c>
      <c r="H407">
        <v>0</v>
      </c>
      <c r="I407">
        <v>0</v>
      </c>
      <c r="J407">
        <v>0</v>
      </c>
      <c r="K407">
        <v>0</v>
      </c>
      <c r="L407">
        <v>0</v>
      </c>
      <c r="M407">
        <v>10</v>
      </c>
      <c r="N407">
        <v>31069</v>
      </c>
      <c r="O407">
        <v>3262</v>
      </c>
      <c r="P407">
        <v>5989.8469999999998</v>
      </c>
      <c r="Q407">
        <v>5989.8469999999998</v>
      </c>
    </row>
    <row r="408" spans="1:17">
      <c r="A408" t="s">
        <v>35</v>
      </c>
      <c r="B408" s="93">
        <v>40829</v>
      </c>
      <c r="C408">
        <v>2</v>
      </c>
      <c r="D408">
        <v>1.843996</v>
      </c>
      <c r="E408">
        <v>1.8439950000000001</v>
      </c>
      <c r="F408">
        <v>65.051599999999993</v>
      </c>
      <c r="G408">
        <v>5.4662799999999998E-2</v>
      </c>
      <c r="H408">
        <v>0</v>
      </c>
      <c r="I408">
        <v>0</v>
      </c>
      <c r="J408">
        <v>0</v>
      </c>
      <c r="K408">
        <v>0</v>
      </c>
      <c r="L408">
        <v>0</v>
      </c>
      <c r="M408">
        <v>10</v>
      </c>
      <c r="N408">
        <v>31069</v>
      </c>
      <c r="O408">
        <v>3262</v>
      </c>
      <c r="P408">
        <v>5729.11</v>
      </c>
      <c r="Q408">
        <v>5729.1090000000004</v>
      </c>
    </row>
    <row r="409" spans="1:17">
      <c r="A409" t="s">
        <v>35</v>
      </c>
      <c r="B409" s="93">
        <v>40829</v>
      </c>
      <c r="C409">
        <v>3</v>
      </c>
      <c r="D409">
        <v>1.7947340000000001</v>
      </c>
      <c r="E409">
        <v>1.7947340000000001</v>
      </c>
      <c r="F409">
        <v>64.962800000000001</v>
      </c>
      <c r="G409">
        <v>5.3690700000000001E-2</v>
      </c>
      <c r="H409">
        <v>0</v>
      </c>
      <c r="I409">
        <v>0</v>
      </c>
      <c r="J409">
        <v>0</v>
      </c>
      <c r="K409">
        <v>0</v>
      </c>
      <c r="L409">
        <v>0</v>
      </c>
      <c r="M409">
        <v>10</v>
      </c>
      <c r="N409">
        <v>31069</v>
      </c>
      <c r="O409">
        <v>3262</v>
      </c>
      <c r="P409">
        <v>5576.06</v>
      </c>
      <c r="Q409">
        <v>5576.06</v>
      </c>
    </row>
    <row r="410" spans="1:17">
      <c r="A410" t="s">
        <v>35</v>
      </c>
      <c r="B410" s="93">
        <v>40829</v>
      </c>
      <c r="C410">
        <v>4</v>
      </c>
      <c r="D410">
        <v>1.789622</v>
      </c>
      <c r="E410">
        <v>1.789622</v>
      </c>
      <c r="F410">
        <v>64.177300000000002</v>
      </c>
      <c r="G410">
        <v>5.3291100000000001E-2</v>
      </c>
      <c r="H410">
        <v>0</v>
      </c>
      <c r="I410">
        <v>0</v>
      </c>
      <c r="J410">
        <v>0</v>
      </c>
      <c r="K410">
        <v>0</v>
      </c>
      <c r="L410">
        <v>0</v>
      </c>
      <c r="M410">
        <v>10</v>
      </c>
      <c r="N410">
        <v>31069</v>
      </c>
      <c r="O410">
        <v>3262</v>
      </c>
      <c r="P410">
        <v>5560.1769999999997</v>
      </c>
      <c r="Q410">
        <v>5560.1760000000004</v>
      </c>
    </row>
    <row r="411" spans="1:17">
      <c r="A411" t="s">
        <v>35</v>
      </c>
      <c r="B411" s="93">
        <v>40829</v>
      </c>
      <c r="C411">
        <v>5</v>
      </c>
      <c r="D411">
        <v>1.76718</v>
      </c>
      <c r="E411">
        <v>1.76718</v>
      </c>
      <c r="F411">
        <v>63.706099999999999</v>
      </c>
      <c r="G411">
        <v>5.29484E-2</v>
      </c>
      <c r="H411">
        <v>0</v>
      </c>
      <c r="I411">
        <v>0</v>
      </c>
      <c r="J411">
        <v>0</v>
      </c>
      <c r="K411">
        <v>0</v>
      </c>
      <c r="L411">
        <v>0</v>
      </c>
      <c r="M411">
        <v>10</v>
      </c>
      <c r="N411">
        <v>31069</v>
      </c>
      <c r="O411">
        <v>3262</v>
      </c>
      <c r="P411">
        <v>5490.4530000000004</v>
      </c>
      <c r="Q411">
        <v>5490.4530000000004</v>
      </c>
    </row>
    <row r="412" spans="1:17">
      <c r="A412" t="s">
        <v>35</v>
      </c>
      <c r="B412" s="93">
        <v>40829</v>
      </c>
      <c r="C412">
        <v>6</v>
      </c>
      <c r="D412">
        <v>1.8516630000000001</v>
      </c>
      <c r="E412">
        <v>1.8516630000000001</v>
      </c>
      <c r="F412">
        <v>63.776499999999999</v>
      </c>
      <c r="G412">
        <v>5.68373E-2</v>
      </c>
      <c r="H412">
        <v>0</v>
      </c>
      <c r="I412">
        <v>0</v>
      </c>
      <c r="J412">
        <v>0</v>
      </c>
      <c r="K412">
        <v>0</v>
      </c>
      <c r="L412">
        <v>0</v>
      </c>
      <c r="M412">
        <v>10</v>
      </c>
      <c r="N412">
        <v>31069</v>
      </c>
      <c r="O412">
        <v>3262</v>
      </c>
      <c r="P412">
        <v>5752.933</v>
      </c>
      <c r="Q412">
        <v>5752.933</v>
      </c>
    </row>
    <row r="413" spans="1:17">
      <c r="A413" t="s">
        <v>35</v>
      </c>
      <c r="B413" s="93">
        <v>40829</v>
      </c>
      <c r="C413">
        <v>7</v>
      </c>
      <c r="D413">
        <v>2.1366309999999999</v>
      </c>
      <c r="E413">
        <v>2.1366309999999999</v>
      </c>
      <c r="F413">
        <v>64.180099999999996</v>
      </c>
      <c r="G413">
        <v>7.2305099999999997E-2</v>
      </c>
      <c r="H413">
        <v>0</v>
      </c>
      <c r="I413">
        <v>0</v>
      </c>
      <c r="J413">
        <v>0</v>
      </c>
      <c r="K413">
        <v>0</v>
      </c>
      <c r="L413">
        <v>0</v>
      </c>
      <c r="M413">
        <v>10</v>
      </c>
      <c r="N413">
        <v>31069</v>
      </c>
      <c r="O413">
        <v>3262</v>
      </c>
      <c r="P413">
        <v>6638.3</v>
      </c>
      <c r="Q413">
        <v>6638.3</v>
      </c>
    </row>
    <row r="414" spans="1:17">
      <c r="A414" t="s">
        <v>35</v>
      </c>
      <c r="B414" s="93">
        <v>40829</v>
      </c>
      <c r="C414">
        <v>8</v>
      </c>
      <c r="D414">
        <v>2.5834239999999999</v>
      </c>
      <c r="E414">
        <v>2.5834239999999999</v>
      </c>
      <c r="F414">
        <v>66.2881</v>
      </c>
      <c r="G414">
        <v>8.5253300000000004E-2</v>
      </c>
      <c r="H414">
        <v>0</v>
      </c>
      <c r="I414">
        <v>0</v>
      </c>
      <c r="J414">
        <v>0</v>
      </c>
      <c r="K414">
        <v>0</v>
      </c>
      <c r="L414">
        <v>0</v>
      </c>
      <c r="M414">
        <v>10</v>
      </c>
      <c r="N414">
        <v>31069</v>
      </c>
      <c r="O414">
        <v>3262</v>
      </c>
      <c r="P414">
        <v>8026.4409999999998</v>
      </c>
      <c r="Q414">
        <v>8026.4409999999998</v>
      </c>
    </row>
    <row r="415" spans="1:17">
      <c r="A415" t="s">
        <v>35</v>
      </c>
      <c r="B415" s="93">
        <v>40829</v>
      </c>
      <c r="C415">
        <v>9</v>
      </c>
      <c r="D415">
        <v>3.5053999999999998</v>
      </c>
      <c r="E415">
        <v>3.5053999999999998</v>
      </c>
      <c r="F415">
        <v>72.212299999999999</v>
      </c>
      <c r="G415">
        <v>0.1052329</v>
      </c>
      <c r="H415">
        <v>0</v>
      </c>
      <c r="I415">
        <v>0</v>
      </c>
      <c r="J415">
        <v>0</v>
      </c>
      <c r="K415">
        <v>0</v>
      </c>
      <c r="L415">
        <v>0</v>
      </c>
      <c r="M415">
        <v>10</v>
      </c>
      <c r="N415">
        <v>31069</v>
      </c>
      <c r="O415">
        <v>3262</v>
      </c>
      <c r="P415">
        <v>10890.93</v>
      </c>
      <c r="Q415">
        <v>10890.93</v>
      </c>
    </row>
    <row r="416" spans="1:17">
      <c r="A416" t="s">
        <v>35</v>
      </c>
      <c r="B416" s="93">
        <v>40829</v>
      </c>
      <c r="C416">
        <v>10</v>
      </c>
      <c r="D416">
        <v>4.6018689999999998</v>
      </c>
      <c r="E416">
        <v>4.6018679999999996</v>
      </c>
      <c r="F416">
        <v>76.537899999999993</v>
      </c>
      <c r="G416">
        <v>0.12249690000000001</v>
      </c>
      <c r="H416">
        <v>0</v>
      </c>
      <c r="I416">
        <v>0</v>
      </c>
      <c r="J416">
        <v>0</v>
      </c>
      <c r="K416">
        <v>0</v>
      </c>
      <c r="L416">
        <v>0</v>
      </c>
      <c r="M416">
        <v>10</v>
      </c>
      <c r="N416">
        <v>31069</v>
      </c>
      <c r="O416">
        <v>3262</v>
      </c>
      <c r="P416">
        <v>14297.55</v>
      </c>
      <c r="Q416">
        <v>14297.54</v>
      </c>
    </row>
    <row r="417" spans="1:17">
      <c r="A417" t="s">
        <v>35</v>
      </c>
      <c r="B417" s="93">
        <v>40829</v>
      </c>
      <c r="C417">
        <v>11</v>
      </c>
      <c r="D417">
        <v>5.6495490000000004</v>
      </c>
      <c r="E417">
        <v>5.6495490000000004</v>
      </c>
      <c r="F417">
        <v>79.3245</v>
      </c>
      <c r="G417">
        <v>0.14266309999999999</v>
      </c>
      <c r="H417">
        <v>0</v>
      </c>
      <c r="I417">
        <v>0</v>
      </c>
      <c r="J417">
        <v>0</v>
      </c>
      <c r="K417">
        <v>0</v>
      </c>
      <c r="L417">
        <v>0</v>
      </c>
      <c r="M417">
        <v>10</v>
      </c>
      <c r="N417">
        <v>31069</v>
      </c>
      <c r="O417">
        <v>3262</v>
      </c>
      <c r="P417">
        <v>17552.580000000002</v>
      </c>
      <c r="Q417">
        <v>17552.580000000002</v>
      </c>
    </row>
    <row r="418" spans="1:17">
      <c r="A418" t="s">
        <v>35</v>
      </c>
      <c r="B418" s="93">
        <v>40829</v>
      </c>
      <c r="C418">
        <v>12</v>
      </c>
      <c r="D418">
        <v>6.3321949999999996</v>
      </c>
      <c r="E418">
        <v>6.3321949999999996</v>
      </c>
      <c r="F418">
        <v>81.456999999999994</v>
      </c>
      <c r="G418">
        <v>0.157107</v>
      </c>
      <c r="H418">
        <v>0</v>
      </c>
      <c r="I418">
        <v>0</v>
      </c>
      <c r="J418">
        <v>0</v>
      </c>
      <c r="K418">
        <v>0</v>
      </c>
      <c r="L418">
        <v>0</v>
      </c>
      <c r="M418">
        <v>10</v>
      </c>
      <c r="N418">
        <v>31069</v>
      </c>
      <c r="O418">
        <v>3262</v>
      </c>
      <c r="P418">
        <v>19673.5</v>
      </c>
      <c r="Q418">
        <v>19673.5</v>
      </c>
    </row>
    <row r="419" spans="1:17">
      <c r="A419" t="s">
        <v>35</v>
      </c>
      <c r="B419" s="93">
        <v>40829</v>
      </c>
      <c r="C419">
        <v>13</v>
      </c>
      <c r="D419">
        <v>6.5926150000000003</v>
      </c>
      <c r="E419">
        <v>6.5926150000000003</v>
      </c>
      <c r="F419">
        <v>84.219499999999996</v>
      </c>
      <c r="G419">
        <v>0.1630315</v>
      </c>
      <c r="H419">
        <v>0</v>
      </c>
      <c r="I419">
        <v>0</v>
      </c>
      <c r="J419">
        <v>0</v>
      </c>
      <c r="K419">
        <v>0</v>
      </c>
      <c r="L419">
        <v>0</v>
      </c>
      <c r="M419">
        <v>10</v>
      </c>
      <c r="N419">
        <v>31069</v>
      </c>
      <c r="O419">
        <v>3262</v>
      </c>
      <c r="P419">
        <v>20482.59</v>
      </c>
      <c r="Q419">
        <v>20482.599999999999</v>
      </c>
    </row>
    <row r="420" spans="1:17">
      <c r="A420" t="s">
        <v>35</v>
      </c>
      <c r="B420" s="93">
        <v>40829</v>
      </c>
      <c r="C420">
        <v>14</v>
      </c>
      <c r="D420">
        <v>6.7307230000000002</v>
      </c>
      <c r="E420">
        <v>6.1472490000000004</v>
      </c>
      <c r="F420">
        <v>82.850499999999997</v>
      </c>
      <c r="G420">
        <v>0.15663160000000001</v>
      </c>
      <c r="H420">
        <v>0.25814009999999998</v>
      </c>
      <c r="I420">
        <v>0.45035049999999999</v>
      </c>
      <c r="J420">
        <v>0.58347479999999996</v>
      </c>
      <c r="K420">
        <v>0.71659899999999999</v>
      </c>
      <c r="L420">
        <v>0.90880939999999999</v>
      </c>
      <c r="M420">
        <v>10</v>
      </c>
      <c r="N420">
        <v>31069</v>
      </c>
      <c r="O420">
        <v>3262</v>
      </c>
      <c r="P420">
        <v>20911.68</v>
      </c>
      <c r="Q420">
        <v>19098.89</v>
      </c>
    </row>
    <row r="421" spans="1:17">
      <c r="A421" t="s">
        <v>35</v>
      </c>
      <c r="B421" s="93">
        <v>40829</v>
      </c>
      <c r="C421">
        <v>15</v>
      </c>
      <c r="D421">
        <v>6.7882220000000002</v>
      </c>
      <c r="E421">
        <v>5.9981150000000003</v>
      </c>
      <c r="F421">
        <v>83.764600000000002</v>
      </c>
      <c r="G421">
        <v>0.15508810000000001</v>
      </c>
      <c r="H421">
        <v>0.46797810000000001</v>
      </c>
      <c r="I421">
        <v>0.6582943</v>
      </c>
      <c r="J421">
        <v>0.79010670000000005</v>
      </c>
      <c r="K421">
        <v>0.92191900000000004</v>
      </c>
      <c r="L421">
        <v>1.1122350000000001</v>
      </c>
      <c r="M421">
        <v>10</v>
      </c>
      <c r="N421">
        <v>31069</v>
      </c>
      <c r="O421">
        <v>3262</v>
      </c>
      <c r="P421">
        <v>21090.33</v>
      </c>
      <c r="Q421">
        <v>18635.54</v>
      </c>
    </row>
    <row r="422" spans="1:17">
      <c r="A422" t="s">
        <v>35</v>
      </c>
      <c r="B422" s="93">
        <v>40829</v>
      </c>
      <c r="C422">
        <v>16</v>
      </c>
      <c r="D422">
        <v>6.559628</v>
      </c>
      <c r="E422">
        <v>5.8242669999999999</v>
      </c>
      <c r="F422">
        <v>82.761399999999995</v>
      </c>
      <c r="G422">
        <v>0.1449618</v>
      </c>
      <c r="H422">
        <v>0.43426629999999999</v>
      </c>
      <c r="I422">
        <v>0.61215600000000003</v>
      </c>
      <c r="J422">
        <v>0.73536190000000001</v>
      </c>
      <c r="K422">
        <v>0.85856770000000004</v>
      </c>
      <c r="L422">
        <v>1.036457</v>
      </c>
      <c r="M422">
        <v>10</v>
      </c>
      <c r="N422">
        <v>31069</v>
      </c>
      <c r="O422">
        <v>3262</v>
      </c>
      <c r="P422">
        <v>20380.11</v>
      </c>
      <c r="Q422">
        <v>18095.41</v>
      </c>
    </row>
    <row r="423" spans="1:17">
      <c r="A423" t="s">
        <v>35</v>
      </c>
      <c r="B423" s="93">
        <v>40829</v>
      </c>
      <c r="C423">
        <v>17</v>
      </c>
      <c r="D423">
        <v>6.1239090000000003</v>
      </c>
      <c r="E423">
        <v>5.4185780000000001</v>
      </c>
      <c r="F423">
        <v>81.752700000000004</v>
      </c>
      <c r="G423">
        <v>0.13333</v>
      </c>
      <c r="H423">
        <v>0.42839559999999999</v>
      </c>
      <c r="I423">
        <v>0.59201130000000002</v>
      </c>
      <c r="J423">
        <v>0.70533120000000005</v>
      </c>
      <c r="K423">
        <v>0.81865100000000002</v>
      </c>
      <c r="L423">
        <v>0.9822668</v>
      </c>
      <c r="M423">
        <v>10</v>
      </c>
      <c r="N423">
        <v>31069</v>
      </c>
      <c r="O423">
        <v>3262</v>
      </c>
      <c r="P423">
        <v>19026.37</v>
      </c>
      <c r="Q423">
        <v>16834.98</v>
      </c>
    </row>
    <row r="424" spans="1:17">
      <c r="A424" t="s">
        <v>35</v>
      </c>
      <c r="B424" s="93">
        <v>40829</v>
      </c>
      <c r="C424">
        <v>18</v>
      </c>
      <c r="D424">
        <v>5.1580830000000004</v>
      </c>
      <c r="E424">
        <v>5.1580830000000004</v>
      </c>
      <c r="F424">
        <v>79.915899999999993</v>
      </c>
      <c r="G424">
        <v>0.1311291</v>
      </c>
      <c r="H424">
        <v>0</v>
      </c>
      <c r="I424">
        <v>0</v>
      </c>
      <c r="J424">
        <v>0</v>
      </c>
      <c r="K424">
        <v>0</v>
      </c>
      <c r="L424">
        <v>0</v>
      </c>
      <c r="M424">
        <v>10</v>
      </c>
      <c r="N424">
        <v>31069</v>
      </c>
      <c r="O424">
        <v>3262</v>
      </c>
      <c r="P424">
        <v>16025.65</v>
      </c>
      <c r="Q424">
        <v>16025.65</v>
      </c>
    </row>
    <row r="425" spans="1:17">
      <c r="A425" t="s">
        <v>35</v>
      </c>
      <c r="B425" s="93">
        <v>40829</v>
      </c>
      <c r="C425">
        <v>19</v>
      </c>
      <c r="D425">
        <v>4.2658129999999996</v>
      </c>
      <c r="E425">
        <v>4.2658129999999996</v>
      </c>
      <c r="F425">
        <v>76.23</v>
      </c>
      <c r="G425">
        <v>0.117691</v>
      </c>
      <c r="H425">
        <v>0</v>
      </c>
      <c r="I425">
        <v>0</v>
      </c>
      <c r="J425">
        <v>0</v>
      </c>
      <c r="K425">
        <v>0</v>
      </c>
      <c r="L425">
        <v>0</v>
      </c>
      <c r="M425">
        <v>10</v>
      </c>
      <c r="N425">
        <v>31069</v>
      </c>
      <c r="O425">
        <v>3262</v>
      </c>
      <c r="P425">
        <v>13253.45</v>
      </c>
      <c r="Q425">
        <v>13253.45</v>
      </c>
    </row>
    <row r="426" spans="1:17">
      <c r="A426" t="s">
        <v>35</v>
      </c>
      <c r="B426" s="93">
        <v>40829</v>
      </c>
      <c r="C426">
        <v>20</v>
      </c>
      <c r="D426">
        <v>3.640857</v>
      </c>
      <c r="E426">
        <v>3.6408559999999999</v>
      </c>
      <c r="F426">
        <v>73.183400000000006</v>
      </c>
      <c r="G426">
        <v>0.105693</v>
      </c>
      <c r="H426">
        <v>0</v>
      </c>
      <c r="I426">
        <v>0</v>
      </c>
      <c r="J426">
        <v>0</v>
      </c>
      <c r="K426">
        <v>0</v>
      </c>
      <c r="L426">
        <v>0</v>
      </c>
      <c r="M426">
        <v>10</v>
      </c>
      <c r="N426">
        <v>31069</v>
      </c>
      <c r="O426">
        <v>3262</v>
      </c>
      <c r="P426">
        <v>11311.78</v>
      </c>
      <c r="Q426">
        <v>11311.78</v>
      </c>
    </row>
    <row r="427" spans="1:17">
      <c r="A427" t="s">
        <v>35</v>
      </c>
      <c r="B427" s="93">
        <v>40829</v>
      </c>
      <c r="C427">
        <v>21</v>
      </c>
      <c r="D427">
        <v>3.0772910000000002</v>
      </c>
      <c r="E427">
        <v>3.0772919999999999</v>
      </c>
      <c r="F427">
        <v>72.074700000000007</v>
      </c>
      <c r="G427">
        <v>9.4051399999999993E-2</v>
      </c>
      <c r="H427">
        <v>0</v>
      </c>
      <c r="I427">
        <v>0</v>
      </c>
      <c r="J427">
        <v>0</v>
      </c>
      <c r="K427">
        <v>0</v>
      </c>
      <c r="L427">
        <v>0</v>
      </c>
      <c r="M427">
        <v>10</v>
      </c>
      <c r="N427">
        <v>31069</v>
      </c>
      <c r="O427">
        <v>3262</v>
      </c>
      <c r="P427">
        <v>9560.8369999999995</v>
      </c>
      <c r="Q427">
        <v>9560.8379999999997</v>
      </c>
    </row>
    <row r="428" spans="1:17">
      <c r="A428" t="s">
        <v>35</v>
      </c>
      <c r="B428" s="93">
        <v>40829</v>
      </c>
      <c r="C428">
        <v>22</v>
      </c>
      <c r="D428">
        <v>2.5793279999999998</v>
      </c>
      <c r="E428">
        <v>2.5793279999999998</v>
      </c>
      <c r="F428">
        <v>69.8523</v>
      </c>
      <c r="G428">
        <v>8.0688800000000005E-2</v>
      </c>
      <c r="H428">
        <v>0</v>
      </c>
      <c r="I428">
        <v>0</v>
      </c>
      <c r="J428">
        <v>0</v>
      </c>
      <c r="K428">
        <v>0</v>
      </c>
      <c r="L428">
        <v>0</v>
      </c>
      <c r="M428">
        <v>10</v>
      </c>
      <c r="N428">
        <v>31069</v>
      </c>
      <c r="O428">
        <v>3262</v>
      </c>
      <c r="P428">
        <v>8013.7150000000001</v>
      </c>
      <c r="Q428">
        <v>8013.7150000000001</v>
      </c>
    </row>
    <row r="429" spans="1:17">
      <c r="A429" t="s">
        <v>35</v>
      </c>
      <c r="B429" s="93">
        <v>40829</v>
      </c>
      <c r="C429">
        <v>23</v>
      </c>
      <c r="D429">
        <v>2.245994</v>
      </c>
      <c r="E429">
        <v>2.245994</v>
      </c>
      <c r="F429">
        <v>68.859200000000001</v>
      </c>
      <c r="G429">
        <v>7.1331800000000001E-2</v>
      </c>
      <c r="H429">
        <v>0</v>
      </c>
      <c r="I429">
        <v>0</v>
      </c>
      <c r="J429">
        <v>0</v>
      </c>
      <c r="K429">
        <v>0</v>
      </c>
      <c r="L429">
        <v>0</v>
      </c>
      <c r="M429">
        <v>10</v>
      </c>
      <c r="N429">
        <v>31069</v>
      </c>
      <c r="O429">
        <v>3262</v>
      </c>
      <c r="P429">
        <v>6978.0789999999997</v>
      </c>
      <c r="Q429">
        <v>6978.08</v>
      </c>
    </row>
    <row r="430" spans="1:17">
      <c r="A430" t="s">
        <v>35</v>
      </c>
      <c r="B430" s="93">
        <v>40829</v>
      </c>
      <c r="C430">
        <v>24</v>
      </c>
      <c r="D430">
        <v>2.0569959999999998</v>
      </c>
      <c r="E430">
        <v>2.0569959999999998</v>
      </c>
      <c r="F430">
        <v>68.569000000000003</v>
      </c>
      <c r="G430">
        <v>6.4160099999999998E-2</v>
      </c>
      <c r="H430">
        <v>0</v>
      </c>
      <c r="I430">
        <v>0</v>
      </c>
      <c r="J430">
        <v>0</v>
      </c>
      <c r="K430">
        <v>0</v>
      </c>
      <c r="L430">
        <v>0</v>
      </c>
      <c r="M430">
        <v>10</v>
      </c>
      <c r="N430">
        <v>31069</v>
      </c>
      <c r="O430">
        <v>3262</v>
      </c>
      <c r="P430">
        <v>6390.8819999999996</v>
      </c>
      <c r="Q430">
        <v>6390.8810000000003</v>
      </c>
    </row>
    <row r="431" spans="1:17">
      <c r="A431" t="s">
        <v>35</v>
      </c>
      <c r="B431" s="93">
        <v>40781</v>
      </c>
      <c r="C431">
        <v>1</v>
      </c>
      <c r="D431">
        <v>2.3540510000000001</v>
      </c>
      <c r="E431">
        <v>2.3540510000000001</v>
      </c>
      <c r="F431">
        <v>68.175399999999996</v>
      </c>
      <c r="G431">
        <v>7.8127600000000005E-2</v>
      </c>
      <c r="H431">
        <v>0</v>
      </c>
      <c r="I431">
        <v>0</v>
      </c>
      <c r="J431">
        <v>0</v>
      </c>
      <c r="K431">
        <v>0</v>
      </c>
      <c r="L431">
        <v>0</v>
      </c>
      <c r="M431">
        <v>10</v>
      </c>
      <c r="N431">
        <v>31069</v>
      </c>
      <c r="O431">
        <v>3262</v>
      </c>
      <c r="P431">
        <v>7313.8010000000004</v>
      </c>
      <c r="Q431">
        <v>7313.8019999999997</v>
      </c>
    </row>
    <row r="432" spans="1:17">
      <c r="A432" t="s">
        <v>35</v>
      </c>
      <c r="B432" s="93">
        <v>40781</v>
      </c>
      <c r="C432">
        <v>2</v>
      </c>
      <c r="D432">
        <v>2.2634409999999998</v>
      </c>
      <c r="E432">
        <v>2.2634400000000001</v>
      </c>
      <c r="F432">
        <v>68.511099999999999</v>
      </c>
      <c r="G432">
        <v>7.3680099999999998E-2</v>
      </c>
      <c r="H432">
        <v>0</v>
      </c>
      <c r="I432">
        <v>0</v>
      </c>
      <c r="J432">
        <v>0</v>
      </c>
      <c r="K432">
        <v>0</v>
      </c>
      <c r="L432">
        <v>0</v>
      </c>
      <c r="M432">
        <v>10</v>
      </c>
      <c r="N432">
        <v>31069</v>
      </c>
      <c r="O432">
        <v>3262</v>
      </c>
      <c r="P432">
        <v>7032.2839999999997</v>
      </c>
      <c r="Q432">
        <v>7032.2830000000004</v>
      </c>
    </row>
    <row r="433" spans="1:17">
      <c r="A433" t="s">
        <v>35</v>
      </c>
      <c r="B433" s="93">
        <v>40781</v>
      </c>
      <c r="C433">
        <v>3</v>
      </c>
      <c r="D433">
        <v>2.202496</v>
      </c>
      <c r="E433">
        <v>2.202496</v>
      </c>
      <c r="F433">
        <v>68.301500000000004</v>
      </c>
      <c r="G433">
        <v>7.2407299999999994E-2</v>
      </c>
      <c r="H433">
        <v>0</v>
      </c>
      <c r="I433">
        <v>0</v>
      </c>
      <c r="J433">
        <v>0</v>
      </c>
      <c r="K433">
        <v>0</v>
      </c>
      <c r="L433">
        <v>0</v>
      </c>
      <c r="M433">
        <v>10</v>
      </c>
      <c r="N433">
        <v>31069</v>
      </c>
      <c r="O433">
        <v>3262</v>
      </c>
      <c r="P433">
        <v>6842.9359999999997</v>
      </c>
      <c r="Q433">
        <v>6842.9359999999997</v>
      </c>
    </row>
    <row r="434" spans="1:17">
      <c r="A434" t="s">
        <v>35</v>
      </c>
      <c r="B434" s="93">
        <v>40781</v>
      </c>
      <c r="C434">
        <v>4</v>
      </c>
      <c r="D434">
        <v>2.1677330000000001</v>
      </c>
      <c r="E434">
        <v>2.1677330000000001</v>
      </c>
      <c r="F434">
        <v>68.191800000000001</v>
      </c>
      <c r="G434">
        <v>7.16947E-2</v>
      </c>
      <c r="H434">
        <v>0</v>
      </c>
      <c r="I434">
        <v>0</v>
      </c>
      <c r="J434">
        <v>0</v>
      </c>
      <c r="K434">
        <v>0</v>
      </c>
      <c r="L434">
        <v>0</v>
      </c>
      <c r="M434">
        <v>10</v>
      </c>
      <c r="N434">
        <v>31069</v>
      </c>
      <c r="O434">
        <v>3262</v>
      </c>
      <c r="P434">
        <v>6734.93</v>
      </c>
      <c r="Q434">
        <v>6734.93</v>
      </c>
    </row>
    <row r="435" spans="1:17">
      <c r="A435" t="s">
        <v>35</v>
      </c>
      <c r="B435" s="93">
        <v>40781</v>
      </c>
      <c r="C435">
        <v>5</v>
      </c>
      <c r="D435">
        <v>2.1877309999999999</v>
      </c>
      <c r="E435">
        <v>2.1877309999999999</v>
      </c>
      <c r="F435">
        <v>66.946299999999994</v>
      </c>
      <c r="G435">
        <v>7.3645600000000006E-2</v>
      </c>
      <c r="H435">
        <v>0</v>
      </c>
      <c r="I435">
        <v>0</v>
      </c>
      <c r="J435">
        <v>0</v>
      </c>
      <c r="K435">
        <v>0</v>
      </c>
      <c r="L435">
        <v>0</v>
      </c>
      <c r="M435">
        <v>10</v>
      </c>
      <c r="N435">
        <v>31069</v>
      </c>
      <c r="O435">
        <v>3262</v>
      </c>
      <c r="P435">
        <v>6797.06</v>
      </c>
      <c r="Q435">
        <v>6797.06</v>
      </c>
    </row>
    <row r="436" spans="1:17">
      <c r="A436" t="s">
        <v>35</v>
      </c>
      <c r="B436" s="93">
        <v>40781</v>
      </c>
      <c r="C436">
        <v>6</v>
      </c>
      <c r="D436">
        <v>2.3159200000000002</v>
      </c>
      <c r="E436">
        <v>2.3159200000000002</v>
      </c>
      <c r="F436">
        <v>66.156700000000001</v>
      </c>
      <c r="G436">
        <v>7.9383999999999996E-2</v>
      </c>
      <c r="H436">
        <v>0</v>
      </c>
      <c r="I436">
        <v>0</v>
      </c>
      <c r="J436">
        <v>0</v>
      </c>
      <c r="K436">
        <v>0</v>
      </c>
      <c r="L436">
        <v>0</v>
      </c>
      <c r="M436">
        <v>10</v>
      </c>
      <c r="N436">
        <v>31069</v>
      </c>
      <c r="O436">
        <v>3262</v>
      </c>
      <c r="P436">
        <v>7195.3329999999996</v>
      </c>
      <c r="Q436">
        <v>7195.3329999999996</v>
      </c>
    </row>
    <row r="437" spans="1:17">
      <c r="A437" t="s">
        <v>35</v>
      </c>
      <c r="B437" s="93">
        <v>40781</v>
      </c>
      <c r="C437">
        <v>7</v>
      </c>
      <c r="D437">
        <v>2.7151489999999998</v>
      </c>
      <c r="E437">
        <v>2.7151489999999998</v>
      </c>
      <c r="F437">
        <v>68.773099999999999</v>
      </c>
      <c r="G437">
        <v>0.1050605</v>
      </c>
      <c r="H437">
        <v>0</v>
      </c>
      <c r="I437">
        <v>0</v>
      </c>
      <c r="J437">
        <v>0</v>
      </c>
      <c r="K437">
        <v>0</v>
      </c>
      <c r="L437">
        <v>0</v>
      </c>
      <c r="M437">
        <v>10</v>
      </c>
      <c r="N437">
        <v>31069</v>
      </c>
      <c r="O437">
        <v>3262</v>
      </c>
      <c r="P437">
        <v>8435.6949999999997</v>
      </c>
      <c r="Q437">
        <v>8435.6949999999997</v>
      </c>
    </row>
    <row r="438" spans="1:17">
      <c r="A438" t="s">
        <v>35</v>
      </c>
      <c r="B438" s="93">
        <v>40781</v>
      </c>
      <c r="C438">
        <v>8</v>
      </c>
      <c r="D438">
        <v>3.4469110000000001</v>
      </c>
      <c r="E438">
        <v>3.4469110000000001</v>
      </c>
      <c r="F438">
        <v>71.747799999999998</v>
      </c>
      <c r="G438">
        <v>0.12459919999999999</v>
      </c>
      <c r="H438">
        <v>0</v>
      </c>
      <c r="I438">
        <v>0</v>
      </c>
      <c r="J438">
        <v>0</v>
      </c>
      <c r="K438">
        <v>0</v>
      </c>
      <c r="L438">
        <v>0</v>
      </c>
      <c r="M438">
        <v>10</v>
      </c>
      <c r="N438">
        <v>31069</v>
      </c>
      <c r="O438">
        <v>3262</v>
      </c>
      <c r="P438">
        <v>10709.21</v>
      </c>
      <c r="Q438">
        <v>10709.21</v>
      </c>
    </row>
    <row r="439" spans="1:17">
      <c r="A439" t="s">
        <v>35</v>
      </c>
      <c r="B439" s="93">
        <v>40781</v>
      </c>
      <c r="C439">
        <v>9</v>
      </c>
      <c r="D439">
        <v>4.5732169999999996</v>
      </c>
      <c r="E439">
        <v>4.5732169999999996</v>
      </c>
      <c r="F439">
        <v>75.834800000000001</v>
      </c>
      <c r="G439">
        <v>0.1523979</v>
      </c>
      <c r="H439">
        <v>0</v>
      </c>
      <c r="I439">
        <v>0</v>
      </c>
      <c r="J439">
        <v>0</v>
      </c>
      <c r="K439">
        <v>0</v>
      </c>
      <c r="L439">
        <v>0</v>
      </c>
      <c r="M439">
        <v>10</v>
      </c>
      <c r="N439">
        <v>31069</v>
      </c>
      <c r="O439">
        <v>3262</v>
      </c>
      <c r="P439">
        <v>14208.53</v>
      </c>
      <c r="Q439">
        <v>14208.53</v>
      </c>
    </row>
    <row r="440" spans="1:17">
      <c r="A440" t="s">
        <v>35</v>
      </c>
      <c r="B440" s="93">
        <v>40781</v>
      </c>
      <c r="C440">
        <v>10</v>
      </c>
      <c r="D440">
        <v>5.9657070000000001</v>
      </c>
      <c r="E440">
        <v>5.965706</v>
      </c>
      <c r="F440">
        <v>78.385400000000004</v>
      </c>
      <c r="G440">
        <v>0.17542430000000001</v>
      </c>
      <c r="H440">
        <v>0</v>
      </c>
      <c r="I440">
        <v>0</v>
      </c>
      <c r="J440">
        <v>0</v>
      </c>
      <c r="K440">
        <v>0</v>
      </c>
      <c r="L440">
        <v>0</v>
      </c>
      <c r="M440">
        <v>10</v>
      </c>
      <c r="N440">
        <v>31069</v>
      </c>
      <c r="O440">
        <v>3262</v>
      </c>
      <c r="P440">
        <v>18534.86</v>
      </c>
      <c r="Q440">
        <v>18534.849999999999</v>
      </c>
    </row>
    <row r="441" spans="1:17">
      <c r="A441" t="s">
        <v>35</v>
      </c>
      <c r="B441" s="93">
        <v>40781</v>
      </c>
      <c r="C441">
        <v>11</v>
      </c>
      <c r="D441">
        <v>7.1526909999999999</v>
      </c>
      <c r="E441">
        <v>7.1526909999999999</v>
      </c>
      <c r="F441">
        <v>80.603499999999997</v>
      </c>
      <c r="G441">
        <v>0.19479050000000001</v>
      </c>
      <c r="H441">
        <v>0</v>
      </c>
      <c r="I441">
        <v>0</v>
      </c>
      <c r="J441">
        <v>0</v>
      </c>
      <c r="K441">
        <v>0</v>
      </c>
      <c r="L441">
        <v>0</v>
      </c>
      <c r="M441">
        <v>10</v>
      </c>
      <c r="N441">
        <v>31069</v>
      </c>
      <c r="O441">
        <v>3262</v>
      </c>
      <c r="P441">
        <v>22222.7</v>
      </c>
      <c r="Q441">
        <v>22222.7</v>
      </c>
    </row>
    <row r="442" spans="1:17">
      <c r="A442" t="s">
        <v>35</v>
      </c>
      <c r="B442" s="93">
        <v>40781</v>
      </c>
      <c r="C442">
        <v>12</v>
      </c>
      <c r="D442">
        <v>7.7393020000000003</v>
      </c>
      <c r="E442">
        <v>7.7393020000000003</v>
      </c>
      <c r="F442">
        <v>82.216300000000004</v>
      </c>
      <c r="G442">
        <v>0.2124838</v>
      </c>
      <c r="H442">
        <v>0</v>
      </c>
      <c r="I442">
        <v>0</v>
      </c>
      <c r="J442">
        <v>0</v>
      </c>
      <c r="K442">
        <v>0</v>
      </c>
      <c r="L442">
        <v>0</v>
      </c>
      <c r="M442">
        <v>10</v>
      </c>
      <c r="N442">
        <v>31069</v>
      </c>
      <c r="O442">
        <v>3262</v>
      </c>
      <c r="P442">
        <v>24045.24</v>
      </c>
      <c r="Q442">
        <v>24045.24</v>
      </c>
    </row>
    <row r="443" spans="1:17">
      <c r="A443" t="s">
        <v>35</v>
      </c>
      <c r="B443" s="93">
        <v>40781</v>
      </c>
      <c r="C443">
        <v>13</v>
      </c>
      <c r="D443">
        <v>7.9511029999999998</v>
      </c>
      <c r="E443">
        <v>7.9511029999999998</v>
      </c>
      <c r="F443">
        <v>84.625699999999995</v>
      </c>
      <c r="G443">
        <v>0.21617929999999999</v>
      </c>
      <c r="H443">
        <v>0</v>
      </c>
      <c r="I443">
        <v>0</v>
      </c>
      <c r="J443">
        <v>0</v>
      </c>
      <c r="K443">
        <v>0</v>
      </c>
      <c r="L443">
        <v>0</v>
      </c>
      <c r="M443">
        <v>10</v>
      </c>
      <c r="N443">
        <v>31069</v>
      </c>
      <c r="O443">
        <v>3262</v>
      </c>
      <c r="P443">
        <v>24703.279999999999</v>
      </c>
      <c r="Q443">
        <v>24703.279999999999</v>
      </c>
    </row>
    <row r="444" spans="1:17">
      <c r="A444" t="s">
        <v>35</v>
      </c>
      <c r="B444" s="93">
        <v>40781</v>
      </c>
      <c r="C444">
        <v>14</v>
      </c>
      <c r="D444">
        <v>8.1943099999999998</v>
      </c>
      <c r="E444">
        <v>8.1943099999999998</v>
      </c>
      <c r="F444">
        <v>83.167900000000003</v>
      </c>
      <c r="G444">
        <v>0.2248434</v>
      </c>
      <c r="H444">
        <v>0</v>
      </c>
      <c r="I444">
        <v>0</v>
      </c>
      <c r="J444">
        <v>0</v>
      </c>
      <c r="K444">
        <v>0</v>
      </c>
      <c r="L444">
        <v>0</v>
      </c>
      <c r="M444">
        <v>10</v>
      </c>
      <c r="N444">
        <v>31069</v>
      </c>
      <c r="O444">
        <v>3262</v>
      </c>
      <c r="P444">
        <v>25458.9</v>
      </c>
      <c r="Q444">
        <v>25458.9</v>
      </c>
    </row>
    <row r="445" spans="1:17">
      <c r="A445" t="s">
        <v>35</v>
      </c>
      <c r="B445" s="93">
        <v>40781</v>
      </c>
      <c r="C445">
        <v>15</v>
      </c>
      <c r="D445">
        <v>8.1884499999999996</v>
      </c>
      <c r="E445">
        <v>7.4021160000000004</v>
      </c>
      <c r="F445">
        <v>83.444900000000004</v>
      </c>
      <c r="G445">
        <v>0.20906079999999999</v>
      </c>
      <c r="H445">
        <v>0.35209960000000001</v>
      </c>
      <c r="I445">
        <v>0.60864839999999998</v>
      </c>
      <c r="J445">
        <v>0.78633330000000001</v>
      </c>
      <c r="K445">
        <v>0.96401820000000005</v>
      </c>
      <c r="L445">
        <v>1.220567</v>
      </c>
      <c r="M445">
        <v>10</v>
      </c>
      <c r="N445">
        <v>31069</v>
      </c>
      <c r="O445">
        <v>3262</v>
      </c>
      <c r="P445">
        <v>25440.7</v>
      </c>
      <c r="Q445">
        <v>22997.63</v>
      </c>
    </row>
    <row r="446" spans="1:17">
      <c r="A446" t="s">
        <v>35</v>
      </c>
      <c r="B446" s="93">
        <v>40781</v>
      </c>
      <c r="C446">
        <v>16</v>
      </c>
      <c r="D446">
        <v>7.9429590000000001</v>
      </c>
      <c r="E446">
        <v>7.0400840000000002</v>
      </c>
      <c r="F446">
        <v>82.187799999999996</v>
      </c>
      <c r="G446">
        <v>0.1941821</v>
      </c>
      <c r="H446">
        <v>0.49954599999999999</v>
      </c>
      <c r="I446">
        <v>0.73783639999999995</v>
      </c>
      <c r="J446">
        <v>0.90287550000000005</v>
      </c>
      <c r="K446">
        <v>1.0679149999999999</v>
      </c>
      <c r="L446">
        <v>1.3062050000000001</v>
      </c>
      <c r="M446">
        <v>10</v>
      </c>
      <c r="N446">
        <v>31069</v>
      </c>
      <c r="O446">
        <v>3262</v>
      </c>
      <c r="P446">
        <v>24677.98</v>
      </c>
      <c r="Q446">
        <v>21872.84</v>
      </c>
    </row>
    <row r="447" spans="1:17">
      <c r="A447" t="s">
        <v>35</v>
      </c>
      <c r="B447" s="93">
        <v>40781</v>
      </c>
      <c r="C447">
        <v>17</v>
      </c>
      <c r="D447">
        <v>7.4179430000000002</v>
      </c>
      <c r="E447">
        <v>6.5103340000000003</v>
      </c>
      <c r="F447">
        <v>81.840599999999995</v>
      </c>
      <c r="G447">
        <v>0.1771973</v>
      </c>
      <c r="H447">
        <v>0.53955699999999995</v>
      </c>
      <c r="I447">
        <v>0.75700460000000003</v>
      </c>
      <c r="J447">
        <v>0.90760799999999997</v>
      </c>
      <c r="K447">
        <v>1.0582119999999999</v>
      </c>
      <c r="L447">
        <v>1.2756590000000001</v>
      </c>
      <c r="M447">
        <v>10</v>
      </c>
      <c r="N447">
        <v>31069</v>
      </c>
      <c r="O447">
        <v>3262</v>
      </c>
      <c r="P447">
        <v>23046.799999999999</v>
      </c>
      <c r="Q447">
        <v>20226.96</v>
      </c>
    </row>
    <row r="448" spans="1:17">
      <c r="A448" t="s">
        <v>35</v>
      </c>
      <c r="B448" s="93">
        <v>40781</v>
      </c>
      <c r="C448">
        <v>18</v>
      </c>
      <c r="D448">
        <v>6.5055509999999996</v>
      </c>
      <c r="E448">
        <v>5.53573</v>
      </c>
      <c r="F448">
        <v>79.854399999999998</v>
      </c>
      <c r="G448">
        <v>0.164516</v>
      </c>
      <c r="H448">
        <v>0.6281099</v>
      </c>
      <c r="I448">
        <v>0.82999559999999994</v>
      </c>
      <c r="J448">
        <v>0.96982100000000004</v>
      </c>
      <c r="K448">
        <v>1.1096459999999999</v>
      </c>
      <c r="L448">
        <v>1.3115319999999999</v>
      </c>
      <c r="M448">
        <v>10</v>
      </c>
      <c r="N448">
        <v>31069</v>
      </c>
      <c r="O448">
        <v>3262</v>
      </c>
      <c r="P448">
        <v>20212.099999999999</v>
      </c>
      <c r="Q448">
        <v>17198.96</v>
      </c>
    </row>
    <row r="449" spans="1:17">
      <c r="A449" t="s">
        <v>35</v>
      </c>
      <c r="B449" s="93">
        <v>40781</v>
      </c>
      <c r="C449">
        <v>19</v>
      </c>
      <c r="D449">
        <v>5.1982350000000004</v>
      </c>
      <c r="E449">
        <v>5.1982340000000002</v>
      </c>
      <c r="F449">
        <v>77.621200000000002</v>
      </c>
      <c r="G449">
        <v>0.16035720000000001</v>
      </c>
      <c r="H449">
        <v>0</v>
      </c>
      <c r="I449">
        <v>0</v>
      </c>
      <c r="J449">
        <v>0</v>
      </c>
      <c r="K449">
        <v>0</v>
      </c>
      <c r="L449">
        <v>0</v>
      </c>
      <c r="M449">
        <v>10</v>
      </c>
      <c r="N449">
        <v>31069</v>
      </c>
      <c r="O449">
        <v>3262</v>
      </c>
      <c r="P449">
        <v>16150.39</v>
      </c>
      <c r="Q449">
        <v>16150.39</v>
      </c>
    </row>
    <row r="450" spans="1:17">
      <c r="A450" t="s">
        <v>35</v>
      </c>
      <c r="B450" s="93">
        <v>40781</v>
      </c>
      <c r="C450">
        <v>20</v>
      </c>
      <c r="D450">
        <v>4.4583120000000003</v>
      </c>
      <c r="E450">
        <v>4.4583120000000003</v>
      </c>
      <c r="F450">
        <v>73.2607</v>
      </c>
      <c r="G450">
        <v>0.14495810000000001</v>
      </c>
      <c r="H450">
        <v>0</v>
      </c>
      <c r="I450">
        <v>0</v>
      </c>
      <c r="J450">
        <v>0</v>
      </c>
      <c r="K450">
        <v>0</v>
      </c>
      <c r="L450">
        <v>0</v>
      </c>
      <c r="M450">
        <v>10</v>
      </c>
      <c r="N450">
        <v>31069</v>
      </c>
      <c r="O450">
        <v>3262</v>
      </c>
      <c r="P450">
        <v>13851.53</v>
      </c>
      <c r="Q450">
        <v>13851.53</v>
      </c>
    </row>
    <row r="451" spans="1:17">
      <c r="A451" t="s">
        <v>35</v>
      </c>
      <c r="B451" s="93">
        <v>40781</v>
      </c>
      <c r="C451">
        <v>21</v>
      </c>
      <c r="D451">
        <v>3.8644530000000001</v>
      </c>
      <c r="E451">
        <v>3.8644530000000001</v>
      </c>
      <c r="F451">
        <v>70.951599999999999</v>
      </c>
      <c r="G451">
        <v>0.12759110000000001</v>
      </c>
      <c r="H451">
        <v>0</v>
      </c>
      <c r="I451">
        <v>0</v>
      </c>
      <c r="J451">
        <v>0</v>
      </c>
      <c r="K451">
        <v>0</v>
      </c>
      <c r="L451">
        <v>0</v>
      </c>
      <c r="M451">
        <v>10</v>
      </c>
      <c r="N451">
        <v>31069</v>
      </c>
      <c r="O451">
        <v>3262</v>
      </c>
      <c r="P451">
        <v>12006.47</v>
      </c>
      <c r="Q451">
        <v>12006.47</v>
      </c>
    </row>
    <row r="452" spans="1:17">
      <c r="A452" t="s">
        <v>35</v>
      </c>
      <c r="B452" s="93">
        <v>40781</v>
      </c>
      <c r="C452">
        <v>22</v>
      </c>
      <c r="D452">
        <v>3.3406500000000001</v>
      </c>
      <c r="E452">
        <v>3.3406509999999998</v>
      </c>
      <c r="F452">
        <v>69.464500000000001</v>
      </c>
      <c r="G452">
        <v>0.1111084</v>
      </c>
      <c r="H452">
        <v>0</v>
      </c>
      <c r="I452">
        <v>0</v>
      </c>
      <c r="J452">
        <v>0</v>
      </c>
      <c r="K452">
        <v>0</v>
      </c>
      <c r="L452">
        <v>0</v>
      </c>
      <c r="M452">
        <v>10</v>
      </c>
      <c r="N452">
        <v>31069</v>
      </c>
      <c r="O452">
        <v>3262</v>
      </c>
      <c r="P452">
        <v>10379.07</v>
      </c>
      <c r="Q452">
        <v>10379.07</v>
      </c>
    </row>
    <row r="453" spans="1:17">
      <c r="A453" t="s">
        <v>35</v>
      </c>
      <c r="B453" s="93">
        <v>40781</v>
      </c>
      <c r="C453">
        <v>23</v>
      </c>
      <c r="D453">
        <v>2.9247359999999998</v>
      </c>
      <c r="E453">
        <v>2.9247359999999998</v>
      </c>
      <c r="F453">
        <v>68.4893</v>
      </c>
      <c r="G453">
        <v>9.7711300000000001E-2</v>
      </c>
      <c r="H453">
        <v>0</v>
      </c>
      <c r="I453">
        <v>0</v>
      </c>
      <c r="J453">
        <v>0</v>
      </c>
      <c r="K453">
        <v>0</v>
      </c>
      <c r="L453">
        <v>0</v>
      </c>
      <c r="M453">
        <v>10</v>
      </c>
      <c r="N453">
        <v>31069</v>
      </c>
      <c r="O453">
        <v>3262</v>
      </c>
      <c r="P453">
        <v>9086.8629999999994</v>
      </c>
      <c r="Q453">
        <v>9086.8619999999992</v>
      </c>
    </row>
    <row r="454" spans="1:17">
      <c r="A454" t="s">
        <v>35</v>
      </c>
      <c r="B454" s="93">
        <v>40781</v>
      </c>
      <c r="C454">
        <v>24</v>
      </c>
      <c r="D454">
        <v>2.6934670000000001</v>
      </c>
      <c r="E454">
        <v>2.6934670000000001</v>
      </c>
      <c r="F454">
        <v>67.686899999999994</v>
      </c>
      <c r="G454">
        <v>9.0147699999999997E-2</v>
      </c>
      <c r="H454">
        <v>0</v>
      </c>
      <c r="I454">
        <v>0</v>
      </c>
      <c r="J454">
        <v>0</v>
      </c>
      <c r="K454">
        <v>0</v>
      </c>
      <c r="L454">
        <v>0</v>
      </c>
      <c r="M454">
        <v>10</v>
      </c>
      <c r="N454">
        <v>31069</v>
      </c>
      <c r="O454">
        <v>3262</v>
      </c>
      <c r="P454">
        <v>8368.3340000000007</v>
      </c>
      <c r="Q454">
        <v>8368.3340000000007</v>
      </c>
    </row>
    <row r="455" spans="1:17">
      <c r="A455" t="s">
        <v>35</v>
      </c>
      <c r="B455" t="s">
        <v>41</v>
      </c>
      <c r="C455">
        <v>1</v>
      </c>
      <c r="D455">
        <v>2.0183249999999999</v>
      </c>
      <c r="E455">
        <v>2.0183249999999999</v>
      </c>
      <c r="F455">
        <v>68.144900000000007</v>
      </c>
      <c r="G455">
        <v>6.8275000000000002E-2</v>
      </c>
      <c r="H455">
        <v>0</v>
      </c>
      <c r="I455">
        <v>0</v>
      </c>
      <c r="J455">
        <v>0</v>
      </c>
      <c r="K455">
        <v>0</v>
      </c>
      <c r="L455">
        <v>0</v>
      </c>
      <c r="M455">
        <v>10</v>
      </c>
      <c r="N455">
        <v>31069</v>
      </c>
      <c r="O455">
        <v>3262</v>
      </c>
      <c r="P455">
        <v>6270.7340000000004</v>
      </c>
      <c r="Q455">
        <v>6270.7340000000004</v>
      </c>
    </row>
    <row r="456" spans="1:17">
      <c r="A456" t="s">
        <v>35</v>
      </c>
      <c r="B456" t="s">
        <v>41</v>
      </c>
      <c r="C456">
        <v>2</v>
      </c>
      <c r="D456">
        <v>2.143081</v>
      </c>
      <c r="E456">
        <v>2.143081</v>
      </c>
      <c r="F456">
        <v>68.299199999999999</v>
      </c>
      <c r="G456">
        <v>6.6725000000000007E-2</v>
      </c>
      <c r="H456">
        <v>0</v>
      </c>
      <c r="I456">
        <v>0</v>
      </c>
      <c r="J456">
        <v>0</v>
      </c>
      <c r="K456">
        <v>0</v>
      </c>
      <c r="L456">
        <v>0</v>
      </c>
      <c r="M456">
        <v>10</v>
      </c>
      <c r="N456">
        <v>31069</v>
      </c>
      <c r="O456">
        <v>3262</v>
      </c>
      <c r="P456">
        <v>6658.34</v>
      </c>
      <c r="Q456">
        <v>6658.3389999999999</v>
      </c>
    </row>
    <row r="457" spans="1:17">
      <c r="A457" t="s">
        <v>35</v>
      </c>
      <c r="B457" t="s">
        <v>41</v>
      </c>
      <c r="C457">
        <v>3</v>
      </c>
      <c r="D457">
        <v>2.2232409999999998</v>
      </c>
      <c r="E457">
        <v>2.2232409999999998</v>
      </c>
      <c r="F457">
        <v>67.931100000000001</v>
      </c>
      <c r="G457">
        <v>6.7785499999999999E-2</v>
      </c>
      <c r="H457">
        <v>0</v>
      </c>
      <c r="I457">
        <v>0</v>
      </c>
      <c r="J457">
        <v>0</v>
      </c>
      <c r="K457">
        <v>0</v>
      </c>
      <c r="L457">
        <v>0</v>
      </c>
      <c r="M457">
        <v>10</v>
      </c>
      <c r="N457">
        <v>31069</v>
      </c>
      <c r="O457">
        <v>3262</v>
      </c>
      <c r="P457">
        <v>6907.3860000000004</v>
      </c>
      <c r="Q457">
        <v>6907.3860000000004</v>
      </c>
    </row>
    <row r="458" spans="1:17">
      <c r="A458" t="s">
        <v>35</v>
      </c>
      <c r="B458" t="s">
        <v>41</v>
      </c>
      <c r="C458">
        <v>4</v>
      </c>
      <c r="D458">
        <v>2.2093229999999999</v>
      </c>
      <c r="E458">
        <v>2.2093229999999999</v>
      </c>
      <c r="F458">
        <v>67.5779</v>
      </c>
      <c r="G458">
        <v>6.7235500000000004E-2</v>
      </c>
      <c r="H458">
        <v>0</v>
      </c>
      <c r="I458">
        <v>0</v>
      </c>
      <c r="J458">
        <v>0</v>
      </c>
      <c r="K458">
        <v>0</v>
      </c>
      <c r="L458">
        <v>0</v>
      </c>
      <c r="M458">
        <v>10</v>
      </c>
      <c r="N458">
        <v>31069</v>
      </c>
      <c r="O458">
        <v>3262</v>
      </c>
      <c r="P458">
        <v>6864.1450000000004</v>
      </c>
      <c r="Q458">
        <v>6864.1450000000004</v>
      </c>
    </row>
    <row r="459" spans="1:17">
      <c r="A459" t="s">
        <v>35</v>
      </c>
      <c r="B459" t="s">
        <v>41</v>
      </c>
      <c r="C459">
        <v>5</v>
      </c>
      <c r="D459">
        <v>2.1794150000000001</v>
      </c>
      <c r="E459">
        <v>2.1794150000000001</v>
      </c>
      <c r="F459">
        <v>66.939700000000002</v>
      </c>
      <c r="G459">
        <v>6.7419599999999996E-2</v>
      </c>
      <c r="H459">
        <v>0</v>
      </c>
      <c r="I459">
        <v>0</v>
      </c>
      <c r="J459">
        <v>0</v>
      </c>
      <c r="K459">
        <v>0</v>
      </c>
      <c r="L459">
        <v>0</v>
      </c>
      <c r="M459">
        <v>10</v>
      </c>
      <c r="N459">
        <v>31069</v>
      </c>
      <c r="O459">
        <v>3262</v>
      </c>
      <c r="P459">
        <v>6771.2240000000002</v>
      </c>
      <c r="Q459">
        <v>6771.2240000000002</v>
      </c>
    </row>
    <row r="460" spans="1:17">
      <c r="A460" t="s">
        <v>35</v>
      </c>
      <c r="B460" t="s">
        <v>41</v>
      </c>
      <c r="C460">
        <v>6</v>
      </c>
      <c r="D460">
        <v>2.2779609999999999</v>
      </c>
      <c r="E460">
        <v>2.2779609999999999</v>
      </c>
      <c r="F460">
        <v>66.4589</v>
      </c>
      <c r="G460">
        <v>7.1565799999999999E-2</v>
      </c>
      <c r="H460">
        <v>0</v>
      </c>
      <c r="I460">
        <v>0</v>
      </c>
      <c r="J460">
        <v>0</v>
      </c>
      <c r="K460">
        <v>0</v>
      </c>
      <c r="L460">
        <v>0</v>
      </c>
      <c r="M460">
        <v>10</v>
      </c>
      <c r="N460">
        <v>31069</v>
      </c>
      <c r="O460">
        <v>3262</v>
      </c>
      <c r="P460">
        <v>7077.3959999999997</v>
      </c>
      <c r="Q460">
        <v>7077.3959999999997</v>
      </c>
    </row>
    <row r="461" spans="1:17">
      <c r="A461" t="s">
        <v>35</v>
      </c>
      <c r="B461" t="s">
        <v>41</v>
      </c>
      <c r="C461">
        <v>7</v>
      </c>
      <c r="D461">
        <v>2.6023580000000002</v>
      </c>
      <c r="E461">
        <v>2.6023580000000002</v>
      </c>
      <c r="F461">
        <v>68.661900000000003</v>
      </c>
      <c r="G461">
        <v>9.0018500000000001E-2</v>
      </c>
      <c r="H461">
        <v>0</v>
      </c>
      <c r="I461">
        <v>0</v>
      </c>
      <c r="J461">
        <v>0</v>
      </c>
      <c r="K461">
        <v>0</v>
      </c>
      <c r="L461">
        <v>0</v>
      </c>
      <c r="M461">
        <v>10</v>
      </c>
      <c r="N461">
        <v>31069</v>
      </c>
      <c r="O461">
        <v>3262</v>
      </c>
      <c r="P461">
        <v>8085.2669999999998</v>
      </c>
      <c r="Q461">
        <v>8085.2659999999996</v>
      </c>
    </row>
    <row r="462" spans="1:17">
      <c r="A462" t="s">
        <v>35</v>
      </c>
      <c r="B462" t="s">
        <v>41</v>
      </c>
      <c r="C462">
        <v>8</v>
      </c>
      <c r="D462">
        <v>3.239277</v>
      </c>
      <c r="E462">
        <v>3.2392759999999998</v>
      </c>
      <c r="F462">
        <v>71.3827</v>
      </c>
      <c r="G462">
        <v>0.1104951</v>
      </c>
      <c r="H462">
        <v>0</v>
      </c>
      <c r="I462">
        <v>0</v>
      </c>
      <c r="J462">
        <v>0</v>
      </c>
      <c r="K462">
        <v>0</v>
      </c>
      <c r="L462">
        <v>0</v>
      </c>
      <c r="M462">
        <v>10</v>
      </c>
      <c r="N462">
        <v>31069</v>
      </c>
      <c r="O462">
        <v>3262</v>
      </c>
      <c r="P462">
        <v>10064.11</v>
      </c>
      <c r="Q462">
        <v>10064.11</v>
      </c>
    </row>
    <row r="463" spans="1:17">
      <c r="A463" t="s">
        <v>35</v>
      </c>
      <c r="B463" t="s">
        <v>41</v>
      </c>
      <c r="C463">
        <v>9</v>
      </c>
      <c r="D463">
        <v>4.2574180000000004</v>
      </c>
      <c r="E463">
        <v>4.2574180000000004</v>
      </c>
      <c r="F463">
        <v>75.569100000000006</v>
      </c>
      <c r="G463">
        <v>0.13764779999999999</v>
      </c>
      <c r="H463">
        <v>0</v>
      </c>
      <c r="I463">
        <v>0</v>
      </c>
      <c r="J463">
        <v>0</v>
      </c>
      <c r="K463">
        <v>0</v>
      </c>
      <c r="L463">
        <v>0</v>
      </c>
      <c r="M463">
        <v>10</v>
      </c>
      <c r="N463">
        <v>31069</v>
      </c>
      <c r="O463">
        <v>3262</v>
      </c>
      <c r="P463">
        <v>13227.37</v>
      </c>
      <c r="Q463">
        <v>13227.37</v>
      </c>
    </row>
    <row r="464" spans="1:17">
      <c r="A464" t="s">
        <v>35</v>
      </c>
      <c r="B464" t="s">
        <v>41</v>
      </c>
      <c r="C464">
        <v>10</v>
      </c>
      <c r="D464">
        <v>5.4571620000000003</v>
      </c>
      <c r="E464">
        <v>5.4571620000000003</v>
      </c>
      <c r="F464">
        <v>78.642399999999995</v>
      </c>
      <c r="G464">
        <v>0.15671589999999999</v>
      </c>
      <c r="H464">
        <v>0</v>
      </c>
      <c r="I464">
        <v>0</v>
      </c>
      <c r="J464">
        <v>0</v>
      </c>
      <c r="K464">
        <v>0</v>
      </c>
      <c r="L464">
        <v>0</v>
      </c>
      <c r="M464">
        <v>10</v>
      </c>
      <c r="N464">
        <v>31069</v>
      </c>
      <c r="O464">
        <v>3262</v>
      </c>
      <c r="P464">
        <v>16954.86</v>
      </c>
      <c r="Q464">
        <v>16954.86</v>
      </c>
    </row>
    <row r="465" spans="1:17">
      <c r="A465" t="s">
        <v>35</v>
      </c>
      <c r="B465" t="s">
        <v>41</v>
      </c>
      <c r="C465">
        <v>11</v>
      </c>
      <c r="D465">
        <v>6.516743</v>
      </c>
      <c r="E465">
        <v>6.516743</v>
      </c>
      <c r="F465">
        <v>80.985699999999994</v>
      </c>
      <c r="G465">
        <v>0.17418629999999999</v>
      </c>
      <c r="H465">
        <v>0</v>
      </c>
      <c r="I465">
        <v>0</v>
      </c>
      <c r="J465">
        <v>0</v>
      </c>
      <c r="K465">
        <v>0</v>
      </c>
      <c r="L465">
        <v>0</v>
      </c>
      <c r="M465">
        <v>10</v>
      </c>
      <c r="N465">
        <v>31069</v>
      </c>
      <c r="O465">
        <v>3262</v>
      </c>
      <c r="P465">
        <v>20246.87</v>
      </c>
      <c r="Q465">
        <v>20246.87</v>
      </c>
    </row>
    <row r="466" spans="1:17">
      <c r="A466" t="s">
        <v>35</v>
      </c>
      <c r="B466" t="s">
        <v>41</v>
      </c>
      <c r="C466">
        <v>12</v>
      </c>
      <c r="D466">
        <v>7.1307119999999999</v>
      </c>
      <c r="E466">
        <v>7.1307119999999999</v>
      </c>
      <c r="F466">
        <v>83.318299999999994</v>
      </c>
      <c r="G466">
        <v>0.1884007</v>
      </c>
      <c r="H466">
        <v>0</v>
      </c>
      <c r="I466">
        <v>0</v>
      </c>
      <c r="J466">
        <v>0</v>
      </c>
      <c r="K466">
        <v>0</v>
      </c>
      <c r="L466">
        <v>0</v>
      </c>
      <c r="M466">
        <v>10</v>
      </c>
      <c r="N466">
        <v>31069</v>
      </c>
      <c r="O466">
        <v>3262</v>
      </c>
      <c r="P466">
        <v>22154.41</v>
      </c>
      <c r="Q466">
        <v>22154.41</v>
      </c>
    </row>
    <row r="467" spans="1:17">
      <c r="A467" t="s">
        <v>35</v>
      </c>
      <c r="B467" t="s">
        <v>41</v>
      </c>
      <c r="C467">
        <v>13</v>
      </c>
      <c r="D467">
        <v>7.3587600000000002</v>
      </c>
      <c r="E467">
        <v>7.3587610000000003</v>
      </c>
      <c r="F467">
        <v>85.794200000000004</v>
      </c>
      <c r="G467">
        <v>0.19368379999999999</v>
      </c>
      <c r="H467">
        <v>0</v>
      </c>
      <c r="I467">
        <v>0</v>
      </c>
      <c r="J467">
        <v>0</v>
      </c>
      <c r="K467">
        <v>0</v>
      </c>
      <c r="L467">
        <v>0</v>
      </c>
      <c r="M467">
        <v>10</v>
      </c>
      <c r="N467">
        <v>31069</v>
      </c>
      <c r="O467">
        <v>3262</v>
      </c>
      <c r="P467">
        <v>22862.93</v>
      </c>
      <c r="Q467">
        <v>22862.93</v>
      </c>
    </row>
    <row r="468" spans="1:17">
      <c r="A468" t="s">
        <v>35</v>
      </c>
      <c r="B468" t="s">
        <v>41</v>
      </c>
      <c r="C468">
        <v>14</v>
      </c>
      <c r="D468">
        <v>7.5323849999999997</v>
      </c>
      <c r="E468">
        <v>6.8076660000000002</v>
      </c>
      <c r="F468">
        <v>86.524900000000002</v>
      </c>
      <c r="G468">
        <v>0.1826691</v>
      </c>
      <c r="H468">
        <v>-3.6202999999999999E-2</v>
      </c>
      <c r="I468">
        <v>0.1992708</v>
      </c>
      <c r="J468">
        <v>0.36235919999999999</v>
      </c>
      <c r="K468">
        <v>0.52544760000000001</v>
      </c>
      <c r="L468">
        <v>0.76092139999999997</v>
      </c>
      <c r="M468">
        <v>10</v>
      </c>
      <c r="N468">
        <v>31069</v>
      </c>
      <c r="O468">
        <v>3262</v>
      </c>
      <c r="P468">
        <v>23402.37</v>
      </c>
      <c r="Q468">
        <v>21150.74</v>
      </c>
    </row>
    <row r="469" spans="1:17">
      <c r="A469" t="s">
        <v>35</v>
      </c>
      <c r="B469" t="s">
        <v>41</v>
      </c>
      <c r="C469">
        <v>15</v>
      </c>
      <c r="D469">
        <v>7.5687300000000004</v>
      </c>
      <c r="E469">
        <v>6.7538280000000004</v>
      </c>
      <c r="F469">
        <v>85.279399999999995</v>
      </c>
      <c r="G469">
        <v>0.18267990000000001</v>
      </c>
      <c r="H469">
        <v>0.43546420000000002</v>
      </c>
      <c r="I469">
        <v>0.6596398</v>
      </c>
      <c r="J469">
        <v>0.81490300000000004</v>
      </c>
      <c r="K469">
        <v>0.97016630000000004</v>
      </c>
      <c r="L469">
        <v>1.194342</v>
      </c>
      <c r="M469">
        <v>10</v>
      </c>
      <c r="N469">
        <v>31069</v>
      </c>
      <c r="O469">
        <v>3262</v>
      </c>
      <c r="P469">
        <v>23515.29</v>
      </c>
      <c r="Q469">
        <v>20983.47</v>
      </c>
    </row>
    <row r="470" spans="1:17">
      <c r="A470" t="s">
        <v>35</v>
      </c>
      <c r="B470" t="s">
        <v>41</v>
      </c>
      <c r="C470">
        <v>16</v>
      </c>
      <c r="D470">
        <v>7.0349500000000003</v>
      </c>
      <c r="E470">
        <v>6.2670669999999999</v>
      </c>
      <c r="F470">
        <v>84.294399999999996</v>
      </c>
      <c r="G470">
        <v>0.1640452</v>
      </c>
      <c r="H470">
        <v>0.42477350000000003</v>
      </c>
      <c r="I470">
        <v>0.62748559999999998</v>
      </c>
      <c r="J470">
        <v>0.76788339999999999</v>
      </c>
      <c r="K470">
        <v>0.90828120000000001</v>
      </c>
      <c r="L470">
        <v>1.1109929999999999</v>
      </c>
      <c r="M470">
        <v>10</v>
      </c>
      <c r="N470">
        <v>31069</v>
      </c>
      <c r="O470">
        <v>3262</v>
      </c>
      <c r="P470">
        <v>21856.89</v>
      </c>
      <c r="Q470">
        <v>19471.150000000001</v>
      </c>
    </row>
    <row r="471" spans="1:17">
      <c r="A471" t="s">
        <v>35</v>
      </c>
      <c r="B471" t="s">
        <v>41</v>
      </c>
      <c r="C471">
        <v>17</v>
      </c>
      <c r="D471">
        <v>6.5603850000000001</v>
      </c>
      <c r="E471">
        <v>5.8331140000000001</v>
      </c>
      <c r="F471">
        <v>83.537099999999995</v>
      </c>
      <c r="G471">
        <v>0.1450967</v>
      </c>
      <c r="H471">
        <v>0.41138279999999999</v>
      </c>
      <c r="I471">
        <v>0.59801210000000005</v>
      </c>
      <c r="J471">
        <v>0.72727109999999995</v>
      </c>
      <c r="K471">
        <v>0.85653000000000001</v>
      </c>
      <c r="L471">
        <v>1.0431589999999999</v>
      </c>
      <c r="M471">
        <v>10</v>
      </c>
      <c r="N471">
        <v>31069</v>
      </c>
      <c r="O471">
        <v>3262</v>
      </c>
      <c r="P471">
        <v>20382.46</v>
      </c>
      <c r="Q471">
        <v>18122.900000000001</v>
      </c>
    </row>
    <row r="472" spans="1:17">
      <c r="A472" t="s">
        <v>35</v>
      </c>
      <c r="B472" t="s">
        <v>41</v>
      </c>
      <c r="C472">
        <v>18</v>
      </c>
      <c r="D472">
        <v>5.8734999999999999</v>
      </c>
      <c r="E472">
        <v>5.2255560000000001</v>
      </c>
      <c r="F472">
        <v>80.603800000000007</v>
      </c>
      <c r="G472">
        <v>0.15028359999999999</v>
      </c>
      <c r="H472">
        <v>7.4404700000000004E-2</v>
      </c>
      <c r="I472">
        <v>0.25162299999999999</v>
      </c>
      <c r="J472">
        <v>0.37436390000000003</v>
      </c>
      <c r="K472">
        <v>0.49710480000000001</v>
      </c>
      <c r="L472">
        <v>0.67432309999999995</v>
      </c>
      <c r="M472">
        <v>10</v>
      </c>
      <c r="N472">
        <v>31069</v>
      </c>
      <c r="O472">
        <v>3262</v>
      </c>
      <c r="P472">
        <v>18248.38</v>
      </c>
      <c r="Q472">
        <v>16235.28</v>
      </c>
    </row>
    <row r="473" spans="1:17">
      <c r="A473" t="s">
        <v>35</v>
      </c>
      <c r="B473" t="s">
        <v>41</v>
      </c>
      <c r="C473">
        <v>19</v>
      </c>
      <c r="D473">
        <v>4.6821099999999998</v>
      </c>
      <c r="E473">
        <v>4.6821099999999998</v>
      </c>
      <c r="F473">
        <v>78.506299999999996</v>
      </c>
      <c r="G473">
        <v>0.12954579999999999</v>
      </c>
      <c r="H473">
        <v>0</v>
      </c>
      <c r="I473">
        <v>0</v>
      </c>
      <c r="J473">
        <v>0</v>
      </c>
      <c r="K473">
        <v>0</v>
      </c>
      <c r="L473">
        <v>0</v>
      </c>
      <c r="M473">
        <v>10</v>
      </c>
      <c r="N473">
        <v>31069</v>
      </c>
      <c r="O473">
        <v>3262</v>
      </c>
      <c r="P473">
        <v>14546.85</v>
      </c>
      <c r="Q473">
        <v>14546.85</v>
      </c>
    </row>
    <row r="474" spans="1:17">
      <c r="A474" t="s">
        <v>35</v>
      </c>
      <c r="B474" t="s">
        <v>41</v>
      </c>
      <c r="C474">
        <v>20</v>
      </c>
      <c r="D474">
        <v>4.0073879999999997</v>
      </c>
      <c r="E474">
        <v>4.0073879999999997</v>
      </c>
      <c r="F474">
        <v>74.536299999999997</v>
      </c>
      <c r="G474">
        <v>0.1175317</v>
      </c>
      <c r="H474">
        <v>0</v>
      </c>
      <c r="I474">
        <v>0</v>
      </c>
      <c r="J474">
        <v>0</v>
      </c>
      <c r="K474">
        <v>0</v>
      </c>
      <c r="L474">
        <v>0</v>
      </c>
      <c r="M474">
        <v>10</v>
      </c>
      <c r="N474">
        <v>31069</v>
      </c>
      <c r="O474">
        <v>3262</v>
      </c>
      <c r="P474">
        <v>12450.55</v>
      </c>
      <c r="Q474">
        <v>12450.55</v>
      </c>
    </row>
    <row r="475" spans="1:17">
      <c r="A475" t="s">
        <v>35</v>
      </c>
      <c r="B475" t="s">
        <v>41</v>
      </c>
      <c r="C475">
        <v>21</v>
      </c>
      <c r="D475">
        <v>3.4072640000000001</v>
      </c>
      <c r="E475">
        <v>3.4072629999999999</v>
      </c>
      <c r="F475">
        <v>72.347499999999997</v>
      </c>
      <c r="G475">
        <v>0.1040642</v>
      </c>
      <c r="H475">
        <v>0</v>
      </c>
      <c r="I475">
        <v>0</v>
      </c>
      <c r="J475">
        <v>0</v>
      </c>
      <c r="K475">
        <v>0</v>
      </c>
      <c r="L475">
        <v>0</v>
      </c>
      <c r="M475">
        <v>10</v>
      </c>
      <c r="N475">
        <v>31069</v>
      </c>
      <c r="O475">
        <v>3262</v>
      </c>
      <c r="P475">
        <v>10586.03</v>
      </c>
      <c r="Q475">
        <v>10586.03</v>
      </c>
    </row>
    <row r="476" spans="1:17">
      <c r="A476" t="s">
        <v>35</v>
      </c>
      <c r="B476" t="s">
        <v>41</v>
      </c>
      <c r="C476">
        <v>22</v>
      </c>
      <c r="D476">
        <v>2.871883</v>
      </c>
      <c r="E476">
        <v>2.871883</v>
      </c>
      <c r="F476">
        <v>71.042400000000001</v>
      </c>
      <c r="G476">
        <v>9.0707200000000002E-2</v>
      </c>
      <c r="H476">
        <v>0</v>
      </c>
      <c r="I476">
        <v>0</v>
      </c>
      <c r="J476">
        <v>0</v>
      </c>
      <c r="K476">
        <v>0</v>
      </c>
      <c r="L476">
        <v>0</v>
      </c>
      <c r="M476">
        <v>10</v>
      </c>
      <c r="N476">
        <v>31069</v>
      </c>
      <c r="O476">
        <v>3262</v>
      </c>
      <c r="P476">
        <v>8922.652</v>
      </c>
      <c r="Q476">
        <v>8922.652</v>
      </c>
    </row>
    <row r="477" spans="1:17">
      <c r="A477" t="s">
        <v>35</v>
      </c>
      <c r="B477" t="s">
        <v>41</v>
      </c>
      <c r="C477">
        <v>23</v>
      </c>
      <c r="D477">
        <v>2.5000360000000001</v>
      </c>
      <c r="E477">
        <v>2.5000360000000001</v>
      </c>
      <c r="F477">
        <v>70.085899999999995</v>
      </c>
      <c r="G477">
        <v>8.0155299999999999E-2</v>
      </c>
      <c r="H477">
        <v>0</v>
      </c>
      <c r="I477">
        <v>0</v>
      </c>
      <c r="J477">
        <v>0</v>
      </c>
      <c r="K477">
        <v>0</v>
      </c>
      <c r="L477">
        <v>0</v>
      </c>
      <c r="M477">
        <v>10</v>
      </c>
      <c r="N477">
        <v>31069</v>
      </c>
      <c r="O477">
        <v>3262</v>
      </c>
      <c r="P477">
        <v>7767.36</v>
      </c>
      <c r="Q477">
        <v>7767.3609999999999</v>
      </c>
    </row>
    <row r="478" spans="1:17">
      <c r="A478" t="s">
        <v>35</v>
      </c>
      <c r="B478" t="s">
        <v>41</v>
      </c>
      <c r="C478">
        <v>24</v>
      </c>
      <c r="D478">
        <v>2.2911640000000002</v>
      </c>
      <c r="E478">
        <v>2.2911640000000002</v>
      </c>
      <c r="F478">
        <v>69.163499999999999</v>
      </c>
      <c r="G478">
        <v>7.6008500000000007E-2</v>
      </c>
      <c r="H478">
        <v>0</v>
      </c>
      <c r="I478">
        <v>0</v>
      </c>
      <c r="J478">
        <v>0</v>
      </c>
      <c r="K478">
        <v>0</v>
      </c>
      <c r="L478">
        <v>0</v>
      </c>
      <c r="M478">
        <v>10</v>
      </c>
      <c r="N478">
        <v>31069</v>
      </c>
      <c r="O478">
        <v>3262</v>
      </c>
      <c r="P478">
        <v>7118.4170000000004</v>
      </c>
      <c r="Q478">
        <v>7118.4170000000004</v>
      </c>
    </row>
    <row r="479" spans="1:17">
      <c r="A479" t="s">
        <v>34</v>
      </c>
      <c r="B479" s="93">
        <v>40794</v>
      </c>
      <c r="C479">
        <v>16</v>
      </c>
      <c r="D479">
        <v>5.1815499999999997</v>
      </c>
      <c r="E479">
        <v>5.1815499999999997</v>
      </c>
      <c r="F479">
        <v>82.389300000000006</v>
      </c>
      <c r="G479">
        <v>0.18994720000000001</v>
      </c>
      <c r="H479">
        <v>0</v>
      </c>
      <c r="I479">
        <v>0</v>
      </c>
      <c r="J479">
        <v>0</v>
      </c>
      <c r="K479">
        <v>0</v>
      </c>
      <c r="L479">
        <v>0</v>
      </c>
      <c r="M479">
        <v>9.8344000000000005</v>
      </c>
      <c r="N479">
        <v>48516</v>
      </c>
      <c r="O479">
        <v>5144</v>
      </c>
      <c r="P479">
        <v>45945.64</v>
      </c>
      <c r="Q479">
        <v>25562.12</v>
      </c>
    </row>
    <row r="480" spans="1:17">
      <c r="A480" t="s">
        <v>34</v>
      </c>
      <c r="B480" s="93">
        <v>40794</v>
      </c>
      <c r="C480">
        <v>17</v>
      </c>
      <c r="D480">
        <v>0</v>
      </c>
      <c r="E480">
        <v>0</v>
      </c>
      <c r="F480">
        <v>82.022400000000005</v>
      </c>
      <c r="G480">
        <v>0.13641600000000001</v>
      </c>
      <c r="H480">
        <v>0</v>
      </c>
      <c r="I480">
        <v>0</v>
      </c>
      <c r="J480">
        <v>0</v>
      </c>
      <c r="K480">
        <v>0</v>
      </c>
      <c r="L480">
        <v>0</v>
      </c>
      <c r="M480">
        <v>9.8344000000000005</v>
      </c>
      <c r="N480">
        <v>48516</v>
      </c>
      <c r="O480">
        <v>5144</v>
      </c>
      <c r="P480">
        <v>43394.8</v>
      </c>
      <c r="Q480">
        <v>0</v>
      </c>
    </row>
    <row r="481" spans="1:17">
      <c r="A481" t="s">
        <v>34</v>
      </c>
      <c r="B481" s="93">
        <v>40794</v>
      </c>
      <c r="C481">
        <v>18</v>
      </c>
      <c r="D481">
        <v>0</v>
      </c>
      <c r="E481">
        <v>0</v>
      </c>
      <c r="F481">
        <v>79.994200000000006</v>
      </c>
      <c r="G481">
        <v>0.12710489999999999</v>
      </c>
      <c r="H481">
        <v>0</v>
      </c>
      <c r="I481">
        <v>0</v>
      </c>
      <c r="J481">
        <v>0</v>
      </c>
      <c r="K481">
        <v>0</v>
      </c>
      <c r="L481">
        <v>0</v>
      </c>
      <c r="M481">
        <v>9.8344000000000005</v>
      </c>
      <c r="N481">
        <v>48516</v>
      </c>
      <c r="O481">
        <v>5144</v>
      </c>
      <c r="P481">
        <v>0</v>
      </c>
      <c r="Q481">
        <v>0</v>
      </c>
    </row>
    <row r="482" spans="1:17">
      <c r="A482" t="s">
        <v>34</v>
      </c>
      <c r="B482" s="93">
        <v>40794</v>
      </c>
      <c r="C482">
        <v>19</v>
      </c>
      <c r="D482">
        <v>1.6715E-3</v>
      </c>
      <c r="E482">
        <v>1.6715E-3</v>
      </c>
      <c r="F482">
        <v>77.728499999999997</v>
      </c>
      <c r="G482">
        <v>0.11868960000000001</v>
      </c>
      <c r="H482">
        <v>0</v>
      </c>
      <c r="I482">
        <v>0</v>
      </c>
      <c r="J482">
        <v>0</v>
      </c>
      <c r="K482">
        <v>0</v>
      </c>
      <c r="L482">
        <v>0</v>
      </c>
      <c r="M482">
        <v>9.8344000000000005</v>
      </c>
      <c r="N482">
        <v>48516</v>
      </c>
      <c r="O482">
        <v>5144</v>
      </c>
      <c r="P482">
        <v>8.2459199999999999</v>
      </c>
      <c r="Q482">
        <v>8.2459199999999999</v>
      </c>
    </row>
    <row r="483" spans="1:17">
      <c r="A483" t="s">
        <v>34</v>
      </c>
      <c r="B483" s="93">
        <v>40794</v>
      </c>
      <c r="C483">
        <v>20</v>
      </c>
      <c r="D483">
        <v>1.127E-3</v>
      </c>
      <c r="E483">
        <v>1.127E-3</v>
      </c>
      <c r="F483">
        <v>73.254999999999995</v>
      </c>
      <c r="G483">
        <v>0.1103452</v>
      </c>
      <c r="H483">
        <v>0</v>
      </c>
      <c r="I483">
        <v>0</v>
      </c>
      <c r="J483">
        <v>0</v>
      </c>
      <c r="K483">
        <v>0</v>
      </c>
      <c r="L483">
        <v>0</v>
      </c>
      <c r="M483">
        <v>9.8344000000000005</v>
      </c>
      <c r="N483">
        <v>48516</v>
      </c>
      <c r="O483">
        <v>5144</v>
      </c>
      <c r="P483">
        <v>5.5597849999999998</v>
      </c>
      <c r="Q483">
        <v>5.5597849999999998</v>
      </c>
    </row>
    <row r="484" spans="1:17">
      <c r="A484" t="s">
        <v>34</v>
      </c>
      <c r="B484" s="93">
        <v>40794</v>
      </c>
      <c r="C484">
        <v>21</v>
      </c>
      <c r="D484">
        <v>6.9667000000000007E-2</v>
      </c>
      <c r="E484">
        <v>6.9667000000000007E-2</v>
      </c>
      <c r="F484">
        <v>70.951499999999996</v>
      </c>
      <c r="G484">
        <v>9.5833699999999994E-2</v>
      </c>
      <c r="H484">
        <v>0</v>
      </c>
      <c r="I484">
        <v>0</v>
      </c>
      <c r="J484">
        <v>0</v>
      </c>
      <c r="K484">
        <v>0</v>
      </c>
      <c r="L484">
        <v>0</v>
      </c>
      <c r="M484">
        <v>9.8344000000000005</v>
      </c>
      <c r="N484">
        <v>48516</v>
      </c>
      <c r="O484">
        <v>5144</v>
      </c>
      <c r="P484">
        <v>343.68799999999999</v>
      </c>
      <c r="Q484">
        <v>343.68799999999999</v>
      </c>
    </row>
    <row r="485" spans="1:17">
      <c r="A485" t="s">
        <v>34</v>
      </c>
      <c r="B485" s="93">
        <v>40794</v>
      </c>
      <c r="C485">
        <v>22</v>
      </c>
      <c r="D485">
        <v>0.3997655</v>
      </c>
      <c r="E485">
        <v>0.3997655</v>
      </c>
      <c r="F485">
        <v>69.381399999999999</v>
      </c>
      <c r="G485">
        <v>9.0442700000000001E-2</v>
      </c>
      <c r="H485">
        <v>0</v>
      </c>
      <c r="I485">
        <v>0</v>
      </c>
      <c r="J485">
        <v>0</v>
      </c>
      <c r="K485">
        <v>0</v>
      </c>
      <c r="L485">
        <v>0</v>
      </c>
      <c r="M485">
        <v>9.8344000000000005</v>
      </c>
      <c r="N485">
        <v>48516</v>
      </c>
      <c r="O485">
        <v>5144</v>
      </c>
      <c r="P485">
        <v>1972.1610000000001</v>
      </c>
      <c r="Q485">
        <v>1972.1610000000001</v>
      </c>
    </row>
    <row r="486" spans="1:17">
      <c r="A486" t="s">
        <v>34</v>
      </c>
      <c r="B486" s="93">
        <v>40794</v>
      </c>
      <c r="C486">
        <v>23</v>
      </c>
      <c r="D486">
        <v>0.81641339999999996</v>
      </c>
      <c r="E486">
        <v>0.81641339999999996</v>
      </c>
      <c r="F486">
        <v>68.405199999999994</v>
      </c>
      <c r="G486">
        <v>8.6461800000000005E-2</v>
      </c>
      <c r="H486">
        <v>0</v>
      </c>
      <c r="I486">
        <v>0</v>
      </c>
      <c r="J486">
        <v>0</v>
      </c>
      <c r="K486">
        <v>0</v>
      </c>
      <c r="L486">
        <v>0</v>
      </c>
      <c r="M486">
        <v>9.8344000000000005</v>
      </c>
      <c r="N486">
        <v>48516</v>
      </c>
      <c r="O486">
        <v>5144</v>
      </c>
      <c r="P486">
        <v>4027.6080000000002</v>
      </c>
      <c r="Q486">
        <v>4027.6080000000002</v>
      </c>
    </row>
    <row r="487" spans="1:17">
      <c r="A487" t="s">
        <v>34</v>
      </c>
      <c r="B487" s="93">
        <v>40794</v>
      </c>
      <c r="C487">
        <v>24</v>
      </c>
      <c r="D487">
        <v>1.1586399999999999</v>
      </c>
      <c r="E487">
        <v>1.1586399999999999</v>
      </c>
      <c r="F487">
        <v>67.584800000000001</v>
      </c>
      <c r="G487">
        <v>9.2153399999999996E-2</v>
      </c>
      <c r="H487">
        <v>0</v>
      </c>
      <c r="I487">
        <v>0</v>
      </c>
      <c r="J487">
        <v>0</v>
      </c>
      <c r="K487">
        <v>0</v>
      </c>
      <c r="L487">
        <v>0</v>
      </c>
      <c r="M487">
        <v>9.8344000000000005</v>
      </c>
      <c r="N487">
        <v>48516</v>
      </c>
      <c r="O487">
        <v>5144</v>
      </c>
      <c r="P487">
        <v>5715.9139999999998</v>
      </c>
      <c r="Q487">
        <v>5715.9129999999996</v>
      </c>
    </row>
    <row r="488" spans="1:17">
      <c r="A488" t="s">
        <v>70</v>
      </c>
      <c r="B488" s="93">
        <v>40793</v>
      </c>
      <c r="H488">
        <v>0</v>
      </c>
      <c r="I488">
        <v>0</v>
      </c>
      <c r="J488">
        <v>0</v>
      </c>
      <c r="K488">
        <v>0</v>
      </c>
      <c r="L488">
        <v>0</v>
      </c>
      <c r="M488">
        <v>9.8344000000000005</v>
      </c>
      <c r="N488">
        <v>48516</v>
      </c>
      <c r="O488">
        <v>5144</v>
      </c>
    </row>
    <row r="489" spans="1:17">
      <c r="A489" t="s">
        <v>70</v>
      </c>
      <c r="B489" s="93">
        <v>40794</v>
      </c>
      <c r="H489">
        <v>0</v>
      </c>
      <c r="I489">
        <v>0</v>
      </c>
      <c r="J489">
        <v>0</v>
      </c>
      <c r="K489">
        <v>0</v>
      </c>
      <c r="L489">
        <v>0</v>
      </c>
      <c r="M489">
        <v>9.8344000000000005</v>
      </c>
      <c r="N489">
        <v>48516</v>
      </c>
      <c r="O489">
        <v>5144</v>
      </c>
    </row>
    <row r="490" spans="1:17">
      <c r="A490" t="s">
        <v>70</v>
      </c>
      <c r="B490" s="93">
        <v>40795</v>
      </c>
      <c r="H490">
        <v>0</v>
      </c>
      <c r="I490">
        <v>0</v>
      </c>
      <c r="J490">
        <v>0</v>
      </c>
      <c r="K490">
        <v>0</v>
      </c>
      <c r="L490">
        <v>0</v>
      </c>
      <c r="M490">
        <v>9.8344000000000005</v>
      </c>
      <c r="N490">
        <v>48516</v>
      </c>
      <c r="O490">
        <v>5144</v>
      </c>
    </row>
    <row r="491" spans="1:17">
      <c r="A491" t="s">
        <v>70</v>
      </c>
      <c r="B491" s="93">
        <v>40828</v>
      </c>
      <c r="H491">
        <v>0</v>
      </c>
      <c r="I491">
        <v>0</v>
      </c>
      <c r="J491">
        <v>0</v>
      </c>
      <c r="K491">
        <v>0</v>
      </c>
      <c r="L491">
        <v>0</v>
      </c>
      <c r="M491">
        <v>9.8344000000000005</v>
      </c>
      <c r="N491">
        <v>48516</v>
      </c>
      <c r="O491">
        <v>5144</v>
      </c>
    </row>
    <row r="492" spans="1:17">
      <c r="A492" t="s">
        <v>70</v>
      </c>
      <c r="B492" s="93">
        <v>40829</v>
      </c>
      <c r="H492">
        <v>0</v>
      </c>
      <c r="I492">
        <v>0</v>
      </c>
      <c r="J492">
        <v>0</v>
      </c>
      <c r="K492">
        <v>0</v>
      </c>
      <c r="L492">
        <v>0</v>
      </c>
      <c r="M492">
        <v>9.8344000000000005</v>
      </c>
      <c r="N492">
        <v>48516</v>
      </c>
      <c r="O492">
        <v>5144</v>
      </c>
    </row>
    <row r="493" spans="1:17">
      <c r="A493" t="s">
        <v>70</v>
      </c>
      <c r="B493" s="93">
        <v>40781</v>
      </c>
      <c r="H493">
        <v>0</v>
      </c>
      <c r="I493">
        <v>0</v>
      </c>
      <c r="J493">
        <v>0</v>
      </c>
      <c r="K493">
        <v>0</v>
      </c>
      <c r="L493">
        <v>0</v>
      </c>
      <c r="M493">
        <v>9.8344000000000005</v>
      </c>
      <c r="N493">
        <v>48516</v>
      </c>
      <c r="O493">
        <v>5144</v>
      </c>
    </row>
    <row r="494" spans="1:17">
      <c r="A494" t="s">
        <v>70</v>
      </c>
      <c r="B494" t="s">
        <v>41</v>
      </c>
      <c r="H494">
        <v>0</v>
      </c>
      <c r="I494">
        <v>0</v>
      </c>
      <c r="J494">
        <v>0</v>
      </c>
      <c r="K494">
        <v>0</v>
      </c>
      <c r="L494">
        <v>0</v>
      </c>
      <c r="M494">
        <v>9.8344000000000005</v>
      </c>
      <c r="N494">
        <v>48516</v>
      </c>
      <c r="O494">
        <v>5144</v>
      </c>
    </row>
    <row r="495" spans="1:17">
      <c r="A495" t="s">
        <v>36</v>
      </c>
      <c r="B495" s="93">
        <v>40794</v>
      </c>
      <c r="C495">
        <v>16</v>
      </c>
      <c r="D495">
        <v>5.68954</v>
      </c>
      <c r="E495">
        <v>5.68954</v>
      </c>
      <c r="F495">
        <v>82.747299999999996</v>
      </c>
      <c r="G495">
        <v>0.24616579999999999</v>
      </c>
      <c r="H495">
        <v>0</v>
      </c>
      <c r="I495">
        <v>0</v>
      </c>
      <c r="J495">
        <v>0</v>
      </c>
      <c r="K495">
        <v>0</v>
      </c>
      <c r="L495">
        <v>0</v>
      </c>
      <c r="M495">
        <v>9.5399999999999991</v>
      </c>
      <c r="N495">
        <v>17447</v>
      </c>
      <c r="O495">
        <v>1882</v>
      </c>
      <c r="P495">
        <v>18140.75</v>
      </c>
      <c r="Q495">
        <v>10405.18</v>
      </c>
    </row>
    <row r="496" spans="1:17">
      <c r="A496" t="s">
        <v>36</v>
      </c>
      <c r="B496" s="93">
        <v>40794</v>
      </c>
      <c r="C496">
        <v>17</v>
      </c>
      <c r="D496">
        <v>0</v>
      </c>
      <c r="E496">
        <v>0</v>
      </c>
      <c r="F496">
        <v>82.345500000000001</v>
      </c>
      <c r="G496">
        <v>0.18309059999999999</v>
      </c>
      <c r="H496">
        <v>0</v>
      </c>
      <c r="I496">
        <v>0</v>
      </c>
      <c r="J496">
        <v>0</v>
      </c>
      <c r="K496">
        <v>0</v>
      </c>
      <c r="L496">
        <v>0</v>
      </c>
      <c r="M496">
        <v>9.5399999999999991</v>
      </c>
      <c r="N496">
        <v>17447</v>
      </c>
      <c r="O496">
        <v>1882</v>
      </c>
      <c r="P496">
        <v>17221.25</v>
      </c>
      <c r="Q496">
        <v>0</v>
      </c>
    </row>
    <row r="497" spans="1:17">
      <c r="A497" t="s">
        <v>36</v>
      </c>
      <c r="B497" s="93">
        <v>40794</v>
      </c>
      <c r="C497">
        <v>18</v>
      </c>
      <c r="D497">
        <v>0</v>
      </c>
      <c r="E497">
        <v>0</v>
      </c>
      <c r="F497">
        <v>80.242800000000003</v>
      </c>
      <c r="G497">
        <v>0.1693354</v>
      </c>
      <c r="H497">
        <v>0</v>
      </c>
      <c r="I497">
        <v>0</v>
      </c>
      <c r="J497">
        <v>0</v>
      </c>
      <c r="K497">
        <v>0</v>
      </c>
      <c r="L497">
        <v>0</v>
      </c>
      <c r="M497">
        <v>9.5399999999999991</v>
      </c>
      <c r="N497">
        <v>17447</v>
      </c>
      <c r="O497">
        <v>1882</v>
      </c>
      <c r="P497">
        <v>0</v>
      </c>
      <c r="Q497">
        <v>0</v>
      </c>
    </row>
    <row r="498" spans="1:17">
      <c r="A498" t="s">
        <v>36</v>
      </c>
      <c r="B498" s="93">
        <v>40794</v>
      </c>
      <c r="C498">
        <v>19</v>
      </c>
      <c r="D498">
        <v>2.5139999999999999E-4</v>
      </c>
      <c r="E498">
        <v>2.5139999999999999E-4</v>
      </c>
      <c r="F498">
        <v>77.919300000000007</v>
      </c>
      <c r="G498">
        <v>0.15979960000000001</v>
      </c>
      <c r="H498">
        <v>0</v>
      </c>
      <c r="I498">
        <v>0</v>
      </c>
      <c r="J498">
        <v>0</v>
      </c>
      <c r="K498">
        <v>0</v>
      </c>
      <c r="L498">
        <v>0</v>
      </c>
      <c r="M498">
        <v>9.5399999999999991</v>
      </c>
      <c r="N498">
        <v>17447</v>
      </c>
      <c r="O498">
        <v>1882</v>
      </c>
      <c r="P498">
        <v>0.45977820000000003</v>
      </c>
      <c r="Q498">
        <v>0.45977820000000003</v>
      </c>
    </row>
    <row r="499" spans="1:17">
      <c r="A499" t="s">
        <v>36</v>
      </c>
      <c r="B499" s="93">
        <v>40794</v>
      </c>
      <c r="C499">
        <v>20</v>
      </c>
      <c r="D499">
        <v>0</v>
      </c>
      <c r="E499">
        <v>0</v>
      </c>
      <c r="F499">
        <v>73.245099999999994</v>
      </c>
      <c r="G499">
        <v>0.1514636</v>
      </c>
      <c r="H499">
        <v>0</v>
      </c>
      <c r="I499">
        <v>0</v>
      </c>
      <c r="J499">
        <v>0</v>
      </c>
      <c r="K499">
        <v>0</v>
      </c>
      <c r="L499">
        <v>0</v>
      </c>
      <c r="M499">
        <v>9.5399999999999991</v>
      </c>
      <c r="N499">
        <v>17447</v>
      </c>
      <c r="O499">
        <v>1882</v>
      </c>
      <c r="P499">
        <v>0</v>
      </c>
      <c r="Q499">
        <v>0</v>
      </c>
    </row>
    <row r="500" spans="1:17">
      <c r="A500" t="s">
        <v>36</v>
      </c>
      <c r="B500" s="93">
        <v>40794</v>
      </c>
      <c r="C500">
        <v>21</v>
      </c>
      <c r="D500">
        <v>8.2806900000000003E-2</v>
      </c>
      <c r="E500">
        <v>8.2806900000000003E-2</v>
      </c>
      <c r="F500">
        <v>70.951300000000003</v>
      </c>
      <c r="G500">
        <v>0.1305045</v>
      </c>
      <c r="H500">
        <v>0</v>
      </c>
      <c r="I500">
        <v>0</v>
      </c>
      <c r="J500">
        <v>0</v>
      </c>
      <c r="K500">
        <v>0</v>
      </c>
      <c r="L500">
        <v>0</v>
      </c>
      <c r="M500">
        <v>9.5399999999999991</v>
      </c>
      <c r="N500">
        <v>17447</v>
      </c>
      <c r="O500">
        <v>1882</v>
      </c>
      <c r="P500">
        <v>151.43940000000001</v>
      </c>
      <c r="Q500">
        <v>151.43940000000001</v>
      </c>
    </row>
    <row r="501" spans="1:17">
      <c r="A501" t="s">
        <v>36</v>
      </c>
      <c r="B501" s="93">
        <v>40794</v>
      </c>
      <c r="C501">
        <v>22</v>
      </c>
      <c r="D501">
        <v>0.47199469999999999</v>
      </c>
      <c r="E501">
        <v>0.47199469999999999</v>
      </c>
      <c r="F501">
        <v>69.233599999999996</v>
      </c>
      <c r="G501">
        <v>0.1228075</v>
      </c>
      <c r="H501">
        <v>0</v>
      </c>
      <c r="I501">
        <v>0</v>
      </c>
      <c r="J501">
        <v>0</v>
      </c>
      <c r="K501">
        <v>0</v>
      </c>
      <c r="L501">
        <v>0</v>
      </c>
      <c r="M501">
        <v>9.5399999999999991</v>
      </c>
      <c r="N501">
        <v>17447</v>
      </c>
      <c r="O501">
        <v>1882</v>
      </c>
      <c r="P501">
        <v>863.1961</v>
      </c>
      <c r="Q501">
        <v>863.1961</v>
      </c>
    </row>
    <row r="502" spans="1:17">
      <c r="A502" t="s">
        <v>36</v>
      </c>
      <c r="B502" s="93">
        <v>40794</v>
      </c>
      <c r="C502">
        <v>23</v>
      </c>
      <c r="D502">
        <v>0.84667630000000005</v>
      </c>
      <c r="E502">
        <v>0.84667630000000005</v>
      </c>
      <c r="F502">
        <v>68.255700000000004</v>
      </c>
      <c r="G502">
        <v>0.1153269</v>
      </c>
      <c r="H502">
        <v>0</v>
      </c>
      <c r="I502">
        <v>0</v>
      </c>
      <c r="J502">
        <v>0</v>
      </c>
      <c r="K502">
        <v>0</v>
      </c>
      <c r="L502">
        <v>0</v>
      </c>
      <c r="M502">
        <v>9.5399999999999991</v>
      </c>
      <c r="N502">
        <v>17447</v>
      </c>
      <c r="O502">
        <v>1882</v>
      </c>
      <c r="P502">
        <v>1548.424</v>
      </c>
      <c r="Q502">
        <v>1548.424</v>
      </c>
    </row>
    <row r="503" spans="1:17">
      <c r="A503" t="s">
        <v>36</v>
      </c>
      <c r="B503" s="93">
        <v>40794</v>
      </c>
      <c r="C503">
        <v>24</v>
      </c>
      <c r="D503">
        <v>1.046173</v>
      </c>
      <c r="E503">
        <v>1.046173</v>
      </c>
      <c r="F503">
        <v>67.403400000000005</v>
      </c>
      <c r="G503">
        <v>0.1096085</v>
      </c>
      <c r="H503">
        <v>0</v>
      </c>
      <c r="I503">
        <v>0</v>
      </c>
      <c r="J503">
        <v>0</v>
      </c>
      <c r="K503">
        <v>0</v>
      </c>
      <c r="L503">
        <v>0</v>
      </c>
      <c r="M503">
        <v>9.5399999999999991</v>
      </c>
      <c r="N503">
        <v>17447</v>
      </c>
      <c r="O503">
        <v>1882</v>
      </c>
      <c r="P503">
        <v>1913.269</v>
      </c>
      <c r="Q503">
        <v>1913.269</v>
      </c>
    </row>
    <row r="504" spans="1:17">
      <c r="A504" t="s">
        <v>35</v>
      </c>
      <c r="B504" s="93">
        <v>40794</v>
      </c>
      <c r="C504">
        <v>16</v>
      </c>
      <c r="D504">
        <v>4.8474550000000001</v>
      </c>
      <c r="E504">
        <v>4.8474550000000001</v>
      </c>
      <c r="F504">
        <v>82.187799999999996</v>
      </c>
      <c r="G504">
        <v>0.1583242</v>
      </c>
      <c r="H504">
        <v>0</v>
      </c>
      <c r="I504">
        <v>0</v>
      </c>
      <c r="J504">
        <v>0</v>
      </c>
      <c r="K504">
        <v>0</v>
      </c>
      <c r="L504">
        <v>0</v>
      </c>
      <c r="M504">
        <v>10</v>
      </c>
      <c r="N504">
        <v>31069</v>
      </c>
      <c r="O504">
        <v>3262</v>
      </c>
      <c r="P504">
        <v>27676.36</v>
      </c>
      <c r="Q504">
        <v>15060.56</v>
      </c>
    </row>
    <row r="505" spans="1:17">
      <c r="A505" t="s">
        <v>35</v>
      </c>
      <c r="B505" s="93">
        <v>40794</v>
      </c>
      <c r="C505">
        <v>17</v>
      </c>
      <c r="D505">
        <v>0</v>
      </c>
      <c r="E505">
        <v>0</v>
      </c>
      <c r="F505">
        <v>81.840599999999995</v>
      </c>
      <c r="G505">
        <v>0.1101616</v>
      </c>
      <c r="H505">
        <v>0</v>
      </c>
      <c r="I505">
        <v>0</v>
      </c>
      <c r="J505">
        <v>0</v>
      </c>
      <c r="K505">
        <v>0</v>
      </c>
      <c r="L505">
        <v>0</v>
      </c>
      <c r="M505">
        <v>10</v>
      </c>
      <c r="N505">
        <v>31069</v>
      </c>
      <c r="O505">
        <v>3262</v>
      </c>
      <c r="P505">
        <v>26045.18</v>
      </c>
      <c r="Q505">
        <v>0</v>
      </c>
    </row>
    <row r="506" spans="1:17">
      <c r="A506" t="s">
        <v>35</v>
      </c>
      <c r="B506" s="93">
        <v>40794</v>
      </c>
      <c r="C506">
        <v>18</v>
      </c>
      <c r="D506">
        <v>0</v>
      </c>
      <c r="E506">
        <v>0</v>
      </c>
      <c r="F506">
        <v>79.854399999999998</v>
      </c>
      <c r="G506">
        <v>0.1033502</v>
      </c>
      <c r="H506">
        <v>0</v>
      </c>
      <c r="I506">
        <v>0</v>
      </c>
      <c r="J506">
        <v>0</v>
      </c>
      <c r="K506">
        <v>0</v>
      </c>
      <c r="L506">
        <v>0</v>
      </c>
      <c r="M506">
        <v>10</v>
      </c>
      <c r="N506">
        <v>31069</v>
      </c>
      <c r="O506">
        <v>3262</v>
      </c>
      <c r="P506">
        <v>0</v>
      </c>
      <c r="Q506">
        <v>0</v>
      </c>
    </row>
    <row r="507" spans="1:17">
      <c r="A507" t="s">
        <v>35</v>
      </c>
      <c r="B507" s="93">
        <v>40794</v>
      </c>
      <c r="C507">
        <v>19</v>
      </c>
      <c r="D507">
        <v>2.5703000000000002E-3</v>
      </c>
      <c r="E507">
        <v>2.5703000000000002E-3</v>
      </c>
      <c r="F507">
        <v>77.621200000000002</v>
      </c>
      <c r="G507">
        <v>9.5565300000000006E-2</v>
      </c>
      <c r="H507">
        <v>0</v>
      </c>
      <c r="I507">
        <v>0</v>
      </c>
      <c r="J507">
        <v>0</v>
      </c>
      <c r="K507">
        <v>0</v>
      </c>
      <c r="L507">
        <v>0</v>
      </c>
      <c r="M507">
        <v>10</v>
      </c>
      <c r="N507">
        <v>31069</v>
      </c>
      <c r="O507">
        <v>3262</v>
      </c>
      <c r="P507">
        <v>7.985652</v>
      </c>
      <c r="Q507">
        <v>7.985652</v>
      </c>
    </row>
    <row r="508" spans="1:17">
      <c r="A508" t="s">
        <v>35</v>
      </c>
      <c r="B508" s="93">
        <v>40794</v>
      </c>
      <c r="C508">
        <v>20</v>
      </c>
      <c r="D508">
        <v>1.8407E-3</v>
      </c>
      <c r="E508">
        <v>1.8407E-3</v>
      </c>
      <c r="F508">
        <v>73.2607</v>
      </c>
      <c r="G508">
        <v>8.7216100000000005E-2</v>
      </c>
      <c r="H508">
        <v>0</v>
      </c>
      <c r="I508">
        <v>0</v>
      </c>
      <c r="J508">
        <v>0</v>
      </c>
      <c r="K508">
        <v>0</v>
      </c>
      <c r="L508">
        <v>0</v>
      </c>
      <c r="M508">
        <v>10</v>
      </c>
      <c r="N508">
        <v>31069</v>
      </c>
      <c r="O508">
        <v>3262</v>
      </c>
      <c r="P508">
        <v>5.7189829999999997</v>
      </c>
      <c r="Q508">
        <v>5.7189829999999997</v>
      </c>
    </row>
    <row r="509" spans="1:17">
      <c r="A509" t="s">
        <v>35</v>
      </c>
      <c r="B509" s="93">
        <v>40794</v>
      </c>
      <c r="C509">
        <v>21</v>
      </c>
      <c r="D509">
        <v>6.1165200000000003E-2</v>
      </c>
      <c r="E509">
        <v>6.1165200000000003E-2</v>
      </c>
      <c r="F509">
        <v>70.951599999999999</v>
      </c>
      <c r="G509">
        <v>7.6331300000000005E-2</v>
      </c>
      <c r="H509">
        <v>0</v>
      </c>
      <c r="I509">
        <v>0</v>
      </c>
      <c r="J509">
        <v>0</v>
      </c>
      <c r="K509">
        <v>0</v>
      </c>
      <c r="L509">
        <v>0</v>
      </c>
      <c r="M509">
        <v>10</v>
      </c>
      <c r="N509">
        <v>31069</v>
      </c>
      <c r="O509">
        <v>3262</v>
      </c>
      <c r="P509">
        <v>190.0341</v>
      </c>
      <c r="Q509">
        <v>190.0341</v>
      </c>
    </row>
    <row r="510" spans="1:17">
      <c r="A510" t="s">
        <v>35</v>
      </c>
      <c r="B510" s="93">
        <v>40794</v>
      </c>
      <c r="C510">
        <v>22</v>
      </c>
      <c r="D510">
        <v>0.3529948</v>
      </c>
      <c r="E510">
        <v>0.3529948</v>
      </c>
      <c r="F510">
        <v>69.464500000000001</v>
      </c>
      <c r="G510">
        <v>7.2237499999999996E-2</v>
      </c>
      <c r="H510">
        <v>0</v>
      </c>
      <c r="I510">
        <v>0</v>
      </c>
      <c r="J510">
        <v>0</v>
      </c>
      <c r="K510">
        <v>0</v>
      </c>
      <c r="L510">
        <v>0</v>
      </c>
      <c r="M510">
        <v>10</v>
      </c>
      <c r="N510">
        <v>31069</v>
      </c>
      <c r="O510">
        <v>3262</v>
      </c>
      <c r="P510">
        <v>1096.7190000000001</v>
      </c>
      <c r="Q510">
        <v>1096.7190000000001</v>
      </c>
    </row>
    <row r="511" spans="1:17">
      <c r="A511" t="s">
        <v>35</v>
      </c>
      <c r="B511" s="93">
        <v>40794</v>
      </c>
      <c r="C511">
        <v>23</v>
      </c>
      <c r="D511">
        <v>0.79540560000000005</v>
      </c>
      <c r="E511">
        <v>0.79540560000000005</v>
      </c>
      <c r="F511">
        <v>68.4893</v>
      </c>
      <c r="G511">
        <v>7.0225200000000002E-2</v>
      </c>
      <c r="H511">
        <v>0</v>
      </c>
      <c r="I511">
        <v>0</v>
      </c>
      <c r="J511">
        <v>0</v>
      </c>
      <c r="K511">
        <v>0</v>
      </c>
      <c r="L511">
        <v>0</v>
      </c>
      <c r="M511">
        <v>10</v>
      </c>
      <c r="N511">
        <v>31069</v>
      </c>
      <c r="O511">
        <v>3262</v>
      </c>
      <c r="P511">
        <v>2471.2460000000001</v>
      </c>
      <c r="Q511">
        <v>2471.2460000000001</v>
      </c>
    </row>
    <row r="512" spans="1:17">
      <c r="A512" t="s">
        <v>35</v>
      </c>
      <c r="B512" s="93">
        <v>40794</v>
      </c>
      <c r="C512">
        <v>24</v>
      </c>
      <c r="D512">
        <v>1.2275910000000001</v>
      </c>
      <c r="E512">
        <v>1.2275910000000001</v>
      </c>
      <c r="F512">
        <v>67.686899999999994</v>
      </c>
      <c r="G512">
        <v>8.2334900000000003E-2</v>
      </c>
      <c r="H512">
        <v>0</v>
      </c>
      <c r="I512">
        <v>0</v>
      </c>
      <c r="J512">
        <v>0</v>
      </c>
      <c r="K512">
        <v>0</v>
      </c>
      <c r="L512">
        <v>0</v>
      </c>
      <c r="M512">
        <v>10</v>
      </c>
      <c r="N512">
        <v>31069</v>
      </c>
      <c r="O512">
        <v>3262</v>
      </c>
      <c r="P512">
        <v>3814.0030000000002</v>
      </c>
      <c r="Q512">
        <v>3814.0030000000002</v>
      </c>
    </row>
    <row r="513" spans="1:15">
      <c r="A513" t="s">
        <v>71</v>
      </c>
      <c r="B513" s="93">
        <v>40793</v>
      </c>
      <c r="H513">
        <v>0</v>
      </c>
      <c r="I513">
        <v>0</v>
      </c>
      <c r="J513">
        <v>0</v>
      </c>
      <c r="K513">
        <v>0</v>
      </c>
      <c r="L513">
        <v>0</v>
      </c>
      <c r="M513">
        <v>4.3678290000000004</v>
      </c>
      <c r="N513">
        <v>56886.6</v>
      </c>
      <c r="O513">
        <v>13024</v>
      </c>
    </row>
    <row r="514" spans="1:15">
      <c r="A514" t="s">
        <v>71</v>
      </c>
      <c r="B514" s="93">
        <v>40794</v>
      </c>
      <c r="H514">
        <v>0</v>
      </c>
      <c r="I514">
        <v>0</v>
      </c>
      <c r="J514">
        <v>0</v>
      </c>
      <c r="K514">
        <v>0</v>
      </c>
      <c r="L514">
        <v>0</v>
      </c>
      <c r="M514">
        <v>4.3678290000000004</v>
      </c>
      <c r="N514">
        <v>56886.6</v>
      </c>
      <c r="O514">
        <v>13024</v>
      </c>
    </row>
    <row r="515" spans="1:15">
      <c r="A515" t="s">
        <v>71</v>
      </c>
      <c r="B515" s="93">
        <v>40795</v>
      </c>
      <c r="H515">
        <v>0</v>
      </c>
      <c r="I515">
        <v>0</v>
      </c>
      <c r="J515">
        <v>0</v>
      </c>
      <c r="K515">
        <v>0</v>
      </c>
      <c r="L515">
        <v>0</v>
      </c>
      <c r="M515">
        <v>4.3678290000000004</v>
      </c>
      <c r="N515">
        <v>56886.6</v>
      </c>
      <c r="O515">
        <v>13024</v>
      </c>
    </row>
    <row r="516" spans="1:15">
      <c r="A516" t="s">
        <v>71</v>
      </c>
      <c r="B516" s="93">
        <v>40828</v>
      </c>
      <c r="H516">
        <v>0</v>
      </c>
      <c r="I516">
        <v>0</v>
      </c>
      <c r="J516">
        <v>0</v>
      </c>
      <c r="K516">
        <v>0</v>
      </c>
      <c r="L516">
        <v>0</v>
      </c>
      <c r="M516">
        <v>4.3678290000000004</v>
      </c>
      <c r="N516">
        <v>56886.6</v>
      </c>
      <c r="O516">
        <v>13024</v>
      </c>
    </row>
    <row r="517" spans="1:15">
      <c r="A517" t="s">
        <v>71</v>
      </c>
      <c r="B517" s="93">
        <v>40829</v>
      </c>
      <c r="H517">
        <v>0</v>
      </c>
      <c r="I517">
        <v>0</v>
      </c>
      <c r="J517">
        <v>0</v>
      </c>
      <c r="K517">
        <v>0</v>
      </c>
      <c r="L517">
        <v>0</v>
      </c>
      <c r="M517">
        <v>4.3678290000000004</v>
      </c>
      <c r="N517">
        <v>56886.6</v>
      </c>
      <c r="O517">
        <v>13024</v>
      </c>
    </row>
    <row r="518" spans="1:15">
      <c r="A518" t="s">
        <v>71</v>
      </c>
      <c r="B518" s="93">
        <v>40781</v>
      </c>
      <c r="H518">
        <v>0</v>
      </c>
      <c r="I518">
        <v>0</v>
      </c>
      <c r="J518">
        <v>0</v>
      </c>
      <c r="K518">
        <v>0</v>
      </c>
      <c r="L518">
        <v>0</v>
      </c>
      <c r="M518">
        <v>4.3678290000000004</v>
      </c>
      <c r="N518">
        <v>56886.6</v>
      </c>
      <c r="O518">
        <v>13024</v>
      </c>
    </row>
    <row r="519" spans="1:15">
      <c r="A519" t="s">
        <v>71</v>
      </c>
      <c r="B519" t="s">
        <v>41</v>
      </c>
      <c r="H519">
        <v>0</v>
      </c>
      <c r="I519">
        <v>0</v>
      </c>
      <c r="J519">
        <v>0</v>
      </c>
      <c r="K519">
        <v>0</v>
      </c>
      <c r="L519">
        <v>0</v>
      </c>
      <c r="M519">
        <v>4.3678290000000004</v>
      </c>
      <c r="N519">
        <v>56886.6</v>
      </c>
      <c r="O519">
        <v>13024</v>
      </c>
    </row>
    <row r="520" spans="1:15">
      <c r="A520" t="s">
        <v>72</v>
      </c>
      <c r="B520" s="93">
        <v>40793</v>
      </c>
      <c r="H520">
        <v>0</v>
      </c>
      <c r="I520">
        <v>0</v>
      </c>
      <c r="J520">
        <v>0</v>
      </c>
      <c r="K520">
        <v>0</v>
      </c>
      <c r="L520">
        <v>0</v>
      </c>
      <c r="M520">
        <v>10</v>
      </c>
      <c r="N520">
        <v>31069</v>
      </c>
      <c r="O520">
        <v>3262</v>
      </c>
    </row>
    <row r="521" spans="1:15">
      <c r="A521" t="s">
        <v>72</v>
      </c>
      <c r="B521" s="93">
        <v>40794</v>
      </c>
      <c r="H521">
        <v>0</v>
      </c>
      <c r="I521">
        <v>0</v>
      </c>
      <c r="J521">
        <v>0</v>
      </c>
      <c r="K521">
        <v>0</v>
      </c>
      <c r="L521">
        <v>0</v>
      </c>
      <c r="M521">
        <v>10</v>
      </c>
      <c r="N521">
        <v>31069</v>
      </c>
      <c r="O521">
        <v>3262</v>
      </c>
    </row>
    <row r="522" spans="1:15">
      <c r="A522" t="s">
        <v>72</v>
      </c>
      <c r="B522" s="93">
        <v>40795</v>
      </c>
      <c r="H522">
        <v>0</v>
      </c>
      <c r="I522">
        <v>0</v>
      </c>
      <c r="J522">
        <v>0</v>
      </c>
      <c r="K522">
        <v>0</v>
      </c>
      <c r="L522">
        <v>0</v>
      </c>
      <c r="M522">
        <v>10</v>
      </c>
      <c r="N522">
        <v>31069</v>
      </c>
      <c r="O522">
        <v>3262</v>
      </c>
    </row>
    <row r="523" spans="1:15">
      <c r="A523" t="s">
        <v>72</v>
      </c>
      <c r="B523" s="93">
        <v>40828</v>
      </c>
      <c r="H523">
        <v>0</v>
      </c>
      <c r="I523">
        <v>0</v>
      </c>
      <c r="J523">
        <v>0</v>
      </c>
      <c r="K523">
        <v>0</v>
      </c>
      <c r="L523">
        <v>0</v>
      </c>
      <c r="M523">
        <v>10</v>
      </c>
      <c r="N523">
        <v>31069</v>
      </c>
      <c r="O523">
        <v>3262</v>
      </c>
    </row>
    <row r="524" spans="1:15">
      <c r="A524" t="s">
        <v>72</v>
      </c>
      <c r="B524" s="93">
        <v>40829</v>
      </c>
      <c r="H524">
        <v>0</v>
      </c>
      <c r="I524">
        <v>0</v>
      </c>
      <c r="J524">
        <v>0</v>
      </c>
      <c r="K524">
        <v>0</v>
      </c>
      <c r="L524">
        <v>0</v>
      </c>
      <c r="M524">
        <v>10</v>
      </c>
      <c r="N524">
        <v>31069</v>
      </c>
      <c r="O524">
        <v>3262</v>
      </c>
    </row>
    <row r="525" spans="1:15">
      <c r="A525" t="s">
        <v>72</v>
      </c>
      <c r="B525" s="93">
        <v>40781</v>
      </c>
      <c r="H525">
        <v>0</v>
      </c>
      <c r="I525">
        <v>0</v>
      </c>
      <c r="J525">
        <v>0</v>
      </c>
      <c r="K525">
        <v>0</v>
      </c>
      <c r="L525">
        <v>0</v>
      </c>
      <c r="M525">
        <v>10</v>
      </c>
      <c r="N525">
        <v>31069</v>
      </c>
      <c r="O525">
        <v>3262</v>
      </c>
    </row>
    <row r="526" spans="1:15">
      <c r="A526" t="s">
        <v>72</v>
      </c>
      <c r="B526" t="s">
        <v>41</v>
      </c>
      <c r="H526">
        <v>0</v>
      </c>
      <c r="I526">
        <v>0</v>
      </c>
      <c r="J526">
        <v>0</v>
      </c>
      <c r="K526">
        <v>0</v>
      </c>
      <c r="L526">
        <v>0</v>
      </c>
      <c r="M526">
        <v>10</v>
      </c>
      <c r="N526">
        <v>31069</v>
      </c>
      <c r="O526">
        <v>3262</v>
      </c>
    </row>
    <row r="527" spans="1:15">
      <c r="B527" s="93"/>
    </row>
    <row r="528" spans="1:15">
      <c r="B528" s="93"/>
    </row>
    <row r="529" spans="2:2">
      <c r="B529" s="93"/>
    </row>
    <row r="530" spans="2:2">
      <c r="B530" s="93"/>
    </row>
    <row r="531" spans="2:2">
      <c r="B531" s="93"/>
    </row>
    <row r="532" spans="2:2">
      <c r="B532" s="93"/>
    </row>
    <row r="533" spans="2:2">
      <c r="B533" s="93"/>
    </row>
    <row r="534" spans="2:2">
      <c r="B534" s="93"/>
    </row>
    <row r="535" spans="2:2">
      <c r="B535" s="93"/>
    </row>
    <row r="536" spans="2:2">
      <c r="B536" s="93"/>
    </row>
    <row r="537" spans="2:2">
      <c r="B537" s="93"/>
    </row>
    <row r="538" spans="2:2">
      <c r="B538" s="93"/>
    </row>
    <row r="539" spans="2:2">
      <c r="B539" s="93"/>
    </row>
    <row r="540" spans="2:2">
      <c r="B540" s="93"/>
    </row>
    <row r="541" spans="2:2">
      <c r="B541" s="93"/>
    </row>
    <row r="542" spans="2:2">
      <c r="B542" s="93"/>
    </row>
    <row r="543" spans="2:2">
      <c r="B543" s="93"/>
    </row>
    <row r="544" spans="2:2">
      <c r="B544" s="93"/>
    </row>
    <row r="545" spans="2:2">
      <c r="B545" s="93"/>
    </row>
    <row r="546" spans="2:2">
      <c r="B546" s="93"/>
    </row>
    <row r="547" spans="2:2">
      <c r="B547" s="93"/>
    </row>
    <row r="548" spans="2:2">
      <c r="B548" s="93"/>
    </row>
    <row r="549" spans="2:2">
      <c r="B549" s="93"/>
    </row>
    <row r="550" spans="2:2">
      <c r="B550" s="93"/>
    </row>
    <row r="551" spans="2:2">
      <c r="B551" s="93"/>
    </row>
    <row r="552" spans="2:2">
      <c r="B552" s="93"/>
    </row>
    <row r="553" spans="2:2">
      <c r="B553" s="93"/>
    </row>
    <row r="554" spans="2:2">
      <c r="B554" s="93"/>
    </row>
    <row r="555" spans="2:2">
      <c r="B555" s="93"/>
    </row>
    <row r="556" spans="2:2">
      <c r="B556" s="93"/>
    </row>
    <row r="557" spans="2:2">
      <c r="B557" s="93"/>
    </row>
    <row r="558" spans="2:2">
      <c r="B558" s="93"/>
    </row>
    <row r="559" spans="2:2">
      <c r="B559" s="93"/>
    </row>
    <row r="560" spans="2:2">
      <c r="B560" s="93"/>
    </row>
    <row r="561" spans="2:2">
      <c r="B561" s="93"/>
    </row>
    <row r="562" spans="2:2">
      <c r="B562" s="93"/>
    </row>
    <row r="563" spans="2:2">
      <c r="B563" s="93"/>
    </row>
    <row r="564" spans="2:2">
      <c r="B564" s="93"/>
    </row>
    <row r="565" spans="2:2">
      <c r="B565" s="93"/>
    </row>
    <row r="566" spans="2:2">
      <c r="B566" s="93"/>
    </row>
    <row r="567" spans="2:2">
      <c r="B567" s="93"/>
    </row>
    <row r="568" spans="2:2">
      <c r="B568" s="93"/>
    </row>
    <row r="569" spans="2:2">
      <c r="B569" s="93"/>
    </row>
    <row r="570" spans="2:2">
      <c r="B570" s="93"/>
    </row>
    <row r="571" spans="2:2">
      <c r="B571" s="93"/>
    </row>
    <row r="572" spans="2:2">
      <c r="B572" s="93"/>
    </row>
    <row r="573" spans="2:2">
      <c r="B573" s="93"/>
    </row>
    <row r="574" spans="2:2">
      <c r="B574" s="93"/>
    </row>
    <row r="575" spans="2:2">
      <c r="B575" s="93"/>
    </row>
    <row r="576" spans="2:2">
      <c r="B576" s="93"/>
    </row>
    <row r="577" spans="2:2">
      <c r="B577" s="93"/>
    </row>
    <row r="578" spans="2:2">
      <c r="B578" s="93"/>
    </row>
    <row r="579" spans="2:2">
      <c r="B579" s="93"/>
    </row>
    <row r="580" spans="2:2">
      <c r="B580" s="93"/>
    </row>
    <row r="581" spans="2:2">
      <c r="B581" s="93"/>
    </row>
    <row r="582" spans="2:2">
      <c r="B582" s="93"/>
    </row>
    <row r="583" spans="2:2">
      <c r="B583" s="93"/>
    </row>
    <row r="584" spans="2:2">
      <c r="B584" s="93"/>
    </row>
    <row r="585" spans="2:2">
      <c r="B585" s="93"/>
    </row>
    <row r="586" spans="2:2">
      <c r="B586" s="93"/>
    </row>
    <row r="587" spans="2:2">
      <c r="B587" s="93"/>
    </row>
    <row r="588" spans="2:2">
      <c r="B588" s="93"/>
    </row>
    <row r="589" spans="2:2">
      <c r="B589" s="93"/>
    </row>
    <row r="590" spans="2:2">
      <c r="B590" s="93"/>
    </row>
    <row r="591" spans="2:2">
      <c r="B591" s="93"/>
    </row>
    <row r="592" spans="2:2">
      <c r="B592" s="93"/>
    </row>
    <row r="593" spans="2:2">
      <c r="B593" s="93"/>
    </row>
    <row r="594" spans="2:2">
      <c r="B594" s="93"/>
    </row>
    <row r="595" spans="2:2">
      <c r="B595" s="93"/>
    </row>
    <row r="596" spans="2:2">
      <c r="B596" s="93"/>
    </row>
    <row r="597" spans="2:2">
      <c r="B597" s="93"/>
    </row>
    <row r="598" spans="2:2">
      <c r="B598" s="93"/>
    </row>
    <row r="599" spans="2:2">
      <c r="B599" s="93"/>
    </row>
    <row r="600" spans="2:2">
      <c r="B600" s="93"/>
    </row>
    <row r="601" spans="2:2">
      <c r="B601" s="93"/>
    </row>
    <row r="602" spans="2:2">
      <c r="B602" s="93"/>
    </row>
    <row r="603" spans="2:2">
      <c r="B603" s="93"/>
    </row>
    <row r="604" spans="2:2">
      <c r="B604" s="93"/>
    </row>
    <row r="605" spans="2:2">
      <c r="B605" s="93"/>
    </row>
    <row r="606" spans="2:2">
      <c r="B606" s="93"/>
    </row>
    <row r="607" spans="2:2">
      <c r="B607" s="93"/>
    </row>
    <row r="608" spans="2:2">
      <c r="B608" s="93"/>
    </row>
    <row r="609" spans="2:2">
      <c r="B609" s="93"/>
    </row>
    <row r="610" spans="2:2">
      <c r="B610" s="93"/>
    </row>
    <row r="611" spans="2:2">
      <c r="B611" s="93"/>
    </row>
    <row r="612" spans="2:2">
      <c r="B612" s="93"/>
    </row>
    <row r="613" spans="2:2">
      <c r="B613" s="93"/>
    </row>
    <row r="614" spans="2:2">
      <c r="B614" s="93"/>
    </row>
    <row r="615" spans="2:2">
      <c r="B615" s="93"/>
    </row>
    <row r="616" spans="2:2">
      <c r="B616" s="93"/>
    </row>
    <row r="617" spans="2:2">
      <c r="B617" s="93"/>
    </row>
    <row r="618" spans="2:2">
      <c r="B618" s="93"/>
    </row>
    <row r="619" spans="2:2">
      <c r="B619" s="93"/>
    </row>
    <row r="620" spans="2:2">
      <c r="B620" s="93"/>
    </row>
    <row r="621" spans="2:2">
      <c r="B621" s="93"/>
    </row>
    <row r="622" spans="2:2">
      <c r="B622" s="93"/>
    </row>
    <row r="623" spans="2:2">
      <c r="B623" s="93"/>
    </row>
    <row r="624" spans="2:2">
      <c r="B624" s="93"/>
    </row>
    <row r="625" spans="2:2">
      <c r="B625" s="93"/>
    </row>
    <row r="626" spans="2:2">
      <c r="B626" s="93"/>
    </row>
    <row r="627" spans="2:2">
      <c r="B627" s="93"/>
    </row>
    <row r="628" spans="2:2">
      <c r="B628" s="93"/>
    </row>
    <row r="629" spans="2:2">
      <c r="B629" s="93"/>
    </row>
    <row r="630" spans="2:2">
      <c r="B630" s="93"/>
    </row>
    <row r="631" spans="2:2">
      <c r="B631" s="93"/>
    </row>
    <row r="632" spans="2:2">
      <c r="B632" s="93"/>
    </row>
    <row r="633" spans="2:2">
      <c r="B633" s="93"/>
    </row>
    <row r="634" spans="2:2">
      <c r="B634" s="93"/>
    </row>
    <row r="635" spans="2:2">
      <c r="B635" s="93"/>
    </row>
    <row r="636" spans="2:2">
      <c r="B636" s="93"/>
    </row>
    <row r="637" spans="2:2">
      <c r="B637" s="93"/>
    </row>
    <row r="638" spans="2:2">
      <c r="B638" s="93"/>
    </row>
    <row r="639" spans="2:2">
      <c r="B639" s="93"/>
    </row>
    <row r="640" spans="2:2">
      <c r="B640" s="93"/>
    </row>
    <row r="641" spans="2:2">
      <c r="B641" s="93"/>
    </row>
    <row r="642" spans="2:2">
      <c r="B642" s="93"/>
    </row>
    <row r="643" spans="2:2">
      <c r="B643" s="93"/>
    </row>
    <row r="644" spans="2:2">
      <c r="B644" s="93"/>
    </row>
    <row r="645" spans="2:2">
      <c r="B645" s="93"/>
    </row>
    <row r="646" spans="2:2">
      <c r="B646" s="93"/>
    </row>
    <row r="647" spans="2:2">
      <c r="B647" s="93"/>
    </row>
    <row r="648" spans="2:2">
      <c r="B648" s="93"/>
    </row>
    <row r="649" spans="2:2">
      <c r="B649" s="93"/>
    </row>
    <row r="674" spans="2:2">
      <c r="B674" s="93"/>
    </row>
    <row r="675" spans="2:2">
      <c r="B675" s="93"/>
    </row>
    <row r="676" spans="2:2">
      <c r="B676" s="93"/>
    </row>
    <row r="677" spans="2:2">
      <c r="B677" s="93"/>
    </row>
    <row r="678" spans="2:2">
      <c r="B678" s="93"/>
    </row>
    <row r="679" spans="2:2">
      <c r="B679" s="93"/>
    </row>
    <row r="680" spans="2:2">
      <c r="B680" s="93"/>
    </row>
    <row r="681" spans="2:2">
      <c r="B681" s="93"/>
    </row>
    <row r="682" spans="2:2">
      <c r="B682" s="93"/>
    </row>
    <row r="683" spans="2:2">
      <c r="B683" s="93"/>
    </row>
    <row r="684" spans="2:2">
      <c r="B684" s="93"/>
    </row>
    <row r="685" spans="2:2">
      <c r="B685" s="93"/>
    </row>
    <row r="686" spans="2:2">
      <c r="B686" s="93"/>
    </row>
    <row r="687" spans="2:2">
      <c r="B687" s="93"/>
    </row>
    <row r="688" spans="2:2">
      <c r="B688" s="93"/>
    </row>
    <row r="689" spans="2:2">
      <c r="B689" s="93"/>
    </row>
    <row r="690" spans="2:2">
      <c r="B690" s="93"/>
    </row>
    <row r="691" spans="2:2">
      <c r="B691" s="93"/>
    </row>
    <row r="692" spans="2:2">
      <c r="B692" s="93"/>
    </row>
    <row r="693" spans="2:2">
      <c r="B693" s="93"/>
    </row>
    <row r="694" spans="2:2">
      <c r="B694" s="93"/>
    </row>
    <row r="695" spans="2:2">
      <c r="B695" s="93"/>
    </row>
    <row r="696" spans="2:2">
      <c r="B696" s="93"/>
    </row>
    <row r="697" spans="2:2">
      <c r="B697" s="93"/>
    </row>
    <row r="698" spans="2:2">
      <c r="B698" s="93"/>
    </row>
    <row r="699" spans="2:2">
      <c r="B699" s="93"/>
    </row>
    <row r="700" spans="2:2">
      <c r="B700" s="93"/>
    </row>
    <row r="701" spans="2:2">
      <c r="B701" s="93"/>
    </row>
    <row r="702" spans="2:2">
      <c r="B702" s="93"/>
    </row>
    <row r="703" spans="2:2">
      <c r="B703" s="93"/>
    </row>
    <row r="704" spans="2:2">
      <c r="B704" s="93"/>
    </row>
    <row r="705" spans="2:2">
      <c r="B705" s="93"/>
    </row>
    <row r="706" spans="2:2">
      <c r="B706" s="93"/>
    </row>
    <row r="707" spans="2:2">
      <c r="B707" s="93"/>
    </row>
    <row r="708" spans="2:2">
      <c r="B708" s="93"/>
    </row>
    <row r="709" spans="2:2">
      <c r="B709" s="93"/>
    </row>
    <row r="710" spans="2:2">
      <c r="B710" s="93"/>
    </row>
    <row r="711" spans="2:2">
      <c r="B711" s="93"/>
    </row>
    <row r="712" spans="2:2">
      <c r="B712" s="93"/>
    </row>
    <row r="713" spans="2:2">
      <c r="B713" s="93"/>
    </row>
    <row r="714" spans="2:2">
      <c r="B714" s="93"/>
    </row>
    <row r="715" spans="2:2">
      <c r="B715" s="93"/>
    </row>
    <row r="716" spans="2:2">
      <c r="B716" s="93"/>
    </row>
    <row r="717" spans="2:2">
      <c r="B717" s="93"/>
    </row>
    <row r="718" spans="2:2">
      <c r="B718" s="93"/>
    </row>
    <row r="719" spans="2:2">
      <c r="B719" s="93"/>
    </row>
    <row r="720" spans="2:2">
      <c r="B720" s="93"/>
    </row>
    <row r="721" spans="2:2">
      <c r="B721" s="93"/>
    </row>
    <row r="722" spans="2:2">
      <c r="B722" s="93"/>
    </row>
    <row r="723" spans="2:2">
      <c r="B723" s="93"/>
    </row>
    <row r="724" spans="2:2">
      <c r="B724" s="93"/>
    </row>
    <row r="725" spans="2:2">
      <c r="B725" s="93"/>
    </row>
    <row r="726" spans="2:2">
      <c r="B726" s="93"/>
    </row>
    <row r="727" spans="2:2">
      <c r="B727" s="93"/>
    </row>
    <row r="728" spans="2:2">
      <c r="B728" s="93"/>
    </row>
    <row r="729" spans="2:2">
      <c r="B729" s="93"/>
    </row>
    <row r="730" spans="2:2">
      <c r="B730" s="93"/>
    </row>
    <row r="731" spans="2:2">
      <c r="B731" s="93"/>
    </row>
    <row r="732" spans="2:2">
      <c r="B732" s="93"/>
    </row>
    <row r="733" spans="2:2">
      <c r="B733" s="93"/>
    </row>
    <row r="734" spans="2:2">
      <c r="B734" s="93"/>
    </row>
    <row r="735" spans="2:2">
      <c r="B735" s="93"/>
    </row>
    <row r="736" spans="2:2">
      <c r="B736" s="93"/>
    </row>
    <row r="737" spans="2:2">
      <c r="B737" s="93"/>
    </row>
    <row r="738" spans="2:2">
      <c r="B738" s="93"/>
    </row>
    <row r="739" spans="2:2">
      <c r="B739" s="93"/>
    </row>
    <row r="740" spans="2:2">
      <c r="B740" s="93"/>
    </row>
    <row r="741" spans="2:2">
      <c r="B741" s="93"/>
    </row>
    <row r="742" spans="2:2">
      <c r="B742" s="93"/>
    </row>
    <row r="743" spans="2:2">
      <c r="B743" s="93"/>
    </row>
    <row r="744" spans="2:2">
      <c r="B744" s="93"/>
    </row>
    <row r="745" spans="2:2">
      <c r="B745" s="93"/>
    </row>
    <row r="746" spans="2:2">
      <c r="B746" s="93"/>
    </row>
    <row r="747" spans="2:2">
      <c r="B747" s="93"/>
    </row>
    <row r="748" spans="2:2">
      <c r="B748" s="93"/>
    </row>
    <row r="749" spans="2:2">
      <c r="B749" s="93"/>
    </row>
    <row r="750" spans="2:2">
      <c r="B750" s="93"/>
    </row>
    <row r="751" spans="2:2">
      <c r="B751" s="93"/>
    </row>
    <row r="752" spans="2:2">
      <c r="B752" s="93"/>
    </row>
    <row r="753" spans="2:2">
      <c r="B753" s="93"/>
    </row>
    <row r="754" spans="2:2">
      <c r="B754" s="93"/>
    </row>
    <row r="755" spans="2:2">
      <c r="B755" s="93"/>
    </row>
    <row r="756" spans="2:2">
      <c r="B756" s="93"/>
    </row>
    <row r="757" spans="2:2">
      <c r="B757" s="93"/>
    </row>
    <row r="758" spans="2:2">
      <c r="B758" s="93"/>
    </row>
    <row r="759" spans="2:2">
      <c r="B759" s="93"/>
    </row>
    <row r="760" spans="2:2">
      <c r="B760" s="93"/>
    </row>
    <row r="761" spans="2:2">
      <c r="B761" s="93"/>
    </row>
    <row r="762" spans="2:2">
      <c r="B762" s="93"/>
    </row>
    <row r="763" spans="2:2">
      <c r="B763" s="93"/>
    </row>
    <row r="764" spans="2:2">
      <c r="B764" s="93"/>
    </row>
    <row r="765" spans="2:2">
      <c r="B765" s="93"/>
    </row>
    <row r="766" spans="2:2">
      <c r="B766" s="93"/>
    </row>
    <row r="767" spans="2:2">
      <c r="B767" s="93"/>
    </row>
    <row r="768" spans="2:2">
      <c r="B768" s="93"/>
    </row>
    <row r="769" spans="2:2">
      <c r="B769" s="93"/>
    </row>
    <row r="770" spans="2:2">
      <c r="B770" s="93"/>
    </row>
    <row r="771" spans="2:2">
      <c r="B771" s="93"/>
    </row>
    <row r="772" spans="2:2">
      <c r="B772" s="93"/>
    </row>
    <row r="773" spans="2:2">
      <c r="B773" s="93"/>
    </row>
    <row r="774" spans="2:2">
      <c r="B774" s="93"/>
    </row>
    <row r="775" spans="2:2">
      <c r="B775" s="93"/>
    </row>
    <row r="776" spans="2:2">
      <c r="B776" s="93"/>
    </row>
    <row r="777" spans="2:2">
      <c r="B777" s="93"/>
    </row>
    <row r="778" spans="2:2">
      <c r="B778" s="93"/>
    </row>
    <row r="779" spans="2:2">
      <c r="B779" s="93"/>
    </row>
    <row r="780" spans="2:2">
      <c r="B780" s="93"/>
    </row>
    <row r="781" spans="2:2">
      <c r="B781" s="93"/>
    </row>
    <row r="782" spans="2:2">
      <c r="B782" s="93"/>
    </row>
    <row r="783" spans="2:2">
      <c r="B783" s="93"/>
    </row>
    <row r="784" spans="2:2">
      <c r="B784" s="93"/>
    </row>
    <row r="785" spans="2:2">
      <c r="B785" s="93"/>
    </row>
    <row r="786" spans="2:2">
      <c r="B786" s="93"/>
    </row>
    <row r="787" spans="2:2">
      <c r="B787" s="93"/>
    </row>
    <row r="788" spans="2:2">
      <c r="B788" s="93"/>
    </row>
    <row r="789" spans="2:2">
      <c r="B789" s="93"/>
    </row>
    <row r="790" spans="2:2">
      <c r="B790" s="93"/>
    </row>
    <row r="791" spans="2:2">
      <c r="B791" s="93"/>
    </row>
    <row r="792" spans="2:2">
      <c r="B792" s="93"/>
    </row>
    <row r="793" spans="2:2">
      <c r="B793" s="93"/>
    </row>
    <row r="794" spans="2:2">
      <c r="B794" s="93"/>
    </row>
    <row r="795" spans="2:2">
      <c r="B795" s="93"/>
    </row>
    <row r="796" spans="2:2">
      <c r="B796" s="93"/>
    </row>
    <row r="797" spans="2:2">
      <c r="B797" s="93"/>
    </row>
    <row r="798" spans="2:2">
      <c r="B798" s="93"/>
    </row>
    <row r="799" spans="2:2">
      <c r="B799" s="93"/>
    </row>
    <row r="800" spans="2:2">
      <c r="B800" s="93"/>
    </row>
    <row r="801" spans="2:2">
      <c r="B801" s="93"/>
    </row>
    <row r="802" spans="2:2">
      <c r="B802" s="93"/>
    </row>
    <row r="803" spans="2:2">
      <c r="B803" s="93"/>
    </row>
    <row r="804" spans="2:2">
      <c r="B804" s="93"/>
    </row>
    <row r="805" spans="2:2">
      <c r="B805" s="93"/>
    </row>
    <row r="806" spans="2:2">
      <c r="B806" s="93"/>
    </row>
    <row r="807" spans="2:2">
      <c r="B807" s="93"/>
    </row>
    <row r="808" spans="2:2">
      <c r="B808" s="93"/>
    </row>
    <row r="809" spans="2:2">
      <c r="B809" s="93"/>
    </row>
    <row r="810" spans="2:2">
      <c r="B810" s="93"/>
    </row>
    <row r="811" spans="2:2">
      <c r="B811" s="93"/>
    </row>
    <row r="812" spans="2:2">
      <c r="B812" s="93"/>
    </row>
    <row r="813" spans="2:2">
      <c r="B813" s="93"/>
    </row>
    <row r="814" spans="2:2">
      <c r="B814" s="93"/>
    </row>
    <row r="815" spans="2:2">
      <c r="B815" s="93"/>
    </row>
    <row r="816" spans="2:2">
      <c r="B816" s="93"/>
    </row>
    <row r="817" spans="2:2">
      <c r="B817" s="93"/>
    </row>
    <row r="842" spans="2:2">
      <c r="B842" s="93"/>
    </row>
    <row r="843" spans="2:2">
      <c r="B843" s="93"/>
    </row>
    <row r="844" spans="2:2">
      <c r="B844" s="93"/>
    </row>
    <row r="845" spans="2:2">
      <c r="B845" s="93"/>
    </row>
    <row r="846" spans="2:2">
      <c r="B846" s="93"/>
    </row>
    <row r="847" spans="2:2">
      <c r="B847" s="93"/>
    </row>
    <row r="848" spans="2:2">
      <c r="B848" s="93"/>
    </row>
    <row r="849" spans="2:2">
      <c r="B849" s="93"/>
    </row>
    <row r="850" spans="2:2">
      <c r="B850" s="93"/>
    </row>
    <row r="851" spans="2:2">
      <c r="B851" s="93"/>
    </row>
    <row r="852" spans="2:2">
      <c r="B852" s="93"/>
    </row>
    <row r="853" spans="2:2">
      <c r="B853" s="93"/>
    </row>
    <row r="854" spans="2:2">
      <c r="B854" s="93"/>
    </row>
    <row r="855" spans="2:2">
      <c r="B855" s="93"/>
    </row>
    <row r="856" spans="2:2">
      <c r="B856" s="93"/>
    </row>
    <row r="857" spans="2:2">
      <c r="B857" s="93"/>
    </row>
    <row r="858" spans="2:2">
      <c r="B858" s="93"/>
    </row>
    <row r="859" spans="2:2">
      <c r="B859" s="93"/>
    </row>
    <row r="860" spans="2:2">
      <c r="B860" s="93"/>
    </row>
    <row r="861" spans="2:2">
      <c r="B861" s="93"/>
    </row>
    <row r="862" spans="2:2">
      <c r="B862" s="93"/>
    </row>
    <row r="863" spans="2:2">
      <c r="B863" s="93"/>
    </row>
    <row r="864" spans="2:2">
      <c r="B864" s="93"/>
    </row>
    <row r="865" spans="2:2">
      <c r="B865" s="93"/>
    </row>
    <row r="866" spans="2:2">
      <c r="B866" s="93"/>
    </row>
    <row r="867" spans="2:2">
      <c r="B867" s="93"/>
    </row>
    <row r="868" spans="2:2">
      <c r="B868" s="93"/>
    </row>
    <row r="869" spans="2:2">
      <c r="B869" s="93"/>
    </row>
    <row r="870" spans="2:2">
      <c r="B870" s="93"/>
    </row>
    <row r="871" spans="2:2">
      <c r="B871" s="93"/>
    </row>
    <row r="872" spans="2:2">
      <c r="B872" s="93"/>
    </row>
    <row r="873" spans="2:2">
      <c r="B873" s="93"/>
    </row>
    <row r="874" spans="2:2">
      <c r="B874" s="93"/>
    </row>
    <row r="875" spans="2:2">
      <c r="B875" s="93"/>
    </row>
    <row r="876" spans="2:2">
      <c r="B876" s="93"/>
    </row>
    <row r="877" spans="2:2">
      <c r="B877" s="93"/>
    </row>
    <row r="878" spans="2:2">
      <c r="B878" s="93"/>
    </row>
    <row r="879" spans="2:2">
      <c r="B879" s="93"/>
    </row>
    <row r="880" spans="2:2">
      <c r="B880" s="93"/>
    </row>
    <row r="881" spans="2:2">
      <c r="B881" s="93"/>
    </row>
    <row r="882" spans="2:2">
      <c r="B882" s="93"/>
    </row>
    <row r="883" spans="2:2">
      <c r="B883" s="93"/>
    </row>
    <row r="884" spans="2:2">
      <c r="B884" s="93"/>
    </row>
    <row r="885" spans="2:2">
      <c r="B885" s="93"/>
    </row>
    <row r="886" spans="2:2">
      <c r="B886" s="93"/>
    </row>
    <row r="887" spans="2:2">
      <c r="B887" s="93"/>
    </row>
    <row r="888" spans="2:2">
      <c r="B888" s="93"/>
    </row>
    <row r="889" spans="2:2">
      <c r="B889" s="93"/>
    </row>
    <row r="890" spans="2:2">
      <c r="B890" s="93"/>
    </row>
    <row r="891" spans="2:2">
      <c r="B891" s="93"/>
    </row>
    <row r="892" spans="2:2">
      <c r="B892" s="93"/>
    </row>
    <row r="893" spans="2:2">
      <c r="B893" s="93"/>
    </row>
    <row r="894" spans="2:2">
      <c r="B894" s="93"/>
    </row>
    <row r="895" spans="2:2">
      <c r="B895" s="93"/>
    </row>
    <row r="896" spans="2:2">
      <c r="B896" s="93"/>
    </row>
    <row r="897" spans="2:2">
      <c r="B897" s="93"/>
    </row>
    <row r="898" spans="2:2">
      <c r="B898" s="93"/>
    </row>
    <row r="899" spans="2:2">
      <c r="B899" s="93"/>
    </row>
    <row r="900" spans="2:2">
      <c r="B900" s="93"/>
    </row>
    <row r="901" spans="2:2">
      <c r="B901" s="93"/>
    </row>
    <row r="902" spans="2:2">
      <c r="B902" s="93"/>
    </row>
    <row r="903" spans="2:2">
      <c r="B903" s="93"/>
    </row>
    <row r="904" spans="2:2">
      <c r="B904" s="93"/>
    </row>
    <row r="905" spans="2:2">
      <c r="B905" s="93"/>
    </row>
    <row r="906" spans="2:2">
      <c r="B906" s="93"/>
    </row>
    <row r="907" spans="2:2">
      <c r="B907" s="93"/>
    </row>
    <row r="908" spans="2:2">
      <c r="B908" s="93"/>
    </row>
    <row r="909" spans="2:2">
      <c r="B909" s="93"/>
    </row>
    <row r="910" spans="2:2">
      <c r="B910" s="93"/>
    </row>
    <row r="911" spans="2:2">
      <c r="B911" s="93"/>
    </row>
    <row r="912" spans="2:2">
      <c r="B912" s="93"/>
    </row>
    <row r="913" spans="2:2">
      <c r="B913" s="93"/>
    </row>
    <row r="914" spans="2:2">
      <c r="B914" s="93"/>
    </row>
    <row r="915" spans="2:2">
      <c r="B915" s="93"/>
    </row>
    <row r="916" spans="2:2">
      <c r="B916" s="93"/>
    </row>
    <row r="917" spans="2:2">
      <c r="B917" s="93"/>
    </row>
    <row r="918" spans="2:2">
      <c r="B918" s="93"/>
    </row>
    <row r="919" spans="2:2">
      <c r="B919" s="93"/>
    </row>
    <row r="920" spans="2:2">
      <c r="B920" s="93"/>
    </row>
    <row r="921" spans="2:2">
      <c r="B921" s="93"/>
    </row>
    <row r="922" spans="2:2">
      <c r="B922" s="93"/>
    </row>
    <row r="923" spans="2:2">
      <c r="B923" s="93"/>
    </row>
    <row r="924" spans="2:2">
      <c r="B924" s="93"/>
    </row>
    <row r="925" spans="2:2">
      <c r="B925" s="93"/>
    </row>
    <row r="926" spans="2:2">
      <c r="B926" s="93"/>
    </row>
    <row r="927" spans="2:2">
      <c r="B927" s="93"/>
    </row>
    <row r="928" spans="2:2">
      <c r="B928" s="93"/>
    </row>
    <row r="929" spans="2:2">
      <c r="B929" s="93"/>
    </row>
    <row r="930" spans="2:2">
      <c r="B930" s="93"/>
    </row>
    <row r="931" spans="2:2">
      <c r="B931" s="93"/>
    </row>
    <row r="932" spans="2:2">
      <c r="B932" s="93"/>
    </row>
    <row r="933" spans="2:2">
      <c r="B933" s="93"/>
    </row>
    <row r="934" spans="2:2">
      <c r="B934" s="93"/>
    </row>
    <row r="935" spans="2:2">
      <c r="B935" s="93"/>
    </row>
    <row r="936" spans="2:2">
      <c r="B936" s="93"/>
    </row>
    <row r="937" spans="2:2">
      <c r="B937" s="93"/>
    </row>
    <row r="938" spans="2:2">
      <c r="B938" s="93"/>
    </row>
    <row r="939" spans="2:2">
      <c r="B939" s="93"/>
    </row>
    <row r="940" spans="2:2">
      <c r="B940" s="93"/>
    </row>
    <row r="941" spans="2:2">
      <c r="B941" s="93"/>
    </row>
    <row r="942" spans="2:2">
      <c r="B942" s="93"/>
    </row>
    <row r="943" spans="2:2">
      <c r="B943" s="93"/>
    </row>
    <row r="944" spans="2:2">
      <c r="B944" s="93"/>
    </row>
    <row r="945" spans="2:2">
      <c r="B945" s="93"/>
    </row>
    <row r="946" spans="2:2">
      <c r="B946" s="93"/>
    </row>
    <row r="947" spans="2:2">
      <c r="B947" s="93"/>
    </row>
    <row r="948" spans="2:2">
      <c r="B948" s="93"/>
    </row>
    <row r="949" spans="2:2">
      <c r="B949" s="93"/>
    </row>
    <row r="950" spans="2:2">
      <c r="B950" s="93"/>
    </row>
    <row r="951" spans="2:2">
      <c r="B951" s="93"/>
    </row>
    <row r="952" spans="2:2">
      <c r="B952" s="93"/>
    </row>
    <row r="953" spans="2:2">
      <c r="B953" s="93"/>
    </row>
    <row r="954" spans="2:2">
      <c r="B954" s="93"/>
    </row>
    <row r="955" spans="2:2">
      <c r="B955" s="93"/>
    </row>
    <row r="956" spans="2:2">
      <c r="B956" s="93"/>
    </row>
    <row r="957" spans="2:2">
      <c r="B957" s="93"/>
    </row>
    <row r="958" spans="2:2">
      <c r="B958" s="93"/>
    </row>
    <row r="959" spans="2:2">
      <c r="B959" s="93"/>
    </row>
    <row r="960" spans="2:2">
      <c r="B960" s="93"/>
    </row>
    <row r="961" spans="2:2">
      <c r="B961" s="93"/>
    </row>
    <row r="962" spans="2:2">
      <c r="B962" s="93"/>
    </row>
    <row r="963" spans="2:2">
      <c r="B963" s="93"/>
    </row>
    <row r="964" spans="2:2">
      <c r="B964" s="93"/>
    </row>
    <row r="965" spans="2:2">
      <c r="B965" s="93"/>
    </row>
    <row r="966" spans="2:2">
      <c r="B966" s="93"/>
    </row>
    <row r="967" spans="2:2">
      <c r="B967" s="93"/>
    </row>
    <row r="968" spans="2:2">
      <c r="B968" s="93"/>
    </row>
    <row r="969" spans="2:2">
      <c r="B969" s="93"/>
    </row>
    <row r="970" spans="2:2">
      <c r="B970" s="93"/>
    </row>
    <row r="971" spans="2:2">
      <c r="B971" s="93"/>
    </row>
    <row r="972" spans="2:2">
      <c r="B972" s="93"/>
    </row>
    <row r="973" spans="2:2">
      <c r="B973" s="93"/>
    </row>
    <row r="974" spans="2:2">
      <c r="B974" s="93"/>
    </row>
    <row r="975" spans="2:2">
      <c r="B975" s="93"/>
    </row>
    <row r="976" spans="2:2">
      <c r="B976" s="93"/>
    </row>
    <row r="977" spans="2:2">
      <c r="B977" s="93"/>
    </row>
    <row r="978" spans="2:2">
      <c r="B978" s="93"/>
    </row>
    <row r="979" spans="2:2">
      <c r="B979" s="93"/>
    </row>
    <row r="980" spans="2:2">
      <c r="B980" s="93"/>
    </row>
    <row r="981" spans="2:2">
      <c r="B981" s="93"/>
    </row>
    <row r="982" spans="2:2">
      <c r="B982" s="93"/>
    </row>
    <row r="983" spans="2:2">
      <c r="B983" s="93"/>
    </row>
    <row r="984" spans="2:2">
      <c r="B984" s="93"/>
    </row>
    <row r="985" spans="2:2">
      <c r="B985" s="93"/>
    </row>
    <row r="1010" spans="2:2">
      <c r="B1010" s="93"/>
    </row>
    <row r="1011" spans="2:2">
      <c r="B1011" s="93"/>
    </row>
    <row r="1012" spans="2:2">
      <c r="B1012" s="93"/>
    </row>
    <row r="1013" spans="2:2">
      <c r="B1013" s="93"/>
    </row>
    <row r="1014" spans="2:2">
      <c r="B1014" s="93"/>
    </row>
    <row r="1015" spans="2:2">
      <c r="B1015" s="93"/>
    </row>
    <row r="1016" spans="2:2">
      <c r="B1016" s="93"/>
    </row>
    <row r="1017" spans="2:2">
      <c r="B1017" s="93"/>
    </row>
    <row r="1018" spans="2:2">
      <c r="B1018" s="93"/>
    </row>
    <row r="1019" spans="2:2">
      <c r="B1019" s="93"/>
    </row>
    <row r="1020" spans="2:2">
      <c r="B1020" s="93"/>
    </row>
    <row r="1021" spans="2:2">
      <c r="B1021" s="93"/>
    </row>
    <row r="1022" spans="2:2">
      <c r="B1022" s="93"/>
    </row>
    <row r="1023" spans="2:2">
      <c r="B1023" s="93"/>
    </row>
    <row r="1024" spans="2:2">
      <c r="B1024" s="93"/>
    </row>
    <row r="1025" spans="2:2">
      <c r="B1025" s="93"/>
    </row>
    <row r="1026" spans="2:2">
      <c r="B1026" s="93"/>
    </row>
    <row r="1027" spans="2:2">
      <c r="B1027" s="93"/>
    </row>
    <row r="1028" spans="2:2">
      <c r="B1028" s="93"/>
    </row>
    <row r="1029" spans="2:2">
      <c r="B1029" s="93"/>
    </row>
    <row r="1030" spans="2:2">
      <c r="B1030" s="93"/>
    </row>
    <row r="1031" spans="2:2">
      <c r="B1031" s="93"/>
    </row>
    <row r="1032" spans="2:2">
      <c r="B1032" s="93"/>
    </row>
    <row r="1033" spans="2:2">
      <c r="B1033" s="93"/>
    </row>
    <row r="1034" spans="2:2">
      <c r="B1034" s="93"/>
    </row>
    <row r="1035" spans="2:2">
      <c r="B1035" s="93"/>
    </row>
    <row r="1036" spans="2:2">
      <c r="B1036" s="93"/>
    </row>
    <row r="1037" spans="2:2">
      <c r="B1037" s="93"/>
    </row>
    <row r="1038" spans="2:2">
      <c r="B1038" s="93"/>
    </row>
    <row r="1039" spans="2:2">
      <c r="B1039" s="93"/>
    </row>
    <row r="1040" spans="2:2">
      <c r="B1040" s="93"/>
    </row>
    <row r="1041" spans="2:2">
      <c r="B1041" s="93"/>
    </row>
    <row r="1042" spans="2:2">
      <c r="B1042" s="93"/>
    </row>
    <row r="1043" spans="2:2">
      <c r="B1043" s="93"/>
    </row>
    <row r="1044" spans="2:2">
      <c r="B1044" s="93"/>
    </row>
    <row r="1045" spans="2:2">
      <c r="B1045" s="93"/>
    </row>
    <row r="1046" spans="2:2">
      <c r="B1046" s="93"/>
    </row>
    <row r="1047" spans="2:2">
      <c r="B1047" s="93"/>
    </row>
    <row r="1048" spans="2:2">
      <c r="B1048" s="93"/>
    </row>
    <row r="1049" spans="2:2">
      <c r="B1049" s="93"/>
    </row>
    <row r="1050" spans="2:2">
      <c r="B1050" s="93"/>
    </row>
    <row r="1051" spans="2:2">
      <c r="B1051" s="93"/>
    </row>
    <row r="1052" spans="2:2">
      <c r="B1052" s="93"/>
    </row>
    <row r="1053" spans="2:2">
      <c r="B1053" s="93"/>
    </row>
    <row r="1054" spans="2:2">
      <c r="B1054" s="93"/>
    </row>
    <row r="1055" spans="2:2">
      <c r="B1055" s="93"/>
    </row>
    <row r="1056" spans="2:2">
      <c r="B1056" s="93"/>
    </row>
    <row r="1057" spans="2:2">
      <c r="B1057" s="93"/>
    </row>
    <row r="1058" spans="2:2">
      <c r="B1058" s="93"/>
    </row>
    <row r="1059" spans="2:2">
      <c r="B1059" s="93"/>
    </row>
    <row r="1060" spans="2:2">
      <c r="B1060" s="93"/>
    </row>
    <row r="1061" spans="2:2">
      <c r="B1061" s="93"/>
    </row>
    <row r="1062" spans="2:2">
      <c r="B1062" s="93"/>
    </row>
    <row r="1063" spans="2:2">
      <c r="B1063" s="93"/>
    </row>
    <row r="1064" spans="2:2">
      <c r="B1064" s="93"/>
    </row>
    <row r="1065" spans="2:2">
      <c r="B1065" s="93"/>
    </row>
    <row r="1066" spans="2:2">
      <c r="B1066" s="93"/>
    </row>
    <row r="1067" spans="2:2">
      <c r="B1067" s="93"/>
    </row>
    <row r="1068" spans="2:2">
      <c r="B1068" s="93"/>
    </row>
    <row r="1069" spans="2:2">
      <c r="B1069" s="93"/>
    </row>
    <row r="1070" spans="2:2">
      <c r="B1070" s="93"/>
    </row>
    <row r="1071" spans="2:2">
      <c r="B1071" s="93"/>
    </row>
    <row r="1072" spans="2:2">
      <c r="B1072" s="93"/>
    </row>
    <row r="1073" spans="2:2">
      <c r="B1073" s="93"/>
    </row>
    <row r="1074" spans="2:2">
      <c r="B1074" s="93"/>
    </row>
    <row r="1075" spans="2:2">
      <c r="B1075" s="93"/>
    </row>
    <row r="1076" spans="2:2">
      <c r="B1076" s="93"/>
    </row>
    <row r="1077" spans="2:2">
      <c r="B1077" s="93"/>
    </row>
    <row r="1078" spans="2:2">
      <c r="B1078" s="93"/>
    </row>
    <row r="1079" spans="2:2">
      <c r="B1079" s="93"/>
    </row>
    <row r="1080" spans="2:2">
      <c r="B1080" s="93"/>
    </row>
    <row r="1081" spans="2:2">
      <c r="B1081" s="93"/>
    </row>
    <row r="1082" spans="2:2">
      <c r="B1082" s="93"/>
    </row>
    <row r="1083" spans="2:2">
      <c r="B1083" s="93"/>
    </row>
    <row r="1084" spans="2:2">
      <c r="B1084" s="93"/>
    </row>
    <row r="1085" spans="2:2">
      <c r="B1085" s="93"/>
    </row>
    <row r="1086" spans="2:2">
      <c r="B1086" s="93"/>
    </row>
    <row r="1087" spans="2:2">
      <c r="B1087" s="93"/>
    </row>
    <row r="1088" spans="2:2">
      <c r="B1088" s="93"/>
    </row>
    <row r="1089" spans="2:2">
      <c r="B1089" s="93"/>
    </row>
    <row r="1090" spans="2:2">
      <c r="B1090" s="93"/>
    </row>
    <row r="1091" spans="2:2">
      <c r="B1091" s="93"/>
    </row>
    <row r="1092" spans="2:2">
      <c r="B1092" s="93"/>
    </row>
    <row r="1093" spans="2:2">
      <c r="B1093" s="93"/>
    </row>
    <row r="1094" spans="2:2">
      <c r="B1094" s="93"/>
    </row>
    <row r="1095" spans="2:2">
      <c r="B1095" s="93"/>
    </row>
    <row r="1096" spans="2:2">
      <c r="B1096" s="93"/>
    </row>
    <row r="1097" spans="2:2">
      <c r="B1097" s="93"/>
    </row>
    <row r="1098" spans="2:2">
      <c r="B1098" s="93"/>
    </row>
    <row r="1099" spans="2:2">
      <c r="B1099" s="93"/>
    </row>
    <row r="1100" spans="2:2">
      <c r="B1100" s="93"/>
    </row>
    <row r="1101" spans="2:2">
      <c r="B1101" s="93"/>
    </row>
    <row r="1102" spans="2:2">
      <c r="B1102" s="93"/>
    </row>
    <row r="1103" spans="2:2">
      <c r="B1103" s="93"/>
    </row>
    <row r="1104" spans="2:2">
      <c r="B1104" s="93"/>
    </row>
    <row r="1105" spans="2:2">
      <c r="B1105" s="93"/>
    </row>
    <row r="1106" spans="2:2">
      <c r="B1106" s="93"/>
    </row>
    <row r="1107" spans="2:2">
      <c r="B1107" s="93"/>
    </row>
    <row r="1108" spans="2:2">
      <c r="B1108" s="93"/>
    </row>
    <row r="1109" spans="2:2">
      <c r="B1109" s="93"/>
    </row>
    <row r="1110" spans="2:2">
      <c r="B1110" s="93"/>
    </row>
    <row r="1111" spans="2:2">
      <c r="B1111" s="93"/>
    </row>
    <row r="1112" spans="2:2">
      <c r="B1112" s="93"/>
    </row>
    <row r="1113" spans="2:2">
      <c r="B1113" s="93"/>
    </row>
    <row r="1114" spans="2:2">
      <c r="B1114" s="93"/>
    </row>
    <row r="1115" spans="2:2">
      <c r="B1115" s="93"/>
    </row>
    <row r="1116" spans="2:2">
      <c r="B1116" s="93"/>
    </row>
    <row r="1117" spans="2:2">
      <c r="B1117" s="93"/>
    </row>
    <row r="1118" spans="2:2">
      <c r="B1118" s="93"/>
    </row>
    <row r="1119" spans="2:2">
      <c r="B1119" s="93"/>
    </row>
    <row r="1120" spans="2:2">
      <c r="B1120" s="93"/>
    </row>
    <row r="1121" spans="2:2">
      <c r="B1121" s="93"/>
    </row>
    <row r="1122" spans="2:2">
      <c r="B1122" s="93"/>
    </row>
    <row r="1123" spans="2:2">
      <c r="B1123" s="93"/>
    </row>
    <row r="1124" spans="2:2">
      <c r="B1124" s="93"/>
    </row>
    <row r="1125" spans="2:2">
      <c r="B1125" s="93"/>
    </row>
    <row r="1126" spans="2:2">
      <c r="B1126" s="93"/>
    </row>
    <row r="1127" spans="2:2">
      <c r="B1127" s="93"/>
    </row>
    <row r="1128" spans="2:2">
      <c r="B1128" s="93"/>
    </row>
    <row r="1129" spans="2:2">
      <c r="B1129" s="93"/>
    </row>
    <row r="1130" spans="2:2">
      <c r="B1130" s="93"/>
    </row>
    <row r="1131" spans="2:2">
      <c r="B1131" s="93"/>
    </row>
    <row r="1132" spans="2:2">
      <c r="B1132" s="93"/>
    </row>
    <row r="1133" spans="2:2">
      <c r="B1133" s="93"/>
    </row>
    <row r="1134" spans="2:2">
      <c r="B1134" s="93"/>
    </row>
    <row r="1135" spans="2:2">
      <c r="B1135" s="93"/>
    </row>
    <row r="1136" spans="2:2">
      <c r="B1136" s="93"/>
    </row>
    <row r="1137" spans="2:2">
      <c r="B1137" s="93"/>
    </row>
    <row r="1138" spans="2:2">
      <c r="B1138" s="93"/>
    </row>
    <row r="1139" spans="2:2">
      <c r="B1139" s="93"/>
    </row>
    <row r="1140" spans="2:2">
      <c r="B1140" s="93"/>
    </row>
    <row r="1141" spans="2:2">
      <c r="B1141" s="93"/>
    </row>
    <row r="1142" spans="2:2">
      <c r="B1142" s="93"/>
    </row>
    <row r="1143" spans="2:2">
      <c r="B1143" s="93"/>
    </row>
    <row r="1144" spans="2:2">
      <c r="B1144" s="93"/>
    </row>
    <row r="1145" spans="2:2">
      <c r="B1145" s="93"/>
    </row>
    <row r="1146" spans="2:2">
      <c r="B1146" s="93"/>
    </row>
    <row r="1147" spans="2:2">
      <c r="B1147" s="93"/>
    </row>
    <row r="1148" spans="2:2">
      <c r="B1148" s="93"/>
    </row>
    <row r="1149" spans="2:2">
      <c r="B1149" s="93"/>
    </row>
    <row r="1150" spans="2:2">
      <c r="B1150" s="93"/>
    </row>
    <row r="1151" spans="2:2">
      <c r="B1151" s="93"/>
    </row>
    <row r="1152" spans="2:2">
      <c r="B1152" s="93"/>
    </row>
    <row r="1153" spans="2:2">
      <c r="B1153" s="93"/>
    </row>
    <row r="1178" spans="2:2">
      <c r="B1178" s="93"/>
    </row>
    <row r="1179" spans="2:2">
      <c r="B1179" s="93"/>
    </row>
    <row r="1180" spans="2:2">
      <c r="B1180" s="93"/>
    </row>
    <row r="1181" spans="2:2">
      <c r="B1181" s="93"/>
    </row>
    <row r="1182" spans="2:2">
      <c r="B1182" s="93"/>
    </row>
    <row r="1183" spans="2:2">
      <c r="B1183" s="93"/>
    </row>
    <row r="1184" spans="2:2">
      <c r="B1184" s="93"/>
    </row>
    <row r="1185" spans="2:2">
      <c r="B1185" s="93"/>
    </row>
    <row r="1186" spans="2:2">
      <c r="B1186" s="93"/>
    </row>
    <row r="1187" spans="2:2">
      <c r="B1187" s="93"/>
    </row>
    <row r="1188" spans="2:2">
      <c r="B1188" s="93"/>
    </row>
    <row r="1189" spans="2:2">
      <c r="B1189" s="93"/>
    </row>
    <row r="1190" spans="2:2">
      <c r="B1190" s="93"/>
    </row>
    <row r="1191" spans="2:2">
      <c r="B1191" s="93"/>
    </row>
    <row r="1192" spans="2:2">
      <c r="B1192" s="93"/>
    </row>
    <row r="1193" spans="2:2">
      <c r="B1193" s="93"/>
    </row>
    <row r="1194" spans="2:2">
      <c r="B1194" s="93"/>
    </row>
    <row r="1195" spans="2:2">
      <c r="B1195" s="93"/>
    </row>
    <row r="1196" spans="2:2">
      <c r="B1196" s="93"/>
    </row>
    <row r="1197" spans="2:2">
      <c r="B1197" s="93"/>
    </row>
    <row r="1198" spans="2:2">
      <c r="B1198" s="93"/>
    </row>
    <row r="1199" spans="2:2">
      <c r="B1199" s="93"/>
    </row>
    <row r="1200" spans="2:2">
      <c r="B1200" s="93"/>
    </row>
    <row r="1201" spans="2:2">
      <c r="B1201" s="93"/>
    </row>
    <row r="1202" spans="2:2">
      <c r="B1202" s="93"/>
    </row>
    <row r="1203" spans="2:2">
      <c r="B1203" s="93"/>
    </row>
    <row r="1204" spans="2:2">
      <c r="B1204" s="93"/>
    </row>
    <row r="1205" spans="2:2">
      <c r="B1205" s="93"/>
    </row>
    <row r="1206" spans="2:2">
      <c r="B1206" s="93"/>
    </row>
    <row r="1207" spans="2:2">
      <c r="B1207" s="93"/>
    </row>
    <row r="1208" spans="2:2">
      <c r="B1208" s="93"/>
    </row>
    <row r="1209" spans="2:2">
      <c r="B1209" s="93"/>
    </row>
    <row r="1210" spans="2:2">
      <c r="B1210" s="93"/>
    </row>
    <row r="1211" spans="2:2">
      <c r="B1211" s="93"/>
    </row>
    <row r="1212" spans="2:2">
      <c r="B1212" s="93"/>
    </row>
    <row r="1213" spans="2:2">
      <c r="B1213" s="93"/>
    </row>
    <row r="1214" spans="2:2">
      <c r="B1214" s="93"/>
    </row>
    <row r="1215" spans="2:2">
      <c r="B1215" s="93"/>
    </row>
    <row r="1216" spans="2:2">
      <c r="B1216" s="93"/>
    </row>
    <row r="1217" spans="2:2">
      <c r="B1217" s="93"/>
    </row>
    <row r="1218" spans="2:2">
      <c r="B1218" s="93"/>
    </row>
    <row r="1219" spans="2:2">
      <c r="B1219" s="93"/>
    </row>
    <row r="1220" spans="2:2">
      <c r="B1220" s="93"/>
    </row>
    <row r="1221" spans="2:2">
      <c r="B1221" s="93"/>
    </row>
    <row r="1222" spans="2:2">
      <c r="B1222" s="93"/>
    </row>
    <row r="1223" spans="2:2">
      <c r="B1223" s="93"/>
    </row>
    <row r="1224" spans="2:2">
      <c r="B1224" s="93"/>
    </row>
    <row r="1225" spans="2:2">
      <c r="B1225" s="93"/>
    </row>
    <row r="1226" spans="2:2">
      <c r="B1226" s="93"/>
    </row>
    <row r="1227" spans="2:2">
      <c r="B1227" s="93"/>
    </row>
    <row r="1228" spans="2:2">
      <c r="B1228" s="93"/>
    </row>
    <row r="1229" spans="2:2">
      <c r="B1229" s="93"/>
    </row>
    <row r="1230" spans="2:2">
      <c r="B1230" s="93"/>
    </row>
    <row r="1231" spans="2:2">
      <c r="B1231" s="93"/>
    </row>
    <row r="1232" spans="2:2">
      <c r="B1232" s="93"/>
    </row>
    <row r="1233" spans="2:2">
      <c r="B1233" s="93"/>
    </row>
    <row r="1234" spans="2:2">
      <c r="B1234" s="93"/>
    </row>
    <row r="1235" spans="2:2">
      <c r="B1235" s="93"/>
    </row>
    <row r="1236" spans="2:2">
      <c r="B1236" s="93"/>
    </row>
    <row r="1237" spans="2:2">
      <c r="B1237" s="93"/>
    </row>
    <row r="1238" spans="2:2">
      <c r="B1238" s="93"/>
    </row>
    <row r="1239" spans="2:2">
      <c r="B1239" s="93"/>
    </row>
    <row r="1240" spans="2:2">
      <c r="B1240" s="93"/>
    </row>
    <row r="1241" spans="2:2">
      <c r="B1241" s="93"/>
    </row>
    <row r="1242" spans="2:2">
      <c r="B1242" s="93"/>
    </row>
    <row r="1243" spans="2:2">
      <c r="B1243" s="93"/>
    </row>
    <row r="1244" spans="2:2">
      <c r="B1244" s="93"/>
    </row>
    <row r="1245" spans="2:2">
      <c r="B1245" s="93"/>
    </row>
    <row r="1246" spans="2:2">
      <c r="B1246" s="93"/>
    </row>
    <row r="1247" spans="2:2">
      <c r="B1247" s="93"/>
    </row>
    <row r="1248" spans="2:2">
      <c r="B1248" s="93"/>
    </row>
    <row r="1249" spans="2:2">
      <c r="B1249" s="93"/>
    </row>
    <row r="1250" spans="2:2">
      <c r="B1250" s="93"/>
    </row>
    <row r="1251" spans="2:2">
      <c r="B1251" s="93"/>
    </row>
    <row r="1252" spans="2:2">
      <c r="B1252" s="93"/>
    </row>
    <row r="1253" spans="2:2">
      <c r="B1253" s="93"/>
    </row>
    <row r="1254" spans="2:2">
      <c r="B1254" s="93"/>
    </row>
    <row r="1255" spans="2:2">
      <c r="B1255" s="93"/>
    </row>
    <row r="1256" spans="2:2">
      <c r="B1256" s="93"/>
    </row>
    <row r="1257" spans="2:2">
      <c r="B1257" s="93"/>
    </row>
    <row r="1258" spans="2:2">
      <c r="B1258" s="93"/>
    </row>
    <row r="1259" spans="2:2">
      <c r="B1259" s="93"/>
    </row>
    <row r="1260" spans="2:2">
      <c r="B1260" s="93"/>
    </row>
    <row r="1261" spans="2:2">
      <c r="B1261" s="93"/>
    </row>
    <row r="1262" spans="2:2">
      <c r="B1262" s="93"/>
    </row>
    <row r="1263" spans="2:2">
      <c r="B1263" s="93"/>
    </row>
    <row r="1264" spans="2:2">
      <c r="B1264" s="93"/>
    </row>
    <row r="1265" spans="2:2">
      <c r="B1265" s="93"/>
    </row>
    <row r="1266" spans="2:2">
      <c r="B1266" s="93"/>
    </row>
    <row r="1267" spans="2:2">
      <c r="B1267" s="93"/>
    </row>
    <row r="1268" spans="2:2">
      <c r="B1268" s="93"/>
    </row>
    <row r="1269" spans="2:2">
      <c r="B1269" s="93"/>
    </row>
    <row r="1270" spans="2:2">
      <c r="B1270" s="93"/>
    </row>
    <row r="1271" spans="2:2">
      <c r="B1271" s="93"/>
    </row>
    <row r="1272" spans="2:2">
      <c r="B1272" s="93"/>
    </row>
    <row r="1273" spans="2:2">
      <c r="B1273" s="93"/>
    </row>
    <row r="1274" spans="2:2">
      <c r="B1274" s="93"/>
    </row>
    <row r="1275" spans="2:2">
      <c r="B1275" s="93"/>
    </row>
    <row r="1276" spans="2:2">
      <c r="B1276" s="93"/>
    </row>
    <row r="1277" spans="2:2">
      <c r="B1277" s="93"/>
    </row>
    <row r="1278" spans="2:2">
      <c r="B1278" s="93"/>
    </row>
    <row r="1279" spans="2:2">
      <c r="B1279" s="93"/>
    </row>
    <row r="1280" spans="2:2">
      <c r="B1280" s="93"/>
    </row>
    <row r="1281" spans="2:2">
      <c r="B1281" s="93"/>
    </row>
    <row r="1282" spans="2:2">
      <c r="B1282" s="93"/>
    </row>
    <row r="1283" spans="2:2">
      <c r="B1283" s="93"/>
    </row>
    <row r="1284" spans="2:2">
      <c r="B1284" s="93"/>
    </row>
    <row r="1285" spans="2:2">
      <c r="B1285" s="93"/>
    </row>
    <row r="1286" spans="2:2">
      <c r="B1286" s="93"/>
    </row>
    <row r="1287" spans="2:2">
      <c r="B1287" s="93"/>
    </row>
    <row r="1288" spans="2:2">
      <c r="B1288" s="93"/>
    </row>
    <row r="1289" spans="2:2">
      <c r="B1289" s="93"/>
    </row>
    <row r="1290" spans="2:2">
      <c r="B1290" s="93"/>
    </row>
    <row r="1291" spans="2:2">
      <c r="B1291" s="93"/>
    </row>
    <row r="1292" spans="2:2">
      <c r="B1292" s="93"/>
    </row>
    <row r="1293" spans="2:2">
      <c r="B1293" s="93"/>
    </row>
    <row r="1294" spans="2:2">
      <c r="B1294" s="93"/>
    </row>
    <row r="1295" spans="2:2">
      <c r="B1295" s="93"/>
    </row>
    <row r="1296" spans="2:2">
      <c r="B1296" s="93"/>
    </row>
    <row r="1297" spans="2:2">
      <c r="B1297" s="93"/>
    </row>
    <row r="1298" spans="2:2">
      <c r="B1298" s="93"/>
    </row>
    <row r="1299" spans="2:2">
      <c r="B1299" s="93"/>
    </row>
    <row r="1300" spans="2:2">
      <c r="B1300" s="93"/>
    </row>
    <row r="1301" spans="2:2">
      <c r="B1301" s="93"/>
    </row>
    <row r="1302" spans="2:2">
      <c r="B1302" s="93"/>
    </row>
    <row r="1303" spans="2:2">
      <c r="B1303" s="93"/>
    </row>
    <row r="1304" spans="2:2">
      <c r="B1304" s="93"/>
    </row>
    <row r="1305" spans="2:2">
      <c r="B1305" s="93"/>
    </row>
    <row r="1306" spans="2:2">
      <c r="B1306" s="93"/>
    </row>
    <row r="1307" spans="2:2">
      <c r="B1307" s="93"/>
    </row>
    <row r="1308" spans="2:2">
      <c r="B1308" s="93"/>
    </row>
    <row r="1309" spans="2:2">
      <c r="B1309" s="93"/>
    </row>
    <row r="1310" spans="2:2">
      <c r="B1310" s="93"/>
    </row>
    <row r="1311" spans="2:2">
      <c r="B1311" s="93"/>
    </row>
    <row r="1312" spans="2:2">
      <c r="B1312" s="93"/>
    </row>
    <row r="1313" spans="2:2">
      <c r="B1313" s="93"/>
    </row>
    <row r="1314" spans="2:2">
      <c r="B1314" s="93"/>
    </row>
    <row r="1315" spans="2:2">
      <c r="B1315" s="93"/>
    </row>
    <row r="1316" spans="2:2">
      <c r="B1316" s="93"/>
    </row>
    <row r="1317" spans="2:2">
      <c r="B1317" s="93"/>
    </row>
    <row r="1318" spans="2:2">
      <c r="B1318" s="93"/>
    </row>
    <row r="1319" spans="2:2">
      <c r="B1319" s="93"/>
    </row>
    <row r="1320" spans="2:2">
      <c r="B1320" s="93"/>
    </row>
    <row r="1321" spans="2:2">
      <c r="B1321" s="93"/>
    </row>
    <row r="1346" spans="2:2">
      <c r="B1346" s="93"/>
    </row>
    <row r="1347" spans="2:2">
      <c r="B1347" s="93"/>
    </row>
    <row r="1348" spans="2:2">
      <c r="B1348" s="93"/>
    </row>
    <row r="1349" spans="2:2">
      <c r="B1349" s="93"/>
    </row>
    <row r="1350" spans="2:2">
      <c r="B1350" s="93"/>
    </row>
    <row r="1351" spans="2:2">
      <c r="B1351" s="93"/>
    </row>
    <row r="1352" spans="2:2">
      <c r="B1352" s="93"/>
    </row>
    <row r="1353" spans="2:2">
      <c r="B1353" s="93"/>
    </row>
    <row r="1354" spans="2:2">
      <c r="B1354" s="93"/>
    </row>
    <row r="1355" spans="2:2">
      <c r="B1355" s="93"/>
    </row>
    <row r="1356" spans="2:2">
      <c r="B1356" s="93"/>
    </row>
    <row r="1357" spans="2:2">
      <c r="B1357" s="93"/>
    </row>
    <row r="1358" spans="2:2">
      <c r="B1358" s="93"/>
    </row>
    <row r="1359" spans="2:2">
      <c r="B1359" s="93"/>
    </row>
    <row r="1360" spans="2:2">
      <c r="B1360" s="93"/>
    </row>
    <row r="1361" spans="2:2">
      <c r="B1361" s="93"/>
    </row>
    <row r="1362" spans="2:2">
      <c r="B1362" s="93"/>
    </row>
    <row r="1363" spans="2:2">
      <c r="B1363" s="93"/>
    </row>
    <row r="1364" spans="2:2">
      <c r="B1364" s="93"/>
    </row>
    <row r="1365" spans="2:2">
      <c r="B1365" s="93"/>
    </row>
    <row r="1366" spans="2:2">
      <c r="B1366" s="93"/>
    </row>
    <row r="1367" spans="2:2">
      <c r="B1367" s="93"/>
    </row>
    <row r="1368" spans="2:2">
      <c r="B1368" s="93"/>
    </row>
    <row r="1369" spans="2:2">
      <c r="B1369" s="93"/>
    </row>
    <row r="1370" spans="2:2">
      <c r="B1370" s="93"/>
    </row>
    <row r="1371" spans="2:2">
      <c r="B1371" s="93"/>
    </row>
    <row r="1372" spans="2:2">
      <c r="B1372" s="93"/>
    </row>
    <row r="1373" spans="2:2">
      <c r="B1373" s="93"/>
    </row>
    <row r="1374" spans="2:2">
      <c r="B1374" s="93"/>
    </row>
    <row r="1375" spans="2:2">
      <c r="B1375" s="93"/>
    </row>
    <row r="1376" spans="2:2">
      <c r="B1376" s="93"/>
    </row>
    <row r="1377" spans="2:2">
      <c r="B1377" s="93"/>
    </row>
    <row r="1378" spans="2:2">
      <c r="B1378" s="93"/>
    </row>
    <row r="1379" spans="2:2">
      <c r="B1379" s="93"/>
    </row>
    <row r="1380" spans="2:2">
      <c r="B1380" s="93"/>
    </row>
    <row r="1381" spans="2:2">
      <c r="B1381" s="93"/>
    </row>
    <row r="1382" spans="2:2">
      <c r="B1382" s="93"/>
    </row>
    <row r="1383" spans="2:2">
      <c r="B1383" s="93"/>
    </row>
    <row r="1384" spans="2:2">
      <c r="B1384" s="93"/>
    </row>
    <row r="1385" spans="2:2">
      <c r="B1385" s="93"/>
    </row>
    <row r="1386" spans="2:2">
      <c r="B1386" s="93"/>
    </row>
    <row r="1387" spans="2:2">
      <c r="B1387" s="93"/>
    </row>
    <row r="1388" spans="2:2">
      <c r="B1388" s="93"/>
    </row>
    <row r="1389" spans="2:2">
      <c r="B1389" s="93"/>
    </row>
    <row r="1390" spans="2:2">
      <c r="B1390" s="93"/>
    </row>
    <row r="1391" spans="2:2">
      <c r="B1391" s="93"/>
    </row>
    <row r="1392" spans="2:2">
      <c r="B1392" s="93"/>
    </row>
    <row r="1393" spans="2:2">
      <c r="B1393" s="93"/>
    </row>
    <row r="1394" spans="2:2">
      <c r="B1394" s="93"/>
    </row>
    <row r="1395" spans="2:2">
      <c r="B1395" s="93"/>
    </row>
    <row r="1396" spans="2:2">
      <c r="B1396" s="93"/>
    </row>
    <row r="1397" spans="2:2">
      <c r="B1397" s="93"/>
    </row>
    <row r="1398" spans="2:2">
      <c r="B1398" s="93"/>
    </row>
    <row r="1399" spans="2:2">
      <c r="B1399" s="93"/>
    </row>
    <row r="1400" spans="2:2">
      <c r="B1400" s="93"/>
    </row>
    <row r="1401" spans="2:2">
      <c r="B1401" s="93"/>
    </row>
    <row r="1402" spans="2:2">
      <c r="B1402" s="93"/>
    </row>
    <row r="1403" spans="2:2">
      <c r="B1403" s="93"/>
    </row>
    <row r="1404" spans="2:2">
      <c r="B1404" s="93"/>
    </row>
    <row r="1405" spans="2:2">
      <c r="B1405" s="93"/>
    </row>
    <row r="1406" spans="2:2">
      <c r="B1406" s="93"/>
    </row>
    <row r="1407" spans="2:2">
      <c r="B1407" s="93"/>
    </row>
    <row r="1408" spans="2:2">
      <c r="B1408" s="93"/>
    </row>
    <row r="1409" spans="2:2">
      <c r="B1409" s="93"/>
    </row>
    <row r="1410" spans="2:2">
      <c r="B1410" s="93"/>
    </row>
    <row r="1411" spans="2:2">
      <c r="B1411" s="93"/>
    </row>
    <row r="1412" spans="2:2">
      <c r="B1412" s="93"/>
    </row>
    <row r="1413" spans="2:2">
      <c r="B1413" s="93"/>
    </row>
    <row r="1414" spans="2:2">
      <c r="B1414" s="93"/>
    </row>
    <row r="1415" spans="2:2">
      <c r="B1415" s="93"/>
    </row>
    <row r="1416" spans="2:2">
      <c r="B1416" s="93"/>
    </row>
    <row r="1417" spans="2:2">
      <c r="B1417" s="93"/>
    </row>
    <row r="1418" spans="2:2">
      <c r="B1418" s="93"/>
    </row>
    <row r="1419" spans="2:2">
      <c r="B1419" s="93"/>
    </row>
    <row r="1420" spans="2:2">
      <c r="B1420" s="93"/>
    </row>
    <row r="1421" spans="2:2">
      <c r="B1421" s="93"/>
    </row>
    <row r="1422" spans="2:2">
      <c r="B1422" s="93"/>
    </row>
    <row r="1423" spans="2:2">
      <c r="B1423" s="93"/>
    </row>
    <row r="1424" spans="2:2">
      <c r="B1424" s="93"/>
    </row>
    <row r="1425" spans="2:2">
      <c r="B1425" s="93"/>
    </row>
    <row r="1426" spans="2:2">
      <c r="B1426" s="93"/>
    </row>
    <row r="1427" spans="2:2">
      <c r="B1427" s="93"/>
    </row>
    <row r="1428" spans="2:2">
      <c r="B1428" s="93"/>
    </row>
    <row r="1429" spans="2:2">
      <c r="B1429" s="93"/>
    </row>
    <row r="1430" spans="2:2">
      <c r="B1430" s="93"/>
    </row>
    <row r="1431" spans="2:2">
      <c r="B1431" s="93"/>
    </row>
    <row r="1432" spans="2:2">
      <c r="B1432" s="93"/>
    </row>
    <row r="1433" spans="2:2">
      <c r="B1433" s="93"/>
    </row>
    <row r="1434" spans="2:2">
      <c r="B1434" s="93"/>
    </row>
    <row r="1435" spans="2:2">
      <c r="B1435" s="93"/>
    </row>
    <row r="1436" spans="2:2">
      <c r="B1436" s="93"/>
    </row>
    <row r="1437" spans="2:2">
      <c r="B1437" s="93"/>
    </row>
    <row r="1438" spans="2:2">
      <c r="B1438" s="93"/>
    </row>
    <row r="1439" spans="2:2">
      <c r="B1439" s="93"/>
    </row>
    <row r="1440" spans="2:2">
      <c r="B1440" s="93"/>
    </row>
    <row r="1441" spans="2:2">
      <c r="B1441" s="93"/>
    </row>
    <row r="1442" spans="2:2">
      <c r="B1442" s="93"/>
    </row>
    <row r="1443" spans="2:2">
      <c r="B1443" s="93"/>
    </row>
    <row r="1444" spans="2:2">
      <c r="B1444" s="93"/>
    </row>
    <row r="1445" spans="2:2">
      <c r="B1445" s="93"/>
    </row>
    <row r="1446" spans="2:2">
      <c r="B1446" s="93"/>
    </row>
    <row r="1447" spans="2:2">
      <c r="B1447" s="93"/>
    </row>
    <row r="1448" spans="2:2">
      <c r="B1448" s="93"/>
    </row>
    <row r="1449" spans="2:2">
      <c r="B1449" s="93"/>
    </row>
    <row r="1450" spans="2:2">
      <c r="B1450" s="93"/>
    </row>
    <row r="1451" spans="2:2">
      <c r="B1451" s="93"/>
    </row>
    <row r="1452" spans="2:2">
      <c r="B1452" s="93"/>
    </row>
    <row r="1453" spans="2:2">
      <c r="B1453" s="93"/>
    </row>
    <row r="1454" spans="2:2">
      <c r="B1454" s="93"/>
    </row>
    <row r="1455" spans="2:2">
      <c r="B1455" s="93"/>
    </row>
    <row r="1456" spans="2:2">
      <c r="B1456" s="93"/>
    </row>
    <row r="1457" spans="2:2">
      <c r="B1457" s="93"/>
    </row>
    <row r="1458" spans="2:2">
      <c r="B1458" s="93"/>
    </row>
    <row r="1459" spans="2:2">
      <c r="B1459" s="93"/>
    </row>
    <row r="1460" spans="2:2">
      <c r="B1460" s="93"/>
    </row>
    <row r="1461" spans="2:2">
      <c r="B1461" s="93"/>
    </row>
    <row r="1462" spans="2:2">
      <c r="B1462" s="93"/>
    </row>
    <row r="1463" spans="2:2">
      <c r="B1463" s="93"/>
    </row>
    <row r="1464" spans="2:2">
      <c r="B1464" s="93"/>
    </row>
    <row r="1465" spans="2:2">
      <c r="B1465" s="93"/>
    </row>
    <row r="1466" spans="2:2">
      <c r="B1466" s="93"/>
    </row>
    <row r="1467" spans="2:2">
      <c r="B1467" s="93"/>
    </row>
    <row r="1468" spans="2:2">
      <c r="B1468" s="93"/>
    </row>
    <row r="1469" spans="2:2">
      <c r="B1469" s="93"/>
    </row>
    <row r="1470" spans="2:2">
      <c r="B1470" s="93"/>
    </row>
    <row r="1471" spans="2:2">
      <c r="B1471" s="93"/>
    </row>
    <row r="1472" spans="2:2">
      <c r="B1472" s="93"/>
    </row>
    <row r="1473" spans="2:2">
      <c r="B1473" s="93"/>
    </row>
    <row r="1474" spans="2:2">
      <c r="B1474" s="93"/>
    </row>
    <row r="1475" spans="2:2">
      <c r="B1475" s="93"/>
    </row>
    <row r="1476" spans="2:2">
      <c r="B1476" s="93"/>
    </row>
    <row r="1477" spans="2:2">
      <c r="B1477" s="93"/>
    </row>
    <row r="1478" spans="2:2">
      <c r="B1478" s="93"/>
    </row>
    <row r="1479" spans="2:2">
      <c r="B1479" s="93"/>
    </row>
    <row r="1480" spans="2:2">
      <c r="B1480" s="93"/>
    </row>
    <row r="1481" spans="2:2">
      <c r="B1481" s="93"/>
    </row>
    <row r="1482" spans="2:2">
      <c r="B1482" s="93"/>
    </row>
    <row r="1483" spans="2:2">
      <c r="B1483" s="93"/>
    </row>
    <row r="1484" spans="2:2">
      <c r="B1484" s="93"/>
    </row>
    <row r="1485" spans="2:2">
      <c r="B1485" s="93"/>
    </row>
    <row r="1486" spans="2:2">
      <c r="B1486" s="93"/>
    </row>
    <row r="1487" spans="2:2">
      <c r="B1487" s="93"/>
    </row>
    <row r="1488" spans="2:2">
      <c r="B1488" s="93"/>
    </row>
    <row r="1489" spans="2:2">
      <c r="B1489" s="93"/>
    </row>
    <row r="1514" spans="2:2">
      <c r="B1514" s="93"/>
    </row>
    <row r="1515" spans="2:2">
      <c r="B1515" s="93"/>
    </row>
    <row r="1516" spans="2:2">
      <c r="B1516" s="93"/>
    </row>
    <row r="1517" spans="2:2">
      <c r="B1517" s="93"/>
    </row>
    <row r="1518" spans="2:2">
      <c r="B1518" s="93"/>
    </row>
    <row r="1519" spans="2:2">
      <c r="B1519" s="93"/>
    </row>
    <row r="1520" spans="2:2">
      <c r="B1520" s="93"/>
    </row>
    <row r="1521" spans="2:2">
      <c r="B1521" s="93"/>
    </row>
    <row r="1522" spans="2:2">
      <c r="B1522" s="93"/>
    </row>
    <row r="1523" spans="2:2">
      <c r="B1523" s="93"/>
    </row>
    <row r="1524" spans="2:2">
      <c r="B1524" s="93"/>
    </row>
    <row r="1525" spans="2:2">
      <c r="B1525" s="93"/>
    </row>
    <row r="1526" spans="2:2">
      <c r="B1526" s="93"/>
    </row>
    <row r="1527" spans="2:2">
      <c r="B1527" s="93"/>
    </row>
    <row r="1528" spans="2:2">
      <c r="B1528" s="93"/>
    </row>
    <row r="1529" spans="2:2">
      <c r="B1529" s="93"/>
    </row>
    <row r="1530" spans="2:2">
      <c r="B1530" s="93"/>
    </row>
    <row r="1531" spans="2:2">
      <c r="B1531" s="93"/>
    </row>
    <row r="1532" spans="2:2">
      <c r="B1532" s="93"/>
    </row>
    <row r="1533" spans="2:2">
      <c r="B1533" s="93"/>
    </row>
    <row r="1534" spans="2:2">
      <c r="B1534" s="93"/>
    </row>
    <row r="1535" spans="2:2">
      <c r="B1535" s="93"/>
    </row>
    <row r="1536" spans="2:2">
      <c r="B1536" s="93"/>
    </row>
    <row r="1537" spans="2:2">
      <c r="B1537" s="93"/>
    </row>
    <row r="1538" spans="2:2">
      <c r="B1538" s="93"/>
    </row>
    <row r="1539" spans="2:2">
      <c r="B1539" s="93"/>
    </row>
    <row r="1540" spans="2:2">
      <c r="B1540" s="93"/>
    </row>
    <row r="1541" spans="2:2">
      <c r="B1541" s="93"/>
    </row>
    <row r="1542" spans="2:2">
      <c r="B1542" s="93"/>
    </row>
    <row r="1543" spans="2:2">
      <c r="B1543" s="93"/>
    </row>
    <row r="1544" spans="2:2">
      <c r="B1544" s="93"/>
    </row>
    <row r="1545" spans="2:2">
      <c r="B1545" s="93"/>
    </row>
    <row r="1546" spans="2:2">
      <c r="B1546" s="93"/>
    </row>
    <row r="1547" spans="2:2">
      <c r="B1547" s="93"/>
    </row>
    <row r="1548" spans="2:2">
      <c r="B1548" s="93"/>
    </row>
    <row r="1549" spans="2:2">
      <c r="B1549" s="93"/>
    </row>
    <row r="1550" spans="2:2">
      <c r="B1550" s="93"/>
    </row>
    <row r="1551" spans="2:2">
      <c r="B1551" s="93"/>
    </row>
    <row r="1552" spans="2:2">
      <c r="B1552" s="93"/>
    </row>
    <row r="1553" spans="2:2">
      <c r="B1553" s="93"/>
    </row>
    <row r="1554" spans="2:2">
      <c r="B1554" s="93"/>
    </row>
    <row r="1555" spans="2:2">
      <c r="B1555" s="93"/>
    </row>
    <row r="1556" spans="2:2">
      <c r="B1556" s="93"/>
    </row>
    <row r="1557" spans="2:2">
      <c r="B1557" s="93"/>
    </row>
    <row r="1558" spans="2:2">
      <c r="B1558" s="93"/>
    </row>
    <row r="1559" spans="2:2">
      <c r="B1559" s="93"/>
    </row>
    <row r="1560" spans="2:2">
      <c r="B1560" s="93"/>
    </row>
    <row r="1561" spans="2:2">
      <c r="B1561" s="93"/>
    </row>
    <row r="1562" spans="2:2">
      <c r="B1562" s="93"/>
    </row>
    <row r="1563" spans="2:2">
      <c r="B1563" s="93"/>
    </row>
    <row r="1564" spans="2:2">
      <c r="B1564" s="93"/>
    </row>
    <row r="1565" spans="2:2">
      <c r="B1565" s="93"/>
    </row>
    <row r="1566" spans="2:2">
      <c r="B1566" s="93"/>
    </row>
    <row r="1567" spans="2:2">
      <c r="B1567" s="93"/>
    </row>
    <row r="1568" spans="2:2">
      <c r="B1568" s="93"/>
    </row>
    <row r="1569" spans="2:2">
      <c r="B1569" s="93"/>
    </row>
    <row r="1570" spans="2:2">
      <c r="B1570" s="93"/>
    </row>
    <row r="1571" spans="2:2">
      <c r="B1571" s="93"/>
    </row>
    <row r="1572" spans="2:2">
      <c r="B1572" s="93"/>
    </row>
    <row r="1573" spans="2:2">
      <c r="B1573" s="93"/>
    </row>
    <row r="1574" spans="2:2">
      <c r="B1574" s="93"/>
    </row>
    <row r="1575" spans="2:2">
      <c r="B1575" s="93"/>
    </row>
    <row r="1576" spans="2:2">
      <c r="B1576" s="93"/>
    </row>
    <row r="1577" spans="2:2">
      <c r="B1577" s="93"/>
    </row>
    <row r="1578" spans="2:2">
      <c r="B1578" s="93"/>
    </row>
    <row r="1579" spans="2:2">
      <c r="B1579" s="93"/>
    </row>
    <row r="1580" spans="2:2">
      <c r="B1580" s="93"/>
    </row>
    <row r="1581" spans="2:2">
      <c r="B1581" s="93"/>
    </row>
    <row r="1582" spans="2:2">
      <c r="B1582" s="93"/>
    </row>
    <row r="1583" spans="2:2">
      <c r="B1583" s="93"/>
    </row>
    <row r="1584" spans="2:2">
      <c r="B1584" s="93"/>
    </row>
    <row r="1585" spans="2:2">
      <c r="B1585" s="93"/>
    </row>
    <row r="1586" spans="2:2">
      <c r="B1586" s="93"/>
    </row>
    <row r="1587" spans="2:2">
      <c r="B1587" s="93"/>
    </row>
    <row r="1588" spans="2:2">
      <c r="B1588" s="93"/>
    </row>
    <row r="1589" spans="2:2">
      <c r="B1589" s="93"/>
    </row>
    <row r="1590" spans="2:2">
      <c r="B1590" s="93"/>
    </row>
    <row r="1591" spans="2:2">
      <c r="B1591" s="93"/>
    </row>
    <row r="1592" spans="2:2">
      <c r="B1592" s="93"/>
    </row>
    <row r="1593" spans="2:2">
      <c r="B1593" s="93"/>
    </row>
    <row r="1594" spans="2:2">
      <c r="B1594" s="93"/>
    </row>
    <row r="1595" spans="2:2">
      <c r="B1595" s="93"/>
    </row>
    <row r="1596" spans="2:2">
      <c r="B1596" s="93"/>
    </row>
    <row r="1597" spans="2:2">
      <c r="B1597" s="93"/>
    </row>
    <row r="1598" spans="2:2">
      <c r="B1598" s="93"/>
    </row>
    <row r="1599" spans="2:2">
      <c r="B1599" s="93"/>
    </row>
    <row r="1600" spans="2:2">
      <c r="B1600" s="93"/>
    </row>
    <row r="1601" spans="2:2">
      <c r="B1601" s="93"/>
    </row>
    <row r="1602" spans="2:2">
      <c r="B1602" s="93"/>
    </row>
    <row r="1603" spans="2:2">
      <c r="B1603" s="93"/>
    </row>
    <row r="1604" spans="2:2">
      <c r="B1604" s="93"/>
    </row>
    <row r="1605" spans="2:2">
      <c r="B1605" s="93"/>
    </row>
    <row r="1606" spans="2:2">
      <c r="B1606" s="93"/>
    </row>
    <row r="1607" spans="2:2">
      <c r="B1607" s="93"/>
    </row>
    <row r="1608" spans="2:2">
      <c r="B1608" s="93"/>
    </row>
    <row r="1609" spans="2:2">
      <c r="B1609" s="93"/>
    </row>
    <row r="1610" spans="2:2">
      <c r="B1610" s="93"/>
    </row>
    <row r="1611" spans="2:2">
      <c r="B1611" s="93"/>
    </row>
    <row r="1612" spans="2:2">
      <c r="B1612" s="93"/>
    </row>
    <row r="1613" spans="2:2">
      <c r="B1613" s="93"/>
    </row>
    <row r="1614" spans="2:2">
      <c r="B1614" s="93"/>
    </row>
    <row r="1615" spans="2:2">
      <c r="B1615" s="93"/>
    </row>
    <row r="1616" spans="2:2">
      <c r="B1616" s="93"/>
    </row>
    <row r="1617" spans="2:2">
      <c r="B1617" s="93"/>
    </row>
    <row r="1618" spans="2:2">
      <c r="B1618" s="93"/>
    </row>
    <row r="1619" spans="2:2">
      <c r="B1619" s="93"/>
    </row>
    <row r="1620" spans="2:2">
      <c r="B1620" s="93"/>
    </row>
    <row r="1621" spans="2:2">
      <c r="B1621" s="93"/>
    </row>
    <row r="1622" spans="2:2">
      <c r="B1622" s="93"/>
    </row>
    <row r="1623" spans="2:2">
      <c r="B1623" s="93"/>
    </row>
    <row r="1624" spans="2:2">
      <c r="B1624" s="93"/>
    </row>
    <row r="1625" spans="2:2">
      <c r="B1625" s="93"/>
    </row>
    <row r="1626" spans="2:2">
      <c r="B1626" s="93"/>
    </row>
    <row r="1627" spans="2:2">
      <c r="B1627" s="93"/>
    </row>
    <row r="1628" spans="2:2">
      <c r="B1628" s="93"/>
    </row>
    <row r="1629" spans="2:2">
      <c r="B1629" s="93"/>
    </row>
    <row r="1630" spans="2:2">
      <c r="B1630" s="93"/>
    </row>
    <row r="1631" spans="2:2">
      <c r="B1631" s="93"/>
    </row>
    <row r="1632" spans="2:2">
      <c r="B1632" s="93"/>
    </row>
    <row r="1633" spans="2:2">
      <c r="B1633" s="93"/>
    </row>
    <row r="1634" spans="2:2">
      <c r="B1634" s="93"/>
    </row>
    <row r="1635" spans="2:2">
      <c r="B1635" s="93"/>
    </row>
    <row r="1636" spans="2:2">
      <c r="B1636" s="93"/>
    </row>
    <row r="1637" spans="2:2">
      <c r="B1637" s="93"/>
    </row>
    <row r="1638" spans="2:2">
      <c r="B1638" s="93"/>
    </row>
    <row r="1639" spans="2:2">
      <c r="B1639" s="93"/>
    </row>
    <row r="1640" spans="2:2">
      <c r="B1640" s="93"/>
    </row>
    <row r="1641" spans="2:2">
      <c r="B1641" s="93"/>
    </row>
    <row r="1642" spans="2:2">
      <c r="B1642" s="93"/>
    </row>
    <row r="1643" spans="2:2">
      <c r="B1643" s="93"/>
    </row>
    <row r="1644" spans="2:2">
      <c r="B1644" s="93"/>
    </row>
    <row r="1645" spans="2:2">
      <c r="B1645" s="93"/>
    </row>
    <row r="1646" spans="2:2">
      <c r="B1646" s="93"/>
    </row>
    <row r="1647" spans="2:2">
      <c r="B1647" s="93"/>
    </row>
    <row r="1648" spans="2:2">
      <c r="B1648" s="93"/>
    </row>
    <row r="1649" spans="2:2">
      <c r="B1649" s="93"/>
    </row>
    <row r="1650" spans="2:2">
      <c r="B1650" s="93"/>
    </row>
    <row r="1651" spans="2:2">
      <c r="B1651" s="93"/>
    </row>
    <row r="1652" spans="2:2">
      <c r="B1652" s="93"/>
    </row>
    <row r="1653" spans="2:2">
      <c r="B1653" s="93"/>
    </row>
    <row r="1654" spans="2:2">
      <c r="B1654" s="93"/>
    </row>
    <row r="1655" spans="2:2">
      <c r="B1655" s="93"/>
    </row>
    <row r="1656" spans="2:2">
      <c r="B1656" s="93"/>
    </row>
    <row r="1657" spans="2:2">
      <c r="B1657" s="93"/>
    </row>
    <row r="1658" spans="2:2">
      <c r="B1658" s="93"/>
    </row>
    <row r="1659" spans="2:2">
      <c r="B1659" s="93"/>
    </row>
    <row r="1660" spans="2:2">
      <c r="B1660" s="93"/>
    </row>
    <row r="1661" spans="2:2">
      <c r="B1661" s="93"/>
    </row>
    <row r="1662" spans="2:2">
      <c r="B1662" s="93"/>
    </row>
    <row r="1663" spans="2:2">
      <c r="B1663" s="93"/>
    </row>
    <row r="1664" spans="2:2">
      <c r="B1664" s="93"/>
    </row>
    <row r="1665" spans="2:2">
      <c r="B1665" s="93"/>
    </row>
    <row r="1666" spans="2:2">
      <c r="B1666" s="93"/>
    </row>
    <row r="1667" spans="2:2">
      <c r="B1667" s="93"/>
    </row>
    <row r="1668" spans="2:2">
      <c r="B1668" s="93"/>
    </row>
    <row r="1669" spans="2:2">
      <c r="B1669" s="93"/>
    </row>
    <row r="1670" spans="2:2">
      <c r="B1670" s="93"/>
    </row>
    <row r="1671" spans="2:2">
      <c r="B1671" s="93"/>
    </row>
    <row r="1672" spans="2:2">
      <c r="B1672" s="93"/>
    </row>
    <row r="1673" spans="2:2">
      <c r="B1673" s="93"/>
    </row>
    <row r="1674" spans="2:2">
      <c r="B1674" s="93"/>
    </row>
    <row r="1675" spans="2:2">
      <c r="B1675" s="93"/>
    </row>
    <row r="1676" spans="2:2">
      <c r="B1676" s="93"/>
    </row>
    <row r="1677" spans="2:2">
      <c r="B1677" s="93"/>
    </row>
    <row r="1678" spans="2:2">
      <c r="B1678" s="93"/>
    </row>
    <row r="1679" spans="2:2">
      <c r="B1679" s="93"/>
    </row>
    <row r="1680" spans="2:2">
      <c r="B1680" s="93"/>
    </row>
    <row r="1681" spans="2:2">
      <c r="B1681" s="93"/>
    </row>
    <row r="1682" spans="2:2">
      <c r="B1682" s="93"/>
    </row>
    <row r="1683" spans="2:2">
      <c r="B1683" s="93"/>
    </row>
    <row r="1684" spans="2:2">
      <c r="B1684" s="93"/>
    </row>
    <row r="1685" spans="2:2">
      <c r="B1685" s="93"/>
    </row>
    <row r="1686" spans="2:2">
      <c r="B1686" s="93"/>
    </row>
    <row r="1687" spans="2:2">
      <c r="B1687" s="93"/>
    </row>
    <row r="1688" spans="2:2">
      <c r="B1688" s="93"/>
    </row>
    <row r="1689" spans="2:2">
      <c r="B1689" s="93"/>
    </row>
    <row r="1690" spans="2:2">
      <c r="B1690" s="93"/>
    </row>
    <row r="1691" spans="2:2">
      <c r="B1691" s="93"/>
    </row>
    <row r="1692" spans="2:2">
      <c r="B1692" s="93"/>
    </row>
    <row r="1693" spans="2:2">
      <c r="B1693" s="93"/>
    </row>
    <row r="1694" spans="2:2">
      <c r="B1694" s="93"/>
    </row>
    <row r="1695" spans="2:2">
      <c r="B1695" s="93"/>
    </row>
    <row r="1696" spans="2:2">
      <c r="B1696" s="93"/>
    </row>
    <row r="1697" spans="2:2">
      <c r="B1697" s="93"/>
    </row>
    <row r="1698" spans="2:2">
      <c r="B1698" s="93"/>
    </row>
    <row r="1699" spans="2:2">
      <c r="B1699" s="93"/>
    </row>
    <row r="1700" spans="2:2">
      <c r="B1700" s="93"/>
    </row>
    <row r="1701" spans="2:2">
      <c r="B1701" s="93"/>
    </row>
    <row r="1702" spans="2:2">
      <c r="B1702" s="93"/>
    </row>
    <row r="1703" spans="2:2">
      <c r="B1703" s="93"/>
    </row>
    <row r="1704" spans="2:2">
      <c r="B1704" s="93"/>
    </row>
    <row r="1705" spans="2:2">
      <c r="B1705" s="93"/>
    </row>
    <row r="1706" spans="2:2">
      <c r="B1706" s="93"/>
    </row>
    <row r="1707" spans="2:2">
      <c r="B1707" s="93"/>
    </row>
    <row r="1708" spans="2:2">
      <c r="B1708" s="93"/>
    </row>
    <row r="1709" spans="2:2">
      <c r="B1709" s="93"/>
    </row>
    <row r="1710" spans="2:2">
      <c r="B1710" s="93"/>
    </row>
    <row r="1711" spans="2:2">
      <c r="B1711" s="93"/>
    </row>
    <row r="1712" spans="2:2">
      <c r="B1712" s="93"/>
    </row>
    <row r="1713" spans="2:2">
      <c r="B1713" s="93"/>
    </row>
    <row r="1714" spans="2:2">
      <c r="B1714" s="93"/>
    </row>
    <row r="1715" spans="2:2">
      <c r="B1715" s="93"/>
    </row>
    <row r="1716" spans="2:2">
      <c r="B1716" s="93"/>
    </row>
    <row r="1717" spans="2:2">
      <c r="B1717" s="93"/>
    </row>
    <row r="1718" spans="2:2">
      <c r="B1718" s="93"/>
    </row>
    <row r="1719" spans="2:2">
      <c r="B1719" s="93"/>
    </row>
    <row r="1720" spans="2:2">
      <c r="B1720" s="93"/>
    </row>
    <row r="1721" spans="2:2">
      <c r="B1721" s="93"/>
    </row>
    <row r="1722" spans="2:2">
      <c r="B1722" s="93"/>
    </row>
    <row r="1723" spans="2:2">
      <c r="B1723" s="93"/>
    </row>
    <row r="1724" spans="2:2">
      <c r="B1724" s="93"/>
    </row>
    <row r="1725" spans="2:2">
      <c r="B1725" s="93"/>
    </row>
    <row r="1726" spans="2:2">
      <c r="B1726" s="93"/>
    </row>
    <row r="1727" spans="2:2">
      <c r="B1727" s="93"/>
    </row>
    <row r="1728" spans="2:2">
      <c r="B1728" s="93"/>
    </row>
    <row r="1729" spans="2:2">
      <c r="B1729" s="93"/>
    </row>
    <row r="1730" spans="2:2">
      <c r="B1730" s="93"/>
    </row>
    <row r="1731" spans="2:2">
      <c r="B1731" s="93"/>
    </row>
    <row r="1732" spans="2:2">
      <c r="B1732" s="93"/>
    </row>
    <row r="1733" spans="2:2">
      <c r="B1733" s="93"/>
    </row>
    <row r="1734" spans="2:2">
      <c r="B1734" s="93"/>
    </row>
    <row r="1735" spans="2:2">
      <c r="B1735" s="93"/>
    </row>
    <row r="1736" spans="2:2">
      <c r="B1736" s="93"/>
    </row>
    <row r="1737" spans="2:2">
      <c r="B1737" s="93"/>
    </row>
    <row r="1738" spans="2:2">
      <c r="B1738" s="93"/>
    </row>
    <row r="1739" spans="2:2">
      <c r="B1739" s="93"/>
    </row>
    <row r="1740" spans="2:2">
      <c r="B1740" s="93"/>
    </row>
    <row r="1741" spans="2:2">
      <c r="B1741" s="93"/>
    </row>
    <row r="1742" spans="2:2">
      <c r="B1742" s="93"/>
    </row>
    <row r="1743" spans="2:2">
      <c r="B1743" s="93"/>
    </row>
    <row r="1744" spans="2:2">
      <c r="B1744" s="93"/>
    </row>
    <row r="1745" spans="2:2">
      <c r="B1745" s="93"/>
    </row>
    <row r="1746" spans="2:2">
      <c r="B1746" s="93"/>
    </row>
    <row r="1747" spans="2:2">
      <c r="B1747" s="93"/>
    </row>
    <row r="1748" spans="2:2">
      <c r="B1748" s="93"/>
    </row>
    <row r="1749" spans="2:2">
      <c r="B1749" s="93"/>
    </row>
    <row r="1750" spans="2:2">
      <c r="B1750" s="93"/>
    </row>
    <row r="1751" spans="2:2">
      <c r="B1751" s="93"/>
    </row>
    <row r="1752" spans="2:2">
      <c r="B1752" s="93"/>
    </row>
    <row r="1753" spans="2:2">
      <c r="B1753" s="93"/>
    </row>
    <row r="1754" spans="2:2">
      <c r="B1754" s="93"/>
    </row>
    <row r="1755" spans="2:2">
      <c r="B1755" s="93"/>
    </row>
    <row r="1756" spans="2:2">
      <c r="B1756" s="93"/>
    </row>
    <row r="1757" spans="2:2">
      <c r="B1757" s="93"/>
    </row>
    <row r="1758" spans="2:2">
      <c r="B1758" s="93"/>
    </row>
    <row r="1759" spans="2:2">
      <c r="B1759" s="93"/>
    </row>
    <row r="1760" spans="2:2">
      <c r="B1760" s="93"/>
    </row>
    <row r="1761" spans="2:2">
      <c r="B1761" s="93"/>
    </row>
    <row r="1762" spans="2:2">
      <c r="B1762" s="93"/>
    </row>
    <row r="1763" spans="2:2">
      <c r="B1763" s="93"/>
    </row>
    <row r="1764" spans="2:2">
      <c r="B1764" s="93"/>
    </row>
    <row r="1765" spans="2:2">
      <c r="B1765" s="93"/>
    </row>
    <row r="1766" spans="2:2">
      <c r="B1766" s="93"/>
    </row>
    <row r="1767" spans="2:2">
      <c r="B1767" s="93"/>
    </row>
    <row r="1768" spans="2:2">
      <c r="B1768" s="93"/>
    </row>
    <row r="1769" spans="2:2">
      <c r="B1769" s="93"/>
    </row>
    <row r="1770" spans="2:2">
      <c r="B1770" s="93"/>
    </row>
    <row r="1771" spans="2:2">
      <c r="B1771" s="93"/>
    </row>
    <row r="1772" spans="2:2">
      <c r="B1772" s="93"/>
    </row>
    <row r="1773" spans="2:2">
      <c r="B1773" s="93"/>
    </row>
    <row r="1774" spans="2:2">
      <c r="B1774" s="93"/>
    </row>
    <row r="1775" spans="2:2">
      <c r="B1775" s="93"/>
    </row>
    <row r="1776" spans="2:2">
      <c r="B1776" s="93"/>
    </row>
    <row r="1777" spans="2:2">
      <c r="B1777" s="93"/>
    </row>
    <row r="1778" spans="2:2">
      <c r="B1778" s="93"/>
    </row>
    <row r="1779" spans="2:2">
      <c r="B1779" s="93"/>
    </row>
    <row r="1780" spans="2:2">
      <c r="B1780" s="93"/>
    </row>
    <row r="1781" spans="2:2">
      <c r="B1781" s="93"/>
    </row>
    <row r="1782" spans="2:2">
      <c r="B1782" s="93"/>
    </row>
    <row r="1783" spans="2:2">
      <c r="B1783" s="93"/>
    </row>
    <row r="1784" spans="2:2">
      <c r="B1784" s="93"/>
    </row>
    <row r="1785" spans="2:2">
      <c r="B1785" s="93"/>
    </row>
    <row r="1786" spans="2:2">
      <c r="B1786" s="93"/>
    </row>
    <row r="1787" spans="2:2">
      <c r="B1787" s="93"/>
    </row>
    <row r="1788" spans="2:2">
      <c r="B1788" s="93"/>
    </row>
    <row r="1789" spans="2:2">
      <c r="B1789" s="93"/>
    </row>
    <row r="1790" spans="2:2">
      <c r="B1790" s="93"/>
    </row>
    <row r="1791" spans="2:2">
      <c r="B1791" s="93"/>
    </row>
    <row r="1792" spans="2:2">
      <c r="B1792" s="93"/>
    </row>
    <row r="1793" spans="2:2">
      <c r="B1793" s="93"/>
    </row>
    <row r="1794" spans="2:2">
      <c r="B1794" s="93"/>
    </row>
    <row r="1795" spans="2:2">
      <c r="B1795" s="93"/>
    </row>
    <row r="1796" spans="2:2">
      <c r="B1796" s="93"/>
    </row>
    <row r="1797" spans="2:2">
      <c r="B1797" s="93"/>
    </row>
    <row r="1798" spans="2:2">
      <c r="B1798" s="93"/>
    </row>
    <row r="1799" spans="2:2">
      <c r="B1799" s="93"/>
    </row>
    <row r="1800" spans="2:2">
      <c r="B1800" s="93"/>
    </row>
    <row r="1801" spans="2:2">
      <c r="B1801" s="93"/>
    </row>
    <row r="1802" spans="2:2">
      <c r="B1802" s="93"/>
    </row>
    <row r="1803" spans="2:2">
      <c r="B1803" s="93"/>
    </row>
    <row r="1804" spans="2:2">
      <c r="B1804" s="93"/>
    </row>
    <row r="1805" spans="2:2">
      <c r="B1805" s="93"/>
    </row>
    <row r="1806" spans="2:2">
      <c r="B1806" s="93"/>
    </row>
    <row r="1807" spans="2:2">
      <c r="B1807" s="93"/>
    </row>
    <row r="1808" spans="2:2">
      <c r="B1808" s="93"/>
    </row>
    <row r="1809" spans="2:2">
      <c r="B1809" s="93"/>
    </row>
    <row r="1810" spans="2:2">
      <c r="B1810" s="93"/>
    </row>
    <row r="1811" spans="2:2">
      <c r="B1811" s="93"/>
    </row>
    <row r="1812" spans="2:2">
      <c r="B1812" s="93"/>
    </row>
    <row r="1813" spans="2:2">
      <c r="B1813" s="93"/>
    </row>
    <row r="1814" spans="2:2">
      <c r="B1814" s="93"/>
    </row>
    <row r="1815" spans="2:2">
      <c r="B1815" s="93"/>
    </row>
    <row r="1816" spans="2:2">
      <c r="B1816" s="93"/>
    </row>
    <row r="1817" spans="2:2">
      <c r="B1817" s="93"/>
    </row>
    <row r="1818" spans="2:2">
      <c r="B1818" s="93"/>
    </row>
    <row r="1819" spans="2:2">
      <c r="B1819" s="93"/>
    </row>
    <row r="1820" spans="2:2">
      <c r="B1820" s="93"/>
    </row>
    <row r="1821" spans="2:2">
      <c r="B1821" s="93"/>
    </row>
    <row r="1822" spans="2:2">
      <c r="B1822" s="93"/>
    </row>
    <row r="1823" spans="2:2">
      <c r="B1823" s="93"/>
    </row>
    <row r="1824" spans="2:2">
      <c r="B1824" s="93"/>
    </row>
    <row r="1825" spans="2:2">
      <c r="B1825" s="93"/>
    </row>
    <row r="1826" spans="2:2">
      <c r="B1826" s="93"/>
    </row>
    <row r="1827" spans="2:2">
      <c r="B1827" s="93"/>
    </row>
    <row r="1828" spans="2:2">
      <c r="B1828" s="93"/>
    </row>
    <row r="1829" spans="2:2">
      <c r="B1829" s="93"/>
    </row>
    <row r="1830" spans="2:2">
      <c r="B1830" s="93"/>
    </row>
    <row r="1831" spans="2:2">
      <c r="B1831" s="93"/>
    </row>
    <row r="1832" spans="2:2">
      <c r="B1832" s="93"/>
    </row>
    <row r="1833" spans="2:2">
      <c r="B1833" s="93"/>
    </row>
    <row r="1834" spans="2:2">
      <c r="B1834" s="93"/>
    </row>
    <row r="1835" spans="2:2">
      <c r="B1835" s="93"/>
    </row>
    <row r="1836" spans="2:2">
      <c r="B1836" s="93"/>
    </row>
    <row r="1837" spans="2:2">
      <c r="B1837" s="93"/>
    </row>
    <row r="1838" spans="2:2">
      <c r="B1838" s="93"/>
    </row>
    <row r="1839" spans="2:2">
      <c r="B1839" s="93"/>
    </row>
    <row r="1840" spans="2:2">
      <c r="B1840" s="93"/>
    </row>
    <row r="1841" spans="2:2">
      <c r="B1841" s="93"/>
    </row>
    <row r="1842" spans="2:2">
      <c r="B1842" s="93"/>
    </row>
    <row r="1843" spans="2:2">
      <c r="B1843" s="93"/>
    </row>
    <row r="1844" spans="2:2">
      <c r="B1844" s="93"/>
    </row>
    <row r="1845" spans="2:2">
      <c r="B1845" s="93"/>
    </row>
    <row r="1846" spans="2:2">
      <c r="B1846" s="93"/>
    </row>
    <row r="1847" spans="2:2">
      <c r="B1847" s="93"/>
    </row>
    <row r="1848" spans="2:2">
      <c r="B1848" s="93"/>
    </row>
    <row r="1849" spans="2:2">
      <c r="B1849" s="93"/>
    </row>
    <row r="1850" spans="2:2">
      <c r="B1850" s="93"/>
    </row>
    <row r="1851" spans="2:2">
      <c r="B1851" s="93"/>
    </row>
    <row r="1852" spans="2:2">
      <c r="B1852" s="93"/>
    </row>
    <row r="1853" spans="2:2">
      <c r="B1853" s="93"/>
    </row>
    <row r="1854" spans="2:2">
      <c r="B1854" s="93"/>
    </row>
    <row r="1855" spans="2:2">
      <c r="B1855" s="93"/>
    </row>
    <row r="1856" spans="2:2">
      <c r="B1856" s="93"/>
    </row>
    <row r="1857" spans="2:2">
      <c r="B1857" s="93"/>
    </row>
    <row r="1858" spans="2:2">
      <c r="B1858" s="93"/>
    </row>
    <row r="1859" spans="2:2">
      <c r="B1859" s="93"/>
    </row>
    <row r="1860" spans="2:2">
      <c r="B1860" s="93"/>
    </row>
    <row r="1861" spans="2:2">
      <c r="B1861" s="93"/>
    </row>
    <row r="1862" spans="2:2">
      <c r="B1862" s="93"/>
    </row>
    <row r="1863" spans="2:2">
      <c r="B1863" s="93"/>
    </row>
    <row r="1864" spans="2:2">
      <c r="B1864" s="93"/>
    </row>
    <row r="1865" spans="2:2">
      <c r="B1865" s="93"/>
    </row>
    <row r="1866" spans="2:2">
      <c r="B1866" s="93"/>
    </row>
    <row r="1867" spans="2:2">
      <c r="B1867" s="93"/>
    </row>
    <row r="1868" spans="2:2">
      <c r="B1868" s="93"/>
    </row>
    <row r="1869" spans="2:2">
      <c r="B1869" s="93"/>
    </row>
    <row r="1870" spans="2:2">
      <c r="B1870" s="93"/>
    </row>
    <row r="1871" spans="2:2">
      <c r="B1871" s="93"/>
    </row>
    <row r="1872" spans="2:2">
      <c r="B1872" s="93"/>
    </row>
    <row r="1873" spans="2:2">
      <c r="B1873" s="93"/>
    </row>
    <row r="1874" spans="2:2">
      <c r="B1874" s="93"/>
    </row>
    <row r="1875" spans="2:2">
      <c r="B1875" s="93"/>
    </row>
    <row r="1876" spans="2:2">
      <c r="B1876" s="93"/>
    </row>
    <row r="1877" spans="2:2">
      <c r="B1877" s="93"/>
    </row>
    <row r="1878" spans="2:2">
      <c r="B1878" s="93"/>
    </row>
    <row r="1879" spans="2:2">
      <c r="B1879" s="93"/>
    </row>
    <row r="1880" spans="2:2">
      <c r="B1880" s="93"/>
    </row>
    <row r="1881" spans="2:2">
      <c r="B1881" s="93"/>
    </row>
    <row r="1882" spans="2:2">
      <c r="B1882" s="93"/>
    </row>
    <row r="1883" spans="2:2">
      <c r="B1883" s="93"/>
    </row>
    <row r="1884" spans="2:2">
      <c r="B1884" s="93"/>
    </row>
    <row r="1885" spans="2:2">
      <c r="B1885" s="93"/>
    </row>
    <row r="1886" spans="2:2">
      <c r="B1886" s="93"/>
    </row>
    <row r="1887" spans="2:2">
      <c r="B1887" s="93"/>
    </row>
    <row r="1888" spans="2:2">
      <c r="B1888" s="93"/>
    </row>
    <row r="1889" spans="2:2">
      <c r="B1889" s="93"/>
    </row>
    <row r="1890" spans="2:2">
      <c r="B1890" s="93"/>
    </row>
    <row r="1891" spans="2:2">
      <c r="B1891" s="93"/>
    </row>
    <row r="1892" spans="2:2">
      <c r="B1892" s="93"/>
    </row>
    <row r="1893" spans="2:2">
      <c r="B1893" s="93"/>
    </row>
    <row r="1894" spans="2:2">
      <c r="B1894" s="93"/>
    </row>
    <row r="1895" spans="2:2">
      <c r="B1895" s="93"/>
    </row>
    <row r="1896" spans="2:2">
      <c r="B1896" s="93"/>
    </row>
    <row r="1897" spans="2:2">
      <c r="B1897" s="93"/>
    </row>
    <row r="1898" spans="2:2">
      <c r="B1898" s="93"/>
    </row>
    <row r="1899" spans="2:2">
      <c r="B1899" s="93"/>
    </row>
    <row r="1900" spans="2:2">
      <c r="B1900" s="93"/>
    </row>
    <row r="1901" spans="2:2">
      <c r="B1901" s="93"/>
    </row>
    <row r="1902" spans="2:2">
      <c r="B1902" s="93"/>
    </row>
    <row r="1903" spans="2:2">
      <c r="B1903" s="93"/>
    </row>
    <row r="1904" spans="2:2">
      <c r="B1904" s="93"/>
    </row>
    <row r="1905" spans="2:2">
      <c r="B1905" s="93"/>
    </row>
    <row r="1906" spans="2:2">
      <c r="B1906" s="93"/>
    </row>
    <row r="1907" spans="2:2">
      <c r="B1907" s="93"/>
    </row>
    <row r="1908" spans="2:2">
      <c r="B1908" s="93"/>
    </row>
    <row r="1909" spans="2:2">
      <c r="B1909" s="93"/>
    </row>
    <row r="1910" spans="2:2">
      <c r="B1910" s="93"/>
    </row>
    <row r="1911" spans="2:2">
      <c r="B1911" s="93"/>
    </row>
    <row r="1912" spans="2:2">
      <c r="B1912" s="93"/>
    </row>
    <row r="1913" spans="2:2">
      <c r="B1913" s="93"/>
    </row>
    <row r="1914" spans="2:2">
      <c r="B1914" s="93"/>
    </row>
    <row r="1915" spans="2:2">
      <c r="B1915" s="93"/>
    </row>
    <row r="1916" spans="2:2">
      <c r="B1916" s="93"/>
    </row>
    <row r="1917" spans="2:2">
      <c r="B1917" s="93"/>
    </row>
    <row r="1918" spans="2:2">
      <c r="B1918" s="93"/>
    </row>
    <row r="1919" spans="2:2">
      <c r="B1919" s="93"/>
    </row>
    <row r="1920" spans="2:2">
      <c r="B1920" s="93"/>
    </row>
    <row r="1921" spans="2:2">
      <c r="B1921" s="93"/>
    </row>
    <row r="1922" spans="2:2">
      <c r="B1922" s="93"/>
    </row>
    <row r="1923" spans="2:2">
      <c r="B1923" s="93"/>
    </row>
    <row r="1924" spans="2:2">
      <c r="B1924" s="93"/>
    </row>
    <row r="1925" spans="2:2">
      <c r="B1925" s="93"/>
    </row>
    <row r="1926" spans="2:2">
      <c r="B1926" s="93"/>
    </row>
    <row r="1927" spans="2:2">
      <c r="B1927" s="93"/>
    </row>
    <row r="1928" spans="2:2">
      <c r="B1928" s="93"/>
    </row>
    <row r="1929" spans="2:2">
      <c r="B1929" s="93"/>
    </row>
    <row r="1930" spans="2:2">
      <c r="B1930" s="93"/>
    </row>
    <row r="1931" spans="2:2">
      <c r="B1931" s="93"/>
    </row>
    <row r="1932" spans="2:2">
      <c r="B1932" s="93"/>
    </row>
    <row r="1933" spans="2:2">
      <c r="B1933" s="93"/>
    </row>
    <row r="1934" spans="2:2">
      <c r="B1934" s="93"/>
    </row>
    <row r="1935" spans="2:2">
      <c r="B1935" s="93"/>
    </row>
    <row r="1936" spans="2:2">
      <c r="B1936" s="93"/>
    </row>
    <row r="1937" spans="2:2">
      <c r="B1937" s="93"/>
    </row>
    <row r="1938" spans="2:2">
      <c r="B1938" s="93"/>
    </row>
    <row r="1939" spans="2:2">
      <c r="B1939" s="93"/>
    </row>
    <row r="1940" spans="2:2">
      <c r="B1940" s="93"/>
    </row>
    <row r="1941" spans="2:2">
      <c r="B1941" s="93"/>
    </row>
    <row r="1942" spans="2:2">
      <c r="B1942" s="93"/>
    </row>
    <row r="1943" spans="2:2">
      <c r="B1943" s="93"/>
    </row>
    <row r="1944" spans="2:2">
      <c r="B1944" s="93"/>
    </row>
    <row r="1945" spans="2:2">
      <c r="B1945" s="93"/>
    </row>
    <row r="1946" spans="2:2">
      <c r="B1946" s="93"/>
    </row>
    <row r="1947" spans="2:2">
      <c r="B1947" s="93"/>
    </row>
    <row r="1948" spans="2:2">
      <c r="B1948" s="93"/>
    </row>
    <row r="1949" spans="2:2">
      <c r="B1949" s="93"/>
    </row>
    <row r="1950" spans="2:2">
      <c r="B1950" s="93"/>
    </row>
    <row r="1951" spans="2:2">
      <c r="B1951" s="93"/>
    </row>
    <row r="1952" spans="2:2">
      <c r="B1952" s="93"/>
    </row>
    <row r="1953" spans="2:2">
      <c r="B1953" s="93"/>
    </row>
    <row r="1954" spans="2:2">
      <c r="B1954" s="93"/>
    </row>
    <row r="1955" spans="2:2">
      <c r="B1955" s="93"/>
    </row>
    <row r="1956" spans="2:2">
      <c r="B1956" s="93"/>
    </row>
    <row r="1957" spans="2:2">
      <c r="B1957" s="93"/>
    </row>
    <row r="1958" spans="2:2">
      <c r="B1958" s="93"/>
    </row>
    <row r="1959" spans="2:2">
      <c r="B1959" s="93"/>
    </row>
    <row r="1960" spans="2:2">
      <c r="B1960" s="93"/>
    </row>
    <row r="1961" spans="2:2">
      <c r="B1961" s="93"/>
    </row>
    <row r="1962" spans="2:2">
      <c r="B1962" s="93"/>
    </row>
    <row r="1963" spans="2:2">
      <c r="B1963" s="93"/>
    </row>
    <row r="1964" spans="2:2">
      <c r="B1964" s="93"/>
    </row>
    <row r="1965" spans="2:2">
      <c r="B1965" s="93"/>
    </row>
    <row r="1966" spans="2:2">
      <c r="B1966" s="93"/>
    </row>
    <row r="1967" spans="2:2">
      <c r="B1967" s="93"/>
    </row>
    <row r="1968" spans="2:2">
      <c r="B1968" s="93"/>
    </row>
    <row r="1969" spans="2:2">
      <c r="B1969" s="93"/>
    </row>
    <row r="1970" spans="2:2">
      <c r="B1970" s="93"/>
    </row>
    <row r="1971" spans="2:2">
      <c r="B1971" s="93"/>
    </row>
    <row r="1972" spans="2:2">
      <c r="B1972" s="93"/>
    </row>
    <row r="1973" spans="2:2">
      <c r="B1973" s="93"/>
    </row>
    <row r="1974" spans="2:2">
      <c r="B1974" s="93"/>
    </row>
    <row r="1975" spans="2:2">
      <c r="B1975" s="93"/>
    </row>
    <row r="1976" spans="2:2">
      <c r="B1976" s="93"/>
    </row>
    <row r="1977" spans="2:2">
      <c r="B1977" s="93"/>
    </row>
    <row r="1978" spans="2:2">
      <c r="B1978" s="93"/>
    </row>
    <row r="1979" spans="2:2">
      <c r="B1979" s="93"/>
    </row>
    <row r="1980" spans="2:2">
      <c r="B1980" s="93"/>
    </row>
    <row r="1981" spans="2:2">
      <c r="B1981" s="93"/>
    </row>
    <row r="1982" spans="2:2">
      <c r="B1982" s="93"/>
    </row>
    <row r="1983" spans="2:2">
      <c r="B1983" s="93"/>
    </row>
    <row r="1984" spans="2:2">
      <c r="B1984" s="93"/>
    </row>
    <row r="1985" spans="2:2">
      <c r="B1985" s="93"/>
    </row>
    <row r="1986" spans="2:2">
      <c r="B1986" s="93"/>
    </row>
    <row r="1987" spans="2:2">
      <c r="B1987" s="93"/>
    </row>
    <row r="1988" spans="2:2">
      <c r="B1988" s="93"/>
    </row>
    <row r="1989" spans="2:2">
      <c r="B1989" s="93"/>
    </row>
    <row r="1990" spans="2:2">
      <c r="B1990" s="93"/>
    </row>
    <row r="1991" spans="2:2">
      <c r="B1991" s="93"/>
    </row>
    <row r="1992" spans="2:2">
      <c r="B1992" s="93"/>
    </row>
    <row r="1993" spans="2:2">
      <c r="B1993" s="93"/>
    </row>
    <row r="1994" spans="2:2">
      <c r="B1994" s="93"/>
    </row>
    <row r="1995" spans="2:2">
      <c r="B1995" s="93"/>
    </row>
    <row r="1996" spans="2:2">
      <c r="B1996" s="93"/>
    </row>
    <row r="1997" spans="2:2">
      <c r="B1997" s="93"/>
    </row>
    <row r="1998" spans="2:2">
      <c r="B1998" s="93"/>
    </row>
    <row r="1999" spans="2:2">
      <c r="B1999" s="93"/>
    </row>
    <row r="2000" spans="2:2">
      <c r="B2000" s="93"/>
    </row>
    <row r="2001" spans="2:2">
      <c r="B2001" s="93"/>
    </row>
    <row r="2002" spans="2:2">
      <c r="B2002" s="93"/>
    </row>
    <row r="2003" spans="2:2">
      <c r="B2003" s="93"/>
    </row>
    <row r="2004" spans="2:2">
      <c r="B2004" s="93"/>
    </row>
    <row r="2005" spans="2:2">
      <c r="B2005" s="93"/>
    </row>
    <row r="2006" spans="2:2">
      <c r="B2006" s="93"/>
    </row>
    <row r="2007" spans="2:2">
      <c r="B2007" s="93"/>
    </row>
    <row r="2008" spans="2:2">
      <c r="B2008" s="93"/>
    </row>
    <row r="2009" spans="2:2">
      <c r="B2009" s="93"/>
    </row>
    <row r="2010" spans="2:2">
      <c r="B2010" s="93"/>
    </row>
    <row r="2011" spans="2:2">
      <c r="B2011" s="93"/>
    </row>
    <row r="2012" spans="2:2">
      <c r="B2012" s="93"/>
    </row>
    <row r="2013" spans="2:2">
      <c r="B2013" s="93"/>
    </row>
    <row r="2014" spans="2:2">
      <c r="B2014" s="93"/>
    </row>
    <row r="2015" spans="2:2">
      <c r="B2015" s="93"/>
    </row>
    <row r="2016" spans="2:2">
      <c r="B2016" s="93"/>
    </row>
    <row r="2017" spans="2:2">
      <c r="B2017" s="93"/>
    </row>
    <row r="2018" spans="2:2">
      <c r="B2018" s="93"/>
    </row>
    <row r="2019" spans="2:2">
      <c r="B2019" s="93"/>
    </row>
    <row r="2020" spans="2:2">
      <c r="B2020" s="93"/>
    </row>
    <row r="2021" spans="2:2">
      <c r="B2021" s="93"/>
    </row>
    <row r="2022" spans="2:2">
      <c r="B2022" s="93"/>
    </row>
    <row r="2023" spans="2:2">
      <c r="B2023" s="93"/>
    </row>
    <row r="2024" spans="2:2">
      <c r="B2024" s="93"/>
    </row>
    <row r="2025" spans="2:2">
      <c r="B2025" s="93"/>
    </row>
    <row r="2026" spans="2:2">
      <c r="B2026" s="93"/>
    </row>
    <row r="2027" spans="2:2">
      <c r="B2027" s="93"/>
    </row>
    <row r="2028" spans="2:2">
      <c r="B2028" s="93"/>
    </row>
    <row r="2029" spans="2:2">
      <c r="B2029" s="93"/>
    </row>
    <row r="2030" spans="2:2">
      <c r="B2030" s="93"/>
    </row>
    <row r="2031" spans="2:2">
      <c r="B2031" s="93"/>
    </row>
    <row r="2032" spans="2:2">
      <c r="B2032" s="93"/>
    </row>
    <row r="2033" spans="2:2">
      <c r="B2033" s="93"/>
    </row>
    <row r="2034" spans="2:2">
      <c r="B2034" s="93"/>
    </row>
    <row r="2035" spans="2:2">
      <c r="B2035" s="93"/>
    </row>
    <row r="2036" spans="2:2">
      <c r="B2036" s="93"/>
    </row>
    <row r="2037" spans="2:2">
      <c r="B2037" s="93"/>
    </row>
    <row r="2038" spans="2:2">
      <c r="B2038" s="93"/>
    </row>
    <row r="2039" spans="2:2">
      <c r="B2039" s="93"/>
    </row>
    <row r="2040" spans="2:2">
      <c r="B2040" s="93"/>
    </row>
    <row r="2041" spans="2:2">
      <c r="B2041" s="93"/>
    </row>
    <row r="2042" spans="2:2">
      <c r="B2042" s="93"/>
    </row>
    <row r="2043" spans="2:2">
      <c r="B2043" s="93"/>
    </row>
    <row r="2044" spans="2:2">
      <c r="B2044" s="93"/>
    </row>
    <row r="2045" spans="2:2">
      <c r="B2045" s="93"/>
    </row>
    <row r="2046" spans="2:2">
      <c r="B2046" s="93"/>
    </row>
    <row r="2047" spans="2:2">
      <c r="B2047" s="93"/>
    </row>
    <row r="2048" spans="2:2">
      <c r="B2048" s="93"/>
    </row>
    <row r="2049" spans="2:2">
      <c r="B2049" s="93"/>
    </row>
    <row r="2050" spans="2:2">
      <c r="B2050" s="93"/>
    </row>
    <row r="2051" spans="2:2">
      <c r="B2051" s="93"/>
    </row>
    <row r="2052" spans="2:2">
      <c r="B2052" s="93"/>
    </row>
    <row r="2053" spans="2:2">
      <c r="B2053" s="93"/>
    </row>
    <row r="2054" spans="2:2">
      <c r="B2054" s="93"/>
    </row>
    <row r="2055" spans="2:2">
      <c r="B2055" s="93"/>
    </row>
    <row r="2056" spans="2:2">
      <c r="B2056" s="93"/>
    </row>
    <row r="2057" spans="2:2">
      <c r="B2057" s="93"/>
    </row>
    <row r="2058" spans="2:2">
      <c r="B2058" s="93"/>
    </row>
    <row r="2059" spans="2:2">
      <c r="B2059" s="93"/>
    </row>
    <row r="2060" spans="2:2">
      <c r="B2060" s="93"/>
    </row>
    <row r="2061" spans="2:2">
      <c r="B2061" s="93"/>
    </row>
    <row r="2062" spans="2:2">
      <c r="B2062" s="93"/>
    </row>
    <row r="2063" spans="2:2">
      <c r="B2063" s="93"/>
    </row>
    <row r="2064" spans="2:2">
      <c r="B2064" s="93"/>
    </row>
    <row r="2065" spans="2:2">
      <c r="B2065" s="93"/>
    </row>
    <row r="2066" spans="2:2">
      <c r="B2066" s="93"/>
    </row>
    <row r="2067" spans="2:2">
      <c r="B2067" s="93"/>
    </row>
    <row r="2068" spans="2:2">
      <c r="B2068" s="93"/>
    </row>
    <row r="2069" spans="2:2">
      <c r="B2069" s="93"/>
    </row>
    <row r="2070" spans="2:2">
      <c r="B2070" s="93"/>
    </row>
    <row r="2071" spans="2:2">
      <c r="B2071" s="93"/>
    </row>
    <row r="2072" spans="2:2">
      <c r="B2072" s="93"/>
    </row>
    <row r="2073" spans="2:2">
      <c r="B2073" s="93"/>
    </row>
    <row r="2074" spans="2:2">
      <c r="B2074" s="93"/>
    </row>
    <row r="2075" spans="2:2">
      <c r="B2075" s="93"/>
    </row>
    <row r="2076" spans="2:2">
      <c r="B2076" s="93"/>
    </row>
    <row r="2077" spans="2:2">
      <c r="B2077" s="93"/>
    </row>
    <row r="2078" spans="2:2">
      <c r="B2078" s="93"/>
    </row>
    <row r="2079" spans="2:2">
      <c r="B2079" s="93"/>
    </row>
    <row r="2080" spans="2:2">
      <c r="B2080" s="93"/>
    </row>
    <row r="2081" spans="2:2">
      <c r="B2081" s="93"/>
    </row>
    <row r="2082" spans="2:2">
      <c r="B2082" s="93"/>
    </row>
    <row r="2083" spans="2:2">
      <c r="B2083" s="93"/>
    </row>
    <row r="2084" spans="2:2">
      <c r="B2084" s="93"/>
    </row>
    <row r="2085" spans="2:2">
      <c r="B2085" s="93"/>
    </row>
    <row r="2086" spans="2:2">
      <c r="B2086" s="93"/>
    </row>
    <row r="2087" spans="2:2">
      <c r="B2087" s="93"/>
    </row>
    <row r="2088" spans="2:2">
      <c r="B2088" s="93"/>
    </row>
    <row r="2089" spans="2:2">
      <c r="B2089" s="93"/>
    </row>
    <row r="2090" spans="2:2">
      <c r="B2090" s="93"/>
    </row>
    <row r="2091" spans="2:2">
      <c r="B2091" s="93"/>
    </row>
    <row r="2092" spans="2:2">
      <c r="B2092" s="93"/>
    </row>
    <row r="2093" spans="2:2">
      <c r="B2093" s="93"/>
    </row>
    <row r="2094" spans="2:2">
      <c r="B2094" s="93"/>
    </row>
    <row r="2095" spans="2:2">
      <c r="B2095" s="93"/>
    </row>
    <row r="2096" spans="2:2">
      <c r="B2096" s="93"/>
    </row>
    <row r="2097" spans="2:2">
      <c r="B2097" s="93"/>
    </row>
    <row r="2098" spans="2:2">
      <c r="B2098" s="93"/>
    </row>
    <row r="2099" spans="2:2">
      <c r="B2099" s="93"/>
    </row>
    <row r="2100" spans="2:2">
      <c r="B2100" s="93"/>
    </row>
    <row r="2101" spans="2:2">
      <c r="B2101" s="93"/>
    </row>
    <row r="2102" spans="2:2">
      <c r="B2102" s="93"/>
    </row>
    <row r="2103" spans="2:2">
      <c r="B2103" s="93"/>
    </row>
    <row r="2104" spans="2:2">
      <c r="B2104" s="93"/>
    </row>
    <row r="2105" spans="2:2">
      <c r="B2105" s="93"/>
    </row>
    <row r="2106" spans="2:2">
      <c r="B2106" s="93"/>
    </row>
    <row r="2107" spans="2:2">
      <c r="B2107" s="93"/>
    </row>
    <row r="2108" spans="2:2">
      <c r="B2108" s="93"/>
    </row>
    <row r="2109" spans="2:2">
      <c r="B2109" s="93"/>
    </row>
    <row r="2110" spans="2:2">
      <c r="B2110" s="93"/>
    </row>
    <row r="2111" spans="2:2">
      <c r="B2111" s="93"/>
    </row>
    <row r="2112" spans="2:2">
      <c r="B2112" s="93"/>
    </row>
    <row r="2113" spans="2:2">
      <c r="B2113" s="93"/>
    </row>
    <row r="2114" spans="2:2">
      <c r="B2114" s="93"/>
    </row>
    <row r="2115" spans="2:2">
      <c r="B2115" s="93"/>
    </row>
    <row r="2116" spans="2:2">
      <c r="B2116" s="93"/>
    </row>
    <row r="2117" spans="2:2">
      <c r="B2117" s="93"/>
    </row>
    <row r="2118" spans="2:2">
      <c r="B2118" s="93"/>
    </row>
    <row r="2119" spans="2:2">
      <c r="B2119" s="93"/>
    </row>
    <row r="2120" spans="2:2">
      <c r="B2120" s="93"/>
    </row>
    <row r="2121" spans="2:2">
      <c r="B2121" s="93"/>
    </row>
    <row r="2122" spans="2:2">
      <c r="B2122" s="93"/>
    </row>
    <row r="2123" spans="2:2">
      <c r="B2123" s="93"/>
    </row>
    <row r="2124" spans="2:2">
      <c r="B2124" s="93"/>
    </row>
    <row r="2125" spans="2:2">
      <c r="B2125" s="93"/>
    </row>
    <row r="2126" spans="2:2">
      <c r="B2126" s="93"/>
    </row>
    <row r="2127" spans="2:2">
      <c r="B2127" s="93"/>
    </row>
    <row r="2128" spans="2:2">
      <c r="B2128" s="93"/>
    </row>
    <row r="2129" spans="2:2">
      <c r="B2129" s="93"/>
    </row>
    <row r="2130" spans="2:2">
      <c r="B2130" s="93"/>
    </row>
    <row r="2131" spans="2:2">
      <c r="B2131" s="93"/>
    </row>
    <row r="2132" spans="2:2">
      <c r="B2132" s="93"/>
    </row>
    <row r="2133" spans="2:2">
      <c r="B2133" s="93"/>
    </row>
    <row r="2134" spans="2:2">
      <c r="B2134" s="93"/>
    </row>
    <row r="2135" spans="2:2">
      <c r="B2135" s="93"/>
    </row>
    <row r="2136" spans="2:2">
      <c r="B2136" s="93"/>
    </row>
    <row r="2137" spans="2:2">
      <c r="B2137" s="93"/>
    </row>
    <row r="2138" spans="2:2">
      <c r="B2138" s="93"/>
    </row>
    <row r="2139" spans="2:2">
      <c r="B2139" s="93"/>
    </row>
    <row r="2140" spans="2:2">
      <c r="B2140" s="93"/>
    </row>
    <row r="2141" spans="2:2">
      <c r="B2141" s="93"/>
    </row>
    <row r="2142" spans="2:2">
      <c r="B2142" s="93"/>
    </row>
    <row r="2143" spans="2:2">
      <c r="B2143" s="93"/>
    </row>
    <row r="2144" spans="2:2">
      <c r="B2144" s="93"/>
    </row>
    <row r="2145" spans="2:2">
      <c r="B2145" s="93"/>
    </row>
    <row r="2146" spans="2:2">
      <c r="B2146" s="93"/>
    </row>
    <row r="2147" spans="2:2">
      <c r="B2147" s="93"/>
    </row>
    <row r="2148" spans="2:2">
      <c r="B2148" s="93"/>
    </row>
    <row r="2149" spans="2:2">
      <c r="B2149" s="93"/>
    </row>
    <row r="2150" spans="2:2">
      <c r="B2150" s="93"/>
    </row>
    <row r="2151" spans="2:2">
      <c r="B2151" s="93"/>
    </row>
    <row r="2152" spans="2:2">
      <c r="B2152" s="93"/>
    </row>
    <row r="2153" spans="2:2">
      <c r="B2153" s="93"/>
    </row>
    <row r="2154" spans="2:2">
      <c r="B2154" s="93"/>
    </row>
    <row r="2155" spans="2:2">
      <c r="B2155" s="93"/>
    </row>
    <row r="2156" spans="2:2">
      <c r="B2156" s="93"/>
    </row>
    <row r="2157" spans="2:2">
      <c r="B2157" s="93"/>
    </row>
    <row r="2158" spans="2:2">
      <c r="B2158" s="93"/>
    </row>
    <row r="2159" spans="2:2">
      <c r="B2159" s="93"/>
    </row>
    <row r="2160" spans="2:2">
      <c r="B2160" s="93"/>
    </row>
    <row r="2161" spans="2:2">
      <c r="B2161" s="93"/>
    </row>
    <row r="2162" spans="2:2">
      <c r="B2162" s="93"/>
    </row>
    <row r="2163" spans="2:2">
      <c r="B2163" s="93"/>
    </row>
    <row r="2164" spans="2:2">
      <c r="B2164" s="93"/>
    </row>
    <row r="2165" spans="2:2">
      <c r="B2165" s="93"/>
    </row>
    <row r="2166" spans="2:2">
      <c r="B2166" s="93"/>
    </row>
    <row r="2167" spans="2:2">
      <c r="B2167" s="93"/>
    </row>
    <row r="2168" spans="2:2">
      <c r="B2168" s="93"/>
    </row>
    <row r="2169" spans="2:2">
      <c r="B2169" s="93"/>
    </row>
    <row r="2170" spans="2:2">
      <c r="B2170" s="93"/>
    </row>
    <row r="2171" spans="2:2">
      <c r="B2171" s="93"/>
    </row>
    <row r="2172" spans="2:2">
      <c r="B2172" s="93"/>
    </row>
    <row r="2173" spans="2:2">
      <c r="B2173" s="93"/>
    </row>
    <row r="2174" spans="2:2">
      <c r="B2174" s="93"/>
    </row>
    <row r="2175" spans="2:2">
      <c r="B2175" s="93"/>
    </row>
    <row r="2176" spans="2:2">
      <c r="B2176" s="93"/>
    </row>
    <row r="2177" spans="2:2">
      <c r="B2177" s="93"/>
    </row>
    <row r="2178" spans="2:2">
      <c r="B2178" s="93"/>
    </row>
    <row r="2179" spans="2:2">
      <c r="B2179" s="93"/>
    </row>
    <row r="2180" spans="2:2">
      <c r="B2180" s="93"/>
    </row>
    <row r="2181" spans="2:2">
      <c r="B2181" s="93"/>
    </row>
    <row r="2182" spans="2:2">
      <c r="B2182" s="93"/>
    </row>
    <row r="2183" spans="2:2">
      <c r="B2183" s="93"/>
    </row>
    <row r="2184" spans="2:2">
      <c r="B2184" s="93"/>
    </row>
    <row r="2185" spans="2:2">
      <c r="B2185" s="93"/>
    </row>
    <row r="2186" spans="2:2">
      <c r="B2186" s="93"/>
    </row>
    <row r="2187" spans="2:2">
      <c r="B2187" s="93"/>
    </row>
    <row r="2188" spans="2:2">
      <c r="B2188" s="93"/>
    </row>
    <row r="2189" spans="2:2">
      <c r="B2189" s="93"/>
    </row>
    <row r="2190" spans="2:2">
      <c r="B2190" s="93"/>
    </row>
    <row r="2191" spans="2:2">
      <c r="B2191" s="93"/>
    </row>
    <row r="2192" spans="2:2">
      <c r="B2192" s="93"/>
    </row>
    <row r="2193" spans="2:2">
      <c r="B2193" s="93"/>
    </row>
    <row r="2194" spans="2:2">
      <c r="B2194" s="93"/>
    </row>
    <row r="2195" spans="2:2">
      <c r="B2195" s="93"/>
    </row>
    <row r="2196" spans="2:2">
      <c r="B2196" s="93"/>
    </row>
    <row r="2197" spans="2:2">
      <c r="B2197" s="93"/>
    </row>
    <row r="2198" spans="2:2">
      <c r="B2198" s="93"/>
    </row>
    <row r="2199" spans="2:2">
      <c r="B2199" s="93"/>
    </row>
    <row r="2200" spans="2:2">
      <c r="B2200" s="93"/>
    </row>
    <row r="2201" spans="2:2">
      <c r="B2201" s="93"/>
    </row>
    <row r="2202" spans="2:2">
      <c r="B2202" s="93"/>
    </row>
    <row r="2203" spans="2:2">
      <c r="B2203" s="93"/>
    </row>
    <row r="2204" spans="2:2">
      <c r="B2204" s="93"/>
    </row>
    <row r="2205" spans="2:2">
      <c r="B2205" s="93"/>
    </row>
    <row r="2206" spans="2:2">
      <c r="B2206" s="93"/>
    </row>
    <row r="2207" spans="2:2">
      <c r="B2207" s="93"/>
    </row>
    <row r="2208" spans="2:2">
      <c r="B2208" s="93"/>
    </row>
    <row r="2209" spans="2:2">
      <c r="B2209" s="93"/>
    </row>
    <row r="2210" spans="2:2">
      <c r="B2210" s="93"/>
    </row>
    <row r="2211" spans="2:2">
      <c r="B2211" s="93"/>
    </row>
    <row r="2212" spans="2:2">
      <c r="B2212" s="93"/>
    </row>
    <row r="2213" spans="2:2">
      <c r="B2213" s="93"/>
    </row>
    <row r="2214" spans="2:2">
      <c r="B2214" s="93"/>
    </row>
    <row r="2215" spans="2:2">
      <c r="B2215" s="93"/>
    </row>
    <row r="2216" spans="2:2">
      <c r="B2216" s="93"/>
    </row>
    <row r="2217" spans="2:2">
      <c r="B2217" s="93"/>
    </row>
    <row r="2218" spans="2:2">
      <c r="B2218" s="93"/>
    </row>
    <row r="2219" spans="2:2">
      <c r="B2219" s="93"/>
    </row>
    <row r="2220" spans="2:2">
      <c r="B2220" s="93"/>
    </row>
    <row r="2221" spans="2:2">
      <c r="B2221" s="93"/>
    </row>
    <row r="2222" spans="2:2">
      <c r="B2222" s="93"/>
    </row>
    <row r="2223" spans="2:2">
      <c r="B2223" s="93"/>
    </row>
    <row r="2224" spans="2:2">
      <c r="B2224" s="93"/>
    </row>
    <row r="2225" spans="2:2">
      <c r="B2225" s="93"/>
    </row>
    <row r="2226" spans="2:2">
      <c r="B2226" s="93"/>
    </row>
    <row r="2227" spans="2:2">
      <c r="B2227" s="93"/>
    </row>
    <row r="2228" spans="2:2">
      <c r="B2228" s="93"/>
    </row>
    <row r="2229" spans="2:2">
      <c r="B2229" s="93"/>
    </row>
    <row r="2230" spans="2:2">
      <c r="B2230" s="93"/>
    </row>
    <row r="2231" spans="2:2">
      <c r="B2231" s="93"/>
    </row>
    <row r="2232" spans="2:2">
      <c r="B2232" s="93"/>
    </row>
    <row r="2233" spans="2:2">
      <c r="B2233" s="93"/>
    </row>
    <row r="2234" spans="2:2">
      <c r="B2234" s="93"/>
    </row>
    <row r="2235" spans="2:2">
      <c r="B2235" s="93"/>
    </row>
    <row r="2236" spans="2:2">
      <c r="B2236" s="93"/>
    </row>
    <row r="2237" spans="2:2">
      <c r="B2237" s="93"/>
    </row>
    <row r="2238" spans="2:2">
      <c r="B2238" s="93"/>
    </row>
    <row r="2239" spans="2:2">
      <c r="B2239" s="93"/>
    </row>
    <row r="2240" spans="2:2">
      <c r="B2240" s="93"/>
    </row>
    <row r="2241" spans="2:2">
      <c r="B2241" s="93"/>
    </row>
    <row r="2242" spans="2:2">
      <c r="B2242" s="93"/>
    </row>
    <row r="2243" spans="2:2">
      <c r="B2243" s="93"/>
    </row>
    <row r="2244" spans="2:2">
      <c r="B2244" s="93"/>
    </row>
    <row r="2245" spans="2:2">
      <c r="B2245" s="93"/>
    </row>
    <row r="2246" spans="2:2">
      <c r="B2246" s="93"/>
    </row>
    <row r="2247" spans="2:2">
      <c r="B2247" s="93"/>
    </row>
    <row r="2248" spans="2:2">
      <c r="B2248" s="93"/>
    </row>
    <row r="2249" spans="2:2">
      <c r="B2249" s="93"/>
    </row>
    <row r="2250" spans="2:2">
      <c r="B2250" s="93"/>
    </row>
    <row r="2251" spans="2:2">
      <c r="B2251" s="93"/>
    </row>
    <row r="2252" spans="2:2">
      <c r="B2252" s="93"/>
    </row>
    <row r="2253" spans="2:2">
      <c r="B2253" s="93"/>
    </row>
    <row r="2254" spans="2:2">
      <c r="B2254" s="93"/>
    </row>
    <row r="2255" spans="2:2">
      <c r="B2255" s="93"/>
    </row>
    <row r="2256" spans="2:2">
      <c r="B2256" s="93"/>
    </row>
    <row r="2257" spans="2:2">
      <c r="B2257" s="93"/>
    </row>
    <row r="2258" spans="2:2">
      <c r="B2258" s="93"/>
    </row>
    <row r="2259" spans="2:2">
      <c r="B2259" s="93"/>
    </row>
    <row r="2260" spans="2:2">
      <c r="B2260" s="93"/>
    </row>
    <row r="2261" spans="2:2">
      <c r="B2261" s="93"/>
    </row>
    <row r="2262" spans="2:2">
      <c r="B2262" s="93"/>
    </row>
    <row r="2263" spans="2:2">
      <c r="B2263" s="93"/>
    </row>
    <row r="2264" spans="2:2">
      <c r="B2264" s="93"/>
    </row>
    <row r="2265" spans="2:2">
      <c r="B2265" s="93"/>
    </row>
    <row r="2266" spans="2:2">
      <c r="B2266" s="93"/>
    </row>
    <row r="2267" spans="2:2">
      <c r="B2267" s="93"/>
    </row>
    <row r="2268" spans="2:2">
      <c r="B2268" s="93"/>
    </row>
    <row r="2269" spans="2:2">
      <c r="B2269" s="93"/>
    </row>
    <row r="2270" spans="2:2">
      <c r="B2270" s="93"/>
    </row>
    <row r="2271" spans="2:2">
      <c r="B2271" s="93"/>
    </row>
    <row r="2272" spans="2:2">
      <c r="B2272" s="93"/>
    </row>
    <row r="2273" spans="2:2">
      <c r="B2273" s="93"/>
    </row>
    <row r="2274" spans="2:2">
      <c r="B2274" s="93"/>
    </row>
    <row r="2275" spans="2:2">
      <c r="B2275" s="93"/>
    </row>
    <row r="2276" spans="2:2">
      <c r="B2276" s="93"/>
    </row>
    <row r="2277" spans="2:2">
      <c r="B2277" s="93"/>
    </row>
    <row r="2278" spans="2:2">
      <c r="B2278" s="93"/>
    </row>
    <row r="2279" spans="2:2">
      <c r="B2279" s="93"/>
    </row>
    <row r="2280" spans="2:2">
      <c r="B2280" s="93"/>
    </row>
    <row r="2281" spans="2:2">
      <c r="B2281" s="93"/>
    </row>
    <row r="2282" spans="2:2">
      <c r="B2282" s="93"/>
    </row>
    <row r="2283" spans="2:2">
      <c r="B2283" s="93"/>
    </row>
    <row r="2284" spans="2:2">
      <c r="B2284" s="93"/>
    </row>
    <row r="2285" spans="2:2">
      <c r="B2285" s="93"/>
    </row>
    <row r="2286" spans="2:2">
      <c r="B2286" s="93"/>
    </row>
    <row r="2287" spans="2:2">
      <c r="B2287" s="93"/>
    </row>
    <row r="2288" spans="2:2">
      <c r="B2288" s="93"/>
    </row>
    <row r="2289" spans="2:2">
      <c r="B2289" s="93"/>
    </row>
    <row r="2290" spans="2:2">
      <c r="B2290" s="93"/>
    </row>
    <row r="2291" spans="2:2">
      <c r="B2291" s="93"/>
    </row>
    <row r="2292" spans="2:2">
      <c r="B2292" s="93"/>
    </row>
    <row r="2293" spans="2:2">
      <c r="B2293" s="93"/>
    </row>
    <row r="2294" spans="2:2">
      <c r="B2294" s="93"/>
    </row>
    <row r="2295" spans="2:2">
      <c r="B2295" s="93"/>
    </row>
    <row r="2296" spans="2:2">
      <c r="B2296" s="93"/>
    </row>
    <row r="2297" spans="2:2">
      <c r="B2297" s="93"/>
    </row>
    <row r="2298" spans="2:2">
      <c r="B2298" s="93"/>
    </row>
    <row r="2299" spans="2:2">
      <c r="B2299" s="93"/>
    </row>
    <row r="2300" spans="2:2">
      <c r="B2300" s="93"/>
    </row>
    <row r="2301" spans="2:2">
      <c r="B2301" s="93"/>
    </row>
    <row r="2302" spans="2:2">
      <c r="B2302" s="93"/>
    </row>
    <row r="2303" spans="2:2">
      <c r="B2303" s="93"/>
    </row>
    <row r="2304" spans="2:2">
      <c r="B2304" s="93"/>
    </row>
    <row r="2305" spans="2:2">
      <c r="B2305" s="93"/>
    </row>
    <row r="2306" spans="2:2">
      <c r="B2306" s="93"/>
    </row>
    <row r="2307" spans="2:2">
      <c r="B2307" s="93"/>
    </row>
    <row r="2308" spans="2:2">
      <c r="B2308" s="93"/>
    </row>
    <row r="2309" spans="2:2">
      <c r="B2309" s="93"/>
    </row>
    <row r="2310" spans="2:2">
      <c r="B2310" s="93"/>
    </row>
    <row r="2311" spans="2:2">
      <c r="B2311" s="93"/>
    </row>
    <row r="2312" spans="2:2">
      <c r="B2312" s="93"/>
    </row>
    <row r="2313" spans="2:2">
      <c r="B2313" s="93"/>
    </row>
    <row r="2314" spans="2:2">
      <c r="B2314" s="93"/>
    </row>
    <row r="2315" spans="2:2">
      <c r="B2315" s="93"/>
    </row>
    <row r="2316" spans="2:2">
      <c r="B2316" s="93"/>
    </row>
    <row r="2317" spans="2:2">
      <c r="B2317" s="93"/>
    </row>
    <row r="2318" spans="2:2">
      <c r="B2318" s="93"/>
    </row>
    <row r="2319" spans="2:2">
      <c r="B2319" s="93"/>
    </row>
    <row r="2320" spans="2:2">
      <c r="B2320" s="93"/>
    </row>
    <row r="2321" spans="2:2">
      <c r="B2321" s="93"/>
    </row>
    <row r="2322" spans="2:2">
      <c r="B2322" s="93"/>
    </row>
    <row r="2323" spans="2:2">
      <c r="B2323" s="93"/>
    </row>
    <row r="2324" spans="2:2">
      <c r="B2324" s="93"/>
    </row>
    <row r="2325" spans="2:2">
      <c r="B2325" s="93"/>
    </row>
    <row r="2326" spans="2:2">
      <c r="B2326" s="93"/>
    </row>
    <row r="2327" spans="2:2">
      <c r="B2327" s="93"/>
    </row>
    <row r="2328" spans="2:2">
      <c r="B2328" s="93"/>
    </row>
    <row r="2329" spans="2:2">
      <c r="B2329" s="93"/>
    </row>
    <row r="2330" spans="2:2">
      <c r="B2330" s="93"/>
    </row>
    <row r="2331" spans="2:2">
      <c r="B2331" s="93"/>
    </row>
    <row r="2332" spans="2:2">
      <c r="B2332" s="93"/>
    </row>
    <row r="2333" spans="2:2">
      <c r="B2333" s="93"/>
    </row>
    <row r="2334" spans="2:2">
      <c r="B2334" s="93"/>
    </row>
    <row r="2335" spans="2:2">
      <c r="B2335" s="93"/>
    </row>
    <row r="2336" spans="2:2">
      <c r="B2336" s="93"/>
    </row>
    <row r="2337" spans="2:2">
      <c r="B2337" s="93"/>
    </row>
    <row r="2338" spans="2:2">
      <c r="B2338" s="93"/>
    </row>
    <row r="2339" spans="2:2">
      <c r="B2339" s="93"/>
    </row>
    <row r="2340" spans="2:2">
      <c r="B2340" s="93"/>
    </row>
    <row r="2341" spans="2:2">
      <c r="B2341" s="93"/>
    </row>
    <row r="2342" spans="2:2">
      <c r="B2342" s="93"/>
    </row>
    <row r="2343" spans="2:2">
      <c r="B2343" s="93"/>
    </row>
    <row r="2344" spans="2:2">
      <c r="B2344" s="93"/>
    </row>
    <row r="2345" spans="2:2">
      <c r="B2345" s="93"/>
    </row>
    <row r="2346" spans="2:2">
      <c r="B2346" s="93"/>
    </row>
    <row r="2347" spans="2:2">
      <c r="B2347" s="93"/>
    </row>
    <row r="2348" spans="2:2">
      <c r="B2348" s="93"/>
    </row>
    <row r="2349" spans="2:2">
      <c r="B2349" s="93"/>
    </row>
    <row r="2350" spans="2:2">
      <c r="B2350" s="93"/>
    </row>
    <row r="2351" spans="2:2">
      <c r="B2351" s="93"/>
    </row>
    <row r="2352" spans="2:2">
      <c r="B2352" s="93"/>
    </row>
    <row r="2353" spans="2:2">
      <c r="B2353" s="93"/>
    </row>
    <row r="2354" spans="2:2">
      <c r="B2354" s="93"/>
    </row>
    <row r="2355" spans="2:2">
      <c r="B2355" s="93"/>
    </row>
    <row r="2356" spans="2:2">
      <c r="B2356" s="93"/>
    </row>
    <row r="2357" spans="2:2">
      <c r="B2357" s="93"/>
    </row>
    <row r="2358" spans="2:2">
      <c r="B2358" s="93"/>
    </row>
    <row r="2359" spans="2:2">
      <c r="B2359" s="93"/>
    </row>
    <row r="2360" spans="2:2">
      <c r="B2360" s="93"/>
    </row>
    <row r="2361" spans="2:2">
      <c r="B2361" s="93"/>
    </row>
    <row r="2362" spans="2:2">
      <c r="B2362" s="93"/>
    </row>
    <row r="2363" spans="2:2">
      <c r="B2363" s="93"/>
    </row>
    <row r="2364" spans="2:2">
      <c r="B2364" s="93"/>
    </row>
    <row r="2365" spans="2:2">
      <c r="B2365" s="93"/>
    </row>
    <row r="2366" spans="2:2">
      <c r="B2366" s="93"/>
    </row>
    <row r="2367" spans="2:2">
      <c r="B2367" s="93"/>
    </row>
    <row r="2368" spans="2:2">
      <c r="B2368" s="93"/>
    </row>
    <row r="2369" spans="2:2">
      <c r="B2369" s="93"/>
    </row>
    <row r="2370" spans="2:2">
      <c r="B2370" s="93"/>
    </row>
    <row r="2371" spans="2:2">
      <c r="B2371" s="93"/>
    </row>
    <row r="2372" spans="2:2">
      <c r="B2372" s="93"/>
    </row>
    <row r="2373" spans="2:2">
      <c r="B2373" s="93"/>
    </row>
    <row r="2374" spans="2:2">
      <c r="B2374" s="93"/>
    </row>
    <row r="2375" spans="2:2">
      <c r="B2375" s="93"/>
    </row>
    <row r="2376" spans="2:2">
      <c r="B2376" s="93"/>
    </row>
    <row r="2377" spans="2:2">
      <c r="B2377" s="93"/>
    </row>
    <row r="2378" spans="2:2">
      <c r="B2378" s="93"/>
    </row>
    <row r="2379" spans="2:2">
      <c r="B2379" s="93"/>
    </row>
    <row r="2380" spans="2:2">
      <c r="B2380" s="93"/>
    </row>
    <row r="2381" spans="2:2">
      <c r="B2381" s="93"/>
    </row>
    <row r="2382" spans="2:2">
      <c r="B2382" s="93"/>
    </row>
    <row r="2383" spans="2:2">
      <c r="B2383" s="93"/>
    </row>
    <row r="2384" spans="2:2">
      <c r="B2384" s="93"/>
    </row>
    <row r="2385" spans="2:2">
      <c r="B2385" s="93"/>
    </row>
    <row r="2386" spans="2:2">
      <c r="B2386" s="93"/>
    </row>
    <row r="2387" spans="2:2">
      <c r="B2387" s="93"/>
    </row>
    <row r="2388" spans="2:2">
      <c r="B2388" s="93"/>
    </row>
    <row r="2389" spans="2:2">
      <c r="B2389" s="93"/>
    </row>
    <row r="2390" spans="2:2">
      <c r="B2390" s="93"/>
    </row>
    <row r="2391" spans="2:2">
      <c r="B2391" s="93"/>
    </row>
    <row r="2392" spans="2:2">
      <c r="B2392" s="93"/>
    </row>
    <row r="2393" spans="2:2">
      <c r="B2393" s="93"/>
    </row>
    <row r="2394" spans="2:2">
      <c r="B2394" s="93"/>
    </row>
    <row r="2395" spans="2:2">
      <c r="B2395" s="93"/>
    </row>
    <row r="2396" spans="2:2">
      <c r="B2396" s="93"/>
    </row>
    <row r="2397" spans="2:2">
      <c r="B2397" s="93"/>
    </row>
    <row r="2398" spans="2:2">
      <c r="B2398" s="93"/>
    </row>
    <row r="2399" spans="2:2">
      <c r="B2399" s="93"/>
    </row>
    <row r="2400" spans="2:2">
      <c r="B2400" s="93"/>
    </row>
    <row r="2401" spans="2:2">
      <c r="B2401" s="93"/>
    </row>
    <row r="2402" spans="2:2">
      <c r="B2402" s="93"/>
    </row>
    <row r="2403" spans="2:2">
      <c r="B2403" s="93"/>
    </row>
    <row r="2404" spans="2:2">
      <c r="B2404" s="93"/>
    </row>
    <row r="2405" spans="2:2">
      <c r="B2405" s="93"/>
    </row>
    <row r="2406" spans="2:2">
      <c r="B2406" s="93"/>
    </row>
    <row r="2407" spans="2:2">
      <c r="B2407" s="93"/>
    </row>
    <row r="2408" spans="2:2">
      <c r="B2408" s="93"/>
    </row>
    <row r="2409" spans="2:2">
      <c r="B2409" s="93"/>
    </row>
    <row r="2410" spans="2:2">
      <c r="B2410" s="93"/>
    </row>
    <row r="2411" spans="2:2">
      <c r="B2411" s="93"/>
    </row>
    <row r="2412" spans="2:2">
      <c r="B2412" s="93"/>
    </row>
    <row r="2413" spans="2:2">
      <c r="B2413" s="93"/>
    </row>
    <row r="2414" spans="2:2">
      <c r="B2414" s="93"/>
    </row>
    <row r="2415" spans="2:2">
      <c r="B2415" s="93"/>
    </row>
    <row r="2416" spans="2:2">
      <c r="B2416" s="93"/>
    </row>
    <row r="2417" spans="2:2">
      <c r="B2417" s="93"/>
    </row>
    <row r="2418" spans="2:2">
      <c r="B2418" s="93"/>
    </row>
    <row r="2419" spans="2:2">
      <c r="B2419" s="93"/>
    </row>
    <row r="2420" spans="2:2">
      <c r="B2420" s="93"/>
    </row>
    <row r="2421" spans="2:2">
      <c r="B2421" s="93"/>
    </row>
    <row r="2422" spans="2:2">
      <c r="B2422" s="93"/>
    </row>
    <row r="2423" spans="2:2">
      <c r="B2423" s="93"/>
    </row>
    <row r="2424" spans="2:2">
      <c r="B2424" s="93"/>
    </row>
    <row r="2425" spans="2:2">
      <c r="B2425" s="93"/>
    </row>
    <row r="2426" spans="2:2">
      <c r="B2426" s="93"/>
    </row>
    <row r="2427" spans="2:2">
      <c r="B2427" s="93"/>
    </row>
    <row r="2428" spans="2:2">
      <c r="B2428" s="93"/>
    </row>
    <row r="2429" spans="2:2">
      <c r="B2429" s="93"/>
    </row>
    <row r="2430" spans="2:2">
      <c r="B2430" s="93"/>
    </row>
    <row r="2431" spans="2:2">
      <c r="B2431" s="93"/>
    </row>
    <row r="2432" spans="2:2">
      <c r="B2432" s="93"/>
    </row>
    <row r="2433" spans="2:2">
      <c r="B2433" s="93"/>
    </row>
    <row r="2434" spans="2:2">
      <c r="B2434" s="93"/>
    </row>
    <row r="2435" spans="2:2">
      <c r="B2435" s="93"/>
    </row>
    <row r="2436" spans="2:2">
      <c r="B2436" s="93"/>
    </row>
    <row r="2437" spans="2:2">
      <c r="B2437" s="93"/>
    </row>
    <row r="2438" spans="2:2">
      <c r="B2438" s="93"/>
    </row>
    <row r="2439" spans="2:2">
      <c r="B2439" s="93"/>
    </row>
    <row r="2440" spans="2:2">
      <c r="B2440" s="93"/>
    </row>
    <row r="2441" spans="2:2">
      <c r="B2441" s="93"/>
    </row>
    <row r="2442" spans="2:2">
      <c r="B2442" s="93"/>
    </row>
    <row r="2443" spans="2:2">
      <c r="B2443" s="93"/>
    </row>
    <row r="2444" spans="2:2">
      <c r="B2444" s="93"/>
    </row>
    <row r="2445" spans="2:2">
      <c r="B2445" s="93"/>
    </row>
    <row r="2446" spans="2:2">
      <c r="B2446" s="93"/>
    </row>
    <row r="2447" spans="2:2">
      <c r="B2447" s="93"/>
    </row>
    <row r="2448" spans="2:2">
      <c r="B2448" s="93"/>
    </row>
    <row r="2449" spans="2:2">
      <c r="B2449" s="93"/>
    </row>
    <row r="2450" spans="2:2">
      <c r="B2450" s="93"/>
    </row>
    <row r="2451" spans="2:2">
      <c r="B2451" s="93"/>
    </row>
    <row r="2452" spans="2:2">
      <c r="B2452" s="93"/>
    </row>
    <row r="2453" spans="2:2">
      <c r="B2453" s="93"/>
    </row>
    <row r="2454" spans="2:2">
      <c r="B2454" s="93"/>
    </row>
    <row r="2455" spans="2:2">
      <c r="B2455" s="93"/>
    </row>
    <row r="2456" spans="2:2">
      <c r="B2456" s="93"/>
    </row>
    <row r="2457" spans="2:2">
      <c r="B2457" s="93"/>
    </row>
    <row r="2458" spans="2:2">
      <c r="B2458" s="93"/>
    </row>
    <row r="2459" spans="2:2">
      <c r="B2459" s="93"/>
    </row>
    <row r="2460" spans="2:2">
      <c r="B2460" s="93"/>
    </row>
    <row r="2461" spans="2:2">
      <c r="B2461" s="93"/>
    </row>
    <row r="2462" spans="2:2">
      <c r="B2462" s="93"/>
    </row>
    <row r="2463" spans="2:2">
      <c r="B2463" s="93"/>
    </row>
    <row r="2464" spans="2:2">
      <c r="B2464" s="93"/>
    </row>
    <row r="2465" spans="2:2">
      <c r="B2465" s="93"/>
    </row>
    <row r="2466" spans="2:2">
      <c r="B2466" s="93"/>
    </row>
    <row r="2467" spans="2:2">
      <c r="B2467" s="93"/>
    </row>
    <row r="2468" spans="2:2">
      <c r="B2468" s="93"/>
    </row>
    <row r="2469" spans="2:2">
      <c r="B2469" s="93"/>
    </row>
    <row r="2470" spans="2:2">
      <c r="B2470" s="93"/>
    </row>
    <row r="2471" spans="2:2">
      <c r="B2471" s="93"/>
    </row>
    <row r="2472" spans="2:2">
      <c r="B2472" s="93"/>
    </row>
    <row r="2473" spans="2:2">
      <c r="B2473" s="93"/>
    </row>
    <row r="2474" spans="2:2">
      <c r="B2474" s="93"/>
    </row>
    <row r="2475" spans="2:2">
      <c r="B2475" s="93"/>
    </row>
    <row r="2476" spans="2:2">
      <c r="B2476" s="93"/>
    </row>
    <row r="2477" spans="2:2">
      <c r="B2477" s="93"/>
    </row>
    <row r="2478" spans="2:2">
      <c r="B2478" s="93"/>
    </row>
    <row r="2479" spans="2:2">
      <c r="B2479" s="93"/>
    </row>
    <row r="2480" spans="2:2">
      <c r="B2480" s="93"/>
    </row>
    <row r="2481" spans="2:2">
      <c r="B2481" s="93"/>
    </row>
    <row r="2482" spans="2:2">
      <c r="B2482" s="93"/>
    </row>
    <row r="2483" spans="2:2">
      <c r="B2483" s="93"/>
    </row>
    <row r="2484" spans="2:2">
      <c r="B2484" s="93"/>
    </row>
    <row r="2485" spans="2:2">
      <c r="B2485" s="93"/>
    </row>
    <row r="2486" spans="2:2">
      <c r="B2486" s="93"/>
    </row>
    <row r="2487" spans="2:2">
      <c r="B2487" s="93"/>
    </row>
    <row r="2488" spans="2:2">
      <c r="B2488" s="93"/>
    </row>
    <row r="2489" spans="2:2">
      <c r="B2489" s="93"/>
    </row>
    <row r="2490" spans="2:2">
      <c r="B2490" s="93"/>
    </row>
    <row r="2491" spans="2:2">
      <c r="B2491" s="93"/>
    </row>
    <row r="2492" spans="2:2">
      <c r="B2492" s="93"/>
    </row>
    <row r="2493" spans="2:2">
      <c r="B2493" s="93"/>
    </row>
    <row r="2494" spans="2:2">
      <c r="B2494" s="93"/>
    </row>
    <row r="2495" spans="2:2">
      <c r="B2495" s="93"/>
    </row>
    <row r="2496" spans="2:2">
      <c r="B2496" s="93"/>
    </row>
    <row r="2497" spans="2:2">
      <c r="B2497" s="93"/>
    </row>
    <row r="2498" spans="2:2">
      <c r="B2498" s="93"/>
    </row>
    <row r="2499" spans="2:2">
      <c r="B2499" s="93"/>
    </row>
    <row r="2500" spans="2:2">
      <c r="B2500" s="93"/>
    </row>
    <row r="2501" spans="2:2">
      <c r="B2501" s="93"/>
    </row>
    <row r="2502" spans="2:2">
      <c r="B2502" s="93"/>
    </row>
    <row r="2503" spans="2:2">
      <c r="B2503" s="93"/>
    </row>
    <row r="2504" spans="2:2">
      <c r="B2504" s="93"/>
    </row>
    <row r="2505" spans="2:2">
      <c r="B2505" s="93"/>
    </row>
    <row r="2506" spans="2:2">
      <c r="B2506" s="93"/>
    </row>
    <row r="2507" spans="2:2">
      <c r="B2507" s="93"/>
    </row>
    <row r="2508" spans="2:2">
      <c r="B2508" s="93"/>
    </row>
    <row r="2509" spans="2:2">
      <c r="B2509" s="93"/>
    </row>
    <row r="2510" spans="2:2">
      <c r="B2510" s="93"/>
    </row>
    <row r="2511" spans="2:2">
      <c r="B2511" s="93"/>
    </row>
    <row r="2512" spans="2:2">
      <c r="B2512" s="93"/>
    </row>
    <row r="2513" spans="2:2">
      <c r="B2513" s="93"/>
    </row>
    <row r="2514" spans="2:2">
      <c r="B2514" s="93"/>
    </row>
    <row r="2515" spans="2:2">
      <c r="B2515" s="93"/>
    </row>
    <row r="2516" spans="2:2">
      <c r="B2516" s="93"/>
    </row>
    <row r="2517" spans="2:2">
      <c r="B2517" s="93"/>
    </row>
    <row r="2518" spans="2:2">
      <c r="B2518" s="93"/>
    </row>
    <row r="2519" spans="2:2">
      <c r="B2519" s="93"/>
    </row>
    <row r="2520" spans="2:2">
      <c r="B2520" s="93"/>
    </row>
    <row r="2521" spans="2:2">
      <c r="B2521" s="93"/>
    </row>
    <row r="2522" spans="2:2">
      <c r="B2522" s="93"/>
    </row>
    <row r="2523" spans="2:2">
      <c r="B2523" s="93"/>
    </row>
    <row r="2524" spans="2:2">
      <c r="B2524" s="93"/>
    </row>
    <row r="2525" spans="2:2">
      <c r="B2525" s="93"/>
    </row>
    <row r="2526" spans="2:2">
      <c r="B2526" s="93"/>
    </row>
    <row r="2527" spans="2:2">
      <c r="B2527" s="93"/>
    </row>
    <row r="2528" spans="2:2">
      <c r="B2528" s="93"/>
    </row>
    <row r="2529" spans="2:2">
      <c r="B2529" s="93"/>
    </row>
    <row r="2530" spans="2:2">
      <c r="B2530" s="93"/>
    </row>
    <row r="2531" spans="2:2">
      <c r="B2531" s="93"/>
    </row>
    <row r="2532" spans="2:2">
      <c r="B2532" s="93"/>
    </row>
    <row r="2533" spans="2:2">
      <c r="B2533" s="93"/>
    </row>
    <row r="2534" spans="2:2">
      <c r="B2534" s="93"/>
    </row>
    <row r="2535" spans="2:2">
      <c r="B2535" s="93"/>
    </row>
    <row r="2536" spans="2:2">
      <c r="B2536" s="93"/>
    </row>
    <row r="2537" spans="2:2">
      <c r="B2537" s="93"/>
    </row>
    <row r="2538" spans="2:2">
      <c r="B2538" s="93"/>
    </row>
    <row r="2539" spans="2:2">
      <c r="B2539" s="93"/>
    </row>
    <row r="2540" spans="2:2">
      <c r="B2540" s="93"/>
    </row>
    <row r="2541" spans="2:2">
      <c r="B2541" s="93"/>
    </row>
    <row r="2542" spans="2:2">
      <c r="B2542" s="93"/>
    </row>
    <row r="2543" spans="2:2">
      <c r="B2543" s="93"/>
    </row>
    <row r="2544" spans="2:2">
      <c r="B2544" s="93"/>
    </row>
    <row r="2545" spans="2:2">
      <c r="B2545" s="93"/>
    </row>
    <row r="2546" spans="2:2">
      <c r="B2546" s="93"/>
    </row>
    <row r="2547" spans="2:2">
      <c r="B2547" s="93"/>
    </row>
    <row r="2548" spans="2:2">
      <c r="B2548" s="93"/>
    </row>
    <row r="2549" spans="2:2">
      <c r="B2549" s="93"/>
    </row>
    <row r="2550" spans="2:2">
      <c r="B2550" s="93"/>
    </row>
    <row r="2551" spans="2:2">
      <c r="B2551" s="93"/>
    </row>
    <row r="2552" spans="2:2">
      <c r="B2552" s="93"/>
    </row>
    <row r="2553" spans="2:2">
      <c r="B2553" s="93"/>
    </row>
    <row r="2554" spans="2:2">
      <c r="B2554" s="93"/>
    </row>
    <row r="2555" spans="2:2">
      <c r="B2555" s="93"/>
    </row>
    <row r="2556" spans="2:2">
      <c r="B2556" s="93"/>
    </row>
    <row r="2557" spans="2:2">
      <c r="B2557" s="93"/>
    </row>
    <row r="2558" spans="2:2">
      <c r="B2558" s="93"/>
    </row>
    <row r="2559" spans="2:2">
      <c r="B2559" s="93"/>
    </row>
    <row r="2560" spans="2:2">
      <c r="B2560" s="93"/>
    </row>
    <row r="2561" spans="2:2">
      <c r="B2561" s="93"/>
    </row>
    <row r="2562" spans="2:2">
      <c r="B2562" s="93"/>
    </row>
    <row r="2563" spans="2:2">
      <c r="B2563" s="93"/>
    </row>
    <row r="2564" spans="2:2">
      <c r="B2564" s="93"/>
    </row>
    <row r="2565" spans="2:2">
      <c r="B2565" s="93"/>
    </row>
    <row r="2566" spans="2:2">
      <c r="B2566" s="93"/>
    </row>
    <row r="2567" spans="2:2">
      <c r="B2567" s="93"/>
    </row>
    <row r="2568" spans="2:2">
      <c r="B2568" s="93"/>
    </row>
    <row r="2569" spans="2:2">
      <c r="B2569" s="93"/>
    </row>
    <row r="2570" spans="2:2">
      <c r="B2570" s="93"/>
    </row>
    <row r="2571" spans="2:2">
      <c r="B2571" s="93"/>
    </row>
    <row r="2572" spans="2:2">
      <c r="B2572" s="93"/>
    </row>
    <row r="2573" spans="2:2">
      <c r="B2573" s="93"/>
    </row>
    <row r="2574" spans="2:2">
      <c r="B2574" s="93"/>
    </row>
    <row r="2575" spans="2:2">
      <c r="B2575" s="93"/>
    </row>
    <row r="2576" spans="2:2">
      <c r="B2576" s="93"/>
    </row>
    <row r="2577" spans="2:2">
      <c r="B2577" s="93"/>
    </row>
    <row r="2578" spans="2:2">
      <c r="B2578" s="93"/>
    </row>
    <row r="2579" spans="2:2">
      <c r="B2579" s="93"/>
    </row>
    <row r="2580" spans="2:2">
      <c r="B2580" s="93"/>
    </row>
    <row r="2581" spans="2:2">
      <c r="B2581" s="93"/>
    </row>
    <row r="2582" spans="2:2">
      <c r="B2582" s="93"/>
    </row>
    <row r="2583" spans="2:2">
      <c r="B2583" s="93"/>
    </row>
    <row r="2584" spans="2:2">
      <c r="B2584" s="93"/>
    </row>
    <row r="2585" spans="2:2">
      <c r="B2585" s="93"/>
    </row>
    <row r="2586" spans="2:2">
      <c r="B2586" s="93"/>
    </row>
    <row r="2587" spans="2:2">
      <c r="B2587" s="93"/>
    </row>
    <row r="2588" spans="2:2">
      <c r="B2588" s="93"/>
    </row>
    <row r="2589" spans="2:2">
      <c r="B2589" s="93"/>
    </row>
    <row r="2590" spans="2:2">
      <c r="B2590" s="93"/>
    </row>
    <row r="2591" spans="2:2">
      <c r="B2591" s="93"/>
    </row>
    <row r="2592" spans="2:2">
      <c r="B2592" s="93"/>
    </row>
    <row r="2593" spans="2:2">
      <c r="B2593" s="93"/>
    </row>
    <row r="2594" spans="2:2">
      <c r="B2594" s="93"/>
    </row>
    <row r="2595" spans="2:2">
      <c r="B2595" s="93"/>
    </row>
    <row r="2596" spans="2:2">
      <c r="B2596" s="93"/>
    </row>
    <row r="2597" spans="2:2">
      <c r="B2597" s="93"/>
    </row>
    <row r="2598" spans="2:2">
      <c r="B2598" s="93"/>
    </row>
    <row r="2599" spans="2:2">
      <c r="B2599" s="93"/>
    </row>
    <row r="2600" spans="2:2">
      <c r="B2600" s="93"/>
    </row>
    <row r="2601" spans="2:2">
      <c r="B2601" s="93"/>
    </row>
    <row r="2602" spans="2:2">
      <c r="B2602" s="93"/>
    </row>
    <row r="2603" spans="2:2">
      <c r="B2603" s="93"/>
    </row>
    <row r="2604" spans="2:2">
      <c r="B2604" s="93"/>
    </row>
    <row r="2605" spans="2:2">
      <c r="B2605" s="93"/>
    </row>
    <row r="2606" spans="2:2">
      <c r="B2606" s="93"/>
    </row>
    <row r="2607" spans="2:2">
      <c r="B2607" s="93"/>
    </row>
    <row r="2608" spans="2:2">
      <c r="B2608" s="93"/>
    </row>
    <row r="2609" spans="2:2">
      <c r="B2609" s="93"/>
    </row>
    <row r="2610" spans="2:2">
      <c r="B2610" s="93"/>
    </row>
    <row r="2611" spans="2:2">
      <c r="B2611" s="93"/>
    </row>
    <row r="2612" spans="2:2">
      <c r="B2612" s="93"/>
    </row>
    <row r="2613" spans="2:2">
      <c r="B2613" s="93"/>
    </row>
    <row r="2614" spans="2:2">
      <c r="B2614" s="93"/>
    </row>
    <row r="2615" spans="2:2">
      <c r="B2615" s="93"/>
    </row>
    <row r="2616" spans="2:2">
      <c r="B2616" s="93"/>
    </row>
    <row r="2617" spans="2:2">
      <c r="B2617" s="93"/>
    </row>
    <row r="2618" spans="2:2">
      <c r="B2618" s="93"/>
    </row>
    <row r="2619" spans="2:2">
      <c r="B2619" s="93"/>
    </row>
    <row r="2620" spans="2:2">
      <c r="B2620" s="93"/>
    </row>
    <row r="2621" spans="2:2">
      <c r="B2621" s="93"/>
    </row>
    <row r="2622" spans="2:2">
      <c r="B2622" s="93"/>
    </row>
    <row r="2623" spans="2:2">
      <c r="B2623" s="93"/>
    </row>
    <row r="2624" spans="2:2">
      <c r="B2624" s="93"/>
    </row>
    <row r="2625" spans="2:2">
      <c r="B2625" s="93"/>
    </row>
    <row r="2626" spans="2:2">
      <c r="B2626" s="93"/>
    </row>
    <row r="2627" spans="2:2">
      <c r="B2627" s="93"/>
    </row>
    <row r="2628" spans="2:2">
      <c r="B2628" s="93"/>
    </row>
    <row r="2629" spans="2:2">
      <c r="B2629" s="93"/>
    </row>
    <row r="2630" spans="2:2">
      <c r="B2630" s="93"/>
    </row>
    <row r="2631" spans="2:2">
      <c r="B2631" s="93"/>
    </row>
    <row r="2632" spans="2:2">
      <c r="B2632" s="93"/>
    </row>
    <row r="2633" spans="2:2">
      <c r="B2633" s="93"/>
    </row>
    <row r="2634" spans="2:2">
      <c r="B2634" s="93"/>
    </row>
    <row r="2635" spans="2:2">
      <c r="B2635" s="93"/>
    </row>
    <row r="2636" spans="2:2">
      <c r="B2636" s="93"/>
    </row>
    <row r="2637" spans="2:2">
      <c r="B2637" s="93"/>
    </row>
    <row r="2638" spans="2:2">
      <c r="B2638" s="93"/>
    </row>
    <row r="2639" spans="2:2">
      <c r="B2639" s="93"/>
    </row>
    <row r="2640" spans="2:2">
      <c r="B2640" s="93"/>
    </row>
    <row r="2641" spans="2:2">
      <c r="B2641" s="93"/>
    </row>
    <row r="2642" spans="2:2">
      <c r="B2642" s="93"/>
    </row>
    <row r="2643" spans="2:2">
      <c r="B2643" s="93"/>
    </row>
    <row r="2644" spans="2:2">
      <c r="B2644" s="93"/>
    </row>
    <row r="2645" spans="2:2">
      <c r="B2645" s="93"/>
    </row>
    <row r="2646" spans="2:2">
      <c r="B2646" s="93"/>
    </row>
    <row r="2647" spans="2:2">
      <c r="B2647" s="93"/>
    </row>
    <row r="2648" spans="2:2">
      <c r="B2648" s="93"/>
    </row>
    <row r="2649" spans="2:2">
      <c r="B2649" s="93"/>
    </row>
    <row r="2650" spans="2:2">
      <c r="B2650" s="93"/>
    </row>
    <row r="2651" spans="2:2">
      <c r="B2651" s="93"/>
    </row>
    <row r="2652" spans="2:2">
      <c r="B2652" s="93"/>
    </row>
    <row r="2653" spans="2:2">
      <c r="B2653" s="93"/>
    </row>
    <row r="2654" spans="2:2">
      <c r="B2654" s="93"/>
    </row>
    <row r="2655" spans="2:2">
      <c r="B2655" s="93"/>
    </row>
    <row r="2656" spans="2:2">
      <c r="B2656" s="93"/>
    </row>
    <row r="2657" spans="2:2">
      <c r="B2657" s="93"/>
    </row>
    <row r="2658" spans="2:2">
      <c r="B2658" s="93"/>
    </row>
    <row r="2659" spans="2:2">
      <c r="B2659" s="93"/>
    </row>
    <row r="2660" spans="2:2">
      <c r="B2660" s="93"/>
    </row>
    <row r="2661" spans="2:2">
      <c r="B2661" s="93"/>
    </row>
    <row r="2662" spans="2:2">
      <c r="B2662" s="93"/>
    </row>
    <row r="2663" spans="2:2">
      <c r="B2663" s="93"/>
    </row>
    <row r="2664" spans="2:2">
      <c r="B2664" s="93"/>
    </row>
    <row r="2665" spans="2:2">
      <c r="B2665" s="93"/>
    </row>
    <row r="2666" spans="2:2">
      <c r="B2666" s="93"/>
    </row>
    <row r="2667" spans="2:2">
      <c r="B2667" s="93"/>
    </row>
    <row r="2668" spans="2:2">
      <c r="B2668" s="93"/>
    </row>
    <row r="2669" spans="2:2">
      <c r="B2669" s="93"/>
    </row>
    <row r="2670" spans="2:2">
      <c r="B2670" s="93"/>
    </row>
    <row r="2671" spans="2:2">
      <c r="B2671" s="93"/>
    </row>
    <row r="2672" spans="2:2">
      <c r="B2672" s="93"/>
    </row>
    <row r="2673" spans="2:2">
      <c r="B2673" s="93"/>
    </row>
    <row r="2674" spans="2:2">
      <c r="B2674" s="93"/>
    </row>
    <row r="2675" spans="2:2">
      <c r="B2675" s="93"/>
    </row>
    <row r="2676" spans="2:2">
      <c r="B2676" s="93"/>
    </row>
    <row r="2677" spans="2:2">
      <c r="B2677" s="93"/>
    </row>
    <row r="2678" spans="2:2">
      <c r="B2678" s="93"/>
    </row>
    <row r="2679" spans="2:2">
      <c r="B2679" s="93"/>
    </row>
    <row r="2680" spans="2:2">
      <c r="B2680" s="93"/>
    </row>
    <row r="2681" spans="2:2">
      <c r="B2681" s="93"/>
    </row>
    <row r="2682" spans="2:2">
      <c r="B2682" s="93"/>
    </row>
    <row r="2683" spans="2:2">
      <c r="B2683" s="93"/>
    </row>
    <row r="2684" spans="2:2">
      <c r="B2684" s="93"/>
    </row>
    <row r="2685" spans="2:2">
      <c r="B2685" s="93"/>
    </row>
    <row r="2686" spans="2:2">
      <c r="B2686" s="93"/>
    </row>
    <row r="2687" spans="2:2">
      <c r="B2687" s="93"/>
    </row>
    <row r="2688" spans="2:2">
      <c r="B2688" s="93"/>
    </row>
    <row r="2689" spans="2:2">
      <c r="B2689" s="93"/>
    </row>
    <row r="2690" spans="2:2">
      <c r="B2690" s="93"/>
    </row>
    <row r="2691" spans="2:2">
      <c r="B2691" s="93"/>
    </row>
    <row r="2692" spans="2:2">
      <c r="B2692" s="93"/>
    </row>
    <row r="2693" spans="2:2">
      <c r="B2693" s="93"/>
    </row>
    <row r="2694" spans="2:2">
      <c r="B2694" s="93"/>
    </row>
    <row r="2695" spans="2:2">
      <c r="B2695" s="93"/>
    </row>
    <row r="2696" spans="2:2">
      <c r="B2696" s="93"/>
    </row>
    <row r="2697" spans="2:2">
      <c r="B2697" s="93"/>
    </row>
    <row r="2698" spans="2:2">
      <c r="B2698" s="93"/>
    </row>
    <row r="2699" spans="2:2">
      <c r="B2699" s="93"/>
    </row>
    <row r="2700" spans="2:2">
      <c r="B2700" s="93"/>
    </row>
    <row r="2701" spans="2:2">
      <c r="B2701" s="93"/>
    </row>
    <row r="2702" spans="2:2">
      <c r="B2702" s="93"/>
    </row>
    <row r="2703" spans="2:2">
      <c r="B2703" s="93"/>
    </row>
    <row r="2704" spans="2:2">
      <c r="B2704" s="93"/>
    </row>
    <row r="2705" spans="2:2">
      <c r="B2705" s="93"/>
    </row>
    <row r="2706" spans="2:2">
      <c r="B2706" s="93"/>
    </row>
    <row r="2707" spans="2:2">
      <c r="B2707" s="93"/>
    </row>
    <row r="2708" spans="2:2">
      <c r="B2708" s="93"/>
    </row>
    <row r="2709" spans="2:2">
      <c r="B2709" s="93"/>
    </row>
    <row r="2710" spans="2:2">
      <c r="B2710" s="93"/>
    </row>
    <row r="2711" spans="2:2">
      <c r="B2711" s="93"/>
    </row>
    <row r="2712" spans="2:2">
      <c r="B2712" s="93"/>
    </row>
    <row r="2713" spans="2:2">
      <c r="B2713" s="93"/>
    </row>
    <row r="2714" spans="2:2">
      <c r="B2714" s="93"/>
    </row>
    <row r="2715" spans="2:2">
      <c r="B2715" s="93"/>
    </row>
    <row r="2716" spans="2:2">
      <c r="B2716" s="93"/>
    </row>
    <row r="2717" spans="2:2">
      <c r="B2717" s="93"/>
    </row>
    <row r="2718" spans="2:2">
      <c r="B2718" s="93"/>
    </row>
    <row r="2719" spans="2:2">
      <c r="B2719" s="93"/>
    </row>
    <row r="2720" spans="2:2">
      <c r="B2720" s="93"/>
    </row>
    <row r="2721" spans="2:2">
      <c r="B2721" s="93"/>
    </row>
    <row r="2722" spans="2:2">
      <c r="B2722" s="93"/>
    </row>
    <row r="2723" spans="2:2">
      <c r="B2723" s="93"/>
    </row>
    <row r="2724" spans="2:2">
      <c r="B2724" s="93"/>
    </row>
    <row r="2725" spans="2:2">
      <c r="B2725" s="93"/>
    </row>
    <row r="2726" spans="2:2">
      <c r="B2726" s="93"/>
    </row>
    <row r="2727" spans="2:2">
      <c r="B2727" s="93"/>
    </row>
    <row r="2728" spans="2:2">
      <c r="B2728" s="93"/>
    </row>
    <row r="2729" spans="2:2">
      <c r="B2729" s="93"/>
    </row>
    <row r="2730" spans="2:2">
      <c r="B2730" s="93"/>
    </row>
    <row r="2731" spans="2:2">
      <c r="B2731" s="93"/>
    </row>
    <row r="2732" spans="2:2">
      <c r="B2732" s="93"/>
    </row>
    <row r="2733" spans="2:2">
      <c r="B2733" s="93"/>
    </row>
    <row r="2734" spans="2:2">
      <c r="B2734" s="93"/>
    </row>
    <row r="2735" spans="2:2">
      <c r="B2735" s="93"/>
    </row>
    <row r="2736" spans="2:2">
      <c r="B2736" s="93"/>
    </row>
    <row r="2737" spans="2:2">
      <c r="B2737" s="93"/>
    </row>
    <row r="2738" spans="2:2">
      <c r="B2738" s="93"/>
    </row>
    <row r="2739" spans="2:2">
      <c r="B2739" s="93"/>
    </row>
    <row r="2740" spans="2:2">
      <c r="B2740" s="93"/>
    </row>
    <row r="2741" spans="2:2">
      <c r="B2741" s="93"/>
    </row>
    <row r="2742" spans="2:2">
      <c r="B2742" s="93"/>
    </row>
    <row r="2743" spans="2:2">
      <c r="B2743" s="93"/>
    </row>
    <row r="2744" spans="2:2">
      <c r="B2744" s="93"/>
    </row>
    <row r="2745" spans="2:2">
      <c r="B2745" s="93"/>
    </row>
    <row r="2746" spans="2:2">
      <c r="B2746" s="93"/>
    </row>
    <row r="2747" spans="2:2">
      <c r="B2747" s="93"/>
    </row>
    <row r="2748" spans="2:2">
      <c r="B2748" s="93"/>
    </row>
    <row r="2749" spans="2:2">
      <c r="B2749" s="93"/>
    </row>
    <row r="2750" spans="2:2">
      <c r="B2750" s="93"/>
    </row>
    <row r="2751" spans="2:2">
      <c r="B2751" s="93"/>
    </row>
    <row r="2752" spans="2:2">
      <c r="B2752" s="93"/>
    </row>
    <row r="2753" spans="2:2">
      <c r="B2753" s="93"/>
    </row>
    <row r="2754" spans="2:2">
      <c r="B2754" s="93"/>
    </row>
    <row r="2755" spans="2:2">
      <c r="B2755" s="93"/>
    </row>
    <row r="2756" spans="2:2">
      <c r="B2756" s="93"/>
    </row>
    <row r="2757" spans="2:2">
      <c r="B2757" s="93"/>
    </row>
    <row r="2758" spans="2:2">
      <c r="B2758" s="93"/>
    </row>
    <row r="2759" spans="2:2">
      <c r="B2759" s="93"/>
    </row>
    <row r="2760" spans="2:2">
      <c r="B2760" s="93"/>
    </row>
    <row r="2761" spans="2:2">
      <c r="B2761" s="93"/>
    </row>
    <row r="2762" spans="2:2">
      <c r="B2762" s="93"/>
    </row>
    <row r="2763" spans="2:2">
      <c r="B2763" s="93"/>
    </row>
    <row r="2764" spans="2:2">
      <c r="B2764" s="93"/>
    </row>
    <row r="2765" spans="2:2">
      <c r="B2765" s="93"/>
    </row>
    <row r="2766" spans="2:2">
      <c r="B2766" s="93"/>
    </row>
    <row r="2767" spans="2:2">
      <c r="B2767" s="93"/>
    </row>
    <row r="2768" spans="2:2">
      <c r="B2768" s="93"/>
    </row>
    <row r="2769" spans="2:2">
      <c r="B2769" s="93"/>
    </row>
    <row r="2770" spans="2:2">
      <c r="B2770" s="93"/>
    </row>
    <row r="2771" spans="2:2">
      <c r="B2771" s="93"/>
    </row>
    <row r="2772" spans="2:2">
      <c r="B2772" s="93"/>
    </row>
    <row r="2773" spans="2:2">
      <c r="B2773" s="93"/>
    </row>
    <row r="2774" spans="2:2">
      <c r="B2774" s="93"/>
    </row>
    <row r="2775" spans="2:2">
      <c r="B2775" s="93"/>
    </row>
    <row r="2776" spans="2:2">
      <c r="B2776" s="93"/>
    </row>
    <row r="2777" spans="2:2">
      <c r="B2777" s="93"/>
    </row>
    <row r="2778" spans="2:2">
      <c r="B2778" s="93"/>
    </row>
    <row r="2779" spans="2:2">
      <c r="B2779" s="93"/>
    </row>
    <row r="2780" spans="2:2">
      <c r="B2780" s="93"/>
    </row>
    <row r="2781" spans="2:2">
      <c r="B2781" s="93"/>
    </row>
    <row r="2782" spans="2:2">
      <c r="B2782" s="93"/>
    </row>
    <row r="2783" spans="2:2">
      <c r="B2783" s="93"/>
    </row>
    <row r="2784" spans="2:2">
      <c r="B2784" s="93"/>
    </row>
    <row r="2785" spans="2:2">
      <c r="B2785" s="93"/>
    </row>
    <row r="2786" spans="2:2">
      <c r="B2786" s="93"/>
    </row>
    <row r="2787" spans="2:2">
      <c r="B2787" s="93"/>
    </row>
    <row r="2788" spans="2:2">
      <c r="B2788" s="93"/>
    </row>
    <row r="2789" spans="2:2">
      <c r="B2789" s="93"/>
    </row>
    <row r="2790" spans="2:2">
      <c r="B2790" s="93"/>
    </row>
    <row r="2791" spans="2:2">
      <c r="B2791" s="93"/>
    </row>
    <row r="2792" spans="2:2">
      <c r="B2792" s="93"/>
    </row>
    <row r="2793" spans="2:2">
      <c r="B2793" s="93"/>
    </row>
    <row r="2794" spans="2:2">
      <c r="B2794" s="93"/>
    </row>
    <row r="2795" spans="2:2">
      <c r="B2795" s="93"/>
    </row>
    <row r="2796" spans="2:2">
      <c r="B2796" s="93"/>
    </row>
    <row r="2797" spans="2:2">
      <c r="B2797" s="93"/>
    </row>
    <row r="2798" spans="2:2">
      <c r="B2798" s="93"/>
    </row>
    <row r="2799" spans="2:2">
      <c r="B2799" s="93"/>
    </row>
    <row r="2800" spans="2:2">
      <c r="B2800" s="93"/>
    </row>
    <row r="2801" spans="2:2">
      <c r="B2801" s="93"/>
    </row>
    <row r="2802" spans="2:2">
      <c r="B2802" s="93"/>
    </row>
    <row r="2803" spans="2:2">
      <c r="B2803" s="93"/>
    </row>
    <row r="2804" spans="2:2">
      <c r="B2804" s="93"/>
    </row>
    <row r="2805" spans="2:2">
      <c r="B2805" s="93"/>
    </row>
    <row r="2806" spans="2:2">
      <c r="B2806" s="93"/>
    </row>
    <row r="2807" spans="2:2">
      <c r="B2807" s="93"/>
    </row>
    <row r="2808" spans="2:2">
      <c r="B2808" s="93"/>
    </row>
    <row r="2809" spans="2:2">
      <c r="B2809" s="93"/>
    </row>
    <row r="2810" spans="2:2">
      <c r="B2810" s="93"/>
    </row>
    <row r="2811" spans="2:2">
      <c r="B2811" s="93"/>
    </row>
    <row r="2812" spans="2:2">
      <c r="B2812" s="93"/>
    </row>
    <row r="2813" spans="2:2">
      <c r="B2813" s="93"/>
    </row>
    <row r="2814" spans="2:2">
      <c r="B2814" s="93"/>
    </row>
    <row r="2815" spans="2:2">
      <c r="B2815" s="93"/>
    </row>
    <row r="2816" spans="2:2">
      <c r="B2816" s="93"/>
    </row>
    <row r="2817" spans="2:2">
      <c r="B2817" s="93"/>
    </row>
    <row r="2818" spans="2:2">
      <c r="B2818" s="93"/>
    </row>
    <row r="2819" spans="2:2">
      <c r="B2819" s="93"/>
    </row>
    <row r="2820" spans="2:2">
      <c r="B2820" s="93"/>
    </row>
    <row r="2821" spans="2:2">
      <c r="B2821" s="93"/>
    </row>
    <row r="2822" spans="2:2">
      <c r="B2822" s="93"/>
    </row>
    <row r="2823" spans="2:2">
      <c r="B2823" s="93"/>
    </row>
    <row r="2824" spans="2:2">
      <c r="B2824" s="93"/>
    </row>
    <row r="2825" spans="2:2">
      <c r="B2825" s="93"/>
    </row>
    <row r="2826" spans="2:2">
      <c r="B2826" s="93"/>
    </row>
    <row r="2827" spans="2:2">
      <c r="B2827" s="93"/>
    </row>
    <row r="2828" spans="2:2">
      <c r="B2828" s="93"/>
    </row>
    <row r="2829" spans="2:2">
      <c r="B2829" s="93"/>
    </row>
    <row r="2830" spans="2:2">
      <c r="B2830" s="93"/>
    </row>
    <row r="2831" spans="2:2">
      <c r="B2831" s="93"/>
    </row>
    <row r="2832" spans="2:2">
      <c r="B2832" s="93"/>
    </row>
    <row r="2833" spans="2:2">
      <c r="B2833" s="93"/>
    </row>
    <row r="2834" spans="2:2">
      <c r="B2834" s="93"/>
    </row>
    <row r="2835" spans="2:2">
      <c r="B2835" s="93"/>
    </row>
    <row r="2836" spans="2:2">
      <c r="B2836" s="93"/>
    </row>
    <row r="2837" spans="2:2">
      <c r="B2837" s="93"/>
    </row>
    <row r="2838" spans="2:2">
      <c r="B2838" s="93"/>
    </row>
    <row r="2839" spans="2:2">
      <c r="B2839" s="93"/>
    </row>
    <row r="2840" spans="2:2">
      <c r="B2840" s="93"/>
    </row>
    <row r="2841" spans="2:2">
      <c r="B2841" s="93"/>
    </row>
    <row r="2842" spans="2:2">
      <c r="B2842" s="93"/>
    </row>
    <row r="2843" spans="2:2">
      <c r="B2843" s="93"/>
    </row>
    <row r="2844" spans="2:2">
      <c r="B2844" s="93"/>
    </row>
    <row r="2845" spans="2:2">
      <c r="B2845" s="93"/>
    </row>
    <row r="2846" spans="2:2">
      <c r="B2846" s="93"/>
    </row>
    <row r="2847" spans="2:2">
      <c r="B2847" s="93"/>
    </row>
    <row r="2848" spans="2:2">
      <c r="B2848" s="93"/>
    </row>
    <row r="2849" spans="2:2">
      <c r="B2849" s="93"/>
    </row>
    <row r="2850" spans="2:2">
      <c r="B2850" s="93"/>
    </row>
    <row r="2851" spans="2:2">
      <c r="B2851" s="93"/>
    </row>
    <row r="2852" spans="2:2">
      <c r="B2852" s="93"/>
    </row>
    <row r="2853" spans="2:2">
      <c r="B2853" s="93"/>
    </row>
    <row r="2854" spans="2:2">
      <c r="B2854" s="93"/>
    </row>
    <row r="2855" spans="2:2">
      <c r="B2855" s="93"/>
    </row>
    <row r="2856" spans="2:2">
      <c r="B2856" s="93"/>
    </row>
    <row r="2857" spans="2:2">
      <c r="B2857" s="93"/>
    </row>
    <row r="2858" spans="2:2">
      <c r="B2858" s="93"/>
    </row>
    <row r="2859" spans="2:2">
      <c r="B2859" s="93"/>
    </row>
    <row r="2860" spans="2:2">
      <c r="B2860" s="93"/>
    </row>
    <row r="2861" spans="2:2">
      <c r="B2861" s="93"/>
    </row>
    <row r="2862" spans="2:2">
      <c r="B2862" s="93"/>
    </row>
    <row r="2863" spans="2:2">
      <c r="B2863" s="93"/>
    </row>
    <row r="2864" spans="2:2">
      <c r="B2864" s="93"/>
    </row>
    <row r="2865" spans="2:2">
      <c r="B2865" s="93"/>
    </row>
    <row r="2866" spans="2:2">
      <c r="B2866" s="93"/>
    </row>
    <row r="2867" spans="2:2">
      <c r="B2867" s="93"/>
    </row>
    <row r="2868" spans="2:2">
      <c r="B2868" s="93"/>
    </row>
    <row r="2869" spans="2:2">
      <c r="B2869" s="93"/>
    </row>
    <row r="2870" spans="2:2">
      <c r="B2870" s="93"/>
    </row>
    <row r="2871" spans="2:2">
      <c r="B2871" s="93"/>
    </row>
    <row r="2872" spans="2:2">
      <c r="B2872" s="93"/>
    </row>
    <row r="2873" spans="2:2">
      <c r="B2873" s="93"/>
    </row>
    <row r="2874" spans="2:2">
      <c r="B2874" s="93"/>
    </row>
    <row r="2875" spans="2:2">
      <c r="B2875" s="93"/>
    </row>
    <row r="2876" spans="2:2">
      <c r="B2876" s="93"/>
    </row>
    <row r="2877" spans="2:2">
      <c r="B2877" s="93"/>
    </row>
    <row r="2878" spans="2:2">
      <c r="B2878" s="93"/>
    </row>
    <row r="2879" spans="2:2">
      <c r="B2879" s="93"/>
    </row>
    <row r="2880" spans="2:2">
      <c r="B2880" s="93"/>
    </row>
    <row r="2881" spans="2:2">
      <c r="B2881" s="93"/>
    </row>
    <row r="2882" spans="2:2">
      <c r="B2882" s="93"/>
    </row>
    <row r="2883" spans="2:2">
      <c r="B2883" s="93"/>
    </row>
    <row r="2884" spans="2:2">
      <c r="B2884" s="93"/>
    </row>
    <row r="2885" spans="2:2">
      <c r="B2885" s="93"/>
    </row>
    <row r="2886" spans="2:2">
      <c r="B2886" s="93"/>
    </row>
    <row r="2887" spans="2:2">
      <c r="B2887" s="93"/>
    </row>
    <row r="2888" spans="2:2">
      <c r="B2888" s="93"/>
    </row>
    <row r="2889" spans="2:2">
      <c r="B2889" s="93"/>
    </row>
    <row r="2890" spans="2:2">
      <c r="B2890" s="93"/>
    </row>
    <row r="2891" spans="2:2">
      <c r="B2891" s="93"/>
    </row>
    <row r="2892" spans="2:2">
      <c r="B2892" s="93"/>
    </row>
    <row r="2893" spans="2:2">
      <c r="B2893" s="93"/>
    </row>
    <row r="2894" spans="2:2">
      <c r="B2894" s="93"/>
    </row>
    <row r="2895" spans="2:2">
      <c r="B2895" s="93"/>
    </row>
    <row r="2896" spans="2:2">
      <c r="B2896" s="93"/>
    </row>
    <row r="2897" spans="2:2">
      <c r="B2897" s="93"/>
    </row>
    <row r="2898" spans="2:2">
      <c r="B2898" s="93"/>
    </row>
    <row r="2899" spans="2:2">
      <c r="B2899" s="93"/>
    </row>
    <row r="2900" spans="2:2">
      <c r="B2900" s="93"/>
    </row>
    <row r="2901" spans="2:2">
      <c r="B2901" s="93"/>
    </row>
    <row r="2902" spans="2:2">
      <c r="B2902" s="93"/>
    </row>
    <row r="2903" spans="2:2">
      <c r="B2903" s="93"/>
    </row>
    <row r="2904" spans="2:2">
      <c r="B2904" s="93"/>
    </row>
    <row r="2905" spans="2:2">
      <c r="B2905" s="93"/>
    </row>
    <row r="2906" spans="2:2">
      <c r="B2906" s="93"/>
    </row>
    <row r="2907" spans="2:2">
      <c r="B2907" s="93"/>
    </row>
    <row r="2908" spans="2:2">
      <c r="B2908" s="93"/>
    </row>
    <row r="2909" spans="2:2">
      <c r="B2909" s="93"/>
    </row>
    <row r="2910" spans="2:2">
      <c r="B2910" s="93"/>
    </row>
    <row r="2911" spans="2:2">
      <c r="B2911" s="93"/>
    </row>
    <row r="2912" spans="2:2">
      <c r="B2912" s="93"/>
    </row>
    <row r="2913" spans="2:2">
      <c r="B2913" s="93"/>
    </row>
    <row r="2914" spans="2:2">
      <c r="B2914" s="93"/>
    </row>
    <row r="2915" spans="2:2">
      <c r="B2915" s="93"/>
    </row>
    <row r="2916" spans="2:2">
      <c r="B2916" s="93"/>
    </row>
    <row r="2917" spans="2:2">
      <c r="B2917" s="93"/>
    </row>
    <row r="2918" spans="2:2">
      <c r="B2918" s="93"/>
    </row>
    <row r="2919" spans="2:2">
      <c r="B2919" s="93"/>
    </row>
    <row r="2920" spans="2:2">
      <c r="B2920" s="93"/>
    </row>
    <row r="2921" spans="2:2">
      <c r="B2921" s="93"/>
    </row>
    <row r="2922" spans="2:2">
      <c r="B2922" s="93"/>
    </row>
    <row r="2923" spans="2:2">
      <c r="B2923" s="93"/>
    </row>
    <row r="2924" spans="2:2">
      <c r="B2924" s="93"/>
    </row>
    <row r="2925" spans="2:2">
      <c r="B2925" s="93"/>
    </row>
    <row r="2926" spans="2:2">
      <c r="B2926" s="93"/>
    </row>
    <row r="2927" spans="2:2">
      <c r="B2927" s="93"/>
    </row>
    <row r="2928" spans="2:2">
      <c r="B2928" s="93"/>
    </row>
    <row r="2929" spans="2:2">
      <c r="B2929" s="93"/>
    </row>
    <row r="2930" spans="2:2">
      <c r="B2930" s="93"/>
    </row>
    <row r="2931" spans="2:2">
      <c r="B2931" s="93"/>
    </row>
    <row r="2932" spans="2:2">
      <c r="B2932" s="93"/>
    </row>
    <row r="2933" spans="2:2">
      <c r="B2933" s="93"/>
    </row>
    <row r="2934" spans="2:2">
      <c r="B2934" s="93"/>
    </row>
    <row r="2935" spans="2:2">
      <c r="B2935" s="93"/>
    </row>
    <row r="2936" spans="2:2">
      <c r="B2936" s="93"/>
    </row>
    <row r="2937" spans="2:2">
      <c r="B2937" s="93"/>
    </row>
    <row r="2938" spans="2:2">
      <c r="B2938" s="93"/>
    </row>
    <row r="2939" spans="2:2">
      <c r="B2939" s="93"/>
    </row>
    <row r="2940" spans="2:2">
      <c r="B2940" s="93"/>
    </row>
    <row r="2941" spans="2:2">
      <c r="B2941" s="93"/>
    </row>
    <row r="2942" spans="2:2">
      <c r="B2942" s="93"/>
    </row>
    <row r="2943" spans="2:2">
      <c r="B2943" s="93"/>
    </row>
    <row r="2944" spans="2:2">
      <c r="B2944" s="93"/>
    </row>
    <row r="2945" spans="2:2">
      <c r="B2945" s="93"/>
    </row>
    <row r="2946" spans="2:2">
      <c r="B2946" s="93"/>
    </row>
    <row r="2947" spans="2:2">
      <c r="B2947" s="93"/>
    </row>
    <row r="2948" spans="2:2">
      <c r="B2948" s="93"/>
    </row>
    <row r="2949" spans="2:2">
      <c r="B2949" s="93"/>
    </row>
    <row r="2950" spans="2:2">
      <c r="B2950" s="93"/>
    </row>
    <row r="2951" spans="2:2">
      <c r="B2951" s="93"/>
    </row>
    <row r="2952" spans="2:2">
      <c r="B2952" s="93"/>
    </row>
    <row r="2953" spans="2:2">
      <c r="B2953" s="93"/>
    </row>
    <row r="2954" spans="2:2">
      <c r="B2954" s="93"/>
    </row>
    <row r="2955" spans="2:2">
      <c r="B2955" s="93"/>
    </row>
    <row r="2956" spans="2:2">
      <c r="B2956" s="93"/>
    </row>
    <row r="2957" spans="2:2">
      <c r="B2957" s="93"/>
    </row>
    <row r="2958" spans="2:2">
      <c r="B2958" s="93"/>
    </row>
    <row r="2959" spans="2:2">
      <c r="B2959" s="93"/>
    </row>
    <row r="2960" spans="2:2">
      <c r="B2960" s="93"/>
    </row>
    <row r="2961" spans="2:2">
      <c r="B2961" s="93"/>
    </row>
    <row r="2962" spans="2:2">
      <c r="B2962" s="93"/>
    </row>
    <row r="2963" spans="2:2">
      <c r="B2963" s="93"/>
    </row>
    <row r="2964" spans="2:2">
      <c r="B2964" s="93"/>
    </row>
    <row r="2965" spans="2:2">
      <c r="B2965" s="93"/>
    </row>
    <row r="2966" spans="2:2">
      <c r="B2966" s="93"/>
    </row>
    <row r="2967" spans="2:2">
      <c r="B2967" s="93"/>
    </row>
    <row r="2968" spans="2:2">
      <c r="B2968" s="93"/>
    </row>
    <row r="2969" spans="2:2">
      <c r="B2969" s="93"/>
    </row>
    <row r="2970" spans="2:2">
      <c r="B2970" s="93"/>
    </row>
    <row r="2971" spans="2:2">
      <c r="B2971" s="93"/>
    </row>
    <row r="2972" spans="2:2">
      <c r="B2972" s="93"/>
    </row>
    <row r="2973" spans="2:2">
      <c r="B2973" s="93"/>
    </row>
    <row r="2974" spans="2:2">
      <c r="B2974" s="93"/>
    </row>
    <row r="2975" spans="2:2">
      <c r="B2975" s="93"/>
    </row>
    <row r="2976" spans="2:2">
      <c r="B2976" s="93"/>
    </row>
    <row r="2977" spans="2:2">
      <c r="B2977" s="93"/>
    </row>
    <row r="2978" spans="2:2">
      <c r="B2978" s="93"/>
    </row>
    <row r="2979" spans="2:2">
      <c r="B2979" s="93"/>
    </row>
    <row r="2980" spans="2:2">
      <c r="B2980" s="93"/>
    </row>
    <row r="2981" spans="2:2">
      <c r="B2981" s="93"/>
    </row>
    <row r="2982" spans="2:2">
      <c r="B2982" s="93"/>
    </row>
    <row r="2983" spans="2:2">
      <c r="B2983" s="93"/>
    </row>
    <row r="2984" spans="2:2">
      <c r="B2984" s="93"/>
    </row>
    <row r="2985" spans="2:2">
      <c r="B2985" s="93"/>
    </row>
    <row r="2986" spans="2:2">
      <c r="B2986" s="93"/>
    </row>
    <row r="2987" spans="2:2">
      <c r="B2987" s="93"/>
    </row>
    <row r="2988" spans="2:2">
      <c r="B2988" s="93"/>
    </row>
    <row r="2989" spans="2:2">
      <c r="B2989" s="93"/>
    </row>
    <row r="2990" spans="2:2">
      <c r="B2990" s="93"/>
    </row>
    <row r="2991" spans="2:2">
      <c r="B2991" s="93"/>
    </row>
    <row r="2992" spans="2:2">
      <c r="B2992" s="93"/>
    </row>
    <row r="2993" spans="2:2">
      <c r="B2993" s="93"/>
    </row>
    <row r="2994" spans="2:2">
      <c r="B2994" s="93"/>
    </row>
    <row r="2995" spans="2:2">
      <c r="B2995" s="93"/>
    </row>
    <row r="2996" spans="2:2">
      <c r="B2996" s="93"/>
    </row>
    <row r="2997" spans="2:2">
      <c r="B2997" s="93"/>
    </row>
    <row r="2998" spans="2:2">
      <c r="B2998" s="93"/>
    </row>
    <row r="2999" spans="2:2">
      <c r="B2999" s="93"/>
    </row>
    <row r="3000" spans="2:2">
      <c r="B3000" s="93"/>
    </row>
    <row r="3001" spans="2:2">
      <c r="B3001" s="93"/>
    </row>
    <row r="3002" spans="2:2">
      <c r="B3002" s="93"/>
    </row>
    <row r="3003" spans="2:2">
      <c r="B3003" s="93"/>
    </row>
    <row r="3004" spans="2:2">
      <c r="B3004" s="93"/>
    </row>
    <row r="3005" spans="2:2">
      <c r="B3005" s="93"/>
    </row>
    <row r="3006" spans="2:2">
      <c r="B3006" s="93"/>
    </row>
    <row r="3007" spans="2:2">
      <c r="B3007" s="93"/>
    </row>
    <row r="3008" spans="2:2">
      <c r="B3008" s="93"/>
    </row>
    <row r="3009" spans="2:2">
      <c r="B3009" s="93"/>
    </row>
    <row r="3010" spans="2:2">
      <c r="B3010" s="93"/>
    </row>
    <row r="3011" spans="2:2">
      <c r="B3011" s="93"/>
    </row>
    <row r="3012" spans="2:2">
      <c r="B3012" s="93"/>
    </row>
    <row r="3013" spans="2:2">
      <c r="B3013" s="93"/>
    </row>
    <row r="3014" spans="2:2">
      <c r="B3014" s="93"/>
    </row>
    <row r="3015" spans="2:2">
      <c r="B3015" s="93"/>
    </row>
    <row r="3016" spans="2:2">
      <c r="B3016" s="93"/>
    </row>
    <row r="3017" spans="2:2">
      <c r="B3017" s="93"/>
    </row>
    <row r="3018" spans="2:2">
      <c r="B3018" s="93"/>
    </row>
    <row r="3019" spans="2:2">
      <c r="B3019" s="93"/>
    </row>
    <row r="3020" spans="2:2">
      <c r="B3020" s="93"/>
    </row>
    <row r="3021" spans="2:2">
      <c r="B3021" s="93"/>
    </row>
    <row r="3022" spans="2:2">
      <c r="B3022" s="93"/>
    </row>
    <row r="3023" spans="2:2">
      <c r="B3023" s="93"/>
    </row>
    <row r="3024" spans="2:2">
      <c r="B3024" s="93"/>
    </row>
    <row r="3025" spans="2:2">
      <c r="B3025" s="93"/>
    </row>
    <row r="3026" spans="2:2">
      <c r="B3026" s="93"/>
    </row>
    <row r="3027" spans="2:2">
      <c r="B3027" s="93"/>
    </row>
    <row r="3028" spans="2:2">
      <c r="B3028" s="93"/>
    </row>
    <row r="3029" spans="2:2">
      <c r="B3029" s="93"/>
    </row>
    <row r="3030" spans="2:2">
      <c r="B3030" s="93"/>
    </row>
    <row r="3031" spans="2:2">
      <c r="B3031" s="93"/>
    </row>
    <row r="3032" spans="2:2">
      <c r="B3032" s="93"/>
    </row>
    <row r="3033" spans="2:2">
      <c r="B3033" s="93"/>
    </row>
    <row r="3034" spans="2:2">
      <c r="B3034" s="93"/>
    </row>
    <row r="3035" spans="2:2">
      <c r="B3035" s="93"/>
    </row>
    <row r="3036" spans="2:2">
      <c r="B3036" s="93"/>
    </row>
    <row r="3037" spans="2:2">
      <c r="B3037" s="93"/>
    </row>
    <row r="3038" spans="2:2">
      <c r="B3038" s="93"/>
    </row>
    <row r="3039" spans="2:2">
      <c r="B3039" s="93"/>
    </row>
    <row r="3040" spans="2:2">
      <c r="B3040" s="93"/>
    </row>
    <row r="3041" spans="2:2">
      <c r="B3041" s="93"/>
    </row>
    <row r="3042" spans="2:2">
      <c r="B3042" s="93"/>
    </row>
    <row r="3043" spans="2:2">
      <c r="B3043" s="93"/>
    </row>
    <row r="3044" spans="2:2">
      <c r="B3044" s="93"/>
    </row>
    <row r="3045" spans="2:2">
      <c r="B3045" s="93"/>
    </row>
    <row r="3046" spans="2:2">
      <c r="B3046" s="93"/>
    </row>
    <row r="3047" spans="2:2">
      <c r="B3047" s="93"/>
    </row>
    <row r="3048" spans="2:2">
      <c r="B3048" s="93"/>
    </row>
    <row r="3049" spans="2:2">
      <c r="B3049" s="93"/>
    </row>
    <row r="3050" spans="2:2">
      <c r="B3050" s="93"/>
    </row>
    <row r="3051" spans="2:2">
      <c r="B3051" s="93"/>
    </row>
    <row r="3052" spans="2:2">
      <c r="B3052" s="93"/>
    </row>
    <row r="3053" spans="2:2">
      <c r="B3053" s="93"/>
    </row>
    <row r="3054" spans="2:2">
      <c r="B3054" s="93"/>
    </row>
    <row r="3055" spans="2:2">
      <c r="B3055" s="93"/>
    </row>
    <row r="3056" spans="2:2">
      <c r="B3056" s="93"/>
    </row>
    <row r="3057" spans="2:2">
      <c r="B3057" s="93"/>
    </row>
    <row r="3058" spans="2:2">
      <c r="B3058" s="93"/>
    </row>
    <row r="3059" spans="2:2">
      <c r="B3059" s="93"/>
    </row>
    <row r="3060" spans="2:2">
      <c r="B3060" s="93"/>
    </row>
    <row r="3061" spans="2:2">
      <c r="B3061" s="93"/>
    </row>
    <row r="3062" spans="2:2">
      <c r="B3062" s="93"/>
    </row>
    <row r="3063" spans="2:2">
      <c r="B3063" s="93"/>
    </row>
    <row r="3064" spans="2:2">
      <c r="B3064" s="93"/>
    </row>
    <row r="3065" spans="2:2">
      <c r="B3065" s="93"/>
    </row>
    <row r="3066" spans="2:2">
      <c r="B3066" s="93"/>
    </row>
    <row r="3067" spans="2:2">
      <c r="B3067" s="93"/>
    </row>
    <row r="3068" spans="2:2">
      <c r="B3068" s="93"/>
    </row>
    <row r="3069" spans="2:2">
      <c r="B3069" s="93"/>
    </row>
    <row r="3070" spans="2:2">
      <c r="B3070" s="93"/>
    </row>
    <row r="3071" spans="2:2">
      <c r="B3071" s="93"/>
    </row>
    <row r="3072" spans="2:2">
      <c r="B3072" s="93"/>
    </row>
    <row r="3073" spans="2:2">
      <c r="B3073" s="93"/>
    </row>
    <row r="3074" spans="2:2">
      <c r="B3074" s="93"/>
    </row>
    <row r="3075" spans="2:2">
      <c r="B3075" s="93"/>
    </row>
    <row r="3076" spans="2:2">
      <c r="B3076" s="93"/>
    </row>
    <row r="3077" spans="2:2">
      <c r="B3077" s="93"/>
    </row>
    <row r="3078" spans="2:2">
      <c r="B3078" s="93"/>
    </row>
    <row r="3079" spans="2:2">
      <c r="B3079" s="93"/>
    </row>
    <row r="3080" spans="2:2">
      <c r="B3080" s="93"/>
    </row>
    <row r="3081" spans="2:2">
      <c r="B3081" s="93"/>
    </row>
    <row r="3082" spans="2:2">
      <c r="B3082" s="93"/>
    </row>
    <row r="3083" spans="2:2">
      <c r="B3083" s="93"/>
    </row>
    <row r="3084" spans="2:2">
      <c r="B3084" s="93"/>
    </row>
    <row r="3085" spans="2:2">
      <c r="B3085" s="93"/>
    </row>
    <row r="3086" spans="2:2">
      <c r="B3086" s="93"/>
    </row>
    <row r="3087" spans="2:2">
      <c r="B3087" s="93"/>
    </row>
    <row r="3088" spans="2:2">
      <c r="B3088" s="93"/>
    </row>
    <row r="3089" spans="2:2">
      <c r="B3089" s="93"/>
    </row>
    <row r="3090" spans="2:2">
      <c r="B3090" s="93"/>
    </row>
    <row r="3091" spans="2:2">
      <c r="B3091" s="93"/>
    </row>
    <row r="3092" spans="2:2">
      <c r="B3092" s="93"/>
    </row>
    <row r="3093" spans="2:2">
      <c r="B3093" s="93"/>
    </row>
    <row r="3094" spans="2:2">
      <c r="B3094" s="93"/>
    </row>
    <row r="3095" spans="2:2">
      <c r="B3095" s="93"/>
    </row>
    <row r="3096" spans="2:2">
      <c r="B3096" s="93"/>
    </row>
    <row r="3097" spans="2:2">
      <c r="B3097" s="93"/>
    </row>
    <row r="3098" spans="2:2">
      <c r="B3098" s="93"/>
    </row>
    <row r="3099" spans="2:2">
      <c r="B3099" s="93"/>
    </row>
    <row r="3100" spans="2:2">
      <c r="B3100" s="93"/>
    </row>
    <row r="3101" spans="2:2">
      <c r="B3101" s="93"/>
    </row>
    <row r="3102" spans="2:2">
      <c r="B3102" s="93"/>
    </row>
    <row r="3103" spans="2:2">
      <c r="B3103" s="93"/>
    </row>
    <row r="3104" spans="2:2">
      <c r="B3104" s="93"/>
    </row>
    <row r="3105" spans="2:2">
      <c r="B3105" s="93"/>
    </row>
    <row r="3106" spans="2:2">
      <c r="B3106" s="93"/>
    </row>
    <row r="3107" spans="2:2">
      <c r="B3107" s="93"/>
    </row>
    <row r="3108" spans="2:2">
      <c r="B3108" s="93"/>
    </row>
    <row r="3109" spans="2:2">
      <c r="B3109" s="93"/>
    </row>
    <row r="3110" spans="2:2">
      <c r="B3110" s="93"/>
    </row>
    <row r="3111" spans="2:2">
      <c r="B3111" s="93"/>
    </row>
    <row r="3112" spans="2:2">
      <c r="B3112" s="93"/>
    </row>
    <row r="3113" spans="2:2">
      <c r="B3113" s="93"/>
    </row>
    <row r="3114" spans="2:2">
      <c r="B3114" s="93"/>
    </row>
    <row r="3115" spans="2:2">
      <c r="B3115" s="93"/>
    </row>
    <row r="3116" spans="2:2">
      <c r="B3116" s="93"/>
    </row>
    <row r="3117" spans="2:2">
      <c r="B3117" s="93"/>
    </row>
    <row r="3118" spans="2:2">
      <c r="B3118" s="93"/>
    </row>
    <row r="3119" spans="2:2">
      <c r="B3119" s="93"/>
    </row>
    <row r="3120" spans="2:2">
      <c r="B3120" s="93"/>
    </row>
    <row r="3121" spans="2:2">
      <c r="B3121" s="93"/>
    </row>
    <row r="3122" spans="2:2">
      <c r="B3122" s="93"/>
    </row>
    <row r="3123" spans="2:2">
      <c r="B3123" s="93"/>
    </row>
    <row r="3124" spans="2:2">
      <c r="B3124" s="93"/>
    </row>
    <row r="3125" spans="2:2">
      <c r="B3125" s="93"/>
    </row>
    <row r="3126" spans="2:2">
      <c r="B3126" s="93"/>
    </row>
    <row r="3127" spans="2:2">
      <c r="B3127" s="93"/>
    </row>
    <row r="3128" spans="2:2">
      <c r="B3128" s="93"/>
    </row>
    <row r="3129" spans="2:2">
      <c r="B3129" s="93"/>
    </row>
    <row r="3130" spans="2:2">
      <c r="B3130" s="93"/>
    </row>
    <row r="3131" spans="2:2">
      <c r="B3131" s="93"/>
    </row>
    <row r="3132" spans="2:2">
      <c r="B3132" s="93"/>
    </row>
    <row r="3133" spans="2:2">
      <c r="B3133" s="93"/>
    </row>
    <row r="3134" spans="2:2">
      <c r="B3134" s="93"/>
    </row>
    <row r="3135" spans="2:2">
      <c r="B3135" s="93"/>
    </row>
    <row r="3136" spans="2:2">
      <c r="B3136" s="93"/>
    </row>
    <row r="3137" spans="2:2">
      <c r="B3137" s="93"/>
    </row>
    <row r="3138" spans="2:2">
      <c r="B3138" s="93"/>
    </row>
    <row r="3139" spans="2:2">
      <c r="B3139" s="93"/>
    </row>
    <row r="3140" spans="2:2">
      <c r="B3140" s="93"/>
    </row>
    <row r="3141" spans="2:2">
      <c r="B3141" s="93"/>
    </row>
    <row r="3142" spans="2:2">
      <c r="B3142" s="93"/>
    </row>
    <row r="3143" spans="2:2">
      <c r="B3143" s="93"/>
    </row>
    <row r="3144" spans="2:2">
      <c r="B3144" s="93"/>
    </row>
    <row r="3145" spans="2:2">
      <c r="B3145" s="93"/>
    </row>
    <row r="3146" spans="2:2">
      <c r="B3146" s="93"/>
    </row>
    <row r="3147" spans="2:2">
      <c r="B3147" s="93"/>
    </row>
    <row r="3148" spans="2:2">
      <c r="B3148" s="93"/>
    </row>
    <row r="3149" spans="2:2">
      <c r="B3149" s="93"/>
    </row>
    <row r="3150" spans="2:2">
      <c r="B3150" s="93"/>
    </row>
    <row r="3151" spans="2:2">
      <c r="B3151" s="93"/>
    </row>
    <row r="3152" spans="2:2">
      <c r="B3152" s="93"/>
    </row>
    <row r="3153" spans="2:2">
      <c r="B3153" s="93"/>
    </row>
    <row r="3154" spans="2:2">
      <c r="B3154" s="93"/>
    </row>
    <row r="3155" spans="2:2">
      <c r="B3155" s="93"/>
    </row>
    <row r="3156" spans="2:2">
      <c r="B3156" s="93"/>
    </row>
    <row r="3157" spans="2:2">
      <c r="B3157" s="93"/>
    </row>
    <row r="3158" spans="2:2">
      <c r="B3158" s="93"/>
    </row>
    <row r="3159" spans="2:2">
      <c r="B3159" s="93"/>
    </row>
    <row r="3160" spans="2:2">
      <c r="B3160" s="93"/>
    </row>
    <row r="3161" spans="2:2">
      <c r="B3161" s="93"/>
    </row>
    <row r="3162" spans="2:2">
      <c r="B3162" s="93"/>
    </row>
    <row r="3163" spans="2:2">
      <c r="B3163" s="93"/>
    </row>
    <row r="3164" spans="2:2">
      <c r="B3164" s="93"/>
    </row>
    <row r="3165" spans="2:2">
      <c r="B3165" s="93"/>
    </row>
    <row r="3166" spans="2:2">
      <c r="B3166" s="93"/>
    </row>
    <row r="3167" spans="2:2">
      <c r="B3167" s="93"/>
    </row>
    <row r="3168" spans="2:2">
      <c r="B3168" s="93"/>
    </row>
    <row r="3169" spans="2:2">
      <c r="B3169" s="93"/>
    </row>
    <row r="3170" spans="2:2">
      <c r="B3170" s="84"/>
    </row>
    <row r="3171" spans="2:2">
      <c r="B3171" s="84"/>
    </row>
    <row r="3172" spans="2:2">
      <c r="B3172" s="84"/>
    </row>
    <row r="3173" spans="2:2">
      <c r="B3173" s="84"/>
    </row>
    <row r="3174" spans="2:2">
      <c r="B3174" s="84"/>
    </row>
    <row r="3175" spans="2:2">
      <c r="B3175" s="84"/>
    </row>
    <row r="3176" spans="2:2">
      <c r="B3176" s="84"/>
    </row>
    <row r="3177" spans="2:2">
      <c r="B3177" s="84"/>
    </row>
    <row r="3178" spans="2:2">
      <c r="B3178" s="84"/>
    </row>
    <row r="3179" spans="2:2">
      <c r="B3179" s="84"/>
    </row>
    <row r="3180" spans="2:2">
      <c r="B3180" s="84"/>
    </row>
    <row r="3181" spans="2:2">
      <c r="B3181" s="84"/>
    </row>
    <row r="3182" spans="2:2">
      <c r="B3182" s="84"/>
    </row>
    <row r="3183" spans="2:2">
      <c r="B3183" s="84"/>
    </row>
    <row r="3184" spans="2:2">
      <c r="B3184" s="84"/>
    </row>
    <row r="3185" spans="2:2">
      <c r="B3185" s="84"/>
    </row>
    <row r="3186" spans="2:2">
      <c r="B3186" s="84"/>
    </row>
    <row r="3187" spans="2:2">
      <c r="B3187" s="84"/>
    </row>
    <row r="3188" spans="2:2">
      <c r="B3188" s="84"/>
    </row>
    <row r="3189" spans="2:2">
      <c r="B3189" s="84"/>
    </row>
    <row r="3190" spans="2:2">
      <c r="B3190" s="84"/>
    </row>
    <row r="3191" spans="2:2">
      <c r="B3191" s="84"/>
    </row>
    <row r="3192" spans="2:2">
      <c r="B3192" s="84"/>
    </row>
    <row r="3193" spans="2:2">
      <c r="B3193" s="84"/>
    </row>
    <row r="3194" spans="2:2">
      <c r="B3194" s="84"/>
    </row>
    <row r="3195" spans="2:2">
      <c r="B3195" s="84"/>
    </row>
    <row r="3196" spans="2:2">
      <c r="B3196" s="84"/>
    </row>
    <row r="3197" spans="2:2">
      <c r="B3197" s="84"/>
    </row>
    <row r="3198" spans="2:2">
      <c r="B3198" s="84"/>
    </row>
    <row r="3199" spans="2:2">
      <c r="B3199" s="84"/>
    </row>
    <row r="3200" spans="2:2">
      <c r="B3200" s="84"/>
    </row>
    <row r="3201" spans="2:2">
      <c r="B3201" s="84"/>
    </row>
    <row r="3202" spans="2:2">
      <c r="B3202" s="84"/>
    </row>
    <row r="3203" spans="2:2">
      <c r="B3203" s="84"/>
    </row>
    <row r="3204" spans="2:2">
      <c r="B3204" s="84"/>
    </row>
    <row r="3205" spans="2:2">
      <c r="B3205" s="84"/>
    </row>
    <row r="3206" spans="2:2">
      <c r="B3206" s="84"/>
    </row>
    <row r="3207" spans="2:2">
      <c r="B3207" s="84"/>
    </row>
    <row r="3208" spans="2:2">
      <c r="B3208" s="84"/>
    </row>
    <row r="3209" spans="2:2">
      <c r="B3209" s="84"/>
    </row>
    <row r="3210" spans="2:2">
      <c r="B3210" s="84"/>
    </row>
    <row r="3211" spans="2:2">
      <c r="B3211" s="84"/>
    </row>
    <row r="3212" spans="2:2">
      <c r="B3212" s="84"/>
    </row>
    <row r="3213" spans="2:2">
      <c r="B3213" s="84"/>
    </row>
    <row r="3214" spans="2:2">
      <c r="B3214" s="84"/>
    </row>
    <row r="3215" spans="2:2">
      <c r="B3215" s="84"/>
    </row>
    <row r="3216" spans="2:2">
      <c r="B3216" s="84"/>
    </row>
    <row r="3217" spans="2:2">
      <c r="B3217" s="84"/>
    </row>
    <row r="3218" spans="2:2">
      <c r="B3218" s="84"/>
    </row>
    <row r="3219" spans="2:2">
      <c r="B3219" s="84"/>
    </row>
    <row r="3220" spans="2:2">
      <c r="B3220" s="84"/>
    </row>
    <row r="3221" spans="2:2">
      <c r="B3221" s="84"/>
    </row>
    <row r="3222" spans="2:2">
      <c r="B3222" s="84"/>
    </row>
    <row r="3223" spans="2:2">
      <c r="B3223" s="84"/>
    </row>
    <row r="3224" spans="2:2">
      <c r="B3224" s="84"/>
    </row>
    <row r="3225" spans="2:2">
      <c r="B3225" s="84"/>
    </row>
    <row r="3226" spans="2:2">
      <c r="B3226" s="84"/>
    </row>
    <row r="3227" spans="2:2">
      <c r="B3227" s="84"/>
    </row>
    <row r="3228" spans="2:2">
      <c r="B3228" s="84"/>
    </row>
    <row r="3229" spans="2:2">
      <c r="B3229" s="84"/>
    </row>
    <row r="3230" spans="2:2">
      <c r="B3230" s="84"/>
    </row>
    <row r="3231" spans="2:2">
      <c r="B3231" s="84"/>
    </row>
    <row r="3232" spans="2:2">
      <c r="B3232" s="84"/>
    </row>
    <row r="3233" spans="2:2">
      <c r="B3233" s="84"/>
    </row>
    <row r="3234" spans="2:2">
      <c r="B3234" s="84"/>
    </row>
    <row r="3235" spans="2:2">
      <c r="B3235" s="84"/>
    </row>
    <row r="3236" spans="2:2">
      <c r="B3236" s="84"/>
    </row>
    <row r="3237" spans="2:2">
      <c r="B3237" s="84"/>
    </row>
    <row r="3238" spans="2:2">
      <c r="B3238" s="84"/>
    </row>
    <row r="3239" spans="2:2">
      <c r="B3239" s="84"/>
    </row>
    <row r="3240" spans="2:2">
      <c r="B3240" s="84"/>
    </row>
    <row r="3241" spans="2:2">
      <c r="B3241" s="84"/>
    </row>
    <row r="3242" spans="2:2">
      <c r="B3242" s="84"/>
    </row>
    <row r="3243" spans="2:2">
      <c r="B3243" s="84"/>
    </row>
    <row r="3244" spans="2:2">
      <c r="B3244" s="84"/>
    </row>
    <row r="3245" spans="2:2">
      <c r="B3245" s="84"/>
    </row>
    <row r="3246" spans="2:2">
      <c r="B3246" s="84"/>
    </row>
    <row r="3247" spans="2:2">
      <c r="B3247" s="84"/>
    </row>
    <row r="3248" spans="2:2">
      <c r="B3248" s="84"/>
    </row>
    <row r="3249" spans="2:2">
      <c r="B3249" s="84"/>
    </row>
    <row r="3250" spans="2:2">
      <c r="B3250" s="84"/>
    </row>
    <row r="3251" spans="2:2">
      <c r="B3251" s="84"/>
    </row>
    <row r="3252" spans="2:2">
      <c r="B3252" s="84"/>
    </row>
    <row r="3253" spans="2:2">
      <c r="B3253" s="84"/>
    </row>
    <row r="3254" spans="2:2">
      <c r="B3254" s="84"/>
    </row>
    <row r="3255" spans="2:2">
      <c r="B3255" s="84"/>
    </row>
    <row r="3256" spans="2:2">
      <c r="B3256" s="84"/>
    </row>
    <row r="3257" spans="2:2">
      <c r="B3257" s="84"/>
    </row>
    <row r="3258" spans="2:2">
      <c r="B3258" s="84"/>
    </row>
    <row r="3259" spans="2:2">
      <c r="B3259" s="84"/>
    </row>
    <row r="3260" spans="2:2">
      <c r="B3260" s="84"/>
    </row>
    <row r="3261" spans="2:2">
      <c r="B3261" s="84"/>
    </row>
    <row r="3262" spans="2:2">
      <c r="B3262" s="84"/>
    </row>
    <row r="3263" spans="2:2">
      <c r="B3263" s="84"/>
    </row>
    <row r="3264" spans="2:2">
      <c r="B3264" s="84"/>
    </row>
    <row r="3265" spans="2:2">
      <c r="B3265" s="84"/>
    </row>
    <row r="3266" spans="2:2">
      <c r="B3266" s="84"/>
    </row>
    <row r="3267" spans="2:2">
      <c r="B3267" s="84"/>
    </row>
    <row r="3268" spans="2:2">
      <c r="B3268" s="84"/>
    </row>
    <row r="3269" spans="2:2">
      <c r="B3269" s="84"/>
    </row>
    <row r="3270" spans="2:2">
      <c r="B3270" s="84"/>
    </row>
    <row r="3271" spans="2:2">
      <c r="B3271" s="84"/>
    </row>
    <row r="3272" spans="2:2">
      <c r="B3272" s="84"/>
    </row>
    <row r="3273" spans="2:2">
      <c r="B3273" s="84"/>
    </row>
    <row r="3274" spans="2:2">
      <c r="B3274" s="84"/>
    </row>
    <row r="3275" spans="2:2">
      <c r="B3275" s="84"/>
    </row>
    <row r="3276" spans="2:2">
      <c r="B3276" s="84"/>
    </row>
    <row r="3277" spans="2:2">
      <c r="B3277" s="84"/>
    </row>
    <row r="3278" spans="2:2">
      <c r="B3278" s="84"/>
    </row>
    <row r="3279" spans="2:2">
      <c r="B3279" s="84"/>
    </row>
    <row r="3280" spans="2:2">
      <c r="B3280" s="84"/>
    </row>
    <row r="3281" spans="2:2">
      <c r="B3281" s="84"/>
    </row>
    <row r="3282" spans="2:2">
      <c r="B3282" s="84"/>
    </row>
    <row r="3283" spans="2:2">
      <c r="B3283" s="84"/>
    </row>
    <row r="3284" spans="2:2">
      <c r="B3284" s="84"/>
    </row>
    <row r="3285" spans="2:2">
      <c r="B3285" s="84"/>
    </row>
    <row r="3286" spans="2:2">
      <c r="B3286" s="84"/>
    </row>
    <row r="3287" spans="2:2">
      <c r="B3287" s="84"/>
    </row>
    <row r="3288" spans="2:2">
      <c r="B3288" s="84"/>
    </row>
    <row r="3289" spans="2:2">
      <c r="B3289" s="84"/>
    </row>
    <row r="3290" spans="2:2">
      <c r="B3290" s="84"/>
    </row>
    <row r="3291" spans="2:2">
      <c r="B3291" s="84"/>
    </row>
    <row r="3292" spans="2:2">
      <c r="B3292" s="84"/>
    </row>
    <row r="3293" spans="2:2">
      <c r="B3293" s="84"/>
    </row>
    <row r="3294" spans="2:2">
      <c r="B3294" s="84"/>
    </row>
    <row r="3295" spans="2:2">
      <c r="B3295" s="84"/>
    </row>
    <row r="3296" spans="2:2">
      <c r="B3296" s="84"/>
    </row>
    <row r="3297" spans="2:2">
      <c r="B3297" s="84"/>
    </row>
    <row r="3298" spans="2:2">
      <c r="B3298" s="84"/>
    </row>
    <row r="3299" spans="2:2">
      <c r="B3299" s="84"/>
    </row>
    <row r="3300" spans="2:2">
      <c r="B3300" s="84"/>
    </row>
    <row r="3301" spans="2:2">
      <c r="B3301" s="84"/>
    </row>
    <row r="3302" spans="2:2">
      <c r="B3302" s="84"/>
    </row>
    <row r="3303" spans="2:2">
      <c r="B3303" s="84"/>
    </row>
    <row r="3304" spans="2:2">
      <c r="B3304" s="84"/>
    </row>
    <row r="3305" spans="2:2">
      <c r="B3305" s="84"/>
    </row>
    <row r="3306" spans="2:2">
      <c r="B3306" s="84"/>
    </row>
    <row r="3307" spans="2:2">
      <c r="B3307" s="84"/>
    </row>
    <row r="3308" spans="2:2">
      <c r="B3308" s="84"/>
    </row>
    <row r="3309" spans="2:2">
      <c r="B3309" s="84"/>
    </row>
    <row r="3310" spans="2:2">
      <c r="B3310" s="84"/>
    </row>
    <row r="3311" spans="2:2">
      <c r="B3311" s="84"/>
    </row>
    <row r="3312" spans="2:2">
      <c r="B3312" s="84"/>
    </row>
    <row r="3313" spans="2:2">
      <c r="B3313" s="84"/>
    </row>
    <row r="3314" spans="2:2">
      <c r="B3314" s="84"/>
    </row>
    <row r="3315" spans="2:2">
      <c r="B3315" s="84"/>
    </row>
    <row r="3316" spans="2:2">
      <c r="B3316" s="84"/>
    </row>
    <row r="3317" spans="2:2">
      <c r="B3317" s="84"/>
    </row>
    <row r="3318" spans="2:2">
      <c r="B3318" s="84"/>
    </row>
    <row r="3319" spans="2:2">
      <c r="B3319" s="84"/>
    </row>
    <row r="3320" spans="2:2">
      <c r="B3320" s="84"/>
    </row>
    <row r="3321" spans="2:2">
      <c r="B3321" s="84"/>
    </row>
    <row r="3322" spans="2:2">
      <c r="B3322" s="84"/>
    </row>
    <row r="3323" spans="2:2">
      <c r="B3323" s="84"/>
    </row>
    <row r="3324" spans="2:2">
      <c r="B3324" s="84"/>
    </row>
    <row r="3325" spans="2:2">
      <c r="B3325" s="84"/>
    </row>
    <row r="3326" spans="2:2">
      <c r="B3326" s="84"/>
    </row>
    <row r="3327" spans="2:2">
      <c r="B3327" s="84"/>
    </row>
    <row r="3328" spans="2:2">
      <c r="B3328" s="84"/>
    </row>
    <row r="3329" spans="2:2">
      <c r="B3329" s="84"/>
    </row>
    <row r="3330" spans="2:2">
      <c r="B3330" s="84"/>
    </row>
    <row r="3331" spans="2:2">
      <c r="B3331" s="84"/>
    </row>
    <row r="3332" spans="2:2">
      <c r="B3332" s="84"/>
    </row>
    <row r="3333" spans="2:2">
      <c r="B3333" s="84"/>
    </row>
    <row r="3334" spans="2:2">
      <c r="B3334" s="84"/>
    </row>
    <row r="3335" spans="2:2">
      <c r="B3335" s="84"/>
    </row>
    <row r="3336" spans="2:2">
      <c r="B3336" s="84"/>
    </row>
    <row r="3337" spans="2:2">
      <c r="B3337" s="84"/>
    </row>
    <row r="3338" spans="2:2">
      <c r="B3338" s="84"/>
    </row>
    <row r="3339" spans="2:2">
      <c r="B3339" s="84"/>
    </row>
    <row r="3340" spans="2:2">
      <c r="B3340" s="84"/>
    </row>
    <row r="3341" spans="2:2">
      <c r="B3341" s="84"/>
    </row>
    <row r="3342" spans="2:2">
      <c r="B3342" s="84"/>
    </row>
    <row r="3343" spans="2:2">
      <c r="B3343" s="84"/>
    </row>
    <row r="3344" spans="2:2">
      <c r="B3344" s="84"/>
    </row>
    <row r="3345" spans="2:2">
      <c r="B3345" s="84"/>
    </row>
    <row r="3346" spans="2:2">
      <c r="B3346" s="84"/>
    </row>
    <row r="3347" spans="2:2">
      <c r="B3347" s="84"/>
    </row>
    <row r="3348" spans="2:2">
      <c r="B3348" s="84"/>
    </row>
    <row r="3349" spans="2:2">
      <c r="B3349" s="84"/>
    </row>
    <row r="3350" spans="2:2">
      <c r="B3350" s="84"/>
    </row>
    <row r="3351" spans="2:2">
      <c r="B3351" s="84"/>
    </row>
    <row r="3352" spans="2:2">
      <c r="B3352" s="84"/>
    </row>
    <row r="3353" spans="2:2">
      <c r="B3353" s="84"/>
    </row>
    <row r="3354" spans="2:2">
      <c r="B3354" s="84"/>
    </row>
    <row r="3355" spans="2:2">
      <c r="B3355" s="84"/>
    </row>
    <row r="3356" spans="2:2">
      <c r="B3356" s="84"/>
    </row>
    <row r="3357" spans="2:2">
      <c r="B3357" s="84"/>
    </row>
    <row r="3358" spans="2:2">
      <c r="B3358" s="84"/>
    </row>
    <row r="3359" spans="2:2">
      <c r="B3359" s="84"/>
    </row>
    <row r="3360" spans="2:2">
      <c r="B3360" s="84"/>
    </row>
    <row r="3361" spans="2:2">
      <c r="B3361" s="84"/>
    </row>
    <row r="3362" spans="2:2">
      <c r="B3362" s="84"/>
    </row>
    <row r="3363" spans="2:2">
      <c r="B3363" s="84"/>
    </row>
    <row r="3364" spans="2:2">
      <c r="B3364" s="84"/>
    </row>
    <row r="3365" spans="2:2">
      <c r="B3365" s="84"/>
    </row>
    <row r="3366" spans="2:2">
      <c r="B3366" s="84"/>
    </row>
    <row r="3367" spans="2:2">
      <c r="B3367" s="84"/>
    </row>
    <row r="3368" spans="2:2">
      <c r="B3368" s="84"/>
    </row>
    <row r="3369" spans="2:2">
      <c r="B3369" s="84"/>
    </row>
    <row r="3370" spans="2:2">
      <c r="B3370" s="84"/>
    </row>
    <row r="3371" spans="2:2">
      <c r="B3371" s="84"/>
    </row>
    <row r="3372" spans="2:2">
      <c r="B3372" s="84"/>
    </row>
    <row r="3373" spans="2:2">
      <c r="B3373" s="84"/>
    </row>
    <row r="3374" spans="2:2">
      <c r="B3374" s="84"/>
    </row>
    <row r="3375" spans="2:2">
      <c r="B3375" s="84"/>
    </row>
    <row r="3376" spans="2:2">
      <c r="B3376" s="84"/>
    </row>
    <row r="3377" spans="2:2">
      <c r="B3377" s="84"/>
    </row>
    <row r="3378" spans="2:2">
      <c r="B3378" s="84"/>
    </row>
    <row r="3379" spans="2:2">
      <c r="B3379" s="84"/>
    </row>
    <row r="3380" spans="2:2">
      <c r="B3380" s="84"/>
    </row>
    <row r="3381" spans="2:2">
      <c r="B3381" s="84"/>
    </row>
    <row r="3382" spans="2:2">
      <c r="B3382" s="84"/>
    </row>
    <row r="3383" spans="2:2">
      <c r="B3383" s="84"/>
    </row>
    <row r="3384" spans="2:2">
      <c r="B3384" s="84"/>
    </row>
    <row r="3385" spans="2:2">
      <c r="B3385" s="84"/>
    </row>
    <row r="3386" spans="2:2">
      <c r="B3386" s="84"/>
    </row>
    <row r="3387" spans="2:2">
      <c r="B3387" s="84"/>
    </row>
    <row r="3388" spans="2:2">
      <c r="B3388" s="84"/>
    </row>
    <row r="3389" spans="2:2">
      <c r="B3389" s="84"/>
    </row>
    <row r="3390" spans="2:2">
      <c r="B3390" s="84"/>
    </row>
    <row r="3391" spans="2:2">
      <c r="B3391" s="84"/>
    </row>
    <row r="3392" spans="2:2">
      <c r="B3392" s="84"/>
    </row>
    <row r="3393" spans="2:2">
      <c r="B3393" s="84"/>
    </row>
    <row r="3394" spans="2:2">
      <c r="B3394" s="84"/>
    </row>
    <row r="3395" spans="2:2">
      <c r="B3395" s="84"/>
    </row>
    <row r="3396" spans="2:2">
      <c r="B3396" s="84"/>
    </row>
    <row r="3397" spans="2:2">
      <c r="B3397" s="84"/>
    </row>
    <row r="3398" spans="2:2">
      <c r="B3398" s="84"/>
    </row>
    <row r="3399" spans="2:2">
      <c r="B3399" s="84"/>
    </row>
    <row r="3400" spans="2:2">
      <c r="B3400" s="84"/>
    </row>
    <row r="3401" spans="2:2">
      <c r="B3401" s="84"/>
    </row>
    <row r="3402" spans="2:2">
      <c r="B3402" s="84"/>
    </row>
    <row r="3403" spans="2:2">
      <c r="B3403" s="84"/>
    </row>
    <row r="3404" spans="2:2">
      <c r="B3404" s="84"/>
    </row>
    <row r="3405" spans="2:2">
      <c r="B3405" s="84"/>
    </row>
    <row r="3406" spans="2:2">
      <c r="B3406" s="84"/>
    </row>
    <row r="3407" spans="2:2">
      <c r="B3407" s="84"/>
    </row>
    <row r="3408" spans="2:2">
      <c r="B3408" s="84"/>
    </row>
    <row r="3457" spans="2:2">
      <c r="B3457" s="84"/>
    </row>
    <row r="3458" spans="2:2">
      <c r="B3458" s="84"/>
    </row>
    <row r="3459" spans="2:2">
      <c r="B3459" s="84"/>
    </row>
    <row r="3460" spans="2:2">
      <c r="B3460" s="84"/>
    </row>
    <row r="3461" spans="2:2">
      <c r="B3461" s="84"/>
    </row>
    <row r="3462" spans="2:2">
      <c r="B3462" s="84"/>
    </row>
    <row r="3463" spans="2:2">
      <c r="B3463" s="84"/>
    </row>
    <row r="3464" spans="2:2">
      <c r="B3464" s="84"/>
    </row>
    <row r="3465" spans="2:2">
      <c r="B3465" s="84"/>
    </row>
    <row r="3466" spans="2:2">
      <c r="B3466" s="84"/>
    </row>
    <row r="3467" spans="2:2">
      <c r="B3467" s="84"/>
    </row>
    <row r="3468" spans="2:2">
      <c r="B3468" s="84"/>
    </row>
    <row r="3469" spans="2:2">
      <c r="B3469" s="84"/>
    </row>
    <row r="3470" spans="2:2">
      <c r="B3470" s="84"/>
    </row>
    <row r="3471" spans="2:2">
      <c r="B3471" s="84"/>
    </row>
    <row r="3472" spans="2:2">
      <c r="B3472" s="84"/>
    </row>
    <row r="3473" spans="2:2">
      <c r="B3473" s="84"/>
    </row>
    <row r="3474" spans="2:2">
      <c r="B3474" s="84"/>
    </row>
    <row r="3475" spans="2:2">
      <c r="B3475" s="84"/>
    </row>
    <row r="3476" spans="2:2">
      <c r="B3476" s="84"/>
    </row>
    <row r="3477" spans="2:2">
      <c r="B3477" s="84"/>
    </row>
    <row r="3478" spans="2:2">
      <c r="B3478" s="84"/>
    </row>
    <row r="3479" spans="2:2">
      <c r="B3479" s="84"/>
    </row>
    <row r="3480" spans="2:2">
      <c r="B3480" s="84"/>
    </row>
    <row r="3481" spans="2:2">
      <c r="B3481" s="84"/>
    </row>
    <row r="3482" spans="2:2">
      <c r="B3482" s="84"/>
    </row>
    <row r="3483" spans="2:2">
      <c r="B3483" s="84"/>
    </row>
    <row r="3484" spans="2:2">
      <c r="B3484" s="84"/>
    </row>
    <row r="3485" spans="2:2">
      <c r="B3485" s="84"/>
    </row>
    <row r="3486" spans="2:2">
      <c r="B3486" s="84"/>
    </row>
    <row r="3487" spans="2:2">
      <c r="B3487" s="84"/>
    </row>
    <row r="3488" spans="2:2">
      <c r="B3488" s="84"/>
    </row>
    <row r="3489" spans="2:2">
      <c r="B3489" s="84"/>
    </row>
    <row r="3490" spans="2:2">
      <c r="B3490" s="84"/>
    </row>
    <row r="3491" spans="2:2">
      <c r="B3491" s="84"/>
    </row>
    <row r="3492" spans="2:2">
      <c r="B3492" s="84"/>
    </row>
    <row r="3493" spans="2:2">
      <c r="B3493" s="84"/>
    </row>
    <row r="3494" spans="2:2">
      <c r="B3494" s="84"/>
    </row>
    <row r="3495" spans="2:2">
      <c r="B3495" s="84"/>
    </row>
    <row r="3496" spans="2:2">
      <c r="B3496" s="84"/>
    </row>
    <row r="3497" spans="2:2">
      <c r="B3497" s="84"/>
    </row>
    <row r="3498" spans="2:2">
      <c r="B3498" s="84"/>
    </row>
    <row r="3499" spans="2:2">
      <c r="B3499" s="84"/>
    </row>
    <row r="3500" spans="2:2">
      <c r="B3500" s="84"/>
    </row>
    <row r="3501" spans="2:2">
      <c r="B3501" s="84"/>
    </row>
    <row r="3502" spans="2:2">
      <c r="B3502" s="84"/>
    </row>
    <row r="3503" spans="2:2">
      <c r="B3503" s="84"/>
    </row>
    <row r="3504" spans="2:2">
      <c r="B3504" s="84"/>
    </row>
    <row r="3505" spans="2:2">
      <c r="B3505" s="84"/>
    </row>
    <row r="3506" spans="2:2">
      <c r="B3506" s="84"/>
    </row>
    <row r="3507" spans="2:2">
      <c r="B3507" s="84"/>
    </row>
    <row r="3508" spans="2:2">
      <c r="B3508" s="84"/>
    </row>
    <row r="3509" spans="2:2">
      <c r="B3509" s="84"/>
    </row>
    <row r="3510" spans="2:2">
      <c r="B3510" s="84"/>
    </row>
    <row r="3511" spans="2:2">
      <c r="B3511" s="84"/>
    </row>
    <row r="3512" spans="2:2">
      <c r="B3512" s="84"/>
    </row>
    <row r="3513" spans="2:2">
      <c r="B3513" s="84"/>
    </row>
    <row r="3514" spans="2:2">
      <c r="B3514" s="84"/>
    </row>
    <row r="3515" spans="2:2">
      <c r="B3515" s="84"/>
    </row>
    <row r="3516" spans="2:2">
      <c r="B3516" s="84"/>
    </row>
    <row r="3517" spans="2:2">
      <c r="B3517" s="84"/>
    </row>
    <row r="3518" spans="2:2">
      <c r="B3518" s="84"/>
    </row>
    <row r="3519" spans="2:2">
      <c r="B3519" s="84"/>
    </row>
    <row r="3520" spans="2:2">
      <c r="B3520" s="84"/>
    </row>
    <row r="3521" spans="2:2">
      <c r="B3521" s="84"/>
    </row>
    <row r="3522" spans="2:2">
      <c r="B3522" s="84"/>
    </row>
    <row r="3523" spans="2:2">
      <c r="B3523" s="84"/>
    </row>
    <row r="3524" spans="2:2">
      <c r="B3524" s="84"/>
    </row>
    <row r="3525" spans="2:2">
      <c r="B3525" s="84"/>
    </row>
    <row r="3526" spans="2:2">
      <c r="B3526" s="84"/>
    </row>
    <row r="3527" spans="2:2">
      <c r="B3527" s="84"/>
    </row>
    <row r="3528" spans="2:2">
      <c r="B3528" s="84"/>
    </row>
    <row r="3529" spans="2:2">
      <c r="B3529" s="84"/>
    </row>
    <row r="3530" spans="2:2">
      <c r="B3530" s="84"/>
    </row>
    <row r="3531" spans="2:2">
      <c r="B3531" s="84"/>
    </row>
    <row r="3532" spans="2:2">
      <c r="B3532" s="84"/>
    </row>
    <row r="3533" spans="2:2">
      <c r="B3533" s="84"/>
    </row>
    <row r="3534" spans="2:2">
      <c r="B3534" s="84"/>
    </row>
    <row r="3535" spans="2:2">
      <c r="B3535" s="84"/>
    </row>
    <row r="3536" spans="2:2">
      <c r="B3536" s="84"/>
    </row>
    <row r="3537" spans="2:2">
      <c r="B3537" s="84"/>
    </row>
    <row r="3538" spans="2:2">
      <c r="B3538" s="84"/>
    </row>
    <row r="3539" spans="2:2">
      <c r="B3539" s="84"/>
    </row>
    <row r="3540" spans="2:2">
      <c r="B3540" s="84"/>
    </row>
    <row r="3541" spans="2:2">
      <c r="B3541" s="84"/>
    </row>
    <row r="3542" spans="2:2">
      <c r="B3542" s="84"/>
    </row>
    <row r="3543" spans="2:2">
      <c r="B3543" s="84"/>
    </row>
    <row r="3544" spans="2:2">
      <c r="B3544" s="84"/>
    </row>
    <row r="3545" spans="2:2">
      <c r="B3545" s="84"/>
    </row>
    <row r="3546" spans="2:2">
      <c r="B3546" s="84"/>
    </row>
    <row r="3547" spans="2:2">
      <c r="B3547" s="84"/>
    </row>
    <row r="3548" spans="2:2">
      <c r="B3548" s="84"/>
    </row>
    <row r="3549" spans="2:2">
      <c r="B3549" s="84"/>
    </row>
    <row r="3550" spans="2:2">
      <c r="B3550" s="84"/>
    </row>
    <row r="3551" spans="2:2">
      <c r="B3551" s="84"/>
    </row>
    <row r="3552" spans="2:2">
      <c r="B3552" s="84"/>
    </row>
    <row r="3553" spans="2:2">
      <c r="B3553" s="84"/>
    </row>
    <row r="3554" spans="2:2">
      <c r="B3554" s="84"/>
    </row>
    <row r="3555" spans="2:2">
      <c r="B3555" s="84"/>
    </row>
    <row r="3556" spans="2:2">
      <c r="B3556" s="84"/>
    </row>
    <row r="3557" spans="2:2">
      <c r="B3557" s="84"/>
    </row>
    <row r="3558" spans="2:2">
      <c r="B3558" s="84"/>
    </row>
    <row r="3559" spans="2:2">
      <c r="B3559" s="84"/>
    </row>
    <row r="3560" spans="2:2">
      <c r="B3560" s="84"/>
    </row>
    <row r="3561" spans="2:2">
      <c r="B3561" s="84"/>
    </row>
    <row r="3562" spans="2:2">
      <c r="B3562" s="84"/>
    </row>
    <row r="3563" spans="2:2">
      <c r="B3563" s="84"/>
    </row>
    <row r="3564" spans="2:2">
      <c r="B3564" s="84"/>
    </row>
    <row r="3565" spans="2:2">
      <c r="B3565" s="84"/>
    </row>
    <row r="3566" spans="2:2">
      <c r="B3566" s="84"/>
    </row>
    <row r="3567" spans="2:2">
      <c r="B3567" s="84"/>
    </row>
    <row r="3568" spans="2:2">
      <c r="B3568" s="84"/>
    </row>
    <row r="3569" spans="2:2">
      <c r="B3569" s="84"/>
    </row>
    <row r="3570" spans="2:2">
      <c r="B3570" s="84"/>
    </row>
    <row r="3571" spans="2:2">
      <c r="B3571" s="84"/>
    </row>
    <row r="3572" spans="2:2">
      <c r="B3572" s="84"/>
    </row>
    <row r="3573" spans="2:2">
      <c r="B3573" s="84"/>
    </row>
    <row r="3574" spans="2:2">
      <c r="B3574" s="84"/>
    </row>
    <row r="3575" spans="2:2">
      <c r="B3575" s="84"/>
    </row>
    <row r="3576" spans="2:2">
      <c r="B3576" s="84"/>
    </row>
    <row r="3577" spans="2:2">
      <c r="B3577" s="84"/>
    </row>
    <row r="3578" spans="2:2">
      <c r="B3578" s="84"/>
    </row>
    <row r="3579" spans="2:2">
      <c r="B3579" s="84"/>
    </row>
    <row r="3580" spans="2:2">
      <c r="B3580" s="84"/>
    </row>
    <row r="3581" spans="2:2">
      <c r="B3581" s="84"/>
    </row>
    <row r="3582" spans="2:2">
      <c r="B3582" s="84"/>
    </row>
    <row r="3583" spans="2:2">
      <c r="B3583" s="84"/>
    </row>
    <row r="3584" spans="2:2">
      <c r="B3584" s="84"/>
    </row>
    <row r="3585" spans="2:2">
      <c r="B3585" s="84"/>
    </row>
    <row r="3586" spans="2:2">
      <c r="B3586" s="84"/>
    </row>
    <row r="3587" spans="2:2">
      <c r="B3587" s="84"/>
    </row>
    <row r="3588" spans="2:2">
      <c r="B3588" s="84"/>
    </row>
    <row r="3589" spans="2:2">
      <c r="B3589" s="84"/>
    </row>
    <row r="3590" spans="2:2">
      <c r="B3590" s="84"/>
    </row>
    <row r="3591" spans="2:2">
      <c r="B3591" s="84"/>
    </row>
    <row r="3592" spans="2:2">
      <c r="B3592" s="84"/>
    </row>
    <row r="3593" spans="2:2">
      <c r="B3593" s="84"/>
    </row>
    <row r="3594" spans="2:2">
      <c r="B3594" s="84"/>
    </row>
    <row r="3595" spans="2:2">
      <c r="B3595" s="84"/>
    </row>
    <row r="3596" spans="2:2">
      <c r="B3596" s="84"/>
    </row>
    <row r="3597" spans="2:2">
      <c r="B3597" s="84"/>
    </row>
    <row r="3598" spans="2:2">
      <c r="B3598" s="84"/>
    </row>
    <row r="3599" spans="2:2">
      <c r="B3599" s="84"/>
    </row>
    <row r="3600" spans="2:2">
      <c r="B3600" s="84"/>
    </row>
    <row r="3601" spans="2:2">
      <c r="B3601" s="84"/>
    </row>
    <row r="3602" spans="2:2">
      <c r="B3602" s="84"/>
    </row>
    <row r="3603" spans="2:2">
      <c r="B3603" s="84"/>
    </row>
    <row r="3604" spans="2:2">
      <c r="B3604" s="84"/>
    </row>
    <row r="3605" spans="2:2">
      <c r="B3605" s="84"/>
    </row>
    <row r="3606" spans="2:2">
      <c r="B3606" s="84"/>
    </row>
    <row r="3607" spans="2:2">
      <c r="B3607" s="84"/>
    </row>
    <row r="3608" spans="2:2">
      <c r="B3608" s="84"/>
    </row>
    <row r="3609" spans="2:2">
      <c r="B3609" s="84"/>
    </row>
    <row r="3610" spans="2:2">
      <c r="B3610" s="84"/>
    </row>
    <row r="3611" spans="2:2">
      <c r="B3611" s="84"/>
    </row>
    <row r="3612" spans="2:2">
      <c r="B3612" s="84"/>
    </row>
    <row r="3613" spans="2:2">
      <c r="B3613" s="84"/>
    </row>
    <row r="3614" spans="2:2">
      <c r="B3614" s="84"/>
    </row>
    <row r="3615" spans="2:2">
      <c r="B3615" s="84"/>
    </row>
    <row r="3616" spans="2:2">
      <c r="B3616" s="84"/>
    </row>
    <row r="3617" spans="2:2">
      <c r="B3617" s="84"/>
    </row>
    <row r="3618" spans="2:2">
      <c r="B3618" s="84"/>
    </row>
    <row r="3619" spans="2:2">
      <c r="B3619" s="84"/>
    </row>
    <row r="3620" spans="2:2">
      <c r="B3620" s="84"/>
    </row>
    <row r="3621" spans="2:2">
      <c r="B3621" s="84"/>
    </row>
    <row r="3622" spans="2:2">
      <c r="B3622" s="84"/>
    </row>
    <row r="3623" spans="2:2">
      <c r="B3623" s="84"/>
    </row>
    <row r="3624" spans="2:2">
      <c r="B3624" s="84"/>
    </row>
    <row r="3625" spans="2:2">
      <c r="B3625" s="84"/>
    </row>
    <row r="3626" spans="2:2">
      <c r="B3626" s="84"/>
    </row>
    <row r="3627" spans="2:2">
      <c r="B3627" s="84"/>
    </row>
    <row r="3628" spans="2:2">
      <c r="B3628" s="84"/>
    </row>
    <row r="3629" spans="2:2">
      <c r="B3629" s="84"/>
    </row>
    <row r="3630" spans="2:2">
      <c r="B3630" s="84"/>
    </row>
    <row r="3631" spans="2:2">
      <c r="B3631" s="84"/>
    </row>
    <row r="3632" spans="2:2">
      <c r="B3632" s="84"/>
    </row>
    <row r="3633" spans="2:2">
      <c r="B3633" s="84"/>
    </row>
    <row r="3634" spans="2:2">
      <c r="B3634" s="84"/>
    </row>
    <row r="3635" spans="2:2">
      <c r="B3635" s="84"/>
    </row>
    <row r="3636" spans="2:2">
      <c r="B3636" s="84"/>
    </row>
    <row r="3637" spans="2:2">
      <c r="B3637" s="84"/>
    </row>
    <row r="3638" spans="2:2">
      <c r="B3638" s="84"/>
    </row>
    <row r="3639" spans="2:2">
      <c r="B3639" s="84"/>
    </row>
    <row r="3640" spans="2:2">
      <c r="B3640" s="84"/>
    </row>
    <row r="3641" spans="2:2">
      <c r="B3641" s="84"/>
    </row>
    <row r="3642" spans="2:2">
      <c r="B3642" s="84"/>
    </row>
    <row r="3643" spans="2:2">
      <c r="B3643" s="84"/>
    </row>
    <row r="3644" spans="2:2">
      <c r="B3644" s="84"/>
    </row>
    <row r="3645" spans="2:2">
      <c r="B3645" s="84"/>
    </row>
    <row r="3646" spans="2:2">
      <c r="B3646" s="84"/>
    </row>
    <row r="3647" spans="2:2">
      <c r="B3647" s="84"/>
    </row>
    <row r="3648" spans="2:2">
      <c r="B3648" s="84"/>
    </row>
    <row r="3649" spans="2:2">
      <c r="B3649" s="84"/>
    </row>
    <row r="3650" spans="2:2">
      <c r="B3650" s="84"/>
    </row>
    <row r="3651" spans="2:2">
      <c r="B3651" s="84"/>
    </row>
    <row r="3652" spans="2:2">
      <c r="B3652" s="84"/>
    </row>
    <row r="3653" spans="2:2">
      <c r="B3653" s="84"/>
    </row>
    <row r="3654" spans="2:2">
      <c r="B3654" s="84"/>
    </row>
    <row r="3655" spans="2:2">
      <c r="B3655" s="84"/>
    </row>
    <row r="3656" spans="2:2">
      <c r="B3656" s="84"/>
    </row>
    <row r="3657" spans="2:2">
      <c r="B3657" s="84"/>
    </row>
    <row r="3658" spans="2:2">
      <c r="B3658" s="84"/>
    </row>
    <row r="3659" spans="2:2">
      <c r="B3659" s="84"/>
    </row>
    <row r="3660" spans="2:2">
      <c r="B3660" s="84"/>
    </row>
    <row r="3661" spans="2:2">
      <c r="B3661" s="84"/>
    </row>
    <row r="3662" spans="2:2">
      <c r="B3662" s="84"/>
    </row>
    <row r="3663" spans="2:2">
      <c r="B3663" s="84"/>
    </row>
    <row r="3664" spans="2:2">
      <c r="B3664" s="84"/>
    </row>
    <row r="3665" spans="2:2">
      <c r="B3665" s="84"/>
    </row>
    <row r="3666" spans="2:2">
      <c r="B3666" s="84"/>
    </row>
    <row r="3667" spans="2:2">
      <c r="B3667" s="84"/>
    </row>
    <row r="3668" spans="2:2">
      <c r="B3668" s="84"/>
    </row>
    <row r="3669" spans="2:2">
      <c r="B3669" s="84"/>
    </row>
    <row r="3670" spans="2:2">
      <c r="B3670" s="84"/>
    </row>
    <row r="3671" spans="2:2">
      <c r="B3671" s="84"/>
    </row>
    <row r="3672" spans="2:2">
      <c r="B3672" s="84"/>
    </row>
    <row r="3673" spans="2:2">
      <c r="B3673" s="84"/>
    </row>
    <row r="3674" spans="2:2">
      <c r="B3674" s="84"/>
    </row>
    <row r="3675" spans="2:2">
      <c r="B3675" s="84"/>
    </row>
    <row r="3676" spans="2:2">
      <c r="B3676" s="84"/>
    </row>
    <row r="3677" spans="2:2">
      <c r="B3677" s="84"/>
    </row>
    <row r="3678" spans="2:2">
      <c r="B3678" s="84"/>
    </row>
    <row r="3679" spans="2:2">
      <c r="B3679" s="84"/>
    </row>
    <row r="3680" spans="2:2">
      <c r="B3680" s="84"/>
    </row>
    <row r="3681" spans="2:2">
      <c r="B3681" s="84"/>
    </row>
    <row r="3682" spans="2:2">
      <c r="B3682" s="84"/>
    </row>
    <row r="3683" spans="2:2">
      <c r="B3683" s="84"/>
    </row>
    <row r="3684" spans="2:2">
      <c r="B3684" s="84"/>
    </row>
    <row r="3685" spans="2:2">
      <c r="B3685" s="84"/>
    </row>
    <row r="3686" spans="2:2">
      <c r="B3686" s="84"/>
    </row>
    <row r="3687" spans="2:2">
      <c r="B3687" s="84"/>
    </row>
    <row r="3688" spans="2:2">
      <c r="B3688" s="84"/>
    </row>
    <row r="3689" spans="2:2">
      <c r="B3689" s="84"/>
    </row>
    <row r="3690" spans="2:2">
      <c r="B3690" s="84"/>
    </row>
    <row r="3691" spans="2:2">
      <c r="B3691" s="84"/>
    </row>
    <row r="3692" spans="2:2">
      <c r="B3692" s="84"/>
    </row>
    <row r="3693" spans="2:2">
      <c r="B3693" s="84"/>
    </row>
    <row r="3694" spans="2:2">
      <c r="B3694" s="84"/>
    </row>
    <row r="3695" spans="2:2">
      <c r="B3695" s="84"/>
    </row>
    <row r="3696" spans="2:2">
      <c r="B3696" s="84"/>
    </row>
    <row r="3697" spans="2:2">
      <c r="B3697" s="84"/>
    </row>
    <row r="3698" spans="2:2">
      <c r="B3698" s="84"/>
    </row>
    <row r="3699" spans="2:2">
      <c r="B3699" s="84"/>
    </row>
    <row r="3700" spans="2:2">
      <c r="B3700" s="84"/>
    </row>
    <row r="3701" spans="2:2">
      <c r="B3701" s="84"/>
    </row>
    <row r="3702" spans="2:2">
      <c r="B3702" s="84"/>
    </row>
    <row r="3703" spans="2:2">
      <c r="B3703" s="84"/>
    </row>
    <row r="3704" spans="2:2">
      <c r="B3704" s="84"/>
    </row>
    <row r="3705" spans="2:2">
      <c r="B3705" s="84"/>
    </row>
    <row r="3706" spans="2:2">
      <c r="B3706" s="84"/>
    </row>
    <row r="3707" spans="2:2">
      <c r="B3707" s="84"/>
    </row>
    <row r="3708" spans="2:2">
      <c r="B3708" s="84"/>
    </row>
    <row r="3709" spans="2:2">
      <c r="B3709" s="84"/>
    </row>
    <row r="3710" spans="2:2">
      <c r="B3710" s="84"/>
    </row>
    <row r="3711" spans="2:2">
      <c r="B3711" s="84"/>
    </row>
    <row r="3712" spans="2:2">
      <c r="B3712" s="84"/>
    </row>
    <row r="3713" spans="2:2">
      <c r="B3713" s="84"/>
    </row>
    <row r="3714" spans="2:2">
      <c r="B3714" s="84"/>
    </row>
    <row r="3715" spans="2:2">
      <c r="B3715" s="84"/>
    </row>
    <row r="3716" spans="2:2">
      <c r="B3716" s="84"/>
    </row>
    <row r="3717" spans="2:2">
      <c r="B3717" s="84"/>
    </row>
    <row r="3718" spans="2:2">
      <c r="B3718" s="84"/>
    </row>
    <row r="3719" spans="2:2">
      <c r="B3719" s="84"/>
    </row>
    <row r="3720" spans="2:2">
      <c r="B3720" s="84"/>
    </row>
    <row r="3721" spans="2:2">
      <c r="B3721" s="84"/>
    </row>
    <row r="3722" spans="2:2">
      <c r="B3722" s="84"/>
    </row>
    <row r="3723" spans="2:2">
      <c r="B3723" s="84"/>
    </row>
    <row r="3724" spans="2:2">
      <c r="B3724" s="84"/>
    </row>
    <row r="3725" spans="2:2">
      <c r="B3725" s="84"/>
    </row>
    <row r="3726" spans="2:2">
      <c r="B3726" s="84"/>
    </row>
    <row r="3727" spans="2:2">
      <c r="B3727" s="84"/>
    </row>
    <row r="3728" spans="2:2">
      <c r="B3728" s="84"/>
    </row>
    <row r="3729" spans="2:2">
      <c r="B3729" s="84"/>
    </row>
    <row r="3730" spans="2:2">
      <c r="B3730" s="84"/>
    </row>
    <row r="3731" spans="2:2">
      <c r="B3731" s="84"/>
    </row>
    <row r="3732" spans="2:2">
      <c r="B3732" s="84"/>
    </row>
    <row r="3733" spans="2:2">
      <c r="B3733" s="84"/>
    </row>
    <row r="3734" spans="2:2">
      <c r="B3734" s="84"/>
    </row>
    <row r="3735" spans="2:2">
      <c r="B3735" s="84"/>
    </row>
    <row r="3736" spans="2:2">
      <c r="B3736" s="84"/>
    </row>
    <row r="3737" spans="2:2">
      <c r="B3737" s="84"/>
    </row>
    <row r="3738" spans="2:2">
      <c r="B3738" s="84"/>
    </row>
    <row r="3739" spans="2:2">
      <c r="B3739" s="84"/>
    </row>
    <row r="3740" spans="2:2">
      <c r="B3740" s="84"/>
    </row>
    <row r="3741" spans="2:2">
      <c r="B3741" s="84"/>
    </row>
    <row r="3742" spans="2:2">
      <c r="B3742" s="84"/>
    </row>
    <row r="3743" spans="2:2">
      <c r="B3743" s="84"/>
    </row>
    <row r="3744" spans="2:2">
      <c r="B3744" s="84"/>
    </row>
    <row r="3745" spans="2:2">
      <c r="B3745" s="84"/>
    </row>
    <row r="3746" spans="2:2">
      <c r="B3746" s="84"/>
    </row>
    <row r="3747" spans="2:2">
      <c r="B3747" s="84"/>
    </row>
    <row r="3748" spans="2:2">
      <c r="B3748" s="84"/>
    </row>
    <row r="3749" spans="2:2">
      <c r="B3749" s="84"/>
    </row>
    <row r="3750" spans="2:2">
      <c r="B3750" s="84"/>
    </row>
    <row r="3751" spans="2:2">
      <c r="B3751" s="84"/>
    </row>
    <row r="3752" spans="2:2">
      <c r="B3752" s="84"/>
    </row>
    <row r="3753" spans="2:2">
      <c r="B3753" s="84"/>
    </row>
    <row r="3754" spans="2:2">
      <c r="B3754" s="84"/>
    </row>
    <row r="3755" spans="2:2">
      <c r="B3755" s="84"/>
    </row>
    <row r="3756" spans="2:2">
      <c r="B3756" s="84"/>
    </row>
    <row r="3757" spans="2:2">
      <c r="B3757" s="84"/>
    </row>
    <row r="3758" spans="2:2">
      <c r="B3758" s="84"/>
    </row>
    <row r="3759" spans="2:2">
      <c r="B3759" s="84"/>
    </row>
    <row r="3760" spans="2:2">
      <c r="B3760" s="84"/>
    </row>
    <row r="3761" spans="2:2">
      <c r="B3761" s="84"/>
    </row>
    <row r="3762" spans="2:2">
      <c r="B3762" s="84"/>
    </row>
    <row r="3763" spans="2:2">
      <c r="B3763" s="84"/>
    </row>
    <row r="3764" spans="2:2">
      <c r="B3764" s="84"/>
    </row>
    <row r="3765" spans="2:2">
      <c r="B3765" s="84"/>
    </row>
    <row r="3766" spans="2:2">
      <c r="B3766" s="84"/>
    </row>
    <row r="3767" spans="2:2">
      <c r="B3767" s="84"/>
    </row>
    <row r="3768" spans="2:2">
      <c r="B3768" s="84"/>
    </row>
    <row r="3769" spans="2:2">
      <c r="B3769" s="84"/>
    </row>
    <row r="3770" spans="2:2">
      <c r="B3770" s="84"/>
    </row>
    <row r="3771" spans="2:2">
      <c r="B3771" s="84"/>
    </row>
    <row r="3772" spans="2:2">
      <c r="B3772" s="84"/>
    </row>
    <row r="3773" spans="2:2">
      <c r="B3773" s="84"/>
    </row>
    <row r="3774" spans="2:2">
      <c r="B3774" s="84"/>
    </row>
    <row r="3775" spans="2:2">
      <c r="B3775" s="84"/>
    </row>
    <row r="3776" spans="2:2">
      <c r="B3776" s="84"/>
    </row>
    <row r="3777" spans="2:2">
      <c r="B3777" s="84"/>
    </row>
    <row r="3778" spans="2:2">
      <c r="B3778" s="84"/>
    </row>
    <row r="3779" spans="2:2">
      <c r="B3779" s="84"/>
    </row>
    <row r="3780" spans="2:2">
      <c r="B3780" s="84"/>
    </row>
    <row r="3781" spans="2:2">
      <c r="B3781" s="84"/>
    </row>
    <row r="3782" spans="2:2">
      <c r="B3782" s="84"/>
    </row>
    <row r="3783" spans="2:2">
      <c r="B3783" s="84"/>
    </row>
    <row r="3784" spans="2:2">
      <c r="B3784" s="84"/>
    </row>
    <row r="3785" spans="2:2">
      <c r="B3785" s="84"/>
    </row>
    <row r="3786" spans="2:2">
      <c r="B3786" s="84"/>
    </row>
    <row r="3787" spans="2:2">
      <c r="B3787" s="84"/>
    </row>
    <row r="3788" spans="2:2">
      <c r="B3788" s="84"/>
    </row>
    <row r="3789" spans="2:2">
      <c r="B3789" s="84"/>
    </row>
    <row r="3790" spans="2:2">
      <c r="B3790" s="84"/>
    </row>
    <row r="3791" spans="2:2">
      <c r="B3791" s="84"/>
    </row>
    <row r="3792" spans="2:2">
      <c r="B3792" s="84"/>
    </row>
    <row r="3841" spans="2:2">
      <c r="B3841" s="84"/>
    </row>
    <row r="3842" spans="2:2">
      <c r="B3842" s="84"/>
    </row>
    <row r="3843" spans="2:2">
      <c r="B3843" s="84"/>
    </row>
    <row r="3844" spans="2:2">
      <c r="B3844" s="84"/>
    </row>
    <row r="3845" spans="2:2">
      <c r="B3845" s="84"/>
    </row>
    <row r="3846" spans="2:2">
      <c r="B3846" s="84"/>
    </row>
    <row r="3847" spans="2:2">
      <c r="B3847" s="84"/>
    </row>
    <row r="3848" spans="2:2">
      <c r="B3848" s="84"/>
    </row>
    <row r="3849" spans="2:2">
      <c r="B3849" s="84"/>
    </row>
    <row r="3850" spans="2:2">
      <c r="B3850" s="84"/>
    </row>
    <row r="3851" spans="2:2">
      <c r="B3851" s="84"/>
    </row>
    <row r="3852" spans="2:2">
      <c r="B3852" s="84"/>
    </row>
    <row r="3853" spans="2:2">
      <c r="B3853" s="84"/>
    </row>
    <row r="3854" spans="2:2">
      <c r="B3854" s="84"/>
    </row>
    <row r="3855" spans="2:2">
      <c r="B3855" s="84"/>
    </row>
    <row r="3856" spans="2:2">
      <c r="B3856" s="84"/>
    </row>
    <row r="3857" spans="2:2">
      <c r="B3857" s="84"/>
    </row>
    <row r="3858" spans="2:2">
      <c r="B3858" s="84"/>
    </row>
    <row r="3859" spans="2:2">
      <c r="B3859" s="84"/>
    </row>
    <row r="3860" spans="2:2">
      <c r="B3860" s="84"/>
    </row>
    <row r="3861" spans="2:2">
      <c r="B3861" s="84"/>
    </row>
    <row r="3862" spans="2:2">
      <c r="B3862" s="84"/>
    </row>
    <row r="3863" spans="2:2">
      <c r="B3863" s="84"/>
    </row>
    <row r="3864" spans="2:2">
      <c r="B3864" s="84"/>
    </row>
    <row r="3865" spans="2:2">
      <c r="B3865" s="84"/>
    </row>
    <row r="3866" spans="2:2">
      <c r="B3866" s="84"/>
    </row>
    <row r="3867" spans="2:2">
      <c r="B3867" s="84"/>
    </row>
    <row r="3868" spans="2:2">
      <c r="B3868" s="84"/>
    </row>
    <row r="3869" spans="2:2">
      <c r="B3869" s="84"/>
    </row>
    <row r="3870" spans="2:2">
      <c r="B3870" s="84"/>
    </row>
    <row r="3871" spans="2:2">
      <c r="B3871" s="84"/>
    </row>
    <row r="3872" spans="2:2">
      <c r="B3872" s="84"/>
    </row>
    <row r="3873" spans="2:2">
      <c r="B3873" s="84"/>
    </row>
    <row r="3874" spans="2:2">
      <c r="B3874" s="84"/>
    </row>
    <row r="3875" spans="2:2">
      <c r="B3875" s="84"/>
    </row>
    <row r="3876" spans="2:2">
      <c r="B3876" s="84"/>
    </row>
    <row r="3877" spans="2:2">
      <c r="B3877" s="84"/>
    </row>
    <row r="3878" spans="2:2">
      <c r="B3878" s="84"/>
    </row>
    <row r="3879" spans="2:2">
      <c r="B3879" s="84"/>
    </row>
    <row r="3880" spans="2:2">
      <c r="B3880" s="84"/>
    </row>
    <row r="3881" spans="2:2">
      <c r="B3881" s="84"/>
    </row>
    <row r="3882" spans="2:2">
      <c r="B3882" s="84"/>
    </row>
    <row r="3883" spans="2:2">
      <c r="B3883" s="84"/>
    </row>
    <row r="3884" spans="2:2">
      <c r="B3884" s="84"/>
    </row>
    <row r="3885" spans="2:2">
      <c r="B3885" s="84"/>
    </row>
    <row r="3886" spans="2:2">
      <c r="B3886" s="84"/>
    </row>
    <row r="3887" spans="2:2">
      <c r="B3887" s="84"/>
    </row>
    <row r="3888" spans="2:2">
      <c r="B3888" s="84"/>
    </row>
    <row r="3889" spans="2:2">
      <c r="B3889" s="84"/>
    </row>
    <row r="3890" spans="2:2">
      <c r="B3890" s="84"/>
    </row>
    <row r="3891" spans="2:2">
      <c r="B3891" s="84"/>
    </row>
    <row r="3892" spans="2:2">
      <c r="B3892" s="84"/>
    </row>
    <row r="3893" spans="2:2">
      <c r="B3893" s="84"/>
    </row>
    <row r="3894" spans="2:2">
      <c r="B3894" s="84"/>
    </row>
    <row r="3895" spans="2:2">
      <c r="B3895" s="84"/>
    </row>
    <row r="3896" spans="2:2">
      <c r="B3896" s="84"/>
    </row>
    <row r="3897" spans="2:2">
      <c r="B3897" s="84"/>
    </row>
    <row r="3898" spans="2:2">
      <c r="B3898" s="84"/>
    </row>
    <row r="3899" spans="2:2">
      <c r="B3899" s="84"/>
    </row>
    <row r="3900" spans="2:2">
      <c r="B3900" s="84"/>
    </row>
    <row r="3901" spans="2:2">
      <c r="B3901" s="84"/>
    </row>
    <row r="3902" spans="2:2">
      <c r="B3902" s="84"/>
    </row>
    <row r="3903" spans="2:2">
      <c r="B3903" s="84"/>
    </row>
    <row r="3904" spans="2:2">
      <c r="B3904" s="84"/>
    </row>
    <row r="3905" spans="2:2">
      <c r="B3905" s="84"/>
    </row>
    <row r="3906" spans="2:2">
      <c r="B3906" s="84"/>
    </row>
    <row r="3907" spans="2:2">
      <c r="B3907" s="84"/>
    </row>
    <row r="3908" spans="2:2">
      <c r="B3908" s="84"/>
    </row>
    <row r="3909" spans="2:2">
      <c r="B3909" s="84"/>
    </row>
    <row r="3910" spans="2:2">
      <c r="B3910" s="84"/>
    </row>
    <row r="3911" spans="2:2">
      <c r="B3911" s="84"/>
    </row>
    <row r="3912" spans="2:2">
      <c r="B3912" s="84"/>
    </row>
    <row r="3913" spans="2:2">
      <c r="B3913" s="84"/>
    </row>
    <row r="3914" spans="2:2">
      <c r="B3914" s="84"/>
    </row>
    <row r="3915" spans="2:2">
      <c r="B3915" s="84"/>
    </row>
    <row r="3916" spans="2:2">
      <c r="B3916" s="84"/>
    </row>
    <row r="3917" spans="2:2">
      <c r="B3917" s="84"/>
    </row>
    <row r="3918" spans="2:2">
      <c r="B3918" s="84"/>
    </row>
    <row r="3919" spans="2:2">
      <c r="B3919" s="84"/>
    </row>
    <row r="3920" spans="2:2">
      <c r="B3920" s="84"/>
    </row>
    <row r="3921" spans="2:2">
      <c r="B3921" s="84"/>
    </row>
    <row r="3922" spans="2:2">
      <c r="B3922" s="84"/>
    </row>
    <row r="3923" spans="2:2">
      <c r="B3923" s="84"/>
    </row>
    <row r="3924" spans="2:2">
      <c r="B3924" s="84"/>
    </row>
    <row r="3925" spans="2:2">
      <c r="B3925" s="84"/>
    </row>
    <row r="3926" spans="2:2">
      <c r="B3926" s="84"/>
    </row>
    <row r="3927" spans="2:2">
      <c r="B3927" s="84"/>
    </row>
    <row r="3928" spans="2:2">
      <c r="B3928" s="84"/>
    </row>
    <row r="3929" spans="2:2">
      <c r="B3929" s="84"/>
    </row>
    <row r="3930" spans="2:2">
      <c r="B3930" s="84"/>
    </row>
    <row r="3931" spans="2:2">
      <c r="B3931" s="84"/>
    </row>
    <row r="3932" spans="2:2">
      <c r="B3932" s="84"/>
    </row>
    <row r="3933" spans="2:2">
      <c r="B3933" s="84"/>
    </row>
    <row r="3934" spans="2:2">
      <c r="B3934" s="84"/>
    </row>
    <row r="3935" spans="2:2">
      <c r="B3935" s="84"/>
    </row>
    <row r="3936" spans="2:2">
      <c r="B3936" s="84"/>
    </row>
    <row r="3937" spans="2:2">
      <c r="B3937" s="84"/>
    </row>
    <row r="3938" spans="2:2">
      <c r="B3938" s="84"/>
    </row>
    <row r="3939" spans="2:2">
      <c r="B3939" s="84"/>
    </row>
    <row r="3940" spans="2:2">
      <c r="B3940" s="84"/>
    </row>
    <row r="3941" spans="2:2">
      <c r="B3941" s="84"/>
    </row>
    <row r="3942" spans="2:2">
      <c r="B3942" s="84"/>
    </row>
    <row r="3943" spans="2:2">
      <c r="B3943" s="84"/>
    </row>
    <row r="3944" spans="2:2">
      <c r="B3944" s="84"/>
    </row>
    <row r="3945" spans="2:2">
      <c r="B3945" s="84"/>
    </row>
    <row r="3946" spans="2:2">
      <c r="B3946" s="84"/>
    </row>
    <row r="3947" spans="2:2">
      <c r="B3947" s="84"/>
    </row>
    <row r="3948" spans="2:2">
      <c r="B3948" s="84"/>
    </row>
    <row r="3949" spans="2:2">
      <c r="B3949" s="84"/>
    </row>
    <row r="3950" spans="2:2">
      <c r="B3950" s="84"/>
    </row>
    <row r="3951" spans="2:2">
      <c r="B3951" s="84"/>
    </row>
    <row r="3952" spans="2:2">
      <c r="B3952" s="84"/>
    </row>
    <row r="3953" spans="2:2">
      <c r="B3953" s="84"/>
    </row>
    <row r="3954" spans="2:2">
      <c r="B3954" s="84"/>
    </row>
    <row r="3955" spans="2:2">
      <c r="B3955" s="84"/>
    </row>
    <row r="3956" spans="2:2">
      <c r="B3956" s="84"/>
    </row>
    <row r="3957" spans="2:2">
      <c r="B3957" s="84"/>
    </row>
    <row r="3958" spans="2:2">
      <c r="B3958" s="84"/>
    </row>
    <row r="3959" spans="2:2">
      <c r="B3959" s="84"/>
    </row>
    <row r="3960" spans="2:2">
      <c r="B3960" s="84"/>
    </row>
    <row r="3961" spans="2:2">
      <c r="B3961" s="84"/>
    </row>
    <row r="3962" spans="2:2">
      <c r="B3962" s="84"/>
    </row>
    <row r="3963" spans="2:2">
      <c r="B3963" s="84"/>
    </row>
    <row r="3964" spans="2:2">
      <c r="B3964" s="84"/>
    </row>
    <row r="3965" spans="2:2">
      <c r="B3965" s="84"/>
    </row>
    <row r="3966" spans="2:2">
      <c r="B3966" s="84"/>
    </row>
    <row r="3967" spans="2:2">
      <c r="B3967" s="84"/>
    </row>
    <row r="3968" spans="2:2">
      <c r="B3968" s="84"/>
    </row>
    <row r="3969" spans="2:2">
      <c r="B3969" s="84"/>
    </row>
    <row r="3970" spans="2:2">
      <c r="B3970" s="84"/>
    </row>
    <row r="3971" spans="2:2">
      <c r="B3971" s="84"/>
    </row>
    <row r="3972" spans="2:2">
      <c r="B3972" s="84"/>
    </row>
    <row r="3973" spans="2:2">
      <c r="B3973" s="84"/>
    </row>
    <row r="3974" spans="2:2">
      <c r="B3974" s="84"/>
    </row>
    <row r="3975" spans="2:2">
      <c r="B3975" s="84"/>
    </row>
    <row r="3976" spans="2:2">
      <c r="B3976" s="84"/>
    </row>
    <row r="3977" spans="2:2">
      <c r="B3977" s="84"/>
    </row>
    <row r="3978" spans="2:2">
      <c r="B3978" s="84"/>
    </row>
    <row r="3979" spans="2:2">
      <c r="B3979" s="84"/>
    </row>
    <row r="3980" spans="2:2">
      <c r="B3980" s="84"/>
    </row>
    <row r="3981" spans="2:2">
      <c r="B3981" s="84"/>
    </row>
    <row r="3982" spans="2:2">
      <c r="B3982" s="84"/>
    </row>
    <row r="3983" spans="2:2">
      <c r="B3983" s="84"/>
    </row>
    <row r="3984" spans="2:2">
      <c r="B3984" s="84"/>
    </row>
    <row r="3985" spans="2:2">
      <c r="B3985" s="84"/>
    </row>
    <row r="3986" spans="2:2">
      <c r="B3986" s="84"/>
    </row>
    <row r="3987" spans="2:2">
      <c r="B3987" s="84"/>
    </row>
    <row r="3988" spans="2:2">
      <c r="B3988" s="84"/>
    </row>
    <row r="3989" spans="2:2">
      <c r="B3989" s="84"/>
    </row>
    <row r="3990" spans="2:2">
      <c r="B3990" s="84"/>
    </row>
    <row r="3991" spans="2:2">
      <c r="B3991" s="84"/>
    </row>
    <row r="3992" spans="2:2">
      <c r="B3992" s="84"/>
    </row>
    <row r="3993" spans="2:2">
      <c r="B3993" s="84"/>
    </row>
    <row r="3994" spans="2:2">
      <c r="B3994" s="84"/>
    </row>
    <row r="3995" spans="2:2">
      <c r="B3995" s="84"/>
    </row>
    <row r="3996" spans="2:2">
      <c r="B3996" s="84"/>
    </row>
    <row r="3997" spans="2:2">
      <c r="B3997" s="84"/>
    </row>
    <row r="3998" spans="2:2">
      <c r="B3998" s="84"/>
    </row>
    <row r="3999" spans="2:2">
      <c r="B3999" s="84"/>
    </row>
    <row r="4000" spans="2:2">
      <c r="B4000" s="84"/>
    </row>
    <row r="4001" spans="2:2">
      <c r="B4001" s="84"/>
    </row>
    <row r="4002" spans="2:2">
      <c r="B4002" s="84"/>
    </row>
    <row r="4003" spans="2:2">
      <c r="B4003" s="84"/>
    </row>
    <row r="4004" spans="2:2">
      <c r="B4004" s="84"/>
    </row>
    <row r="4005" spans="2:2">
      <c r="B4005" s="84"/>
    </row>
    <row r="4006" spans="2:2">
      <c r="B4006" s="84"/>
    </row>
    <row r="4007" spans="2:2">
      <c r="B4007" s="84"/>
    </row>
    <row r="4008" spans="2:2">
      <c r="B4008" s="84"/>
    </row>
    <row r="4009" spans="2:2">
      <c r="B4009" s="84"/>
    </row>
    <row r="4010" spans="2:2">
      <c r="B4010" s="84"/>
    </row>
    <row r="4011" spans="2:2">
      <c r="B4011" s="84"/>
    </row>
    <row r="4012" spans="2:2">
      <c r="B4012" s="84"/>
    </row>
    <row r="4013" spans="2:2">
      <c r="B4013" s="84"/>
    </row>
    <row r="4014" spans="2:2">
      <c r="B4014" s="84"/>
    </row>
    <row r="4015" spans="2:2">
      <c r="B4015" s="84"/>
    </row>
    <row r="4016" spans="2:2">
      <c r="B4016" s="84"/>
    </row>
    <row r="4017" spans="2:2">
      <c r="B4017" s="84"/>
    </row>
    <row r="4018" spans="2:2">
      <c r="B4018" s="84"/>
    </row>
    <row r="4019" spans="2:2">
      <c r="B4019" s="84"/>
    </row>
    <row r="4020" spans="2:2">
      <c r="B4020" s="84"/>
    </row>
    <row r="4021" spans="2:2">
      <c r="B4021" s="84"/>
    </row>
    <row r="4022" spans="2:2">
      <c r="B4022" s="84"/>
    </row>
    <row r="4023" spans="2:2">
      <c r="B4023" s="84"/>
    </row>
    <row r="4024" spans="2:2">
      <c r="B4024" s="84"/>
    </row>
    <row r="4025" spans="2:2">
      <c r="B4025" s="84"/>
    </row>
    <row r="4026" spans="2:2">
      <c r="B4026" s="84"/>
    </row>
    <row r="4027" spans="2:2">
      <c r="B4027" s="84"/>
    </row>
    <row r="4028" spans="2:2">
      <c r="B4028" s="84"/>
    </row>
    <row r="4029" spans="2:2">
      <c r="B4029" s="84"/>
    </row>
    <row r="4030" spans="2:2">
      <c r="B4030" s="84"/>
    </row>
    <row r="4031" spans="2:2">
      <c r="B4031" s="84"/>
    </row>
    <row r="4032" spans="2:2">
      <c r="B4032" s="84"/>
    </row>
    <row r="4033" spans="2:2">
      <c r="B4033" s="84"/>
    </row>
    <row r="4034" spans="2:2">
      <c r="B4034" s="84"/>
    </row>
    <row r="4035" spans="2:2">
      <c r="B4035" s="84"/>
    </row>
    <row r="4036" spans="2:2">
      <c r="B4036" s="84"/>
    </row>
    <row r="4037" spans="2:2">
      <c r="B4037" s="84"/>
    </row>
    <row r="4038" spans="2:2">
      <c r="B4038" s="84"/>
    </row>
    <row r="4039" spans="2:2">
      <c r="B4039" s="84"/>
    </row>
    <row r="4040" spans="2:2">
      <c r="B4040" s="84"/>
    </row>
    <row r="4041" spans="2:2">
      <c r="B4041" s="84"/>
    </row>
    <row r="4042" spans="2:2">
      <c r="B4042" s="84"/>
    </row>
    <row r="4043" spans="2:2">
      <c r="B4043" s="84"/>
    </row>
    <row r="4044" spans="2:2">
      <c r="B4044" s="84"/>
    </row>
    <row r="4045" spans="2:2">
      <c r="B4045" s="84"/>
    </row>
    <row r="4046" spans="2:2">
      <c r="B4046" s="84"/>
    </row>
    <row r="4047" spans="2:2">
      <c r="B4047" s="84"/>
    </row>
    <row r="4048" spans="2:2">
      <c r="B4048" s="84"/>
    </row>
    <row r="4049" spans="2:2">
      <c r="B4049" s="84"/>
    </row>
    <row r="4050" spans="2:2">
      <c r="B4050" s="84"/>
    </row>
    <row r="4051" spans="2:2">
      <c r="B4051" s="84"/>
    </row>
    <row r="4052" spans="2:2">
      <c r="B4052" s="84"/>
    </row>
    <row r="4053" spans="2:2">
      <c r="B4053" s="84"/>
    </row>
    <row r="4054" spans="2:2">
      <c r="B4054" s="84"/>
    </row>
    <row r="4055" spans="2:2">
      <c r="B4055" s="84"/>
    </row>
    <row r="4056" spans="2:2">
      <c r="B4056" s="84"/>
    </row>
    <row r="4057" spans="2:2">
      <c r="B4057" s="84"/>
    </row>
    <row r="4058" spans="2:2">
      <c r="B4058" s="84"/>
    </row>
    <row r="4059" spans="2:2">
      <c r="B4059" s="84"/>
    </row>
    <row r="4060" spans="2:2">
      <c r="B4060" s="84"/>
    </row>
    <row r="4061" spans="2:2">
      <c r="B4061" s="84"/>
    </row>
    <row r="4062" spans="2:2">
      <c r="B4062" s="84"/>
    </row>
    <row r="4063" spans="2:2">
      <c r="B4063" s="84"/>
    </row>
    <row r="4064" spans="2:2">
      <c r="B4064" s="84"/>
    </row>
    <row r="4065" spans="2:2">
      <c r="B4065" s="84"/>
    </row>
    <row r="4066" spans="2:2">
      <c r="B4066" s="84"/>
    </row>
    <row r="4067" spans="2:2">
      <c r="B4067" s="84"/>
    </row>
    <row r="4068" spans="2:2">
      <c r="B4068" s="84"/>
    </row>
    <row r="4069" spans="2:2">
      <c r="B4069" s="84"/>
    </row>
    <row r="4070" spans="2:2">
      <c r="B4070" s="84"/>
    </row>
    <row r="4071" spans="2:2">
      <c r="B4071" s="84"/>
    </row>
    <row r="4072" spans="2:2">
      <c r="B4072" s="84"/>
    </row>
    <row r="4073" spans="2:2">
      <c r="B4073" s="84"/>
    </row>
    <row r="4074" spans="2:2">
      <c r="B4074" s="84"/>
    </row>
    <row r="4075" spans="2:2">
      <c r="B4075" s="84"/>
    </row>
    <row r="4076" spans="2:2">
      <c r="B4076" s="84"/>
    </row>
    <row r="4077" spans="2:2">
      <c r="B4077" s="84"/>
    </row>
    <row r="4078" spans="2:2">
      <c r="B4078" s="84"/>
    </row>
    <row r="4079" spans="2:2">
      <c r="B4079" s="84"/>
    </row>
    <row r="4080" spans="2:2">
      <c r="B4080" s="84"/>
    </row>
    <row r="4081" spans="2:2">
      <c r="B4081" s="84"/>
    </row>
    <row r="4082" spans="2:2">
      <c r="B4082" s="84"/>
    </row>
    <row r="4083" spans="2:2">
      <c r="B4083" s="84"/>
    </row>
    <row r="4084" spans="2:2">
      <c r="B4084" s="84"/>
    </row>
    <row r="4085" spans="2:2">
      <c r="B4085" s="84"/>
    </row>
    <row r="4086" spans="2:2">
      <c r="B4086" s="84"/>
    </row>
    <row r="4087" spans="2:2">
      <c r="B4087" s="84"/>
    </row>
    <row r="4088" spans="2:2">
      <c r="B4088" s="84"/>
    </row>
    <row r="4089" spans="2:2">
      <c r="B4089" s="84"/>
    </row>
    <row r="4090" spans="2:2">
      <c r="B4090" s="84"/>
    </row>
    <row r="4091" spans="2:2">
      <c r="B4091" s="84"/>
    </row>
    <row r="4092" spans="2:2">
      <c r="B4092" s="84"/>
    </row>
    <row r="4093" spans="2:2">
      <c r="B4093" s="84"/>
    </row>
    <row r="4094" spans="2:2">
      <c r="B4094" s="84"/>
    </row>
    <row r="4095" spans="2:2">
      <c r="B4095" s="84"/>
    </row>
    <row r="4096" spans="2:2">
      <c r="B4096" s="84"/>
    </row>
    <row r="4097" spans="2:2">
      <c r="B4097" s="84"/>
    </row>
    <row r="4098" spans="2:2">
      <c r="B4098" s="84"/>
    </row>
    <row r="4099" spans="2:2">
      <c r="B4099" s="84"/>
    </row>
    <row r="4100" spans="2:2">
      <c r="B4100" s="84"/>
    </row>
    <row r="4101" spans="2:2">
      <c r="B4101" s="84"/>
    </row>
    <row r="4102" spans="2:2">
      <c r="B4102" s="84"/>
    </row>
    <row r="4103" spans="2:2">
      <c r="B4103" s="84"/>
    </row>
    <row r="4104" spans="2:2">
      <c r="B4104" s="84"/>
    </row>
    <row r="4105" spans="2:2">
      <c r="B4105" s="84"/>
    </row>
    <row r="4106" spans="2:2">
      <c r="B4106" s="84"/>
    </row>
    <row r="4107" spans="2:2">
      <c r="B4107" s="84"/>
    </row>
    <row r="4108" spans="2:2">
      <c r="B4108" s="84"/>
    </row>
    <row r="4109" spans="2:2">
      <c r="B4109" s="84"/>
    </row>
    <row r="4110" spans="2:2">
      <c r="B4110" s="84"/>
    </row>
    <row r="4111" spans="2:2">
      <c r="B4111" s="84"/>
    </row>
    <row r="4112" spans="2:2">
      <c r="B4112" s="84"/>
    </row>
    <row r="4113" spans="2:2">
      <c r="B4113" s="84"/>
    </row>
    <row r="4114" spans="2:2">
      <c r="B4114" s="84"/>
    </row>
    <row r="4115" spans="2:2">
      <c r="B4115" s="84"/>
    </row>
    <row r="4116" spans="2:2">
      <c r="B4116" s="84"/>
    </row>
    <row r="4117" spans="2:2">
      <c r="B4117" s="84"/>
    </row>
    <row r="4118" spans="2:2">
      <c r="B4118" s="84"/>
    </row>
    <row r="4119" spans="2:2">
      <c r="B4119" s="84"/>
    </row>
    <row r="4120" spans="2:2">
      <c r="B4120" s="84"/>
    </row>
    <row r="4121" spans="2:2">
      <c r="B4121" s="84"/>
    </row>
    <row r="4122" spans="2:2">
      <c r="B4122" s="84"/>
    </row>
    <row r="4123" spans="2:2">
      <c r="B4123" s="84"/>
    </row>
    <row r="4124" spans="2:2">
      <c r="B4124" s="84"/>
    </row>
    <row r="4125" spans="2:2">
      <c r="B4125" s="84"/>
    </row>
    <row r="4126" spans="2:2">
      <c r="B4126" s="84"/>
    </row>
    <row r="4127" spans="2:2">
      <c r="B4127" s="84"/>
    </row>
    <row r="4128" spans="2:2">
      <c r="B4128" s="84"/>
    </row>
    <row r="4129" spans="2:2">
      <c r="B4129" s="84"/>
    </row>
    <row r="4130" spans="2:2">
      <c r="B4130" s="84"/>
    </row>
    <row r="4131" spans="2:2">
      <c r="B4131" s="84"/>
    </row>
    <row r="4132" spans="2:2">
      <c r="B4132" s="84"/>
    </row>
    <row r="4133" spans="2:2">
      <c r="B4133" s="84"/>
    </row>
    <row r="4134" spans="2:2">
      <c r="B4134" s="84"/>
    </row>
    <row r="4135" spans="2:2">
      <c r="B4135" s="84"/>
    </row>
    <row r="4136" spans="2:2">
      <c r="B4136" s="84"/>
    </row>
    <row r="4137" spans="2:2">
      <c r="B4137" s="84"/>
    </row>
    <row r="4138" spans="2:2">
      <c r="B4138" s="84"/>
    </row>
    <row r="4139" spans="2:2">
      <c r="B4139" s="84"/>
    </row>
    <row r="4140" spans="2:2">
      <c r="B4140" s="84"/>
    </row>
    <row r="4141" spans="2:2">
      <c r="B4141" s="84"/>
    </row>
    <row r="4142" spans="2:2">
      <c r="B4142" s="84"/>
    </row>
    <row r="4143" spans="2:2">
      <c r="B4143" s="84"/>
    </row>
    <row r="4144" spans="2:2">
      <c r="B4144" s="84"/>
    </row>
    <row r="4145" spans="2:2">
      <c r="B4145" s="84"/>
    </row>
    <row r="4146" spans="2:2">
      <c r="B4146" s="84"/>
    </row>
    <row r="4147" spans="2:2">
      <c r="B4147" s="84"/>
    </row>
    <row r="4148" spans="2:2">
      <c r="B4148" s="84"/>
    </row>
    <row r="4149" spans="2:2">
      <c r="B4149" s="84"/>
    </row>
    <row r="4150" spans="2:2">
      <c r="B4150" s="84"/>
    </row>
    <row r="4151" spans="2:2">
      <c r="B4151" s="84"/>
    </row>
    <row r="4152" spans="2:2">
      <c r="B4152" s="84"/>
    </row>
    <row r="4153" spans="2:2">
      <c r="B4153" s="84"/>
    </row>
    <row r="4154" spans="2:2">
      <c r="B4154" s="84"/>
    </row>
    <row r="4155" spans="2:2">
      <c r="B4155" s="84"/>
    </row>
    <row r="4156" spans="2:2">
      <c r="B4156" s="84"/>
    </row>
    <row r="4157" spans="2:2">
      <c r="B4157" s="84"/>
    </row>
    <row r="4158" spans="2:2">
      <c r="B4158" s="84"/>
    </row>
    <row r="4159" spans="2:2">
      <c r="B4159" s="84"/>
    </row>
    <row r="4160" spans="2:2">
      <c r="B4160" s="84"/>
    </row>
    <row r="4161" spans="2:2">
      <c r="B4161" s="84"/>
    </row>
    <row r="4162" spans="2:2">
      <c r="B4162" s="84"/>
    </row>
    <row r="4163" spans="2:2">
      <c r="B4163" s="84"/>
    </row>
    <row r="4164" spans="2:2">
      <c r="B4164" s="84"/>
    </row>
    <row r="4165" spans="2:2">
      <c r="B4165" s="84"/>
    </row>
    <row r="4166" spans="2:2">
      <c r="B4166" s="84"/>
    </row>
    <row r="4167" spans="2:2">
      <c r="B4167" s="84"/>
    </row>
    <row r="4168" spans="2:2">
      <c r="B4168" s="84"/>
    </row>
    <row r="4169" spans="2:2">
      <c r="B4169" s="84"/>
    </row>
    <row r="4170" spans="2:2">
      <c r="B4170" s="84"/>
    </row>
    <row r="4171" spans="2:2">
      <c r="B4171" s="84"/>
    </row>
    <row r="4172" spans="2:2">
      <c r="B4172" s="84"/>
    </row>
    <row r="4173" spans="2:2">
      <c r="B4173" s="84"/>
    </row>
    <row r="4174" spans="2:2">
      <c r="B4174" s="84"/>
    </row>
    <row r="4175" spans="2:2">
      <c r="B4175" s="84"/>
    </row>
    <row r="4176" spans="2:2">
      <c r="B4176" s="84"/>
    </row>
    <row r="4225" spans="2:2">
      <c r="B4225" s="84"/>
    </row>
    <row r="4226" spans="2:2">
      <c r="B4226" s="84"/>
    </row>
    <row r="4227" spans="2:2">
      <c r="B4227" s="84"/>
    </row>
    <row r="4228" spans="2:2">
      <c r="B4228" s="84"/>
    </row>
    <row r="4229" spans="2:2">
      <c r="B4229" s="84"/>
    </row>
    <row r="4230" spans="2:2">
      <c r="B4230" s="84"/>
    </row>
    <row r="4231" spans="2:2">
      <c r="B4231" s="84"/>
    </row>
    <row r="4232" spans="2:2">
      <c r="B4232" s="84"/>
    </row>
    <row r="4233" spans="2:2">
      <c r="B4233" s="84"/>
    </row>
    <row r="4234" spans="2:2">
      <c r="B4234" s="84"/>
    </row>
    <row r="4235" spans="2:2">
      <c r="B4235" s="84"/>
    </row>
    <row r="4236" spans="2:2">
      <c r="B4236" s="84"/>
    </row>
    <row r="4237" spans="2:2">
      <c r="B4237" s="84"/>
    </row>
    <row r="4238" spans="2:2">
      <c r="B4238" s="84"/>
    </row>
    <row r="4239" spans="2:2">
      <c r="B4239" s="84"/>
    </row>
    <row r="4240" spans="2:2">
      <c r="B4240" s="84"/>
    </row>
    <row r="4241" spans="2:2">
      <c r="B4241" s="84"/>
    </row>
    <row r="4242" spans="2:2">
      <c r="B4242" s="84"/>
    </row>
    <row r="4243" spans="2:2">
      <c r="B4243" s="84"/>
    </row>
    <row r="4244" spans="2:2">
      <c r="B4244" s="84"/>
    </row>
    <row r="4245" spans="2:2">
      <c r="B4245" s="84"/>
    </row>
    <row r="4246" spans="2:2">
      <c r="B4246" s="84"/>
    </row>
    <row r="4247" spans="2:2">
      <c r="B4247" s="84"/>
    </row>
    <row r="4248" spans="2:2">
      <c r="B4248" s="84"/>
    </row>
    <row r="4249" spans="2:2">
      <c r="B4249" s="84"/>
    </row>
    <row r="4250" spans="2:2">
      <c r="B4250" s="84"/>
    </row>
    <row r="4251" spans="2:2">
      <c r="B4251" s="84"/>
    </row>
    <row r="4252" spans="2:2">
      <c r="B4252" s="84"/>
    </row>
    <row r="4253" spans="2:2">
      <c r="B4253" s="84"/>
    </row>
    <row r="4254" spans="2:2">
      <c r="B4254" s="84"/>
    </row>
    <row r="4255" spans="2:2">
      <c r="B4255" s="84"/>
    </row>
    <row r="4256" spans="2:2">
      <c r="B4256" s="84"/>
    </row>
    <row r="4257" spans="2:2">
      <c r="B4257" s="84"/>
    </row>
    <row r="4258" spans="2:2">
      <c r="B4258" s="84"/>
    </row>
    <row r="4259" spans="2:2">
      <c r="B4259" s="84"/>
    </row>
    <row r="4260" spans="2:2">
      <c r="B4260" s="84"/>
    </row>
    <row r="4261" spans="2:2">
      <c r="B4261" s="84"/>
    </row>
    <row r="4262" spans="2:2">
      <c r="B4262" s="84"/>
    </row>
    <row r="4263" spans="2:2">
      <c r="B4263" s="84"/>
    </row>
    <row r="4264" spans="2:2">
      <c r="B4264" s="84"/>
    </row>
    <row r="4265" spans="2:2">
      <c r="B4265" s="84"/>
    </row>
    <row r="4266" spans="2:2">
      <c r="B4266" s="84"/>
    </row>
    <row r="4267" spans="2:2">
      <c r="B4267" s="84"/>
    </row>
    <row r="4268" spans="2:2">
      <c r="B4268" s="84"/>
    </row>
    <row r="4269" spans="2:2">
      <c r="B4269" s="84"/>
    </row>
    <row r="4270" spans="2:2">
      <c r="B4270" s="84"/>
    </row>
    <row r="4271" spans="2:2">
      <c r="B4271" s="84"/>
    </row>
    <row r="4272" spans="2:2">
      <c r="B4272" s="84"/>
    </row>
    <row r="4273" spans="2:2">
      <c r="B4273" s="84"/>
    </row>
    <row r="4274" spans="2:2">
      <c r="B4274" s="84"/>
    </row>
    <row r="4275" spans="2:2">
      <c r="B4275" s="84"/>
    </row>
    <row r="4276" spans="2:2">
      <c r="B4276" s="84"/>
    </row>
    <row r="4277" spans="2:2">
      <c r="B4277" s="84"/>
    </row>
    <row r="4278" spans="2:2">
      <c r="B4278" s="84"/>
    </row>
    <row r="4279" spans="2:2">
      <c r="B4279" s="84"/>
    </row>
    <row r="4280" spans="2:2">
      <c r="B4280" s="84"/>
    </row>
    <row r="4281" spans="2:2">
      <c r="B4281" s="84"/>
    </row>
    <row r="4282" spans="2:2">
      <c r="B4282" s="84"/>
    </row>
    <row r="4283" spans="2:2">
      <c r="B4283" s="84"/>
    </row>
    <row r="4284" spans="2:2">
      <c r="B4284" s="84"/>
    </row>
    <row r="4285" spans="2:2">
      <c r="B4285" s="84"/>
    </row>
    <row r="4286" spans="2:2">
      <c r="B4286" s="84"/>
    </row>
    <row r="4287" spans="2:2">
      <c r="B4287" s="84"/>
    </row>
    <row r="4288" spans="2:2">
      <c r="B4288" s="84"/>
    </row>
    <row r="4289" spans="2:2">
      <c r="B4289" s="84"/>
    </row>
    <row r="4290" spans="2:2">
      <c r="B4290" s="84"/>
    </row>
    <row r="4291" spans="2:2">
      <c r="B4291" s="84"/>
    </row>
    <row r="4292" spans="2:2">
      <c r="B4292" s="84"/>
    </row>
    <row r="4293" spans="2:2">
      <c r="B4293" s="84"/>
    </row>
    <row r="4294" spans="2:2">
      <c r="B4294" s="84"/>
    </row>
    <row r="4295" spans="2:2">
      <c r="B4295" s="84"/>
    </row>
    <row r="4296" spans="2:2">
      <c r="B4296" s="84"/>
    </row>
    <row r="4297" spans="2:2">
      <c r="B4297" s="84"/>
    </row>
    <row r="4298" spans="2:2">
      <c r="B4298" s="84"/>
    </row>
    <row r="4299" spans="2:2">
      <c r="B4299" s="84"/>
    </row>
    <row r="4300" spans="2:2">
      <c r="B4300" s="84"/>
    </row>
    <row r="4301" spans="2:2">
      <c r="B4301" s="84"/>
    </row>
    <row r="4302" spans="2:2">
      <c r="B4302" s="84"/>
    </row>
    <row r="4303" spans="2:2">
      <c r="B4303" s="84"/>
    </row>
    <row r="4304" spans="2:2">
      <c r="B4304" s="84"/>
    </row>
    <row r="4305" spans="2:2">
      <c r="B4305" s="84"/>
    </row>
    <row r="4306" spans="2:2">
      <c r="B4306" s="84"/>
    </row>
    <row r="4307" spans="2:2">
      <c r="B4307" s="84"/>
    </row>
    <row r="4308" spans="2:2">
      <c r="B4308" s="84"/>
    </row>
    <row r="4309" spans="2:2">
      <c r="B4309" s="84"/>
    </row>
    <row r="4310" spans="2:2">
      <c r="B4310" s="84"/>
    </row>
    <row r="4311" spans="2:2">
      <c r="B4311" s="84"/>
    </row>
    <row r="4312" spans="2:2">
      <c r="B4312" s="84"/>
    </row>
    <row r="4313" spans="2:2">
      <c r="B4313" s="84"/>
    </row>
    <row r="4314" spans="2:2">
      <c r="B4314" s="84"/>
    </row>
    <row r="4315" spans="2:2">
      <c r="B4315" s="84"/>
    </row>
    <row r="4316" spans="2:2">
      <c r="B4316" s="84"/>
    </row>
    <row r="4317" spans="2:2">
      <c r="B4317" s="84"/>
    </row>
    <row r="4318" spans="2:2">
      <c r="B4318" s="84"/>
    </row>
    <row r="4319" spans="2:2">
      <c r="B4319" s="84"/>
    </row>
    <row r="4320" spans="2:2">
      <c r="B4320" s="84"/>
    </row>
    <row r="4321" spans="2:2">
      <c r="B4321" s="84"/>
    </row>
    <row r="4322" spans="2:2">
      <c r="B4322" s="84"/>
    </row>
    <row r="4323" spans="2:2">
      <c r="B4323" s="84"/>
    </row>
    <row r="4324" spans="2:2">
      <c r="B4324" s="84"/>
    </row>
    <row r="4325" spans="2:2">
      <c r="B4325" s="84"/>
    </row>
    <row r="4326" spans="2:2">
      <c r="B4326" s="84"/>
    </row>
    <row r="4327" spans="2:2">
      <c r="B4327" s="84"/>
    </row>
    <row r="4328" spans="2:2">
      <c r="B4328" s="84"/>
    </row>
    <row r="4329" spans="2:2">
      <c r="B4329" s="84"/>
    </row>
    <row r="4330" spans="2:2">
      <c r="B4330" s="84"/>
    </row>
    <row r="4331" spans="2:2">
      <c r="B4331" s="84"/>
    </row>
    <row r="4332" spans="2:2">
      <c r="B4332" s="84"/>
    </row>
    <row r="4333" spans="2:2">
      <c r="B4333" s="84"/>
    </row>
    <row r="4334" spans="2:2">
      <c r="B4334" s="84"/>
    </row>
    <row r="4335" spans="2:2">
      <c r="B4335" s="84"/>
    </row>
    <row r="4336" spans="2:2">
      <c r="B4336" s="84"/>
    </row>
    <row r="4337" spans="2:2">
      <c r="B4337" s="84"/>
    </row>
    <row r="4338" spans="2:2">
      <c r="B4338" s="84"/>
    </row>
    <row r="4339" spans="2:2">
      <c r="B4339" s="84"/>
    </row>
    <row r="4340" spans="2:2">
      <c r="B4340" s="84"/>
    </row>
    <row r="4341" spans="2:2">
      <c r="B4341" s="84"/>
    </row>
    <row r="4342" spans="2:2">
      <c r="B4342" s="84"/>
    </row>
    <row r="4343" spans="2:2">
      <c r="B4343" s="84"/>
    </row>
    <row r="4344" spans="2:2">
      <c r="B4344" s="84"/>
    </row>
    <row r="4345" spans="2:2">
      <c r="B4345" s="84"/>
    </row>
    <row r="4346" spans="2:2">
      <c r="B4346" s="84"/>
    </row>
    <row r="4347" spans="2:2">
      <c r="B4347" s="84"/>
    </row>
    <row r="4348" spans="2:2">
      <c r="B4348" s="84"/>
    </row>
    <row r="4349" spans="2:2">
      <c r="B4349" s="84"/>
    </row>
    <row r="4350" spans="2:2">
      <c r="B4350" s="84"/>
    </row>
    <row r="4351" spans="2:2">
      <c r="B4351" s="84"/>
    </row>
    <row r="4352" spans="2:2">
      <c r="B4352" s="84"/>
    </row>
    <row r="4353" spans="2:2">
      <c r="B4353" s="84"/>
    </row>
    <row r="4354" spans="2:2">
      <c r="B4354" s="84"/>
    </row>
    <row r="4355" spans="2:2">
      <c r="B4355" s="84"/>
    </row>
    <row r="4356" spans="2:2">
      <c r="B4356" s="84"/>
    </row>
    <row r="4357" spans="2:2">
      <c r="B4357" s="84"/>
    </row>
    <row r="4358" spans="2:2">
      <c r="B4358" s="84"/>
    </row>
    <row r="4359" spans="2:2">
      <c r="B4359" s="84"/>
    </row>
    <row r="4360" spans="2:2">
      <c r="B4360" s="84"/>
    </row>
    <row r="4361" spans="2:2">
      <c r="B4361" s="84"/>
    </row>
    <row r="4362" spans="2:2">
      <c r="B4362" s="84"/>
    </row>
    <row r="4363" spans="2:2">
      <c r="B4363" s="84"/>
    </row>
    <row r="4364" spans="2:2">
      <c r="B4364" s="84"/>
    </row>
    <row r="4365" spans="2:2">
      <c r="B4365" s="84"/>
    </row>
    <row r="4366" spans="2:2">
      <c r="B4366" s="84"/>
    </row>
    <row r="4367" spans="2:2">
      <c r="B4367" s="84"/>
    </row>
    <row r="4368" spans="2:2">
      <c r="B4368" s="84"/>
    </row>
    <row r="4369" spans="2:2">
      <c r="B4369" s="84"/>
    </row>
    <row r="4370" spans="2:2">
      <c r="B4370" s="84"/>
    </row>
    <row r="4371" spans="2:2">
      <c r="B4371" s="84"/>
    </row>
    <row r="4372" spans="2:2">
      <c r="B4372" s="84"/>
    </row>
    <row r="4373" spans="2:2">
      <c r="B4373" s="84"/>
    </row>
    <row r="4374" spans="2:2">
      <c r="B4374" s="84"/>
    </row>
    <row r="4375" spans="2:2">
      <c r="B4375" s="84"/>
    </row>
    <row r="4376" spans="2:2">
      <c r="B4376" s="84"/>
    </row>
    <row r="4377" spans="2:2">
      <c r="B4377" s="84"/>
    </row>
    <row r="4378" spans="2:2">
      <c r="B4378" s="84"/>
    </row>
    <row r="4379" spans="2:2">
      <c r="B4379" s="84"/>
    </row>
    <row r="4380" spans="2:2">
      <c r="B4380" s="84"/>
    </row>
    <row r="4381" spans="2:2">
      <c r="B4381" s="84"/>
    </row>
    <row r="4382" spans="2:2">
      <c r="B4382" s="84"/>
    </row>
    <row r="4383" spans="2:2">
      <c r="B4383" s="84"/>
    </row>
    <row r="4384" spans="2:2">
      <c r="B4384" s="84"/>
    </row>
    <row r="4385" spans="2:2">
      <c r="B4385" s="84"/>
    </row>
    <row r="4386" spans="2:2">
      <c r="B4386" s="84"/>
    </row>
    <row r="4387" spans="2:2">
      <c r="B4387" s="84"/>
    </row>
    <row r="4388" spans="2:2">
      <c r="B4388" s="84"/>
    </row>
    <row r="4389" spans="2:2">
      <c r="B4389" s="84"/>
    </row>
    <row r="4390" spans="2:2">
      <c r="B4390" s="84"/>
    </row>
    <row r="4391" spans="2:2">
      <c r="B4391" s="84"/>
    </row>
    <row r="4392" spans="2:2">
      <c r="B4392" s="84"/>
    </row>
    <row r="4393" spans="2:2">
      <c r="B4393" s="84"/>
    </row>
    <row r="4394" spans="2:2">
      <c r="B4394" s="84"/>
    </row>
    <row r="4395" spans="2:2">
      <c r="B4395" s="84"/>
    </row>
    <row r="4396" spans="2:2">
      <c r="B4396" s="84"/>
    </row>
    <row r="4397" spans="2:2">
      <c r="B4397" s="84"/>
    </row>
    <row r="4398" spans="2:2">
      <c r="B4398" s="84"/>
    </row>
    <row r="4399" spans="2:2">
      <c r="B4399" s="84"/>
    </row>
    <row r="4400" spans="2:2">
      <c r="B4400" s="84"/>
    </row>
    <row r="4401" spans="2:2">
      <c r="B4401" s="84"/>
    </row>
    <row r="4402" spans="2:2">
      <c r="B4402" s="84"/>
    </row>
    <row r="4403" spans="2:2">
      <c r="B4403" s="84"/>
    </row>
    <row r="4404" spans="2:2">
      <c r="B4404" s="84"/>
    </row>
    <row r="4405" spans="2:2">
      <c r="B4405" s="84"/>
    </row>
    <row r="4406" spans="2:2">
      <c r="B4406" s="84"/>
    </row>
    <row r="4407" spans="2:2">
      <c r="B4407" s="84"/>
    </row>
    <row r="4408" spans="2:2">
      <c r="B4408" s="84"/>
    </row>
    <row r="4409" spans="2:2">
      <c r="B4409" s="84"/>
    </row>
    <row r="4410" spans="2:2">
      <c r="B4410" s="84"/>
    </row>
    <row r="4411" spans="2:2">
      <c r="B4411" s="84"/>
    </row>
    <row r="4412" spans="2:2">
      <c r="B4412" s="84"/>
    </row>
    <row r="4413" spans="2:2">
      <c r="B4413" s="84"/>
    </row>
    <row r="4414" spans="2:2">
      <c r="B4414" s="84"/>
    </row>
    <row r="4415" spans="2:2">
      <c r="B4415" s="84"/>
    </row>
    <row r="4416" spans="2:2">
      <c r="B4416" s="84"/>
    </row>
    <row r="4417" spans="2:2">
      <c r="B4417" s="84"/>
    </row>
    <row r="4418" spans="2:2">
      <c r="B4418" s="84"/>
    </row>
    <row r="4419" spans="2:2">
      <c r="B4419" s="84"/>
    </row>
    <row r="4420" spans="2:2">
      <c r="B4420" s="84"/>
    </row>
    <row r="4421" spans="2:2">
      <c r="B4421" s="84"/>
    </row>
    <row r="4422" spans="2:2">
      <c r="B4422" s="84"/>
    </row>
    <row r="4423" spans="2:2">
      <c r="B4423" s="84"/>
    </row>
    <row r="4424" spans="2:2">
      <c r="B4424" s="84"/>
    </row>
    <row r="4425" spans="2:2">
      <c r="B4425" s="84"/>
    </row>
    <row r="4426" spans="2:2">
      <c r="B4426" s="84"/>
    </row>
    <row r="4427" spans="2:2">
      <c r="B4427" s="84"/>
    </row>
    <row r="4428" spans="2:2">
      <c r="B4428" s="84"/>
    </row>
    <row r="4429" spans="2:2">
      <c r="B4429" s="84"/>
    </row>
    <row r="4430" spans="2:2">
      <c r="B4430" s="84"/>
    </row>
    <row r="4431" spans="2:2">
      <c r="B4431" s="84"/>
    </row>
    <row r="4432" spans="2:2">
      <c r="B4432" s="84"/>
    </row>
    <row r="4433" spans="2:2">
      <c r="B4433" s="84"/>
    </row>
    <row r="4434" spans="2:2">
      <c r="B4434" s="84"/>
    </row>
    <row r="4435" spans="2:2">
      <c r="B4435" s="84"/>
    </row>
    <row r="4436" spans="2:2">
      <c r="B4436" s="84"/>
    </row>
    <row r="4437" spans="2:2">
      <c r="B4437" s="84"/>
    </row>
    <row r="4438" spans="2:2">
      <c r="B4438" s="84"/>
    </row>
    <row r="4439" spans="2:2">
      <c r="B4439" s="84"/>
    </row>
    <row r="4440" spans="2:2">
      <c r="B4440" s="84"/>
    </row>
    <row r="4441" spans="2:2">
      <c r="B4441" s="84"/>
    </row>
    <row r="4442" spans="2:2">
      <c r="B4442" s="84"/>
    </row>
    <row r="4443" spans="2:2">
      <c r="B4443" s="84"/>
    </row>
    <row r="4444" spans="2:2">
      <c r="B4444" s="84"/>
    </row>
    <row r="4445" spans="2:2">
      <c r="B4445" s="84"/>
    </row>
    <row r="4446" spans="2:2">
      <c r="B4446" s="84"/>
    </row>
    <row r="4447" spans="2:2">
      <c r="B4447" s="84"/>
    </row>
    <row r="4448" spans="2:2">
      <c r="B4448" s="84"/>
    </row>
    <row r="4449" spans="2:2">
      <c r="B4449" s="84"/>
    </row>
    <row r="4450" spans="2:2">
      <c r="B4450" s="84"/>
    </row>
    <row r="4451" spans="2:2">
      <c r="B4451" s="84"/>
    </row>
    <row r="4452" spans="2:2">
      <c r="B4452" s="84"/>
    </row>
    <row r="4453" spans="2:2">
      <c r="B4453" s="84"/>
    </row>
    <row r="4454" spans="2:2">
      <c r="B4454" s="84"/>
    </row>
    <row r="4455" spans="2:2">
      <c r="B4455" s="84"/>
    </row>
    <row r="4456" spans="2:2">
      <c r="B4456" s="84"/>
    </row>
    <row r="4457" spans="2:2">
      <c r="B4457" s="84"/>
    </row>
    <row r="4458" spans="2:2">
      <c r="B4458" s="84"/>
    </row>
    <row r="4459" spans="2:2">
      <c r="B4459" s="84"/>
    </row>
    <row r="4460" spans="2:2">
      <c r="B4460" s="84"/>
    </row>
    <row r="4461" spans="2:2">
      <c r="B4461" s="84"/>
    </row>
    <row r="4462" spans="2:2">
      <c r="B4462" s="84"/>
    </row>
    <row r="4463" spans="2:2">
      <c r="B4463" s="84"/>
    </row>
    <row r="4464" spans="2:2">
      <c r="B4464" s="84"/>
    </row>
    <row r="4465" spans="2:2">
      <c r="B4465" s="84"/>
    </row>
    <row r="4466" spans="2:2">
      <c r="B4466" s="84"/>
    </row>
    <row r="4467" spans="2:2">
      <c r="B4467" s="84"/>
    </row>
    <row r="4468" spans="2:2">
      <c r="B4468" s="84"/>
    </row>
    <row r="4469" spans="2:2">
      <c r="B4469" s="84"/>
    </row>
    <row r="4470" spans="2:2">
      <c r="B4470" s="84"/>
    </row>
    <row r="4471" spans="2:2">
      <c r="B4471" s="84"/>
    </row>
    <row r="4472" spans="2:2">
      <c r="B4472" s="84"/>
    </row>
    <row r="4473" spans="2:2">
      <c r="B4473" s="84"/>
    </row>
    <row r="4474" spans="2:2">
      <c r="B4474" s="84"/>
    </row>
    <row r="4475" spans="2:2">
      <c r="B4475" s="84"/>
    </row>
    <row r="4476" spans="2:2">
      <c r="B4476" s="84"/>
    </row>
    <row r="4477" spans="2:2">
      <c r="B4477" s="84"/>
    </row>
    <row r="4478" spans="2:2">
      <c r="B4478" s="84"/>
    </row>
    <row r="4479" spans="2:2">
      <c r="B4479" s="84"/>
    </row>
    <row r="4480" spans="2:2">
      <c r="B4480" s="84"/>
    </row>
    <row r="4481" spans="2:2">
      <c r="B4481" s="84"/>
    </row>
    <row r="4482" spans="2:2">
      <c r="B4482" s="84"/>
    </row>
    <row r="4483" spans="2:2">
      <c r="B4483" s="84"/>
    </row>
    <row r="4484" spans="2:2">
      <c r="B4484" s="84"/>
    </row>
    <row r="4485" spans="2:2">
      <c r="B4485" s="84"/>
    </row>
    <row r="4486" spans="2:2">
      <c r="B4486" s="84"/>
    </row>
    <row r="4487" spans="2:2">
      <c r="B4487" s="84"/>
    </row>
    <row r="4488" spans="2:2">
      <c r="B4488" s="84"/>
    </row>
    <row r="4489" spans="2:2">
      <c r="B4489" s="84"/>
    </row>
    <row r="4490" spans="2:2">
      <c r="B4490" s="84"/>
    </row>
    <row r="4491" spans="2:2">
      <c r="B4491" s="84"/>
    </row>
    <row r="4492" spans="2:2">
      <c r="B4492" s="84"/>
    </row>
    <row r="4493" spans="2:2">
      <c r="B4493" s="84"/>
    </row>
    <row r="4494" spans="2:2">
      <c r="B4494" s="84"/>
    </row>
    <row r="4495" spans="2:2">
      <c r="B4495" s="84"/>
    </row>
    <row r="4496" spans="2:2">
      <c r="B4496" s="84"/>
    </row>
    <row r="4497" spans="2:2">
      <c r="B4497" s="84"/>
    </row>
    <row r="4498" spans="2:2">
      <c r="B4498" s="84"/>
    </row>
    <row r="4499" spans="2:2">
      <c r="B4499" s="84"/>
    </row>
    <row r="4500" spans="2:2">
      <c r="B4500" s="84"/>
    </row>
    <row r="4501" spans="2:2">
      <c r="B4501" s="84"/>
    </row>
    <row r="4502" spans="2:2">
      <c r="B4502" s="84"/>
    </row>
    <row r="4503" spans="2:2">
      <c r="B4503" s="84"/>
    </row>
    <row r="4504" spans="2:2">
      <c r="B4504" s="84"/>
    </row>
    <row r="4505" spans="2:2">
      <c r="B4505" s="84"/>
    </row>
    <row r="4506" spans="2:2">
      <c r="B4506" s="84"/>
    </row>
    <row r="4507" spans="2:2">
      <c r="B4507" s="84"/>
    </row>
    <row r="4508" spans="2:2">
      <c r="B4508" s="84"/>
    </row>
    <row r="4509" spans="2:2">
      <c r="B4509" s="84"/>
    </row>
    <row r="4510" spans="2:2">
      <c r="B4510" s="84"/>
    </row>
    <row r="4511" spans="2:2">
      <c r="B4511" s="84"/>
    </row>
    <row r="4512" spans="2:2">
      <c r="B4512" s="84"/>
    </row>
    <row r="4513" spans="2:2">
      <c r="B4513" s="84"/>
    </row>
    <row r="4514" spans="2:2">
      <c r="B4514" s="84"/>
    </row>
    <row r="4515" spans="2:2">
      <c r="B4515" s="84"/>
    </row>
    <row r="4516" spans="2:2">
      <c r="B4516" s="84"/>
    </row>
    <row r="4517" spans="2:2">
      <c r="B4517" s="84"/>
    </row>
    <row r="4518" spans="2:2">
      <c r="B4518" s="84"/>
    </row>
    <row r="4519" spans="2:2">
      <c r="B4519" s="84"/>
    </row>
    <row r="4520" spans="2:2">
      <c r="B4520" s="84"/>
    </row>
    <row r="4521" spans="2:2">
      <c r="B4521" s="84"/>
    </row>
    <row r="4522" spans="2:2">
      <c r="B4522" s="84"/>
    </row>
    <row r="4523" spans="2:2">
      <c r="B4523" s="84"/>
    </row>
    <row r="4524" spans="2:2">
      <c r="B4524" s="84"/>
    </row>
    <row r="4525" spans="2:2">
      <c r="B4525" s="84"/>
    </row>
    <row r="4526" spans="2:2">
      <c r="B4526" s="84"/>
    </row>
    <row r="4527" spans="2:2">
      <c r="B4527" s="84"/>
    </row>
    <row r="4528" spans="2:2">
      <c r="B4528" s="84"/>
    </row>
    <row r="4529" spans="2:2">
      <c r="B4529" s="84"/>
    </row>
    <row r="4530" spans="2:2">
      <c r="B4530" s="84"/>
    </row>
    <row r="4531" spans="2:2">
      <c r="B4531" s="84"/>
    </row>
    <row r="4532" spans="2:2">
      <c r="B4532" s="84"/>
    </row>
    <row r="4533" spans="2:2">
      <c r="B4533" s="84"/>
    </row>
    <row r="4534" spans="2:2">
      <c r="B4534" s="84"/>
    </row>
    <row r="4535" spans="2:2">
      <c r="B4535" s="84"/>
    </row>
    <row r="4536" spans="2:2">
      <c r="B4536" s="84"/>
    </row>
    <row r="4537" spans="2:2">
      <c r="B4537" s="84"/>
    </row>
    <row r="4538" spans="2:2">
      <c r="B4538" s="84"/>
    </row>
    <row r="4539" spans="2:2">
      <c r="B4539" s="84"/>
    </row>
    <row r="4540" spans="2:2">
      <c r="B4540" s="84"/>
    </row>
    <row r="4541" spans="2:2">
      <c r="B4541" s="84"/>
    </row>
    <row r="4542" spans="2:2">
      <c r="B4542" s="84"/>
    </row>
    <row r="4543" spans="2:2">
      <c r="B4543" s="84"/>
    </row>
    <row r="4544" spans="2:2">
      <c r="B4544" s="84"/>
    </row>
    <row r="4545" spans="2:2">
      <c r="B4545" s="84"/>
    </row>
    <row r="4546" spans="2:2">
      <c r="B4546" s="84"/>
    </row>
    <row r="4547" spans="2:2">
      <c r="B4547" s="84"/>
    </row>
    <row r="4548" spans="2:2">
      <c r="B4548" s="84"/>
    </row>
    <row r="4549" spans="2:2">
      <c r="B4549" s="84"/>
    </row>
    <row r="4550" spans="2:2">
      <c r="B4550" s="84"/>
    </row>
    <row r="4551" spans="2:2">
      <c r="B4551" s="84"/>
    </row>
    <row r="4552" spans="2:2">
      <c r="B4552" s="84"/>
    </row>
    <row r="4553" spans="2:2">
      <c r="B4553" s="84"/>
    </row>
    <row r="4554" spans="2:2">
      <c r="B4554" s="84"/>
    </row>
    <row r="4555" spans="2:2">
      <c r="B4555" s="84"/>
    </row>
    <row r="4556" spans="2:2">
      <c r="B4556" s="84"/>
    </row>
    <row r="4557" spans="2:2">
      <c r="B4557" s="84"/>
    </row>
    <row r="4558" spans="2:2">
      <c r="B4558" s="84"/>
    </row>
    <row r="4559" spans="2:2">
      <c r="B4559" s="84"/>
    </row>
    <row r="4560" spans="2:2">
      <c r="B4560" s="84"/>
    </row>
    <row r="4609" spans="2:2">
      <c r="B4609" s="84"/>
    </row>
    <row r="4610" spans="2:2">
      <c r="B4610" s="84"/>
    </row>
    <row r="4611" spans="2:2">
      <c r="B4611" s="84"/>
    </row>
    <row r="4612" spans="2:2">
      <c r="B4612" s="84"/>
    </row>
    <row r="4613" spans="2:2">
      <c r="B4613" s="84"/>
    </row>
    <row r="4614" spans="2:2">
      <c r="B4614" s="84"/>
    </row>
    <row r="4615" spans="2:2">
      <c r="B4615" s="84"/>
    </row>
    <row r="4616" spans="2:2">
      <c r="B4616" s="84"/>
    </row>
    <row r="4617" spans="2:2">
      <c r="B4617" s="84"/>
    </row>
    <row r="4618" spans="2:2">
      <c r="B4618" s="84"/>
    </row>
    <row r="4619" spans="2:2">
      <c r="B4619" s="84"/>
    </row>
    <row r="4620" spans="2:2">
      <c r="B4620" s="84"/>
    </row>
    <row r="4621" spans="2:2">
      <c r="B4621" s="84"/>
    </row>
    <row r="4622" spans="2:2">
      <c r="B4622" s="84"/>
    </row>
    <row r="4623" spans="2:2">
      <c r="B4623" s="84"/>
    </row>
    <row r="4624" spans="2:2">
      <c r="B4624" s="84"/>
    </row>
    <row r="4625" spans="2:2">
      <c r="B4625" s="84"/>
    </row>
    <row r="4626" spans="2:2">
      <c r="B4626" s="84"/>
    </row>
    <row r="4627" spans="2:2">
      <c r="B4627" s="84"/>
    </row>
    <row r="4628" spans="2:2">
      <c r="B4628" s="84"/>
    </row>
    <row r="4629" spans="2:2">
      <c r="B4629" s="84"/>
    </row>
    <row r="4630" spans="2:2">
      <c r="B4630" s="84"/>
    </row>
    <row r="4631" spans="2:2">
      <c r="B4631" s="84"/>
    </row>
    <row r="4632" spans="2:2">
      <c r="B4632" s="84"/>
    </row>
    <row r="4633" spans="2:2">
      <c r="B4633" s="84"/>
    </row>
    <row r="4634" spans="2:2">
      <c r="B4634" s="84"/>
    </row>
    <row r="4635" spans="2:2">
      <c r="B4635" s="84"/>
    </row>
    <row r="4636" spans="2:2">
      <c r="B4636" s="84"/>
    </row>
    <row r="4637" spans="2:2">
      <c r="B4637" s="84"/>
    </row>
    <row r="4638" spans="2:2">
      <c r="B4638" s="84"/>
    </row>
    <row r="4639" spans="2:2">
      <c r="B4639" s="84"/>
    </row>
    <row r="4640" spans="2:2">
      <c r="B4640" s="84"/>
    </row>
    <row r="4641" spans="2:2">
      <c r="B4641" s="84"/>
    </row>
    <row r="4642" spans="2:2">
      <c r="B4642" s="84"/>
    </row>
    <row r="4643" spans="2:2">
      <c r="B4643" s="84"/>
    </row>
    <row r="4644" spans="2:2">
      <c r="B4644" s="84"/>
    </row>
    <row r="4645" spans="2:2">
      <c r="B4645" s="84"/>
    </row>
    <row r="4646" spans="2:2">
      <c r="B4646" s="84"/>
    </row>
    <row r="4647" spans="2:2">
      <c r="B4647" s="84"/>
    </row>
    <row r="4648" spans="2:2">
      <c r="B4648" s="84"/>
    </row>
    <row r="4649" spans="2:2">
      <c r="B4649" s="84"/>
    </row>
    <row r="4650" spans="2:2">
      <c r="B4650" s="84"/>
    </row>
    <row r="4651" spans="2:2">
      <c r="B4651" s="84"/>
    </row>
    <row r="4652" spans="2:2">
      <c r="B4652" s="84"/>
    </row>
    <row r="4653" spans="2:2">
      <c r="B4653" s="84"/>
    </row>
    <row r="4654" spans="2:2">
      <c r="B4654" s="84"/>
    </row>
    <row r="4655" spans="2:2">
      <c r="B4655" s="84"/>
    </row>
    <row r="4656" spans="2:2">
      <c r="B4656" s="84"/>
    </row>
    <row r="4657" spans="2:2">
      <c r="B4657" s="84"/>
    </row>
    <row r="4658" spans="2:2">
      <c r="B4658" s="84"/>
    </row>
    <row r="4659" spans="2:2">
      <c r="B4659" s="84"/>
    </row>
    <row r="4660" spans="2:2">
      <c r="B4660" s="84"/>
    </row>
    <row r="4661" spans="2:2">
      <c r="B4661" s="84"/>
    </row>
    <row r="4662" spans="2:2">
      <c r="B4662" s="84"/>
    </row>
    <row r="4663" spans="2:2">
      <c r="B4663" s="84"/>
    </row>
    <row r="4664" spans="2:2">
      <c r="B4664" s="84"/>
    </row>
    <row r="4665" spans="2:2">
      <c r="B4665" s="84"/>
    </row>
    <row r="4666" spans="2:2">
      <c r="B4666" s="84"/>
    </row>
    <row r="4667" spans="2:2">
      <c r="B4667" s="84"/>
    </row>
    <row r="4668" spans="2:2">
      <c r="B4668" s="84"/>
    </row>
    <row r="4669" spans="2:2">
      <c r="B4669" s="84"/>
    </row>
    <row r="4670" spans="2:2">
      <c r="B4670" s="84"/>
    </row>
    <row r="4671" spans="2:2">
      <c r="B4671" s="84"/>
    </row>
    <row r="4672" spans="2:2">
      <c r="B4672" s="84"/>
    </row>
    <row r="4673" spans="2:2">
      <c r="B4673" s="84"/>
    </row>
    <row r="4674" spans="2:2">
      <c r="B4674" s="84"/>
    </row>
    <row r="4675" spans="2:2">
      <c r="B4675" s="84"/>
    </row>
    <row r="4676" spans="2:2">
      <c r="B4676" s="84"/>
    </row>
    <row r="4677" spans="2:2">
      <c r="B4677" s="84"/>
    </row>
    <row r="4678" spans="2:2">
      <c r="B4678" s="84"/>
    </row>
    <row r="4679" spans="2:2">
      <c r="B4679" s="84"/>
    </row>
    <row r="4680" spans="2:2">
      <c r="B4680" s="84"/>
    </row>
    <row r="4681" spans="2:2">
      <c r="B4681" s="84"/>
    </row>
    <row r="4682" spans="2:2">
      <c r="B4682" s="84"/>
    </row>
    <row r="4683" spans="2:2">
      <c r="B4683" s="84"/>
    </row>
    <row r="4684" spans="2:2">
      <c r="B4684" s="84"/>
    </row>
    <row r="4685" spans="2:2">
      <c r="B4685" s="84"/>
    </row>
    <row r="4686" spans="2:2">
      <c r="B4686" s="84"/>
    </row>
    <row r="4687" spans="2:2">
      <c r="B4687" s="84"/>
    </row>
    <row r="4688" spans="2:2">
      <c r="B4688" s="84"/>
    </row>
    <row r="4689" spans="2:2">
      <c r="B4689" s="84"/>
    </row>
    <row r="4690" spans="2:2">
      <c r="B4690" s="84"/>
    </row>
    <row r="4691" spans="2:2">
      <c r="B4691" s="84"/>
    </row>
    <row r="4692" spans="2:2">
      <c r="B4692" s="84"/>
    </row>
    <row r="4693" spans="2:2">
      <c r="B4693" s="84"/>
    </row>
    <row r="4694" spans="2:2">
      <c r="B4694" s="84"/>
    </row>
    <row r="4695" spans="2:2">
      <c r="B4695" s="84"/>
    </row>
    <row r="4696" spans="2:2">
      <c r="B4696" s="84"/>
    </row>
    <row r="4697" spans="2:2">
      <c r="B4697" s="84"/>
    </row>
    <row r="4698" spans="2:2">
      <c r="B4698" s="84"/>
    </row>
    <row r="4699" spans="2:2">
      <c r="B4699" s="84"/>
    </row>
    <row r="4700" spans="2:2">
      <c r="B4700" s="84"/>
    </row>
    <row r="4701" spans="2:2">
      <c r="B4701" s="84"/>
    </row>
    <row r="4702" spans="2:2">
      <c r="B4702" s="84"/>
    </row>
    <row r="4703" spans="2:2">
      <c r="B4703" s="84"/>
    </row>
    <row r="4704" spans="2:2">
      <c r="B4704" s="84"/>
    </row>
    <row r="4705" spans="2:2">
      <c r="B4705" s="84"/>
    </row>
    <row r="4706" spans="2:2">
      <c r="B4706" s="84"/>
    </row>
    <row r="4707" spans="2:2">
      <c r="B4707" s="84"/>
    </row>
    <row r="4708" spans="2:2">
      <c r="B4708" s="84"/>
    </row>
    <row r="4709" spans="2:2">
      <c r="B4709" s="84"/>
    </row>
    <row r="4710" spans="2:2">
      <c r="B4710" s="84"/>
    </row>
    <row r="4711" spans="2:2">
      <c r="B4711" s="84"/>
    </row>
    <row r="4712" spans="2:2">
      <c r="B4712" s="84"/>
    </row>
    <row r="4713" spans="2:2">
      <c r="B4713" s="84"/>
    </row>
    <row r="4714" spans="2:2">
      <c r="B4714" s="84"/>
    </row>
    <row r="4715" spans="2:2">
      <c r="B4715" s="84"/>
    </row>
    <row r="4716" spans="2:2">
      <c r="B4716" s="84"/>
    </row>
    <row r="4717" spans="2:2">
      <c r="B4717" s="84"/>
    </row>
    <row r="4718" spans="2:2">
      <c r="B4718" s="84"/>
    </row>
    <row r="4719" spans="2:2">
      <c r="B4719" s="84"/>
    </row>
    <row r="4720" spans="2:2">
      <c r="B4720" s="84"/>
    </row>
    <row r="4721" spans="2:2">
      <c r="B4721" s="84"/>
    </row>
    <row r="4722" spans="2:2">
      <c r="B4722" s="84"/>
    </row>
    <row r="4723" spans="2:2">
      <c r="B4723" s="84"/>
    </row>
    <row r="4724" spans="2:2">
      <c r="B4724" s="84"/>
    </row>
    <row r="4725" spans="2:2">
      <c r="B4725" s="84"/>
    </row>
    <row r="4726" spans="2:2">
      <c r="B4726" s="84"/>
    </row>
    <row r="4727" spans="2:2">
      <c r="B4727" s="84"/>
    </row>
    <row r="4728" spans="2:2">
      <c r="B4728" s="84"/>
    </row>
    <row r="4729" spans="2:2">
      <c r="B4729" s="84"/>
    </row>
    <row r="4730" spans="2:2">
      <c r="B4730" s="84"/>
    </row>
    <row r="4731" spans="2:2">
      <c r="B4731" s="84"/>
    </row>
    <row r="4732" spans="2:2">
      <c r="B4732" s="84"/>
    </row>
    <row r="4733" spans="2:2">
      <c r="B4733" s="84"/>
    </row>
    <row r="4734" spans="2:2">
      <c r="B4734" s="84"/>
    </row>
    <row r="4735" spans="2:2">
      <c r="B4735" s="84"/>
    </row>
    <row r="4736" spans="2:2">
      <c r="B4736" s="84"/>
    </row>
    <row r="4737" spans="2:2">
      <c r="B4737" s="84"/>
    </row>
    <row r="4738" spans="2:2">
      <c r="B4738" s="84"/>
    </row>
    <row r="4739" spans="2:2">
      <c r="B4739" s="84"/>
    </row>
    <row r="4740" spans="2:2">
      <c r="B4740" s="84"/>
    </row>
    <row r="4741" spans="2:2">
      <c r="B4741" s="84"/>
    </row>
    <row r="4742" spans="2:2">
      <c r="B4742" s="84"/>
    </row>
    <row r="4743" spans="2:2">
      <c r="B4743" s="84"/>
    </row>
    <row r="4744" spans="2:2">
      <c r="B4744" s="84"/>
    </row>
    <row r="4745" spans="2:2">
      <c r="B4745" s="84"/>
    </row>
    <row r="4746" spans="2:2">
      <c r="B4746" s="84"/>
    </row>
    <row r="4747" spans="2:2">
      <c r="B4747" s="84"/>
    </row>
    <row r="4748" spans="2:2">
      <c r="B4748" s="84"/>
    </row>
    <row r="4749" spans="2:2">
      <c r="B4749" s="84"/>
    </row>
    <row r="4750" spans="2:2">
      <c r="B4750" s="84"/>
    </row>
    <row r="4751" spans="2:2">
      <c r="B4751" s="84"/>
    </row>
    <row r="4752" spans="2:2">
      <c r="B4752" s="84"/>
    </row>
    <row r="4753" spans="2:2">
      <c r="B4753" s="84"/>
    </row>
    <row r="4754" spans="2:2">
      <c r="B4754" s="84"/>
    </row>
    <row r="4755" spans="2:2">
      <c r="B4755" s="84"/>
    </row>
    <row r="4756" spans="2:2">
      <c r="B4756" s="84"/>
    </row>
    <row r="4757" spans="2:2">
      <c r="B4757" s="84"/>
    </row>
    <row r="4758" spans="2:2">
      <c r="B4758" s="84"/>
    </row>
    <row r="4759" spans="2:2">
      <c r="B4759" s="84"/>
    </row>
    <row r="4760" spans="2:2">
      <c r="B4760" s="84"/>
    </row>
    <row r="4761" spans="2:2">
      <c r="B4761" s="84"/>
    </row>
    <row r="4762" spans="2:2">
      <c r="B4762" s="84"/>
    </row>
    <row r="4763" spans="2:2">
      <c r="B4763" s="84"/>
    </row>
    <row r="4764" spans="2:2">
      <c r="B4764" s="84"/>
    </row>
    <row r="4765" spans="2:2">
      <c r="B4765" s="84"/>
    </row>
    <row r="4766" spans="2:2">
      <c r="B4766" s="84"/>
    </row>
    <row r="4767" spans="2:2">
      <c r="B4767" s="84"/>
    </row>
    <row r="4768" spans="2:2">
      <c r="B4768" s="84"/>
    </row>
    <row r="4769" spans="2:2">
      <c r="B4769" s="84"/>
    </row>
    <row r="4770" spans="2:2">
      <c r="B4770" s="84"/>
    </row>
    <row r="4771" spans="2:2">
      <c r="B4771" s="84"/>
    </row>
    <row r="4772" spans="2:2">
      <c r="B4772" s="84"/>
    </row>
    <row r="4773" spans="2:2">
      <c r="B4773" s="84"/>
    </row>
    <row r="4774" spans="2:2">
      <c r="B4774" s="84"/>
    </row>
    <row r="4775" spans="2:2">
      <c r="B4775" s="84"/>
    </row>
    <row r="4776" spans="2:2">
      <c r="B4776" s="84"/>
    </row>
    <row r="4777" spans="2:2">
      <c r="B4777" s="84"/>
    </row>
    <row r="4778" spans="2:2">
      <c r="B4778" s="84"/>
    </row>
    <row r="4779" spans="2:2">
      <c r="B4779" s="84"/>
    </row>
    <row r="4780" spans="2:2">
      <c r="B4780" s="84"/>
    </row>
    <row r="4781" spans="2:2">
      <c r="B4781" s="84"/>
    </row>
    <row r="4782" spans="2:2">
      <c r="B4782" s="84"/>
    </row>
    <row r="4783" spans="2:2">
      <c r="B4783" s="84"/>
    </row>
    <row r="4784" spans="2:2">
      <c r="B4784" s="84"/>
    </row>
    <row r="4785" spans="2:2">
      <c r="B4785" s="84"/>
    </row>
    <row r="4786" spans="2:2">
      <c r="B4786" s="84"/>
    </row>
    <row r="4787" spans="2:2">
      <c r="B4787" s="84"/>
    </row>
    <row r="4788" spans="2:2">
      <c r="B4788" s="84"/>
    </row>
    <row r="4789" spans="2:2">
      <c r="B4789" s="84"/>
    </row>
    <row r="4790" spans="2:2">
      <c r="B4790" s="84"/>
    </row>
    <row r="4791" spans="2:2">
      <c r="B4791" s="84"/>
    </row>
    <row r="4792" spans="2:2">
      <c r="B4792" s="84"/>
    </row>
    <row r="4793" spans="2:2">
      <c r="B4793" s="84"/>
    </row>
    <row r="4794" spans="2:2">
      <c r="B4794" s="84"/>
    </row>
    <row r="4795" spans="2:2">
      <c r="B4795" s="84"/>
    </row>
    <row r="4796" spans="2:2">
      <c r="B4796" s="84"/>
    </row>
    <row r="4797" spans="2:2">
      <c r="B4797" s="84"/>
    </row>
    <row r="4798" spans="2:2">
      <c r="B4798" s="84"/>
    </row>
    <row r="4799" spans="2:2">
      <c r="B4799" s="84"/>
    </row>
    <row r="4800" spans="2:2">
      <c r="B4800" s="84"/>
    </row>
    <row r="4801" spans="2:2">
      <c r="B4801" s="84"/>
    </row>
    <row r="4802" spans="2:2">
      <c r="B4802" s="84"/>
    </row>
    <row r="4803" spans="2:2">
      <c r="B4803" s="84"/>
    </row>
    <row r="4804" spans="2:2">
      <c r="B4804" s="84"/>
    </row>
    <row r="4805" spans="2:2">
      <c r="B4805" s="84"/>
    </row>
    <row r="4806" spans="2:2">
      <c r="B4806" s="84"/>
    </row>
    <row r="4807" spans="2:2">
      <c r="B4807" s="84"/>
    </row>
    <row r="4808" spans="2:2">
      <c r="B4808" s="84"/>
    </row>
    <row r="4809" spans="2:2">
      <c r="B4809" s="84"/>
    </row>
    <row r="4810" spans="2:2">
      <c r="B4810" s="84"/>
    </row>
    <row r="4811" spans="2:2">
      <c r="B4811" s="84"/>
    </row>
    <row r="4812" spans="2:2">
      <c r="B4812" s="84"/>
    </row>
    <row r="4813" spans="2:2">
      <c r="B4813" s="84"/>
    </row>
    <row r="4814" spans="2:2">
      <c r="B4814" s="84"/>
    </row>
    <row r="4815" spans="2:2">
      <c r="B4815" s="84"/>
    </row>
    <row r="4816" spans="2:2">
      <c r="B4816" s="84"/>
    </row>
    <row r="4817" spans="2:2">
      <c r="B4817" s="84"/>
    </row>
    <row r="4818" spans="2:2">
      <c r="B4818" s="84"/>
    </row>
    <row r="4819" spans="2:2">
      <c r="B4819" s="84"/>
    </row>
    <row r="4820" spans="2:2">
      <c r="B4820" s="84"/>
    </row>
    <row r="4821" spans="2:2">
      <c r="B4821" s="84"/>
    </row>
    <row r="4822" spans="2:2">
      <c r="B4822" s="84"/>
    </row>
    <row r="4823" spans="2:2">
      <c r="B4823" s="84"/>
    </row>
    <row r="4824" spans="2:2">
      <c r="B4824" s="84"/>
    </row>
    <row r="4825" spans="2:2">
      <c r="B4825" s="84"/>
    </row>
    <row r="4826" spans="2:2">
      <c r="B4826" s="84"/>
    </row>
    <row r="4827" spans="2:2">
      <c r="B4827" s="84"/>
    </row>
    <row r="4828" spans="2:2">
      <c r="B4828" s="84"/>
    </row>
    <row r="4829" spans="2:2">
      <c r="B4829" s="84"/>
    </row>
    <row r="4830" spans="2:2">
      <c r="B4830" s="84"/>
    </row>
    <row r="4831" spans="2:2">
      <c r="B4831" s="84"/>
    </row>
    <row r="4832" spans="2:2">
      <c r="B4832" s="84"/>
    </row>
    <row r="4833" spans="2:2">
      <c r="B4833" s="84"/>
    </row>
    <row r="4834" spans="2:2">
      <c r="B4834" s="84"/>
    </row>
    <row r="4835" spans="2:2">
      <c r="B4835" s="84"/>
    </row>
    <row r="4836" spans="2:2">
      <c r="B4836" s="84"/>
    </row>
    <row r="4837" spans="2:2">
      <c r="B4837" s="84"/>
    </row>
    <row r="4838" spans="2:2">
      <c r="B4838" s="84"/>
    </row>
    <row r="4839" spans="2:2">
      <c r="B4839" s="84"/>
    </row>
    <row r="4840" spans="2:2">
      <c r="B4840" s="84"/>
    </row>
    <row r="4841" spans="2:2">
      <c r="B4841" s="84"/>
    </row>
    <row r="4842" spans="2:2">
      <c r="B4842" s="84"/>
    </row>
    <row r="4843" spans="2:2">
      <c r="B4843" s="84"/>
    </row>
    <row r="4844" spans="2:2">
      <c r="B4844" s="84"/>
    </row>
    <row r="4845" spans="2:2">
      <c r="B4845" s="84"/>
    </row>
    <row r="4846" spans="2:2">
      <c r="B4846" s="84"/>
    </row>
    <row r="4847" spans="2:2">
      <c r="B4847" s="84"/>
    </row>
    <row r="4848" spans="2:2">
      <c r="B4848" s="84"/>
    </row>
    <row r="4849" spans="2:2">
      <c r="B4849" s="84"/>
    </row>
    <row r="4850" spans="2:2">
      <c r="B4850" s="84"/>
    </row>
    <row r="4851" spans="2:2">
      <c r="B4851" s="84"/>
    </row>
    <row r="4852" spans="2:2">
      <c r="B4852" s="84"/>
    </row>
    <row r="4853" spans="2:2">
      <c r="B4853" s="84"/>
    </row>
    <row r="4854" spans="2:2">
      <c r="B4854" s="84"/>
    </row>
    <row r="4855" spans="2:2">
      <c r="B4855" s="84"/>
    </row>
    <row r="4856" spans="2:2">
      <c r="B4856" s="84"/>
    </row>
    <row r="4857" spans="2:2">
      <c r="B4857" s="84"/>
    </row>
    <row r="4858" spans="2:2">
      <c r="B4858" s="84"/>
    </row>
    <row r="4859" spans="2:2">
      <c r="B4859" s="84"/>
    </row>
    <row r="4860" spans="2:2">
      <c r="B4860" s="84"/>
    </row>
    <row r="4861" spans="2:2">
      <c r="B4861" s="84"/>
    </row>
    <row r="4862" spans="2:2">
      <c r="B4862" s="84"/>
    </row>
    <row r="4863" spans="2:2">
      <c r="B4863" s="84"/>
    </row>
    <row r="4864" spans="2:2">
      <c r="B4864" s="84"/>
    </row>
    <row r="4865" spans="2:2">
      <c r="B4865" s="84"/>
    </row>
    <row r="4866" spans="2:2">
      <c r="B4866" s="84"/>
    </row>
    <row r="4867" spans="2:2">
      <c r="B4867" s="84"/>
    </row>
    <row r="4868" spans="2:2">
      <c r="B4868" s="84"/>
    </row>
    <row r="4869" spans="2:2">
      <c r="B4869" s="84"/>
    </row>
    <row r="4870" spans="2:2">
      <c r="B4870" s="84"/>
    </row>
    <row r="4871" spans="2:2">
      <c r="B4871" s="84"/>
    </row>
    <row r="4872" spans="2:2">
      <c r="B4872" s="84"/>
    </row>
    <row r="4873" spans="2:2">
      <c r="B4873" s="84"/>
    </row>
    <row r="4874" spans="2:2">
      <c r="B4874" s="84"/>
    </row>
    <row r="4875" spans="2:2">
      <c r="B4875" s="84"/>
    </row>
    <row r="4876" spans="2:2">
      <c r="B4876" s="84"/>
    </row>
    <row r="4877" spans="2:2">
      <c r="B4877" s="84"/>
    </row>
    <row r="4878" spans="2:2">
      <c r="B4878" s="84"/>
    </row>
    <row r="4879" spans="2:2">
      <c r="B4879" s="84"/>
    </row>
    <row r="4880" spans="2:2">
      <c r="B4880" s="84"/>
    </row>
    <row r="4881" spans="2:2">
      <c r="B4881" s="84"/>
    </row>
    <row r="4882" spans="2:2">
      <c r="B4882" s="84"/>
    </row>
    <row r="4883" spans="2:2">
      <c r="B4883" s="84"/>
    </row>
    <row r="4884" spans="2:2">
      <c r="B4884" s="84"/>
    </row>
    <row r="4885" spans="2:2">
      <c r="B4885" s="84"/>
    </row>
    <row r="4886" spans="2:2">
      <c r="B4886" s="84"/>
    </row>
    <row r="4887" spans="2:2">
      <c r="B4887" s="84"/>
    </row>
    <row r="4888" spans="2:2">
      <c r="B4888" s="84"/>
    </row>
    <row r="4889" spans="2:2">
      <c r="B4889" s="84"/>
    </row>
    <row r="4890" spans="2:2">
      <c r="B4890" s="84"/>
    </row>
    <row r="4891" spans="2:2">
      <c r="B4891" s="84"/>
    </row>
    <row r="4892" spans="2:2">
      <c r="B4892" s="84"/>
    </row>
    <row r="4893" spans="2:2">
      <c r="B4893" s="84"/>
    </row>
    <row r="4894" spans="2:2">
      <c r="B4894" s="84"/>
    </row>
    <row r="4895" spans="2:2">
      <c r="B4895" s="84"/>
    </row>
    <row r="4896" spans="2:2">
      <c r="B4896" s="84"/>
    </row>
    <row r="4897" spans="2:2">
      <c r="B4897" s="84"/>
    </row>
    <row r="4898" spans="2:2">
      <c r="B4898" s="84"/>
    </row>
    <row r="4899" spans="2:2">
      <c r="B4899" s="84"/>
    </row>
    <row r="4900" spans="2:2">
      <c r="B4900" s="84"/>
    </row>
    <row r="4901" spans="2:2">
      <c r="B4901" s="84"/>
    </row>
    <row r="4902" spans="2:2">
      <c r="B4902" s="84"/>
    </row>
    <row r="4903" spans="2:2">
      <c r="B4903" s="84"/>
    </row>
    <row r="4904" spans="2:2">
      <c r="B4904" s="84"/>
    </row>
    <row r="4905" spans="2:2">
      <c r="B4905" s="84"/>
    </row>
    <row r="4906" spans="2:2">
      <c r="B4906" s="84"/>
    </row>
    <row r="4907" spans="2:2">
      <c r="B4907" s="84"/>
    </row>
    <row r="4908" spans="2:2">
      <c r="B4908" s="84"/>
    </row>
    <row r="4909" spans="2:2">
      <c r="B4909" s="84"/>
    </row>
    <row r="4910" spans="2:2">
      <c r="B4910" s="84"/>
    </row>
    <row r="4911" spans="2:2">
      <c r="B4911" s="84"/>
    </row>
    <row r="4912" spans="2:2">
      <c r="B4912" s="84"/>
    </row>
    <row r="4913" spans="2:2">
      <c r="B4913" s="84"/>
    </row>
    <row r="4914" spans="2:2">
      <c r="B4914" s="84"/>
    </row>
    <row r="4915" spans="2:2">
      <c r="B4915" s="84"/>
    </row>
    <row r="4916" spans="2:2">
      <c r="B4916" s="84"/>
    </row>
    <row r="4917" spans="2:2">
      <c r="B4917" s="84"/>
    </row>
    <row r="4918" spans="2:2">
      <c r="B4918" s="84"/>
    </row>
    <row r="4919" spans="2:2">
      <c r="B4919" s="84"/>
    </row>
    <row r="4920" spans="2:2">
      <c r="B4920" s="84"/>
    </row>
    <row r="4921" spans="2:2">
      <c r="B4921" s="84"/>
    </row>
    <row r="4922" spans="2:2">
      <c r="B4922" s="84"/>
    </row>
    <row r="4923" spans="2:2">
      <c r="B4923" s="84"/>
    </row>
    <row r="4924" spans="2:2">
      <c r="B4924" s="84"/>
    </row>
    <row r="4925" spans="2:2">
      <c r="B4925" s="84"/>
    </row>
    <row r="4926" spans="2:2">
      <c r="B4926" s="84"/>
    </row>
    <row r="4927" spans="2:2">
      <c r="B4927" s="84"/>
    </row>
    <row r="4928" spans="2:2">
      <c r="B4928" s="84"/>
    </row>
    <row r="4929" spans="2:2">
      <c r="B4929" s="84"/>
    </row>
    <row r="4930" spans="2:2">
      <c r="B4930" s="84"/>
    </row>
    <row r="4931" spans="2:2">
      <c r="B4931" s="84"/>
    </row>
    <row r="4932" spans="2:2">
      <c r="B4932" s="84"/>
    </row>
    <row r="4933" spans="2:2">
      <c r="B4933" s="84"/>
    </row>
    <row r="4934" spans="2:2">
      <c r="B4934" s="84"/>
    </row>
    <row r="4935" spans="2:2">
      <c r="B4935" s="84"/>
    </row>
    <row r="4936" spans="2:2">
      <c r="B4936" s="84"/>
    </row>
    <row r="4937" spans="2:2">
      <c r="B4937" s="84"/>
    </row>
    <row r="4938" spans="2:2">
      <c r="B4938" s="84"/>
    </row>
    <row r="4939" spans="2:2">
      <c r="B4939" s="84"/>
    </row>
    <row r="4940" spans="2:2">
      <c r="B4940" s="84"/>
    </row>
    <row r="4941" spans="2:2">
      <c r="B4941" s="84"/>
    </row>
    <row r="4942" spans="2:2">
      <c r="B4942" s="84"/>
    </row>
    <row r="4943" spans="2:2">
      <c r="B4943" s="84"/>
    </row>
    <row r="4944" spans="2:2">
      <c r="B4944" s="84"/>
    </row>
    <row r="4993" spans="2:2">
      <c r="B4993" s="84"/>
    </row>
    <row r="4994" spans="2:2">
      <c r="B4994" s="84"/>
    </row>
    <row r="4995" spans="2:2">
      <c r="B4995" s="84"/>
    </row>
    <row r="4996" spans="2:2">
      <c r="B4996" s="84"/>
    </row>
    <row r="4997" spans="2:2">
      <c r="B4997" s="84"/>
    </row>
    <row r="4998" spans="2:2">
      <c r="B4998" s="84"/>
    </row>
    <row r="4999" spans="2:2">
      <c r="B4999" s="84"/>
    </row>
    <row r="5000" spans="2:2">
      <c r="B5000" s="84"/>
    </row>
    <row r="5001" spans="2:2">
      <c r="B5001" s="84"/>
    </row>
    <row r="5002" spans="2:2">
      <c r="B5002" s="84"/>
    </row>
    <row r="5003" spans="2:2">
      <c r="B5003" s="84"/>
    </row>
    <row r="5004" spans="2:2">
      <c r="B5004" s="84"/>
    </row>
    <row r="5005" spans="2:2">
      <c r="B5005" s="84"/>
    </row>
    <row r="5006" spans="2:2">
      <c r="B5006" s="84"/>
    </row>
    <row r="5007" spans="2:2">
      <c r="B5007" s="84"/>
    </row>
    <row r="5008" spans="2:2">
      <c r="B5008" s="84"/>
    </row>
    <row r="5009" spans="2:2">
      <c r="B5009" s="84"/>
    </row>
    <row r="5010" spans="2:2">
      <c r="B5010" s="84"/>
    </row>
    <row r="5011" spans="2:2">
      <c r="B5011" s="84"/>
    </row>
    <row r="5012" spans="2:2">
      <c r="B5012" s="84"/>
    </row>
    <row r="5013" spans="2:2">
      <c r="B5013" s="84"/>
    </row>
    <row r="5014" spans="2:2">
      <c r="B5014" s="84"/>
    </row>
    <row r="5015" spans="2:2">
      <c r="B5015" s="84"/>
    </row>
    <row r="5016" spans="2:2">
      <c r="B5016" s="84"/>
    </row>
    <row r="5017" spans="2:2">
      <c r="B5017" s="84"/>
    </row>
    <row r="5018" spans="2:2">
      <c r="B5018" s="84"/>
    </row>
    <row r="5019" spans="2:2">
      <c r="B5019" s="84"/>
    </row>
    <row r="5020" spans="2:2">
      <c r="B5020" s="84"/>
    </row>
    <row r="5021" spans="2:2">
      <c r="B5021" s="84"/>
    </row>
    <row r="5022" spans="2:2">
      <c r="B5022" s="84"/>
    </row>
    <row r="5023" spans="2:2">
      <c r="B5023" s="84"/>
    </row>
    <row r="5024" spans="2:2">
      <c r="B5024" s="84"/>
    </row>
    <row r="5025" spans="2:2">
      <c r="B5025" s="84"/>
    </row>
    <row r="5026" spans="2:2">
      <c r="B5026" s="84"/>
    </row>
    <row r="5027" spans="2:2">
      <c r="B5027" s="84"/>
    </row>
    <row r="5028" spans="2:2">
      <c r="B5028" s="84"/>
    </row>
    <row r="5029" spans="2:2">
      <c r="B5029" s="84"/>
    </row>
    <row r="5030" spans="2:2">
      <c r="B5030" s="84"/>
    </row>
    <row r="5031" spans="2:2">
      <c r="B5031" s="84"/>
    </row>
    <row r="5032" spans="2:2">
      <c r="B5032" s="84"/>
    </row>
    <row r="5033" spans="2:2">
      <c r="B5033" s="84"/>
    </row>
    <row r="5034" spans="2:2">
      <c r="B5034" s="84"/>
    </row>
    <row r="5035" spans="2:2">
      <c r="B5035" s="84"/>
    </row>
    <row r="5036" spans="2:2">
      <c r="B5036" s="84"/>
    </row>
    <row r="5037" spans="2:2">
      <c r="B5037" s="84"/>
    </row>
    <row r="5038" spans="2:2">
      <c r="B5038" s="84"/>
    </row>
    <row r="5039" spans="2:2">
      <c r="B5039" s="84"/>
    </row>
    <row r="5040" spans="2:2">
      <c r="B5040" s="84"/>
    </row>
    <row r="5041" spans="2:2">
      <c r="B5041" s="84"/>
    </row>
    <row r="5042" spans="2:2">
      <c r="B5042" s="84"/>
    </row>
    <row r="5043" spans="2:2">
      <c r="B5043" s="84"/>
    </row>
    <row r="5044" spans="2:2">
      <c r="B5044" s="84"/>
    </row>
    <row r="5045" spans="2:2">
      <c r="B5045" s="84"/>
    </row>
    <row r="5046" spans="2:2">
      <c r="B5046" s="84"/>
    </row>
    <row r="5047" spans="2:2">
      <c r="B5047" s="84"/>
    </row>
    <row r="5048" spans="2:2">
      <c r="B5048" s="84"/>
    </row>
    <row r="5049" spans="2:2">
      <c r="B5049" s="84"/>
    </row>
    <row r="5050" spans="2:2">
      <c r="B5050" s="84"/>
    </row>
    <row r="5051" spans="2:2">
      <c r="B5051" s="84"/>
    </row>
    <row r="5052" spans="2:2">
      <c r="B5052" s="84"/>
    </row>
    <row r="5053" spans="2:2">
      <c r="B5053" s="84"/>
    </row>
    <row r="5054" spans="2:2">
      <c r="B5054" s="84"/>
    </row>
    <row r="5055" spans="2:2">
      <c r="B5055" s="84"/>
    </row>
    <row r="5056" spans="2:2">
      <c r="B5056" s="84"/>
    </row>
    <row r="5057" spans="2:2">
      <c r="B5057" s="84"/>
    </row>
    <row r="5058" spans="2:2">
      <c r="B5058" s="84"/>
    </row>
    <row r="5059" spans="2:2">
      <c r="B5059" s="84"/>
    </row>
    <row r="5060" spans="2:2">
      <c r="B5060" s="84"/>
    </row>
    <row r="5061" spans="2:2">
      <c r="B5061" s="84"/>
    </row>
    <row r="5062" spans="2:2">
      <c r="B5062" s="84"/>
    </row>
    <row r="5063" spans="2:2">
      <c r="B5063" s="84"/>
    </row>
    <row r="5064" spans="2:2">
      <c r="B5064" s="84"/>
    </row>
    <row r="5065" spans="2:2">
      <c r="B5065" s="84"/>
    </row>
    <row r="5066" spans="2:2">
      <c r="B5066" s="84"/>
    </row>
    <row r="5067" spans="2:2">
      <c r="B5067" s="84"/>
    </row>
    <row r="5068" spans="2:2">
      <c r="B5068" s="84"/>
    </row>
    <row r="5069" spans="2:2">
      <c r="B5069" s="84"/>
    </row>
    <row r="5070" spans="2:2">
      <c r="B5070" s="84"/>
    </row>
    <row r="5071" spans="2:2">
      <c r="B5071" s="84"/>
    </row>
    <row r="5072" spans="2:2">
      <c r="B5072" s="84"/>
    </row>
    <row r="5073" spans="2:2">
      <c r="B5073" s="84"/>
    </row>
    <row r="5074" spans="2:2">
      <c r="B5074" s="84"/>
    </row>
    <row r="5075" spans="2:2">
      <c r="B5075" s="84"/>
    </row>
    <row r="5076" spans="2:2">
      <c r="B5076" s="84"/>
    </row>
    <row r="5077" spans="2:2">
      <c r="B5077" s="84"/>
    </row>
    <row r="5078" spans="2:2">
      <c r="B5078" s="84"/>
    </row>
    <row r="5079" spans="2:2">
      <c r="B5079" s="84"/>
    </row>
    <row r="5080" spans="2:2">
      <c r="B5080" s="84"/>
    </row>
    <row r="5081" spans="2:2">
      <c r="B5081" s="84"/>
    </row>
    <row r="5082" spans="2:2">
      <c r="B5082" s="84"/>
    </row>
    <row r="5083" spans="2:2">
      <c r="B5083" s="84"/>
    </row>
    <row r="5084" spans="2:2">
      <c r="B5084" s="84"/>
    </row>
    <row r="5085" spans="2:2">
      <c r="B5085" s="84"/>
    </row>
    <row r="5086" spans="2:2">
      <c r="B5086" s="84"/>
    </row>
    <row r="5087" spans="2:2">
      <c r="B5087" s="84"/>
    </row>
    <row r="5088" spans="2:2">
      <c r="B5088" s="84"/>
    </row>
    <row r="5089" spans="2:2">
      <c r="B5089" s="84"/>
    </row>
    <row r="5090" spans="2:2">
      <c r="B5090" s="84"/>
    </row>
    <row r="5091" spans="2:2">
      <c r="B5091" s="84"/>
    </row>
    <row r="5092" spans="2:2">
      <c r="B5092" s="84"/>
    </row>
    <row r="5093" spans="2:2">
      <c r="B5093" s="84"/>
    </row>
    <row r="5094" spans="2:2">
      <c r="B5094" s="84"/>
    </row>
    <row r="5095" spans="2:2">
      <c r="B5095" s="84"/>
    </row>
    <row r="5096" spans="2:2">
      <c r="B5096" s="84"/>
    </row>
    <row r="5097" spans="2:2">
      <c r="B5097" s="84"/>
    </row>
    <row r="5098" spans="2:2">
      <c r="B5098" s="84"/>
    </row>
    <row r="5099" spans="2:2">
      <c r="B5099" s="84"/>
    </row>
    <row r="5100" spans="2:2">
      <c r="B5100" s="84"/>
    </row>
    <row r="5101" spans="2:2">
      <c r="B5101" s="84"/>
    </row>
    <row r="5102" spans="2:2">
      <c r="B5102" s="84"/>
    </row>
    <row r="5103" spans="2:2">
      <c r="B5103" s="84"/>
    </row>
    <row r="5104" spans="2:2">
      <c r="B5104" s="84"/>
    </row>
    <row r="5105" spans="2:2">
      <c r="B5105" s="84"/>
    </row>
    <row r="5106" spans="2:2">
      <c r="B5106" s="84"/>
    </row>
    <row r="5107" spans="2:2">
      <c r="B5107" s="84"/>
    </row>
    <row r="5108" spans="2:2">
      <c r="B5108" s="84"/>
    </row>
    <row r="5109" spans="2:2">
      <c r="B5109" s="84"/>
    </row>
    <row r="5110" spans="2:2">
      <c r="B5110" s="84"/>
    </row>
    <row r="5111" spans="2:2">
      <c r="B5111" s="84"/>
    </row>
    <row r="5112" spans="2:2">
      <c r="B5112" s="84"/>
    </row>
    <row r="5113" spans="2:2">
      <c r="B5113" s="84"/>
    </row>
    <row r="5114" spans="2:2">
      <c r="B5114" s="84"/>
    </row>
    <row r="5115" spans="2:2">
      <c r="B5115" s="84"/>
    </row>
    <row r="5116" spans="2:2">
      <c r="B5116" s="84"/>
    </row>
    <row r="5117" spans="2:2">
      <c r="B5117" s="84"/>
    </row>
    <row r="5118" spans="2:2">
      <c r="B5118" s="84"/>
    </row>
    <row r="5119" spans="2:2">
      <c r="B5119" s="84"/>
    </row>
    <row r="5120" spans="2:2">
      <c r="B5120" s="84"/>
    </row>
    <row r="5121" spans="2:2">
      <c r="B5121" s="84"/>
    </row>
    <row r="5122" spans="2:2">
      <c r="B5122" s="84"/>
    </row>
    <row r="5123" spans="2:2">
      <c r="B5123" s="84"/>
    </row>
    <row r="5124" spans="2:2">
      <c r="B5124" s="84"/>
    </row>
    <row r="5125" spans="2:2">
      <c r="B5125" s="84"/>
    </row>
    <row r="5126" spans="2:2">
      <c r="B5126" s="84"/>
    </row>
    <row r="5127" spans="2:2">
      <c r="B5127" s="84"/>
    </row>
    <row r="5128" spans="2:2">
      <c r="B5128" s="84"/>
    </row>
    <row r="5129" spans="2:2">
      <c r="B5129" s="84"/>
    </row>
    <row r="5130" spans="2:2">
      <c r="B5130" s="84"/>
    </row>
    <row r="5131" spans="2:2">
      <c r="B5131" s="84"/>
    </row>
    <row r="5132" spans="2:2">
      <c r="B5132" s="84"/>
    </row>
    <row r="5133" spans="2:2">
      <c r="B5133" s="84"/>
    </row>
    <row r="5134" spans="2:2">
      <c r="B5134" s="84"/>
    </row>
    <row r="5135" spans="2:2">
      <c r="B5135" s="84"/>
    </row>
    <row r="5136" spans="2:2">
      <c r="B5136" s="84"/>
    </row>
    <row r="5137" spans="2:2">
      <c r="B5137" s="84"/>
    </row>
    <row r="5138" spans="2:2">
      <c r="B5138" s="84"/>
    </row>
    <row r="5139" spans="2:2">
      <c r="B5139" s="84"/>
    </row>
    <row r="5140" spans="2:2">
      <c r="B5140" s="84"/>
    </row>
    <row r="5141" spans="2:2">
      <c r="B5141" s="84"/>
    </row>
    <row r="5142" spans="2:2">
      <c r="B5142" s="84"/>
    </row>
    <row r="5143" spans="2:2">
      <c r="B5143" s="84"/>
    </row>
    <row r="5144" spans="2:2">
      <c r="B5144" s="84"/>
    </row>
    <row r="5145" spans="2:2">
      <c r="B5145" s="84"/>
    </row>
    <row r="5146" spans="2:2">
      <c r="B5146" s="84"/>
    </row>
    <row r="5147" spans="2:2">
      <c r="B5147" s="84"/>
    </row>
    <row r="5148" spans="2:2">
      <c r="B5148" s="84"/>
    </row>
    <row r="5149" spans="2:2">
      <c r="B5149" s="84"/>
    </row>
    <row r="5150" spans="2:2">
      <c r="B5150" s="84"/>
    </row>
    <row r="5151" spans="2:2">
      <c r="B5151" s="84"/>
    </row>
    <row r="5152" spans="2:2">
      <c r="B5152" s="84"/>
    </row>
    <row r="5153" spans="2:2">
      <c r="B5153" s="84"/>
    </row>
    <row r="5154" spans="2:2">
      <c r="B5154" s="84"/>
    </row>
    <row r="5155" spans="2:2">
      <c r="B5155" s="84"/>
    </row>
    <row r="5156" spans="2:2">
      <c r="B5156" s="84"/>
    </row>
    <row r="5157" spans="2:2">
      <c r="B5157" s="84"/>
    </row>
    <row r="5158" spans="2:2">
      <c r="B5158" s="84"/>
    </row>
    <row r="5159" spans="2:2">
      <c r="B5159" s="84"/>
    </row>
    <row r="5160" spans="2:2">
      <c r="B5160" s="84"/>
    </row>
    <row r="5161" spans="2:2">
      <c r="B5161" s="84"/>
    </row>
    <row r="5162" spans="2:2">
      <c r="B5162" s="84"/>
    </row>
    <row r="5163" spans="2:2">
      <c r="B5163" s="84"/>
    </row>
    <row r="5164" spans="2:2">
      <c r="B5164" s="84"/>
    </row>
    <row r="5165" spans="2:2">
      <c r="B5165" s="84"/>
    </row>
    <row r="5166" spans="2:2">
      <c r="B5166" s="84"/>
    </row>
    <row r="5167" spans="2:2">
      <c r="B5167" s="84"/>
    </row>
    <row r="5168" spans="2:2">
      <c r="B5168" s="84"/>
    </row>
    <row r="5169" spans="2:2">
      <c r="B5169" s="84"/>
    </row>
    <row r="5170" spans="2:2">
      <c r="B5170" s="84"/>
    </row>
    <row r="5171" spans="2:2">
      <c r="B5171" s="84"/>
    </row>
    <row r="5172" spans="2:2">
      <c r="B5172" s="84"/>
    </row>
    <row r="5173" spans="2:2">
      <c r="B5173" s="84"/>
    </row>
    <row r="5174" spans="2:2">
      <c r="B5174" s="84"/>
    </row>
    <row r="5175" spans="2:2">
      <c r="B5175" s="84"/>
    </row>
    <row r="5176" spans="2:2">
      <c r="B5176" s="84"/>
    </row>
    <row r="5177" spans="2:2">
      <c r="B5177" s="84"/>
    </row>
    <row r="5178" spans="2:2">
      <c r="B5178" s="84"/>
    </row>
    <row r="5179" spans="2:2">
      <c r="B5179" s="84"/>
    </row>
    <row r="5180" spans="2:2">
      <c r="B5180" s="84"/>
    </row>
    <row r="5181" spans="2:2">
      <c r="B5181" s="84"/>
    </row>
    <row r="5182" spans="2:2">
      <c r="B5182" s="84"/>
    </row>
    <row r="5183" spans="2:2">
      <c r="B5183" s="84"/>
    </row>
    <row r="5184" spans="2:2">
      <c r="B5184" s="84"/>
    </row>
    <row r="5185" spans="2:2">
      <c r="B5185" s="84"/>
    </row>
    <row r="5186" spans="2:2">
      <c r="B5186" s="84"/>
    </row>
    <row r="5187" spans="2:2">
      <c r="B5187" s="84"/>
    </row>
    <row r="5188" spans="2:2">
      <c r="B5188" s="84"/>
    </row>
    <row r="5189" spans="2:2">
      <c r="B5189" s="84"/>
    </row>
    <row r="5190" spans="2:2">
      <c r="B5190" s="84"/>
    </row>
    <row r="5191" spans="2:2">
      <c r="B5191" s="84"/>
    </row>
    <row r="5192" spans="2:2">
      <c r="B5192" s="84"/>
    </row>
    <row r="5193" spans="2:2">
      <c r="B5193" s="84"/>
    </row>
    <row r="5194" spans="2:2">
      <c r="B5194" s="84"/>
    </row>
    <row r="5195" spans="2:2">
      <c r="B5195" s="84"/>
    </row>
    <row r="5196" spans="2:2">
      <c r="B5196" s="84"/>
    </row>
    <row r="5197" spans="2:2">
      <c r="B5197" s="84"/>
    </row>
    <row r="5198" spans="2:2">
      <c r="B5198" s="84"/>
    </row>
    <row r="5199" spans="2:2">
      <c r="B5199" s="84"/>
    </row>
    <row r="5200" spans="2:2">
      <c r="B5200" s="84"/>
    </row>
    <row r="5201" spans="2:2">
      <c r="B5201" s="84"/>
    </row>
    <row r="5202" spans="2:2">
      <c r="B5202" s="84"/>
    </row>
    <row r="5203" spans="2:2">
      <c r="B5203" s="84"/>
    </row>
    <row r="5204" spans="2:2">
      <c r="B5204" s="84"/>
    </row>
    <row r="5205" spans="2:2">
      <c r="B5205" s="84"/>
    </row>
    <row r="5206" spans="2:2">
      <c r="B5206" s="84"/>
    </row>
    <row r="5207" spans="2:2">
      <c r="B5207" s="84"/>
    </row>
    <row r="5208" spans="2:2">
      <c r="B5208" s="84"/>
    </row>
    <row r="5209" spans="2:2">
      <c r="B5209" s="84"/>
    </row>
    <row r="5210" spans="2:2">
      <c r="B5210" s="84"/>
    </row>
    <row r="5211" spans="2:2">
      <c r="B5211" s="84"/>
    </row>
    <row r="5212" spans="2:2">
      <c r="B5212" s="84"/>
    </row>
    <row r="5213" spans="2:2">
      <c r="B5213" s="84"/>
    </row>
    <row r="5214" spans="2:2">
      <c r="B5214" s="84"/>
    </row>
    <row r="5215" spans="2:2">
      <c r="B5215" s="84"/>
    </row>
    <row r="5216" spans="2:2">
      <c r="B5216" s="84"/>
    </row>
    <row r="5217" spans="2:2">
      <c r="B5217" s="84"/>
    </row>
    <row r="5218" spans="2:2">
      <c r="B5218" s="84"/>
    </row>
    <row r="5219" spans="2:2">
      <c r="B5219" s="84"/>
    </row>
    <row r="5220" spans="2:2">
      <c r="B5220" s="84"/>
    </row>
    <row r="5221" spans="2:2">
      <c r="B5221" s="84"/>
    </row>
    <row r="5222" spans="2:2">
      <c r="B5222" s="84"/>
    </row>
    <row r="5223" spans="2:2">
      <c r="B5223" s="84"/>
    </row>
    <row r="5224" spans="2:2">
      <c r="B5224" s="84"/>
    </row>
    <row r="5225" spans="2:2">
      <c r="B5225" s="84"/>
    </row>
    <row r="5226" spans="2:2">
      <c r="B5226" s="84"/>
    </row>
    <row r="5227" spans="2:2">
      <c r="B5227" s="84"/>
    </row>
    <row r="5228" spans="2:2">
      <c r="B5228" s="84"/>
    </row>
    <row r="5229" spans="2:2">
      <c r="B5229" s="84"/>
    </row>
    <row r="5230" spans="2:2">
      <c r="B5230" s="84"/>
    </row>
    <row r="5231" spans="2:2">
      <c r="B5231" s="84"/>
    </row>
    <row r="5232" spans="2:2">
      <c r="B5232" s="84"/>
    </row>
    <row r="5233" spans="2:2">
      <c r="B5233" s="84"/>
    </row>
    <row r="5234" spans="2:2">
      <c r="B5234" s="84"/>
    </row>
    <row r="5235" spans="2:2">
      <c r="B5235" s="84"/>
    </row>
    <row r="5236" spans="2:2">
      <c r="B5236" s="84"/>
    </row>
    <row r="5237" spans="2:2">
      <c r="B5237" s="84"/>
    </row>
    <row r="5238" spans="2:2">
      <c r="B5238" s="84"/>
    </row>
    <row r="5239" spans="2:2">
      <c r="B5239" s="84"/>
    </row>
    <row r="5240" spans="2:2">
      <c r="B5240" s="84"/>
    </row>
    <row r="5241" spans="2:2">
      <c r="B5241" s="84"/>
    </row>
    <row r="5242" spans="2:2">
      <c r="B5242" s="84"/>
    </row>
    <row r="5243" spans="2:2">
      <c r="B5243" s="84"/>
    </row>
    <row r="5244" spans="2:2">
      <c r="B5244" s="84"/>
    </row>
    <row r="5245" spans="2:2">
      <c r="B5245" s="84"/>
    </row>
    <row r="5246" spans="2:2">
      <c r="B5246" s="84"/>
    </row>
    <row r="5247" spans="2:2">
      <c r="B5247" s="84"/>
    </row>
    <row r="5248" spans="2:2">
      <c r="B5248" s="84"/>
    </row>
    <row r="5249" spans="2:2">
      <c r="B5249" s="84"/>
    </row>
    <row r="5250" spans="2:2">
      <c r="B5250" s="84"/>
    </row>
    <row r="5251" spans="2:2">
      <c r="B5251" s="84"/>
    </row>
    <row r="5252" spans="2:2">
      <c r="B5252" s="84"/>
    </row>
    <row r="5253" spans="2:2">
      <c r="B5253" s="84"/>
    </row>
    <row r="5254" spans="2:2">
      <c r="B5254" s="84"/>
    </row>
    <row r="5255" spans="2:2">
      <c r="B5255" s="84"/>
    </row>
    <row r="5256" spans="2:2">
      <c r="B5256" s="84"/>
    </row>
    <row r="5257" spans="2:2">
      <c r="B5257" s="84"/>
    </row>
    <row r="5258" spans="2:2">
      <c r="B5258" s="84"/>
    </row>
    <row r="5259" spans="2:2">
      <c r="B5259" s="84"/>
    </row>
    <row r="5260" spans="2:2">
      <c r="B5260" s="84"/>
    </row>
    <row r="5261" spans="2:2">
      <c r="B5261" s="84"/>
    </row>
    <row r="5262" spans="2:2">
      <c r="B5262" s="84"/>
    </row>
    <row r="5263" spans="2:2">
      <c r="B5263" s="84"/>
    </row>
    <row r="5264" spans="2:2">
      <c r="B5264" s="84"/>
    </row>
    <row r="5265" spans="2:2">
      <c r="B5265" s="84"/>
    </row>
    <row r="5266" spans="2:2">
      <c r="B5266" s="84"/>
    </row>
    <row r="5267" spans="2:2">
      <c r="B5267" s="84"/>
    </row>
    <row r="5268" spans="2:2">
      <c r="B5268" s="84"/>
    </row>
    <row r="5269" spans="2:2">
      <c r="B5269" s="84"/>
    </row>
    <row r="5270" spans="2:2">
      <c r="B5270" s="84"/>
    </row>
    <row r="5271" spans="2:2">
      <c r="B5271" s="84"/>
    </row>
    <row r="5272" spans="2:2">
      <c r="B5272" s="84"/>
    </row>
    <row r="5273" spans="2:2">
      <c r="B5273" s="84"/>
    </row>
    <row r="5274" spans="2:2">
      <c r="B5274" s="84"/>
    </row>
    <row r="5275" spans="2:2">
      <c r="B5275" s="84"/>
    </row>
    <row r="5276" spans="2:2">
      <c r="B5276" s="84"/>
    </row>
    <row r="5277" spans="2:2">
      <c r="B5277" s="84"/>
    </row>
    <row r="5278" spans="2:2">
      <c r="B5278" s="84"/>
    </row>
    <row r="5279" spans="2:2">
      <c r="B5279" s="84"/>
    </row>
    <row r="5280" spans="2:2">
      <c r="B5280" s="84"/>
    </row>
    <row r="5281" spans="2:2">
      <c r="B5281" s="84"/>
    </row>
    <row r="5282" spans="2:2">
      <c r="B5282" s="84"/>
    </row>
    <row r="5283" spans="2:2">
      <c r="B5283" s="84"/>
    </row>
    <row r="5284" spans="2:2">
      <c r="B5284" s="84"/>
    </row>
    <row r="5285" spans="2:2">
      <c r="B5285" s="84"/>
    </row>
    <row r="5286" spans="2:2">
      <c r="B5286" s="84"/>
    </row>
    <row r="5287" spans="2:2">
      <c r="B5287" s="84"/>
    </row>
    <row r="5288" spans="2:2">
      <c r="B5288" s="84"/>
    </row>
    <row r="5289" spans="2:2">
      <c r="B5289" s="84"/>
    </row>
    <row r="5290" spans="2:2">
      <c r="B5290" s="84"/>
    </row>
    <row r="5291" spans="2:2">
      <c r="B5291" s="84"/>
    </row>
    <row r="5292" spans="2:2">
      <c r="B5292" s="84"/>
    </row>
    <row r="5293" spans="2:2">
      <c r="B5293" s="84"/>
    </row>
    <row r="5294" spans="2:2">
      <c r="B5294" s="84"/>
    </row>
    <row r="5295" spans="2:2">
      <c r="B5295" s="84"/>
    </row>
    <row r="5296" spans="2:2">
      <c r="B5296" s="84"/>
    </row>
    <row r="5297" spans="2:2">
      <c r="B5297" s="84"/>
    </row>
    <row r="5298" spans="2:2">
      <c r="B5298" s="84"/>
    </row>
    <row r="5299" spans="2:2">
      <c r="B5299" s="84"/>
    </row>
    <row r="5300" spans="2:2">
      <c r="B5300" s="84"/>
    </row>
    <row r="5301" spans="2:2">
      <c r="B5301" s="84"/>
    </row>
    <row r="5302" spans="2:2">
      <c r="B5302" s="84"/>
    </row>
    <row r="5303" spans="2:2">
      <c r="B5303" s="84"/>
    </row>
    <row r="5304" spans="2:2">
      <c r="B5304" s="84"/>
    </row>
    <row r="5305" spans="2:2">
      <c r="B5305" s="84"/>
    </row>
    <row r="5306" spans="2:2">
      <c r="B5306" s="84"/>
    </row>
    <row r="5307" spans="2:2">
      <c r="B5307" s="84"/>
    </row>
    <row r="5308" spans="2:2">
      <c r="B5308" s="84"/>
    </row>
    <row r="5309" spans="2:2">
      <c r="B5309" s="84"/>
    </row>
    <row r="5310" spans="2:2">
      <c r="B5310" s="84"/>
    </row>
    <row r="5311" spans="2:2">
      <c r="B5311" s="84"/>
    </row>
    <row r="5312" spans="2:2">
      <c r="B5312" s="84"/>
    </row>
    <row r="5313" spans="2:2">
      <c r="B5313" s="84"/>
    </row>
    <row r="5314" spans="2:2">
      <c r="B5314" s="84"/>
    </row>
    <row r="5315" spans="2:2">
      <c r="B5315" s="84"/>
    </row>
    <row r="5316" spans="2:2">
      <c r="B5316" s="84"/>
    </row>
    <row r="5317" spans="2:2">
      <c r="B5317" s="84"/>
    </row>
    <row r="5318" spans="2:2">
      <c r="B5318" s="84"/>
    </row>
    <row r="5319" spans="2:2">
      <c r="B5319" s="84"/>
    </row>
    <row r="5320" spans="2:2">
      <c r="B5320" s="84"/>
    </row>
    <row r="5321" spans="2:2">
      <c r="B5321" s="84"/>
    </row>
    <row r="5322" spans="2:2">
      <c r="B5322" s="84"/>
    </row>
    <row r="5323" spans="2:2">
      <c r="B5323" s="84"/>
    </row>
    <row r="5324" spans="2:2">
      <c r="B5324" s="84"/>
    </row>
    <row r="5325" spans="2:2">
      <c r="B5325" s="84"/>
    </row>
    <row r="5326" spans="2:2">
      <c r="B5326" s="84"/>
    </row>
    <row r="5327" spans="2:2">
      <c r="B5327" s="84"/>
    </row>
    <row r="5328" spans="2:2">
      <c r="B5328" s="84"/>
    </row>
    <row r="5377" spans="2:2">
      <c r="B5377" s="84"/>
    </row>
    <row r="5378" spans="2:2">
      <c r="B5378" s="84"/>
    </row>
    <row r="5379" spans="2:2">
      <c r="B5379" s="84"/>
    </row>
    <row r="5380" spans="2:2">
      <c r="B5380" s="84"/>
    </row>
    <row r="5381" spans="2:2">
      <c r="B5381" s="84"/>
    </row>
    <row r="5382" spans="2:2">
      <c r="B5382" s="84"/>
    </row>
    <row r="5383" spans="2:2">
      <c r="B5383" s="84"/>
    </row>
    <row r="5384" spans="2:2">
      <c r="B5384" s="84"/>
    </row>
    <row r="5385" spans="2:2">
      <c r="B5385" s="84"/>
    </row>
    <row r="5386" spans="2:2">
      <c r="B5386" s="84"/>
    </row>
    <row r="5387" spans="2:2">
      <c r="B5387" s="84"/>
    </row>
    <row r="5388" spans="2:2">
      <c r="B5388" s="84"/>
    </row>
    <row r="5389" spans="2:2">
      <c r="B5389" s="84"/>
    </row>
    <row r="5390" spans="2:2">
      <c r="B5390" s="84"/>
    </row>
    <row r="5391" spans="2:2">
      <c r="B5391" s="84"/>
    </row>
    <row r="5392" spans="2:2">
      <c r="B5392" s="84"/>
    </row>
    <row r="5393" spans="2:2">
      <c r="B5393" s="84"/>
    </row>
    <row r="5394" spans="2:2">
      <c r="B5394" s="84"/>
    </row>
    <row r="5395" spans="2:2">
      <c r="B5395" s="84"/>
    </row>
    <row r="5396" spans="2:2">
      <c r="B5396" s="84"/>
    </row>
    <row r="5397" spans="2:2">
      <c r="B5397" s="84"/>
    </row>
    <row r="5398" spans="2:2">
      <c r="B5398" s="84"/>
    </row>
    <row r="5399" spans="2:2">
      <c r="B5399" s="84"/>
    </row>
    <row r="5400" spans="2:2">
      <c r="B5400" s="84"/>
    </row>
    <row r="5401" spans="2:2">
      <c r="B5401" s="84"/>
    </row>
    <row r="5402" spans="2:2">
      <c r="B5402" s="84"/>
    </row>
    <row r="5403" spans="2:2">
      <c r="B5403" s="84"/>
    </row>
    <row r="5404" spans="2:2">
      <c r="B5404" s="84"/>
    </row>
    <row r="5405" spans="2:2">
      <c r="B5405" s="84"/>
    </row>
    <row r="5406" spans="2:2">
      <c r="B5406" s="84"/>
    </row>
    <row r="5407" spans="2:2">
      <c r="B5407" s="84"/>
    </row>
    <row r="5408" spans="2:2">
      <c r="B5408" s="84"/>
    </row>
    <row r="5409" spans="2:2">
      <c r="B5409" s="84"/>
    </row>
    <row r="5410" spans="2:2">
      <c r="B5410" s="84"/>
    </row>
    <row r="5411" spans="2:2">
      <c r="B5411" s="84"/>
    </row>
    <row r="5412" spans="2:2">
      <c r="B5412" s="84"/>
    </row>
    <row r="5413" spans="2:2">
      <c r="B5413" s="84"/>
    </row>
    <row r="5414" spans="2:2">
      <c r="B5414" s="84"/>
    </row>
    <row r="5415" spans="2:2">
      <c r="B5415" s="84"/>
    </row>
    <row r="5416" spans="2:2">
      <c r="B5416" s="84"/>
    </row>
    <row r="5417" spans="2:2">
      <c r="B5417" s="84"/>
    </row>
    <row r="5418" spans="2:2">
      <c r="B5418" s="84"/>
    </row>
    <row r="5419" spans="2:2">
      <c r="B5419" s="84"/>
    </row>
    <row r="5420" spans="2:2">
      <c r="B5420" s="84"/>
    </row>
    <row r="5421" spans="2:2">
      <c r="B5421" s="84"/>
    </row>
    <row r="5422" spans="2:2">
      <c r="B5422" s="84"/>
    </row>
    <row r="5423" spans="2:2">
      <c r="B5423" s="84"/>
    </row>
    <row r="5424" spans="2:2">
      <c r="B5424" s="84"/>
    </row>
    <row r="5425" spans="2:2">
      <c r="B5425" s="84"/>
    </row>
    <row r="5426" spans="2:2">
      <c r="B5426" s="84"/>
    </row>
    <row r="5427" spans="2:2">
      <c r="B5427" s="84"/>
    </row>
    <row r="5428" spans="2:2">
      <c r="B5428" s="84"/>
    </row>
    <row r="5429" spans="2:2">
      <c r="B5429" s="84"/>
    </row>
    <row r="5430" spans="2:2">
      <c r="B5430" s="84"/>
    </row>
    <row r="5431" spans="2:2">
      <c r="B5431" s="84"/>
    </row>
    <row r="5432" spans="2:2">
      <c r="B5432" s="84"/>
    </row>
    <row r="5433" spans="2:2">
      <c r="B5433" s="84"/>
    </row>
    <row r="5434" spans="2:2">
      <c r="B5434" s="84"/>
    </row>
    <row r="5435" spans="2:2">
      <c r="B5435" s="84"/>
    </row>
    <row r="5436" spans="2:2">
      <c r="B5436" s="84"/>
    </row>
    <row r="5437" spans="2:2">
      <c r="B5437" s="84"/>
    </row>
    <row r="5438" spans="2:2">
      <c r="B5438" s="84"/>
    </row>
    <row r="5439" spans="2:2">
      <c r="B5439" s="84"/>
    </row>
    <row r="5440" spans="2:2">
      <c r="B5440" s="84"/>
    </row>
    <row r="5441" spans="2:2">
      <c r="B5441" s="84"/>
    </row>
    <row r="5442" spans="2:2">
      <c r="B5442" s="84"/>
    </row>
    <row r="5443" spans="2:2">
      <c r="B5443" s="84"/>
    </row>
    <row r="5444" spans="2:2">
      <c r="B5444" s="84"/>
    </row>
    <row r="5445" spans="2:2">
      <c r="B5445" s="84"/>
    </row>
    <row r="5446" spans="2:2">
      <c r="B5446" s="84"/>
    </row>
    <row r="5447" spans="2:2">
      <c r="B5447" s="84"/>
    </row>
    <row r="5448" spans="2:2">
      <c r="B5448" s="84"/>
    </row>
    <row r="5449" spans="2:2">
      <c r="B5449" s="84"/>
    </row>
    <row r="5450" spans="2:2">
      <c r="B5450" s="84"/>
    </row>
    <row r="5451" spans="2:2">
      <c r="B5451" s="84"/>
    </row>
    <row r="5452" spans="2:2">
      <c r="B5452" s="84"/>
    </row>
    <row r="5453" spans="2:2">
      <c r="B5453" s="84"/>
    </row>
    <row r="5454" spans="2:2">
      <c r="B5454" s="84"/>
    </row>
    <row r="5455" spans="2:2">
      <c r="B5455" s="84"/>
    </row>
    <row r="5456" spans="2:2">
      <c r="B5456" s="84"/>
    </row>
    <row r="5457" spans="2:2">
      <c r="B5457" s="84"/>
    </row>
    <row r="5458" spans="2:2">
      <c r="B5458" s="84"/>
    </row>
    <row r="5459" spans="2:2">
      <c r="B5459" s="84"/>
    </row>
    <row r="5460" spans="2:2">
      <c r="B5460" s="84"/>
    </row>
    <row r="5461" spans="2:2">
      <c r="B5461" s="84"/>
    </row>
    <row r="5462" spans="2:2">
      <c r="B5462" s="84"/>
    </row>
    <row r="5463" spans="2:2">
      <c r="B5463" s="84"/>
    </row>
    <row r="5464" spans="2:2">
      <c r="B5464" s="84"/>
    </row>
    <row r="5465" spans="2:2">
      <c r="B5465" s="84"/>
    </row>
    <row r="5466" spans="2:2">
      <c r="B5466" s="84"/>
    </row>
    <row r="5467" spans="2:2">
      <c r="B5467" s="84"/>
    </row>
    <row r="5468" spans="2:2">
      <c r="B5468" s="84"/>
    </row>
    <row r="5469" spans="2:2">
      <c r="B5469" s="84"/>
    </row>
    <row r="5470" spans="2:2">
      <c r="B5470" s="84"/>
    </row>
    <row r="5471" spans="2:2">
      <c r="B5471" s="84"/>
    </row>
    <row r="5472" spans="2:2">
      <c r="B5472" s="84"/>
    </row>
    <row r="5473" spans="2:2">
      <c r="B5473" s="84"/>
    </row>
    <row r="5474" spans="2:2">
      <c r="B5474" s="84"/>
    </row>
    <row r="5475" spans="2:2">
      <c r="B5475" s="84"/>
    </row>
    <row r="5476" spans="2:2">
      <c r="B5476" s="84"/>
    </row>
    <row r="5477" spans="2:2">
      <c r="B5477" s="84"/>
    </row>
    <row r="5478" spans="2:2">
      <c r="B5478" s="84"/>
    </row>
    <row r="5479" spans="2:2">
      <c r="B5479" s="84"/>
    </row>
    <row r="5480" spans="2:2">
      <c r="B5480" s="84"/>
    </row>
    <row r="5481" spans="2:2">
      <c r="B5481" s="84"/>
    </row>
    <row r="5482" spans="2:2">
      <c r="B5482" s="84"/>
    </row>
    <row r="5483" spans="2:2">
      <c r="B5483" s="84"/>
    </row>
    <row r="5484" spans="2:2">
      <c r="B5484" s="84"/>
    </row>
    <row r="5485" spans="2:2">
      <c r="B5485" s="84"/>
    </row>
    <row r="5486" spans="2:2">
      <c r="B5486" s="84"/>
    </row>
    <row r="5487" spans="2:2">
      <c r="B5487" s="84"/>
    </row>
    <row r="5488" spans="2:2">
      <c r="B5488" s="84"/>
    </row>
    <row r="5489" spans="2:2">
      <c r="B5489" s="84"/>
    </row>
    <row r="5490" spans="2:2">
      <c r="B5490" s="84"/>
    </row>
    <row r="5491" spans="2:2">
      <c r="B5491" s="84"/>
    </row>
    <row r="5492" spans="2:2">
      <c r="B5492" s="84"/>
    </row>
    <row r="5493" spans="2:2">
      <c r="B5493" s="84"/>
    </row>
    <row r="5494" spans="2:2">
      <c r="B5494" s="84"/>
    </row>
    <row r="5495" spans="2:2">
      <c r="B5495" s="84"/>
    </row>
    <row r="5496" spans="2:2">
      <c r="B5496" s="84"/>
    </row>
    <row r="5497" spans="2:2">
      <c r="B5497" s="84"/>
    </row>
    <row r="5498" spans="2:2">
      <c r="B5498" s="84"/>
    </row>
    <row r="5499" spans="2:2">
      <c r="B5499" s="84"/>
    </row>
    <row r="5500" spans="2:2">
      <c r="B5500" s="84"/>
    </row>
    <row r="5501" spans="2:2">
      <c r="B5501" s="84"/>
    </row>
    <row r="5502" spans="2:2">
      <c r="B5502" s="84"/>
    </row>
    <row r="5503" spans="2:2">
      <c r="B5503" s="84"/>
    </row>
    <row r="5504" spans="2:2">
      <c r="B5504" s="84"/>
    </row>
    <row r="5505" spans="2:2">
      <c r="B5505" s="84"/>
    </row>
    <row r="5506" spans="2:2">
      <c r="B5506" s="84"/>
    </row>
    <row r="5507" spans="2:2">
      <c r="B5507" s="84"/>
    </row>
    <row r="5508" spans="2:2">
      <c r="B5508" s="84"/>
    </row>
    <row r="5509" spans="2:2">
      <c r="B5509" s="84"/>
    </row>
    <row r="5510" spans="2:2">
      <c r="B5510" s="84"/>
    </row>
    <row r="5511" spans="2:2">
      <c r="B5511" s="84"/>
    </row>
    <row r="5512" spans="2:2">
      <c r="B5512" s="84"/>
    </row>
    <row r="5513" spans="2:2">
      <c r="B5513" s="84"/>
    </row>
    <row r="5514" spans="2:2">
      <c r="B5514" s="84"/>
    </row>
    <row r="5515" spans="2:2">
      <c r="B5515" s="84"/>
    </row>
    <row r="5516" spans="2:2">
      <c r="B5516" s="84"/>
    </row>
    <row r="5517" spans="2:2">
      <c r="B5517" s="84"/>
    </row>
    <row r="5518" spans="2:2">
      <c r="B5518" s="84"/>
    </row>
    <row r="5519" spans="2:2">
      <c r="B5519" s="84"/>
    </row>
    <row r="5520" spans="2:2">
      <c r="B5520" s="84"/>
    </row>
    <row r="5521" spans="2:2">
      <c r="B5521" s="84"/>
    </row>
    <row r="5522" spans="2:2">
      <c r="B5522" s="84"/>
    </row>
    <row r="5523" spans="2:2">
      <c r="B5523" s="84"/>
    </row>
    <row r="5524" spans="2:2">
      <c r="B5524" s="84"/>
    </row>
    <row r="5525" spans="2:2">
      <c r="B5525" s="84"/>
    </row>
    <row r="5526" spans="2:2">
      <c r="B5526" s="84"/>
    </row>
    <row r="5527" spans="2:2">
      <c r="B5527" s="84"/>
    </row>
    <row r="5528" spans="2:2">
      <c r="B5528" s="84"/>
    </row>
    <row r="5529" spans="2:2">
      <c r="B5529" s="84"/>
    </row>
    <row r="5530" spans="2:2">
      <c r="B5530" s="84"/>
    </row>
    <row r="5531" spans="2:2">
      <c r="B5531" s="84"/>
    </row>
    <row r="5532" spans="2:2">
      <c r="B5532" s="84"/>
    </row>
    <row r="5533" spans="2:2">
      <c r="B5533" s="84"/>
    </row>
    <row r="5534" spans="2:2">
      <c r="B5534" s="84"/>
    </row>
    <row r="5535" spans="2:2">
      <c r="B5535" s="84"/>
    </row>
    <row r="5536" spans="2:2">
      <c r="B5536" s="84"/>
    </row>
    <row r="5537" spans="2:2">
      <c r="B5537" s="84"/>
    </row>
    <row r="5538" spans="2:2">
      <c r="B5538" s="84"/>
    </row>
    <row r="5539" spans="2:2">
      <c r="B5539" s="84"/>
    </row>
    <row r="5540" spans="2:2">
      <c r="B5540" s="84"/>
    </row>
    <row r="5541" spans="2:2">
      <c r="B5541" s="84"/>
    </row>
    <row r="5542" spans="2:2">
      <c r="B5542" s="84"/>
    </row>
    <row r="5543" spans="2:2">
      <c r="B5543" s="84"/>
    </row>
    <row r="5544" spans="2:2">
      <c r="B5544" s="84"/>
    </row>
    <row r="5545" spans="2:2">
      <c r="B5545" s="84"/>
    </row>
    <row r="5546" spans="2:2">
      <c r="B5546" s="84"/>
    </row>
    <row r="5547" spans="2:2">
      <c r="B5547" s="84"/>
    </row>
    <row r="5548" spans="2:2">
      <c r="B5548" s="84"/>
    </row>
    <row r="5549" spans="2:2">
      <c r="B5549" s="84"/>
    </row>
    <row r="5550" spans="2:2">
      <c r="B5550" s="84"/>
    </row>
    <row r="5551" spans="2:2">
      <c r="B5551" s="84"/>
    </row>
    <row r="5552" spans="2:2">
      <c r="B5552" s="84"/>
    </row>
    <row r="5553" spans="2:2">
      <c r="B5553" s="84"/>
    </row>
    <row r="5554" spans="2:2">
      <c r="B5554" s="84"/>
    </row>
    <row r="5555" spans="2:2">
      <c r="B5555" s="84"/>
    </row>
    <row r="5556" spans="2:2">
      <c r="B5556" s="84"/>
    </row>
    <row r="5557" spans="2:2">
      <c r="B5557" s="84"/>
    </row>
    <row r="5558" spans="2:2">
      <c r="B5558" s="84"/>
    </row>
    <row r="5559" spans="2:2">
      <c r="B5559" s="84"/>
    </row>
    <row r="5560" spans="2:2">
      <c r="B5560" s="84"/>
    </row>
    <row r="5561" spans="2:2">
      <c r="B5561" s="84"/>
    </row>
    <row r="5562" spans="2:2">
      <c r="B5562" s="84"/>
    </row>
    <row r="5563" spans="2:2">
      <c r="B5563" s="84"/>
    </row>
    <row r="5564" spans="2:2">
      <c r="B5564" s="84"/>
    </row>
    <row r="5565" spans="2:2">
      <c r="B5565" s="84"/>
    </row>
    <row r="5566" spans="2:2">
      <c r="B5566" s="84"/>
    </row>
    <row r="5567" spans="2:2">
      <c r="B5567" s="84"/>
    </row>
    <row r="5568" spans="2:2">
      <c r="B5568" s="84"/>
    </row>
    <row r="5569" spans="2:2">
      <c r="B5569" s="84"/>
    </row>
    <row r="5570" spans="2:2">
      <c r="B5570" s="84"/>
    </row>
    <row r="5571" spans="2:2">
      <c r="B5571" s="84"/>
    </row>
    <row r="5572" spans="2:2">
      <c r="B5572" s="84"/>
    </row>
    <row r="5573" spans="2:2">
      <c r="B5573" s="84"/>
    </row>
    <row r="5574" spans="2:2">
      <c r="B5574" s="84"/>
    </row>
    <row r="5575" spans="2:2">
      <c r="B5575" s="84"/>
    </row>
    <row r="5576" spans="2:2">
      <c r="B5576" s="84"/>
    </row>
    <row r="5577" spans="2:2">
      <c r="B5577" s="84"/>
    </row>
    <row r="5578" spans="2:2">
      <c r="B5578" s="84"/>
    </row>
    <row r="5579" spans="2:2">
      <c r="B5579" s="84"/>
    </row>
    <row r="5580" spans="2:2">
      <c r="B5580" s="84"/>
    </row>
    <row r="5581" spans="2:2">
      <c r="B5581" s="84"/>
    </row>
    <row r="5582" spans="2:2">
      <c r="B5582" s="84"/>
    </row>
    <row r="5583" spans="2:2">
      <c r="B5583" s="84"/>
    </row>
    <row r="5584" spans="2:2">
      <c r="B5584" s="84"/>
    </row>
    <row r="5585" spans="2:2">
      <c r="B5585" s="84"/>
    </row>
    <row r="5586" spans="2:2">
      <c r="B5586" s="84"/>
    </row>
    <row r="5587" spans="2:2">
      <c r="B5587" s="84"/>
    </row>
    <row r="5588" spans="2:2">
      <c r="B5588" s="84"/>
    </row>
    <row r="5589" spans="2:2">
      <c r="B5589" s="84"/>
    </row>
    <row r="5590" spans="2:2">
      <c r="B5590" s="84"/>
    </row>
    <row r="5591" spans="2:2">
      <c r="B5591" s="84"/>
    </row>
    <row r="5592" spans="2:2">
      <c r="B5592" s="84"/>
    </row>
    <row r="5593" spans="2:2">
      <c r="B5593" s="84"/>
    </row>
    <row r="5594" spans="2:2">
      <c r="B5594" s="84"/>
    </row>
    <row r="5595" spans="2:2">
      <c r="B5595" s="84"/>
    </row>
    <row r="5596" spans="2:2">
      <c r="B5596" s="84"/>
    </row>
    <row r="5597" spans="2:2">
      <c r="B5597" s="84"/>
    </row>
    <row r="5598" spans="2:2">
      <c r="B5598" s="84"/>
    </row>
    <row r="5599" spans="2:2">
      <c r="B5599" s="84"/>
    </row>
    <row r="5600" spans="2:2">
      <c r="B5600" s="84"/>
    </row>
    <row r="5601" spans="2:2">
      <c r="B5601" s="84"/>
    </row>
    <row r="5602" spans="2:2">
      <c r="B5602" s="84"/>
    </row>
    <row r="5603" spans="2:2">
      <c r="B5603" s="84"/>
    </row>
    <row r="5604" spans="2:2">
      <c r="B5604" s="84"/>
    </row>
    <row r="5605" spans="2:2">
      <c r="B5605" s="84"/>
    </row>
    <row r="5606" spans="2:2">
      <c r="B5606" s="84"/>
    </row>
    <row r="5607" spans="2:2">
      <c r="B5607" s="84"/>
    </row>
    <row r="5608" spans="2:2">
      <c r="B5608" s="84"/>
    </row>
    <row r="5609" spans="2:2">
      <c r="B5609" s="84"/>
    </row>
    <row r="5610" spans="2:2">
      <c r="B5610" s="84"/>
    </row>
    <row r="5611" spans="2:2">
      <c r="B5611" s="84"/>
    </row>
    <row r="5612" spans="2:2">
      <c r="B5612" s="84"/>
    </row>
    <row r="5613" spans="2:2">
      <c r="B5613" s="84"/>
    </row>
    <row r="5614" spans="2:2">
      <c r="B5614" s="84"/>
    </row>
    <row r="5615" spans="2:2">
      <c r="B5615" s="84"/>
    </row>
    <row r="5616" spans="2:2">
      <c r="B5616" s="84"/>
    </row>
    <row r="5617" spans="2:2">
      <c r="B5617" s="84"/>
    </row>
    <row r="5618" spans="2:2">
      <c r="B5618" s="84"/>
    </row>
    <row r="5619" spans="2:2">
      <c r="B5619" s="84"/>
    </row>
    <row r="5620" spans="2:2">
      <c r="B5620" s="84"/>
    </row>
    <row r="5621" spans="2:2">
      <c r="B5621" s="84"/>
    </row>
    <row r="5622" spans="2:2">
      <c r="B5622" s="84"/>
    </row>
    <row r="5623" spans="2:2">
      <c r="B5623" s="84"/>
    </row>
    <row r="5624" spans="2:2">
      <c r="B5624" s="84"/>
    </row>
    <row r="5625" spans="2:2">
      <c r="B5625" s="84"/>
    </row>
    <row r="5626" spans="2:2">
      <c r="B5626" s="84"/>
    </row>
    <row r="5627" spans="2:2">
      <c r="B5627" s="84"/>
    </row>
    <row r="5628" spans="2:2">
      <c r="B5628" s="84"/>
    </row>
    <row r="5629" spans="2:2">
      <c r="B5629" s="84"/>
    </row>
    <row r="5630" spans="2:2">
      <c r="B5630" s="84"/>
    </row>
    <row r="5631" spans="2:2">
      <c r="B5631" s="84"/>
    </row>
    <row r="5632" spans="2:2">
      <c r="B5632" s="84"/>
    </row>
    <row r="5633" spans="2:2">
      <c r="B5633" s="84"/>
    </row>
    <row r="5634" spans="2:2">
      <c r="B5634" s="84"/>
    </row>
    <row r="5635" spans="2:2">
      <c r="B5635" s="84"/>
    </row>
    <row r="5636" spans="2:2">
      <c r="B5636" s="84"/>
    </row>
    <row r="5637" spans="2:2">
      <c r="B5637" s="84"/>
    </row>
    <row r="5638" spans="2:2">
      <c r="B5638" s="84"/>
    </row>
    <row r="5639" spans="2:2">
      <c r="B5639" s="84"/>
    </row>
    <row r="5640" spans="2:2">
      <c r="B5640" s="84"/>
    </row>
    <row r="5641" spans="2:2">
      <c r="B5641" s="84"/>
    </row>
    <row r="5642" spans="2:2">
      <c r="B5642" s="84"/>
    </row>
    <row r="5643" spans="2:2">
      <c r="B5643" s="84"/>
    </row>
    <row r="5644" spans="2:2">
      <c r="B5644" s="84"/>
    </row>
    <row r="5645" spans="2:2">
      <c r="B5645" s="84"/>
    </row>
    <row r="5646" spans="2:2">
      <c r="B5646" s="84"/>
    </row>
    <row r="5647" spans="2:2">
      <c r="B5647" s="84"/>
    </row>
    <row r="5648" spans="2:2">
      <c r="B5648" s="84"/>
    </row>
    <row r="5649" spans="2:2">
      <c r="B5649" s="84"/>
    </row>
    <row r="5650" spans="2:2">
      <c r="B5650" s="84"/>
    </row>
    <row r="5651" spans="2:2">
      <c r="B5651" s="84"/>
    </row>
    <row r="5652" spans="2:2">
      <c r="B5652" s="84"/>
    </row>
    <row r="5653" spans="2:2">
      <c r="B5653" s="84"/>
    </row>
    <row r="5654" spans="2:2">
      <c r="B5654" s="84"/>
    </row>
    <row r="5655" spans="2:2">
      <c r="B5655" s="84"/>
    </row>
    <row r="5656" spans="2:2">
      <c r="B5656" s="84"/>
    </row>
    <row r="5657" spans="2:2">
      <c r="B5657" s="84"/>
    </row>
    <row r="5658" spans="2:2">
      <c r="B5658" s="84"/>
    </row>
    <row r="5659" spans="2:2">
      <c r="B5659" s="84"/>
    </row>
    <row r="5660" spans="2:2">
      <c r="B5660" s="84"/>
    </row>
    <row r="5661" spans="2:2">
      <c r="B5661" s="84"/>
    </row>
    <row r="5662" spans="2:2">
      <c r="B5662" s="84"/>
    </row>
    <row r="5663" spans="2:2">
      <c r="B5663" s="84"/>
    </row>
    <row r="5664" spans="2:2">
      <c r="B5664" s="84"/>
    </row>
    <row r="5665" spans="2:2">
      <c r="B5665" s="84"/>
    </row>
    <row r="5666" spans="2:2">
      <c r="B5666" s="84"/>
    </row>
    <row r="5667" spans="2:2">
      <c r="B5667" s="84"/>
    </row>
    <row r="5668" spans="2:2">
      <c r="B5668" s="84"/>
    </row>
    <row r="5669" spans="2:2">
      <c r="B5669" s="84"/>
    </row>
    <row r="5670" spans="2:2">
      <c r="B5670" s="84"/>
    </row>
    <row r="5671" spans="2:2">
      <c r="B5671" s="84"/>
    </row>
    <row r="5672" spans="2:2">
      <c r="B5672" s="84"/>
    </row>
    <row r="5673" spans="2:2">
      <c r="B5673" s="84"/>
    </row>
    <row r="5674" spans="2:2">
      <c r="B5674" s="84"/>
    </row>
    <row r="5675" spans="2:2">
      <c r="B5675" s="84"/>
    </row>
    <row r="5676" spans="2:2">
      <c r="B5676" s="84"/>
    </row>
    <row r="5677" spans="2:2">
      <c r="B5677" s="84"/>
    </row>
    <row r="5678" spans="2:2">
      <c r="B5678" s="84"/>
    </row>
    <row r="5679" spans="2:2">
      <c r="B5679" s="84"/>
    </row>
    <row r="5680" spans="2:2">
      <c r="B5680" s="84"/>
    </row>
    <row r="5681" spans="2:2">
      <c r="B5681" s="84"/>
    </row>
    <row r="5682" spans="2:2">
      <c r="B5682" s="84"/>
    </row>
    <row r="5683" spans="2:2">
      <c r="B5683" s="84"/>
    </row>
    <row r="5684" spans="2:2">
      <c r="B5684" s="84"/>
    </row>
    <row r="5685" spans="2:2">
      <c r="B5685" s="84"/>
    </row>
    <row r="5686" spans="2:2">
      <c r="B5686" s="84"/>
    </row>
    <row r="5687" spans="2:2">
      <c r="B5687" s="84"/>
    </row>
    <row r="5688" spans="2:2">
      <c r="B5688" s="84"/>
    </row>
    <row r="5689" spans="2:2">
      <c r="B5689" s="84"/>
    </row>
    <row r="5690" spans="2:2">
      <c r="B5690" s="84"/>
    </row>
    <row r="5691" spans="2:2">
      <c r="B5691" s="84"/>
    </row>
    <row r="5692" spans="2:2">
      <c r="B5692" s="84"/>
    </row>
    <row r="5693" spans="2:2">
      <c r="B5693" s="84"/>
    </row>
    <row r="5694" spans="2:2">
      <c r="B5694" s="84"/>
    </row>
    <row r="5695" spans="2:2">
      <c r="B5695" s="84"/>
    </row>
    <row r="5696" spans="2:2">
      <c r="B5696" s="84"/>
    </row>
    <row r="5697" spans="2:2">
      <c r="B5697" s="84"/>
    </row>
    <row r="5698" spans="2:2">
      <c r="B5698" s="84"/>
    </row>
    <row r="5699" spans="2:2">
      <c r="B5699" s="84"/>
    </row>
    <row r="5700" spans="2:2">
      <c r="B5700" s="84"/>
    </row>
    <row r="5701" spans="2:2">
      <c r="B5701" s="84"/>
    </row>
    <row r="5702" spans="2:2">
      <c r="B5702" s="84"/>
    </row>
    <row r="5703" spans="2:2">
      <c r="B5703" s="84"/>
    </row>
    <row r="5704" spans="2:2">
      <c r="B5704" s="84"/>
    </row>
    <row r="5705" spans="2:2">
      <c r="B5705" s="84"/>
    </row>
    <row r="5706" spans="2:2">
      <c r="B5706" s="84"/>
    </row>
    <row r="5707" spans="2:2">
      <c r="B5707" s="84"/>
    </row>
    <row r="5708" spans="2:2">
      <c r="B5708" s="84"/>
    </row>
    <row r="5709" spans="2:2">
      <c r="B5709" s="84"/>
    </row>
    <row r="5710" spans="2:2">
      <c r="B5710" s="84"/>
    </row>
    <row r="5711" spans="2:2">
      <c r="B5711" s="84"/>
    </row>
    <row r="5712" spans="2:2">
      <c r="B5712" s="84"/>
    </row>
    <row r="5761" spans="2:2">
      <c r="B5761" s="84"/>
    </row>
    <row r="5762" spans="2:2">
      <c r="B5762" s="84"/>
    </row>
    <row r="5763" spans="2:2">
      <c r="B5763" s="84"/>
    </row>
    <row r="5764" spans="2:2">
      <c r="B5764" s="84"/>
    </row>
    <row r="5765" spans="2:2">
      <c r="B5765" s="84"/>
    </row>
    <row r="5766" spans="2:2">
      <c r="B5766" s="84"/>
    </row>
    <row r="5767" spans="2:2">
      <c r="B5767" s="84"/>
    </row>
    <row r="5768" spans="2:2">
      <c r="B5768" s="84"/>
    </row>
    <row r="5769" spans="2:2">
      <c r="B5769" s="84"/>
    </row>
    <row r="5770" spans="2:2">
      <c r="B5770" s="84"/>
    </row>
    <row r="5771" spans="2:2">
      <c r="B5771" s="84"/>
    </row>
    <row r="5772" spans="2:2">
      <c r="B5772" s="84"/>
    </row>
    <row r="5773" spans="2:2">
      <c r="B5773" s="84"/>
    </row>
    <row r="5774" spans="2:2">
      <c r="B5774" s="84"/>
    </row>
    <row r="5775" spans="2:2">
      <c r="B5775" s="84"/>
    </row>
    <row r="5776" spans="2:2">
      <c r="B5776" s="84"/>
    </row>
    <row r="5777" spans="2:2">
      <c r="B5777" s="84"/>
    </row>
    <row r="5778" spans="2:2">
      <c r="B5778" s="84"/>
    </row>
    <row r="5779" spans="2:2">
      <c r="B5779" s="84"/>
    </row>
    <row r="5780" spans="2:2">
      <c r="B5780" s="84"/>
    </row>
    <row r="5781" spans="2:2">
      <c r="B5781" s="84"/>
    </row>
    <row r="5782" spans="2:2">
      <c r="B5782" s="84"/>
    </row>
    <row r="5783" spans="2:2">
      <c r="B5783" s="84"/>
    </row>
    <row r="5784" spans="2:2">
      <c r="B5784" s="84"/>
    </row>
    <row r="5785" spans="2:2">
      <c r="B5785" s="84"/>
    </row>
    <row r="5786" spans="2:2">
      <c r="B5786" s="84"/>
    </row>
    <row r="5787" spans="2:2">
      <c r="B5787" s="84"/>
    </row>
    <row r="5788" spans="2:2">
      <c r="B5788" s="84"/>
    </row>
    <row r="5789" spans="2:2">
      <c r="B5789" s="84"/>
    </row>
    <row r="5790" spans="2:2">
      <c r="B5790" s="84"/>
    </row>
    <row r="5791" spans="2:2">
      <c r="B5791" s="84"/>
    </row>
    <row r="5792" spans="2:2">
      <c r="B5792" s="84"/>
    </row>
    <row r="5793" spans="2:2">
      <c r="B5793" s="84"/>
    </row>
    <row r="5794" spans="2:2">
      <c r="B5794" s="84"/>
    </row>
    <row r="5795" spans="2:2">
      <c r="B5795" s="84"/>
    </row>
    <row r="5796" spans="2:2">
      <c r="B5796" s="84"/>
    </row>
    <row r="5797" spans="2:2">
      <c r="B5797" s="84"/>
    </row>
    <row r="5798" spans="2:2">
      <c r="B5798" s="84"/>
    </row>
    <row r="5799" spans="2:2">
      <c r="B5799" s="84"/>
    </row>
    <row r="5800" spans="2:2">
      <c r="B5800" s="84"/>
    </row>
    <row r="5801" spans="2:2">
      <c r="B5801" s="84"/>
    </row>
    <row r="5802" spans="2:2">
      <c r="B5802" s="84"/>
    </row>
    <row r="5803" spans="2:2">
      <c r="B5803" s="84"/>
    </row>
    <row r="5804" spans="2:2">
      <c r="B5804" s="84"/>
    </row>
    <row r="5805" spans="2:2">
      <c r="B5805" s="84"/>
    </row>
    <row r="5806" spans="2:2">
      <c r="B5806" s="84"/>
    </row>
    <row r="5807" spans="2:2">
      <c r="B5807" s="84"/>
    </row>
    <row r="5808" spans="2:2">
      <c r="B5808" s="84"/>
    </row>
    <row r="5809" spans="2:2">
      <c r="B5809" s="84"/>
    </row>
    <row r="5810" spans="2:2">
      <c r="B5810" s="84"/>
    </row>
    <row r="5811" spans="2:2">
      <c r="B5811" s="84"/>
    </row>
    <row r="5812" spans="2:2">
      <c r="B5812" s="84"/>
    </row>
    <row r="5813" spans="2:2">
      <c r="B5813" s="84"/>
    </row>
    <row r="5814" spans="2:2">
      <c r="B5814" s="84"/>
    </row>
    <row r="5815" spans="2:2">
      <c r="B5815" s="84"/>
    </row>
    <row r="5816" spans="2:2">
      <c r="B5816" s="84"/>
    </row>
    <row r="5817" spans="2:2">
      <c r="B5817" s="84"/>
    </row>
    <row r="5818" spans="2:2">
      <c r="B5818" s="84"/>
    </row>
    <row r="5819" spans="2:2">
      <c r="B5819" s="84"/>
    </row>
    <row r="5820" spans="2:2">
      <c r="B5820" s="84"/>
    </row>
    <row r="5821" spans="2:2">
      <c r="B5821" s="84"/>
    </row>
    <row r="5822" spans="2:2">
      <c r="B5822" s="84"/>
    </row>
    <row r="5823" spans="2:2">
      <c r="B5823" s="84"/>
    </row>
    <row r="5824" spans="2:2">
      <c r="B5824" s="84"/>
    </row>
    <row r="5825" spans="2:2">
      <c r="B5825" s="84"/>
    </row>
    <row r="5826" spans="2:2">
      <c r="B5826" s="84"/>
    </row>
    <row r="5827" spans="2:2">
      <c r="B5827" s="84"/>
    </row>
    <row r="5828" spans="2:2">
      <c r="B5828" s="84"/>
    </row>
    <row r="5829" spans="2:2">
      <c r="B5829" s="84"/>
    </row>
    <row r="5830" spans="2:2">
      <c r="B5830" s="84"/>
    </row>
    <row r="5831" spans="2:2">
      <c r="B5831" s="84"/>
    </row>
    <row r="5832" spans="2:2">
      <c r="B5832" s="84"/>
    </row>
    <row r="5833" spans="2:2">
      <c r="B5833" s="84"/>
    </row>
    <row r="5834" spans="2:2">
      <c r="B5834" s="84"/>
    </row>
    <row r="5835" spans="2:2">
      <c r="B5835" s="84"/>
    </row>
    <row r="5836" spans="2:2">
      <c r="B5836" s="84"/>
    </row>
    <row r="5837" spans="2:2">
      <c r="B5837" s="84"/>
    </row>
    <row r="5838" spans="2:2">
      <c r="B5838" s="84"/>
    </row>
    <row r="5839" spans="2:2">
      <c r="B5839" s="84"/>
    </row>
    <row r="5840" spans="2:2">
      <c r="B5840" s="84"/>
    </row>
    <row r="5841" spans="2:2">
      <c r="B5841" s="84"/>
    </row>
    <row r="5842" spans="2:2">
      <c r="B5842" s="84"/>
    </row>
    <row r="5843" spans="2:2">
      <c r="B5843" s="84"/>
    </row>
    <row r="5844" spans="2:2">
      <c r="B5844" s="84"/>
    </row>
    <row r="5845" spans="2:2">
      <c r="B5845" s="84"/>
    </row>
    <row r="5846" spans="2:2">
      <c r="B5846" s="84"/>
    </row>
    <row r="5847" spans="2:2">
      <c r="B5847" s="84"/>
    </row>
    <row r="5848" spans="2:2">
      <c r="B5848" s="84"/>
    </row>
    <row r="5849" spans="2:2">
      <c r="B5849" s="84"/>
    </row>
    <row r="5850" spans="2:2">
      <c r="B5850" s="84"/>
    </row>
    <row r="5851" spans="2:2">
      <c r="B5851" s="84"/>
    </row>
    <row r="5852" spans="2:2">
      <c r="B5852" s="84"/>
    </row>
    <row r="5853" spans="2:2">
      <c r="B5853" s="84"/>
    </row>
    <row r="5854" spans="2:2">
      <c r="B5854" s="84"/>
    </row>
    <row r="5855" spans="2:2">
      <c r="B5855" s="84"/>
    </row>
    <row r="5856" spans="2:2">
      <c r="B5856" s="84"/>
    </row>
    <row r="5857" spans="2:2">
      <c r="B5857" s="84"/>
    </row>
    <row r="5858" spans="2:2">
      <c r="B5858" s="84"/>
    </row>
    <row r="5859" spans="2:2">
      <c r="B5859" s="84"/>
    </row>
    <row r="5860" spans="2:2">
      <c r="B5860" s="84"/>
    </row>
    <row r="5861" spans="2:2">
      <c r="B5861" s="84"/>
    </row>
    <row r="5862" spans="2:2">
      <c r="B5862" s="84"/>
    </row>
    <row r="5863" spans="2:2">
      <c r="B5863" s="84"/>
    </row>
    <row r="5864" spans="2:2">
      <c r="B5864" s="84"/>
    </row>
    <row r="5865" spans="2:2">
      <c r="B5865" s="84"/>
    </row>
    <row r="5866" spans="2:2">
      <c r="B5866" s="84"/>
    </row>
    <row r="5867" spans="2:2">
      <c r="B5867" s="84"/>
    </row>
    <row r="5868" spans="2:2">
      <c r="B5868" s="84"/>
    </row>
    <row r="5869" spans="2:2">
      <c r="B5869" s="84"/>
    </row>
    <row r="5870" spans="2:2">
      <c r="B5870" s="84"/>
    </row>
    <row r="5871" spans="2:2">
      <c r="B5871" s="84"/>
    </row>
    <row r="5872" spans="2:2">
      <c r="B5872" s="84"/>
    </row>
    <row r="5873" spans="2:2">
      <c r="B5873" s="84"/>
    </row>
    <row r="5874" spans="2:2">
      <c r="B5874" s="84"/>
    </row>
    <row r="5875" spans="2:2">
      <c r="B5875" s="84"/>
    </row>
    <row r="5876" spans="2:2">
      <c r="B5876" s="84"/>
    </row>
    <row r="5877" spans="2:2">
      <c r="B5877" s="84"/>
    </row>
    <row r="5878" spans="2:2">
      <c r="B5878" s="84"/>
    </row>
    <row r="5879" spans="2:2">
      <c r="B5879" s="84"/>
    </row>
    <row r="5880" spans="2:2">
      <c r="B5880" s="84"/>
    </row>
    <row r="5881" spans="2:2">
      <c r="B5881" s="84"/>
    </row>
    <row r="5882" spans="2:2">
      <c r="B5882" s="84"/>
    </row>
    <row r="5883" spans="2:2">
      <c r="B5883" s="84"/>
    </row>
    <row r="5884" spans="2:2">
      <c r="B5884" s="84"/>
    </row>
    <row r="5885" spans="2:2">
      <c r="B5885" s="84"/>
    </row>
    <row r="5886" spans="2:2">
      <c r="B5886" s="84"/>
    </row>
    <row r="5887" spans="2:2">
      <c r="B5887" s="84"/>
    </row>
    <row r="5888" spans="2:2">
      <c r="B5888" s="84"/>
    </row>
    <row r="5889" spans="2:2">
      <c r="B5889" s="84"/>
    </row>
    <row r="5890" spans="2:2">
      <c r="B5890" s="84"/>
    </row>
    <row r="5891" spans="2:2">
      <c r="B5891" s="84"/>
    </row>
    <row r="5892" spans="2:2">
      <c r="B5892" s="84"/>
    </row>
    <row r="5893" spans="2:2">
      <c r="B5893" s="84"/>
    </row>
    <row r="5894" spans="2:2">
      <c r="B5894" s="84"/>
    </row>
    <row r="5895" spans="2:2">
      <c r="B5895" s="84"/>
    </row>
    <row r="5896" spans="2:2">
      <c r="B5896" s="84"/>
    </row>
    <row r="5897" spans="2:2">
      <c r="B5897" s="84"/>
    </row>
    <row r="5898" spans="2:2">
      <c r="B5898" s="84"/>
    </row>
    <row r="5899" spans="2:2">
      <c r="B5899" s="84"/>
    </row>
    <row r="5900" spans="2:2">
      <c r="B5900" s="84"/>
    </row>
    <row r="5901" spans="2:2">
      <c r="B5901" s="84"/>
    </row>
    <row r="5902" spans="2:2">
      <c r="B5902" s="84"/>
    </row>
    <row r="5903" spans="2:2">
      <c r="B5903" s="84"/>
    </row>
    <row r="5904" spans="2:2">
      <c r="B5904" s="84"/>
    </row>
    <row r="5905" spans="2:2">
      <c r="B5905" s="84"/>
    </row>
    <row r="5906" spans="2:2">
      <c r="B5906" s="84"/>
    </row>
    <row r="5907" spans="2:2">
      <c r="B5907" s="84"/>
    </row>
    <row r="5908" spans="2:2">
      <c r="B5908" s="84"/>
    </row>
    <row r="5909" spans="2:2">
      <c r="B5909" s="84"/>
    </row>
    <row r="5910" spans="2:2">
      <c r="B5910" s="84"/>
    </row>
    <row r="5911" spans="2:2">
      <c r="B5911" s="84"/>
    </row>
    <row r="5912" spans="2:2">
      <c r="B5912" s="84"/>
    </row>
    <row r="5913" spans="2:2">
      <c r="B5913" s="84"/>
    </row>
    <row r="5914" spans="2:2">
      <c r="B5914" s="84"/>
    </row>
    <row r="5915" spans="2:2">
      <c r="B5915" s="84"/>
    </row>
    <row r="5916" spans="2:2">
      <c r="B5916" s="84"/>
    </row>
    <row r="5917" spans="2:2">
      <c r="B5917" s="84"/>
    </row>
    <row r="5918" spans="2:2">
      <c r="B5918" s="84"/>
    </row>
    <row r="5919" spans="2:2">
      <c r="B5919" s="84"/>
    </row>
    <row r="5920" spans="2:2">
      <c r="B5920" s="84"/>
    </row>
    <row r="5921" spans="2:2">
      <c r="B5921" s="84"/>
    </row>
    <row r="5922" spans="2:2">
      <c r="B5922" s="84"/>
    </row>
    <row r="5923" spans="2:2">
      <c r="B5923" s="84"/>
    </row>
    <row r="5924" spans="2:2">
      <c r="B5924" s="84"/>
    </row>
    <row r="5925" spans="2:2">
      <c r="B5925" s="84"/>
    </row>
    <row r="5926" spans="2:2">
      <c r="B5926" s="84"/>
    </row>
    <row r="5927" spans="2:2">
      <c r="B5927" s="84"/>
    </row>
    <row r="5928" spans="2:2">
      <c r="B5928" s="84"/>
    </row>
    <row r="5929" spans="2:2">
      <c r="B5929" s="84"/>
    </row>
    <row r="5930" spans="2:2">
      <c r="B5930" s="84"/>
    </row>
    <row r="5931" spans="2:2">
      <c r="B5931" s="84"/>
    </row>
    <row r="5932" spans="2:2">
      <c r="B5932" s="84"/>
    </row>
    <row r="5933" spans="2:2">
      <c r="B5933" s="84"/>
    </row>
    <row r="5934" spans="2:2">
      <c r="B5934" s="84"/>
    </row>
    <row r="5935" spans="2:2">
      <c r="B5935" s="84"/>
    </row>
    <row r="5936" spans="2:2">
      <c r="B5936" s="84"/>
    </row>
    <row r="5937" spans="2:2">
      <c r="B5937" s="84"/>
    </row>
    <row r="5938" spans="2:2">
      <c r="B5938" s="84"/>
    </row>
    <row r="5939" spans="2:2">
      <c r="B5939" s="84"/>
    </row>
    <row r="5940" spans="2:2">
      <c r="B5940" s="84"/>
    </row>
    <row r="5941" spans="2:2">
      <c r="B5941" s="84"/>
    </row>
    <row r="5942" spans="2:2">
      <c r="B5942" s="84"/>
    </row>
    <row r="5943" spans="2:2">
      <c r="B5943" s="84"/>
    </row>
    <row r="5944" spans="2:2">
      <c r="B5944" s="84"/>
    </row>
    <row r="5945" spans="2:2">
      <c r="B5945" s="84"/>
    </row>
    <row r="5946" spans="2:2">
      <c r="B5946" s="84"/>
    </row>
    <row r="5947" spans="2:2">
      <c r="B5947" s="84"/>
    </row>
    <row r="5948" spans="2:2">
      <c r="B5948" s="84"/>
    </row>
    <row r="5949" spans="2:2">
      <c r="B5949" s="84"/>
    </row>
    <row r="5950" spans="2:2">
      <c r="B5950" s="84"/>
    </row>
    <row r="5951" spans="2:2">
      <c r="B5951" s="84"/>
    </row>
    <row r="5952" spans="2:2">
      <c r="B5952" s="84"/>
    </row>
    <row r="5953" spans="2:2">
      <c r="B5953" s="84"/>
    </row>
    <row r="5954" spans="2:2">
      <c r="B5954" s="84"/>
    </row>
    <row r="5955" spans="2:2">
      <c r="B5955" s="84"/>
    </row>
    <row r="5956" spans="2:2">
      <c r="B5956" s="84"/>
    </row>
    <row r="5957" spans="2:2">
      <c r="B5957" s="84"/>
    </row>
    <row r="5958" spans="2:2">
      <c r="B5958" s="84"/>
    </row>
    <row r="5959" spans="2:2">
      <c r="B5959" s="84"/>
    </row>
    <row r="5960" spans="2:2">
      <c r="B5960" s="84"/>
    </row>
    <row r="5961" spans="2:2">
      <c r="B5961" s="84"/>
    </row>
    <row r="5962" spans="2:2">
      <c r="B5962" s="84"/>
    </row>
    <row r="5963" spans="2:2">
      <c r="B5963" s="84"/>
    </row>
    <row r="5964" spans="2:2">
      <c r="B5964" s="84"/>
    </row>
    <row r="5965" spans="2:2">
      <c r="B5965" s="84"/>
    </row>
    <row r="5966" spans="2:2">
      <c r="B5966" s="84"/>
    </row>
    <row r="5967" spans="2:2">
      <c r="B5967" s="84"/>
    </row>
    <row r="5968" spans="2:2">
      <c r="B5968" s="84"/>
    </row>
    <row r="5969" spans="2:2">
      <c r="B5969" s="84"/>
    </row>
    <row r="5970" spans="2:2">
      <c r="B5970" s="84"/>
    </row>
    <row r="5971" spans="2:2">
      <c r="B5971" s="84"/>
    </row>
    <row r="5972" spans="2:2">
      <c r="B5972" s="84"/>
    </row>
    <row r="5973" spans="2:2">
      <c r="B5973" s="84"/>
    </row>
    <row r="5974" spans="2:2">
      <c r="B5974" s="84"/>
    </row>
    <row r="5975" spans="2:2">
      <c r="B5975" s="84"/>
    </row>
    <row r="5976" spans="2:2">
      <c r="B5976" s="84"/>
    </row>
    <row r="5977" spans="2:2">
      <c r="B5977" s="84"/>
    </row>
    <row r="5978" spans="2:2">
      <c r="B5978" s="84"/>
    </row>
    <row r="5979" spans="2:2">
      <c r="B5979" s="84"/>
    </row>
    <row r="5980" spans="2:2">
      <c r="B5980" s="84"/>
    </row>
    <row r="5981" spans="2:2">
      <c r="B5981" s="84"/>
    </row>
    <row r="5982" spans="2:2">
      <c r="B5982" s="84"/>
    </row>
    <row r="5983" spans="2:2">
      <c r="B5983" s="84"/>
    </row>
    <row r="5984" spans="2:2">
      <c r="B5984" s="84"/>
    </row>
    <row r="5985" spans="2:2">
      <c r="B5985" s="84"/>
    </row>
    <row r="5986" spans="2:2">
      <c r="B5986" s="84"/>
    </row>
    <row r="5987" spans="2:2">
      <c r="B5987" s="84"/>
    </row>
    <row r="5988" spans="2:2">
      <c r="B5988" s="84"/>
    </row>
    <row r="5989" spans="2:2">
      <c r="B5989" s="84"/>
    </row>
    <row r="5990" spans="2:2">
      <c r="B5990" s="84"/>
    </row>
    <row r="5991" spans="2:2">
      <c r="B5991" s="84"/>
    </row>
    <row r="5992" spans="2:2">
      <c r="B5992" s="84"/>
    </row>
    <row r="5993" spans="2:2">
      <c r="B5993" s="84"/>
    </row>
    <row r="5994" spans="2:2">
      <c r="B5994" s="84"/>
    </row>
    <row r="5995" spans="2:2">
      <c r="B5995" s="84"/>
    </row>
    <row r="5996" spans="2:2">
      <c r="B5996" s="84"/>
    </row>
    <row r="5997" spans="2:2">
      <c r="B5997" s="84"/>
    </row>
    <row r="5998" spans="2:2">
      <c r="B5998" s="84"/>
    </row>
    <row r="5999" spans="2:2">
      <c r="B5999" s="84"/>
    </row>
    <row r="6000" spans="2:2">
      <c r="B6000" s="84"/>
    </row>
    <row r="6001" spans="2:2">
      <c r="B6001" s="84"/>
    </row>
    <row r="6002" spans="2:2">
      <c r="B6002" s="84"/>
    </row>
    <row r="6003" spans="2:2">
      <c r="B6003" s="84"/>
    </row>
    <row r="6004" spans="2:2">
      <c r="B6004" s="84"/>
    </row>
    <row r="6005" spans="2:2">
      <c r="B6005" s="84"/>
    </row>
    <row r="6006" spans="2:2">
      <c r="B6006" s="84"/>
    </row>
    <row r="6007" spans="2:2">
      <c r="B6007" s="84"/>
    </row>
    <row r="6008" spans="2:2">
      <c r="B6008" s="84"/>
    </row>
    <row r="6009" spans="2:2">
      <c r="B6009" s="84"/>
    </row>
    <row r="6010" spans="2:2">
      <c r="B6010" s="84"/>
    </row>
    <row r="6011" spans="2:2">
      <c r="B6011" s="84"/>
    </row>
    <row r="6012" spans="2:2">
      <c r="B6012" s="84"/>
    </row>
    <row r="6013" spans="2:2">
      <c r="B6013" s="84"/>
    </row>
    <row r="6014" spans="2:2">
      <c r="B6014" s="84"/>
    </row>
    <row r="6015" spans="2:2">
      <c r="B6015" s="84"/>
    </row>
    <row r="6016" spans="2:2">
      <c r="B6016" s="84"/>
    </row>
    <row r="6017" spans="2:2">
      <c r="B6017" s="84"/>
    </row>
    <row r="6018" spans="2:2">
      <c r="B6018" s="84"/>
    </row>
    <row r="6019" spans="2:2">
      <c r="B6019" s="84"/>
    </row>
    <row r="6020" spans="2:2">
      <c r="B6020" s="84"/>
    </row>
    <row r="6021" spans="2:2">
      <c r="B6021" s="84"/>
    </row>
    <row r="6022" spans="2:2">
      <c r="B6022" s="84"/>
    </row>
    <row r="6023" spans="2:2">
      <c r="B6023" s="84"/>
    </row>
    <row r="6024" spans="2:2">
      <c r="B6024" s="84"/>
    </row>
    <row r="6025" spans="2:2">
      <c r="B6025" s="84"/>
    </row>
    <row r="6026" spans="2:2">
      <c r="B6026" s="84"/>
    </row>
    <row r="6027" spans="2:2">
      <c r="B6027" s="84"/>
    </row>
    <row r="6028" spans="2:2">
      <c r="B6028" s="84"/>
    </row>
    <row r="6029" spans="2:2">
      <c r="B6029" s="84"/>
    </row>
    <row r="6030" spans="2:2">
      <c r="B6030" s="84"/>
    </row>
    <row r="6031" spans="2:2">
      <c r="B6031" s="84"/>
    </row>
    <row r="6032" spans="2:2">
      <c r="B6032" s="84"/>
    </row>
    <row r="6033" spans="2:2">
      <c r="B6033" s="84"/>
    </row>
    <row r="6034" spans="2:2">
      <c r="B6034" s="84"/>
    </row>
    <row r="6035" spans="2:2">
      <c r="B6035" s="84"/>
    </row>
    <row r="6036" spans="2:2">
      <c r="B6036" s="84"/>
    </row>
    <row r="6037" spans="2:2">
      <c r="B6037" s="84"/>
    </row>
    <row r="6038" spans="2:2">
      <c r="B6038" s="84"/>
    </row>
    <row r="6039" spans="2:2">
      <c r="B6039" s="84"/>
    </row>
    <row r="6040" spans="2:2">
      <c r="B6040" s="84"/>
    </row>
    <row r="6041" spans="2:2">
      <c r="B6041" s="84"/>
    </row>
    <row r="6042" spans="2:2">
      <c r="B6042" s="84"/>
    </row>
    <row r="6043" spans="2:2">
      <c r="B6043" s="84"/>
    </row>
    <row r="6044" spans="2:2">
      <c r="B6044" s="84"/>
    </row>
    <row r="6045" spans="2:2">
      <c r="B6045" s="84"/>
    </row>
    <row r="6046" spans="2:2">
      <c r="B6046" s="84"/>
    </row>
    <row r="6047" spans="2:2">
      <c r="B6047" s="84"/>
    </row>
    <row r="6048" spans="2:2">
      <c r="B6048" s="84"/>
    </row>
    <row r="6049" spans="2:2">
      <c r="B6049" s="84"/>
    </row>
    <row r="6050" spans="2:2">
      <c r="B6050" s="84"/>
    </row>
    <row r="6051" spans="2:2">
      <c r="B6051" s="84"/>
    </row>
    <row r="6052" spans="2:2">
      <c r="B6052" s="84"/>
    </row>
    <row r="6053" spans="2:2">
      <c r="B6053" s="84"/>
    </row>
    <row r="6054" spans="2:2">
      <c r="B6054" s="84"/>
    </row>
    <row r="6055" spans="2:2">
      <c r="B6055" s="84"/>
    </row>
    <row r="6056" spans="2:2">
      <c r="B6056" s="84"/>
    </row>
    <row r="6057" spans="2:2">
      <c r="B6057" s="84"/>
    </row>
    <row r="6058" spans="2:2">
      <c r="B6058" s="84"/>
    </row>
    <row r="6059" spans="2:2">
      <c r="B6059" s="84"/>
    </row>
    <row r="6060" spans="2:2">
      <c r="B6060" s="84"/>
    </row>
    <row r="6061" spans="2:2">
      <c r="B6061" s="84"/>
    </row>
    <row r="6062" spans="2:2">
      <c r="B6062" s="84"/>
    </row>
    <row r="6063" spans="2:2">
      <c r="B6063" s="84"/>
    </row>
    <row r="6064" spans="2:2">
      <c r="B6064" s="84"/>
    </row>
    <row r="6065" spans="2:2">
      <c r="B6065" s="84"/>
    </row>
    <row r="6066" spans="2:2">
      <c r="B6066" s="84"/>
    </row>
    <row r="6067" spans="2:2">
      <c r="B6067" s="84"/>
    </row>
    <row r="6068" spans="2:2">
      <c r="B6068" s="84"/>
    </row>
    <row r="6069" spans="2:2">
      <c r="B6069" s="84"/>
    </row>
    <row r="6070" spans="2:2">
      <c r="B6070" s="84"/>
    </row>
    <row r="6071" spans="2:2">
      <c r="B6071" s="84"/>
    </row>
    <row r="6072" spans="2:2">
      <c r="B6072" s="84"/>
    </row>
    <row r="6073" spans="2:2">
      <c r="B6073" s="84"/>
    </row>
    <row r="6074" spans="2:2">
      <c r="B6074" s="84"/>
    </row>
    <row r="6075" spans="2:2">
      <c r="B6075" s="84"/>
    </row>
    <row r="6076" spans="2:2">
      <c r="B6076" s="84"/>
    </row>
    <row r="6077" spans="2:2">
      <c r="B6077" s="84"/>
    </row>
    <row r="6078" spans="2:2">
      <c r="B6078" s="84"/>
    </row>
    <row r="6079" spans="2:2">
      <c r="B6079" s="84"/>
    </row>
    <row r="6080" spans="2:2">
      <c r="B6080" s="84"/>
    </row>
    <row r="6081" spans="2:2">
      <c r="B6081" s="84"/>
    </row>
    <row r="6082" spans="2:2">
      <c r="B6082" s="84"/>
    </row>
    <row r="6083" spans="2:2">
      <c r="B6083" s="84"/>
    </row>
    <row r="6084" spans="2:2">
      <c r="B6084" s="84"/>
    </row>
    <row r="6085" spans="2:2">
      <c r="B6085" s="84"/>
    </row>
    <row r="6086" spans="2:2">
      <c r="B6086" s="84"/>
    </row>
    <row r="6087" spans="2:2">
      <c r="B6087" s="84"/>
    </row>
    <row r="6088" spans="2:2">
      <c r="B6088" s="84"/>
    </row>
    <row r="6089" spans="2:2">
      <c r="B6089" s="84"/>
    </row>
    <row r="6090" spans="2:2">
      <c r="B6090" s="84"/>
    </row>
    <row r="6091" spans="2:2">
      <c r="B6091" s="84"/>
    </row>
    <row r="6092" spans="2:2">
      <c r="B6092" s="84"/>
    </row>
    <row r="6093" spans="2:2">
      <c r="B6093" s="84"/>
    </row>
    <row r="6094" spans="2:2">
      <c r="B6094" s="84"/>
    </row>
    <row r="6095" spans="2:2">
      <c r="B6095" s="84"/>
    </row>
    <row r="6096" spans="2:2">
      <c r="B6096" s="84"/>
    </row>
    <row r="6145" spans="2:2">
      <c r="B6145" s="84"/>
    </row>
    <row r="6146" spans="2:2">
      <c r="B6146" s="84"/>
    </row>
    <row r="6147" spans="2:2">
      <c r="B6147" s="84"/>
    </row>
    <row r="6148" spans="2:2">
      <c r="B6148" s="84"/>
    </row>
    <row r="6149" spans="2:2">
      <c r="B6149" s="84"/>
    </row>
    <row r="6150" spans="2:2">
      <c r="B6150" s="84"/>
    </row>
    <row r="6151" spans="2:2">
      <c r="B6151" s="84"/>
    </row>
    <row r="6152" spans="2:2">
      <c r="B6152" s="84"/>
    </row>
    <row r="6153" spans="2:2">
      <c r="B6153" s="84"/>
    </row>
    <row r="6154" spans="2:2">
      <c r="B6154" s="84"/>
    </row>
    <row r="6155" spans="2:2">
      <c r="B6155" s="84"/>
    </row>
    <row r="6156" spans="2:2">
      <c r="B6156" s="84"/>
    </row>
    <row r="6157" spans="2:2">
      <c r="B6157" s="84"/>
    </row>
    <row r="6158" spans="2:2">
      <c r="B6158" s="84"/>
    </row>
    <row r="6159" spans="2:2">
      <c r="B6159" s="84"/>
    </row>
    <row r="6160" spans="2:2">
      <c r="B6160" s="84"/>
    </row>
    <row r="6161" spans="2:2">
      <c r="B6161" s="84"/>
    </row>
    <row r="6162" spans="2:2">
      <c r="B6162" s="84"/>
    </row>
    <row r="6163" spans="2:2">
      <c r="B6163" s="84"/>
    </row>
    <row r="6164" spans="2:2">
      <c r="B6164" s="84"/>
    </row>
    <row r="6165" spans="2:2">
      <c r="B6165" s="84"/>
    </row>
    <row r="6166" spans="2:2">
      <c r="B6166" s="84"/>
    </row>
    <row r="6167" spans="2:2">
      <c r="B6167" s="84"/>
    </row>
    <row r="6168" spans="2:2">
      <c r="B6168" s="84"/>
    </row>
    <row r="6169" spans="2:2">
      <c r="B6169" s="84"/>
    </row>
    <row r="6170" spans="2:2">
      <c r="B6170" s="84"/>
    </row>
    <row r="6171" spans="2:2">
      <c r="B6171" s="84"/>
    </row>
    <row r="6172" spans="2:2">
      <c r="B6172" s="84"/>
    </row>
    <row r="6173" spans="2:2">
      <c r="B6173" s="84"/>
    </row>
    <row r="6174" spans="2:2">
      <c r="B6174" s="84"/>
    </row>
    <row r="6175" spans="2:2">
      <c r="B6175" s="84"/>
    </row>
    <row r="6176" spans="2:2">
      <c r="B6176" s="84"/>
    </row>
    <row r="6177" spans="2:2">
      <c r="B6177" s="84"/>
    </row>
    <row r="6178" spans="2:2">
      <c r="B6178" s="84"/>
    </row>
    <row r="6179" spans="2:2">
      <c r="B6179" s="84"/>
    </row>
    <row r="6180" spans="2:2">
      <c r="B6180" s="84"/>
    </row>
    <row r="6181" spans="2:2">
      <c r="B6181" s="84"/>
    </row>
    <row r="6182" spans="2:2">
      <c r="B6182" s="84"/>
    </row>
    <row r="6183" spans="2:2">
      <c r="B6183" s="84"/>
    </row>
    <row r="6184" spans="2:2">
      <c r="B6184" s="84"/>
    </row>
    <row r="6185" spans="2:2">
      <c r="B6185" s="84"/>
    </row>
    <row r="6186" spans="2:2">
      <c r="B6186" s="84"/>
    </row>
    <row r="6187" spans="2:2">
      <c r="B6187" s="84"/>
    </row>
    <row r="6188" spans="2:2">
      <c r="B6188" s="84"/>
    </row>
    <row r="6189" spans="2:2">
      <c r="B6189" s="84"/>
    </row>
    <row r="6190" spans="2:2">
      <c r="B6190" s="84"/>
    </row>
    <row r="6191" spans="2:2">
      <c r="B6191" s="84"/>
    </row>
    <row r="6192" spans="2:2">
      <c r="B6192" s="84"/>
    </row>
    <row r="6193" spans="2:2">
      <c r="B6193" s="84"/>
    </row>
    <row r="6194" spans="2:2">
      <c r="B6194" s="84"/>
    </row>
    <row r="6195" spans="2:2">
      <c r="B6195" s="84"/>
    </row>
    <row r="6196" spans="2:2">
      <c r="B6196" s="84"/>
    </row>
    <row r="6197" spans="2:2">
      <c r="B6197" s="84"/>
    </row>
    <row r="6198" spans="2:2">
      <c r="B6198" s="84"/>
    </row>
    <row r="6199" spans="2:2">
      <c r="B6199" s="84"/>
    </row>
    <row r="6200" spans="2:2">
      <c r="B6200" s="84"/>
    </row>
    <row r="6201" spans="2:2">
      <c r="B6201" s="84"/>
    </row>
    <row r="6202" spans="2:2">
      <c r="B6202" s="84"/>
    </row>
    <row r="6203" spans="2:2">
      <c r="B6203" s="84"/>
    </row>
    <row r="6204" spans="2:2">
      <c r="B6204" s="84"/>
    </row>
    <row r="6205" spans="2:2">
      <c r="B6205" s="84"/>
    </row>
    <row r="6206" spans="2:2">
      <c r="B6206" s="84"/>
    </row>
    <row r="6207" spans="2:2">
      <c r="B6207" s="84"/>
    </row>
    <row r="6208" spans="2:2">
      <c r="B6208" s="84"/>
    </row>
    <row r="6209" spans="2:2">
      <c r="B6209" s="84"/>
    </row>
    <row r="6210" spans="2:2">
      <c r="B6210" s="84"/>
    </row>
    <row r="6211" spans="2:2">
      <c r="B6211" s="84"/>
    </row>
    <row r="6212" spans="2:2">
      <c r="B6212" s="84"/>
    </row>
    <row r="6213" spans="2:2">
      <c r="B6213" s="84"/>
    </row>
    <row r="6214" spans="2:2">
      <c r="B6214" s="84"/>
    </row>
    <row r="6215" spans="2:2">
      <c r="B6215" s="84"/>
    </row>
    <row r="6216" spans="2:2">
      <c r="B6216" s="84"/>
    </row>
    <row r="6217" spans="2:2">
      <c r="B6217" s="84"/>
    </row>
    <row r="6218" spans="2:2">
      <c r="B6218" s="84"/>
    </row>
    <row r="6219" spans="2:2">
      <c r="B6219" s="84"/>
    </row>
    <row r="6220" spans="2:2">
      <c r="B6220" s="84"/>
    </row>
    <row r="6221" spans="2:2">
      <c r="B6221" s="84"/>
    </row>
    <row r="6222" spans="2:2">
      <c r="B6222" s="84"/>
    </row>
    <row r="6223" spans="2:2">
      <c r="B6223" s="84"/>
    </row>
    <row r="6224" spans="2:2">
      <c r="B6224" s="84"/>
    </row>
    <row r="6225" spans="2:2">
      <c r="B6225" s="84"/>
    </row>
    <row r="6226" spans="2:2">
      <c r="B6226" s="84"/>
    </row>
    <row r="6227" spans="2:2">
      <c r="B6227" s="84"/>
    </row>
    <row r="6228" spans="2:2">
      <c r="B6228" s="84"/>
    </row>
    <row r="6229" spans="2:2">
      <c r="B6229" s="84"/>
    </row>
    <row r="6230" spans="2:2">
      <c r="B6230" s="84"/>
    </row>
    <row r="6231" spans="2:2">
      <c r="B6231" s="84"/>
    </row>
    <row r="6232" spans="2:2">
      <c r="B6232" s="84"/>
    </row>
    <row r="6233" spans="2:2">
      <c r="B6233" s="84"/>
    </row>
    <row r="6234" spans="2:2">
      <c r="B6234" s="84"/>
    </row>
    <row r="6235" spans="2:2">
      <c r="B6235" s="84"/>
    </row>
    <row r="6236" spans="2:2">
      <c r="B6236" s="84"/>
    </row>
    <row r="6237" spans="2:2">
      <c r="B6237" s="84"/>
    </row>
    <row r="6238" spans="2:2">
      <c r="B6238" s="84"/>
    </row>
    <row r="6239" spans="2:2">
      <c r="B6239" s="84"/>
    </row>
    <row r="6240" spans="2:2">
      <c r="B6240" s="84"/>
    </row>
    <row r="6241" spans="2:2">
      <c r="B6241" s="84"/>
    </row>
    <row r="6242" spans="2:2">
      <c r="B6242" s="84"/>
    </row>
    <row r="6243" spans="2:2">
      <c r="B6243" s="84"/>
    </row>
    <row r="6244" spans="2:2">
      <c r="B6244" s="84"/>
    </row>
    <row r="6245" spans="2:2">
      <c r="B6245" s="84"/>
    </row>
    <row r="6246" spans="2:2">
      <c r="B6246" s="84"/>
    </row>
    <row r="6247" spans="2:2">
      <c r="B6247" s="84"/>
    </row>
    <row r="6248" spans="2:2">
      <c r="B6248" s="84"/>
    </row>
    <row r="6249" spans="2:2">
      <c r="B6249" s="84"/>
    </row>
    <row r="6250" spans="2:2">
      <c r="B6250" s="84"/>
    </row>
    <row r="6251" spans="2:2">
      <c r="B6251" s="84"/>
    </row>
    <row r="6252" spans="2:2">
      <c r="B6252" s="84"/>
    </row>
    <row r="6253" spans="2:2">
      <c r="B6253" s="84"/>
    </row>
    <row r="6254" spans="2:2">
      <c r="B6254" s="84"/>
    </row>
    <row r="6255" spans="2:2">
      <c r="B6255" s="84"/>
    </row>
    <row r="6256" spans="2:2">
      <c r="B6256" s="84"/>
    </row>
    <row r="6257" spans="2:2">
      <c r="B6257" s="84"/>
    </row>
    <row r="6258" spans="2:2">
      <c r="B6258" s="84"/>
    </row>
    <row r="6259" spans="2:2">
      <c r="B6259" s="84"/>
    </row>
    <row r="6260" spans="2:2">
      <c r="B6260" s="84"/>
    </row>
    <row r="6261" spans="2:2">
      <c r="B6261" s="84"/>
    </row>
    <row r="6262" spans="2:2">
      <c r="B6262" s="84"/>
    </row>
    <row r="6263" spans="2:2">
      <c r="B6263" s="84"/>
    </row>
    <row r="6264" spans="2:2">
      <c r="B6264" s="84"/>
    </row>
    <row r="6265" spans="2:2">
      <c r="B6265" s="84"/>
    </row>
    <row r="6266" spans="2:2">
      <c r="B6266" s="84"/>
    </row>
    <row r="6267" spans="2:2">
      <c r="B6267" s="84"/>
    </row>
    <row r="6268" spans="2:2">
      <c r="B6268" s="84"/>
    </row>
    <row r="6269" spans="2:2">
      <c r="B6269" s="84"/>
    </row>
    <row r="6270" spans="2:2">
      <c r="B6270" s="84"/>
    </row>
    <row r="6271" spans="2:2">
      <c r="B6271" s="84"/>
    </row>
    <row r="6272" spans="2:2">
      <c r="B6272" s="84"/>
    </row>
    <row r="6273" spans="2:2">
      <c r="B6273" s="84"/>
    </row>
    <row r="6274" spans="2:2">
      <c r="B6274" s="84"/>
    </row>
    <row r="6275" spans="2:2">
      <c r="B6275" s="84"/>
    </row>
    <row r="6276" spans="2:2">
      <c r="B6276" s="84"/>
    </row>
    <row r="6277" spans="2:2">
      <c r="B6277" s="84"/>
    </row>
    <row r="6278" spans="2:2">
      <c r="B6278" s="84"/>
    </row>
    <row r="6279" spans="2:2">
      <c r="B6279" s="84"/>
    </row>
    <row r="6280" spans="2:2">
      <c r="B6280" s="84"/>
    </row>
    <row r="6281" spans="2:2">
      <c r="B6281" s="84"/>
    </row>
    <row r="6282" spans="2:2">
      <c r="B6282" s="84"/>
    </row>
    <row r="6283" spans="2:2">
      <c r="B6283" s="84"/>
    </row>
    <row r="6284" spans="2:2">
      <c r="B6284" s="84"/>
    </row>
    <row r="6285" spans="2:2">
      <c r="B6285" s="84"/>
    </row>
    <row r="6286" spans="2:2">
      <c r="B6286" s="84"/>
    </row>
    <row r="6287" spans="2:2">
      <c r="B6287" s="84"/>
    </row>
    <row r="6288" spans="2:2">
      <c r="B6288" s="84"/>
    </row>
    <row r="6289" spans="2:2">
      <c r="B6289" s="84"/>
    </row>
    <row r="6290" spans="2:2">
      <c r="B6290" s="84"/>
    </row>
    <row r="6291" spans="2:2">
      <c r="B6291" s="84"/>
    </row>
    <row r="6292" spans="2:2">
      <c r="B6292" s="84"/>
    </row>
    <row r="6293" spans="2:2">
      <c r="B6293" s="84"/>
    </row>
    <row r="6294" spans="2:2">
      <c r="B6294" s="84"/>
    </row>
    <row r="6295" spans="2:2">
      <c r="B6295" s="84"/>
    </row>
    <row r="6296" spans="2:2">
      <c r="B6296" s="84"/>
    </row>
    <row r="6297" spans="2:2">
      <c r="B6297" s="84"/>
    </row>
    <row r="6298" spans="2:2">
      <c r="B6298" s="84"/>
    </row>
    <row r="6299" spans="2:2">
      <c r="B6299" s="84"/>
    </row>
    <row r="6300" spans="2:2">
      <c r="B6300" s="84"/>
    </row>
    <row r="6301" spans="2:2">
      <c r="B6301" s="84"/>
    </row>
    <row r="6302" spans="2:2">
      <c r="B6302" s="84"/>
    </row>
    <row r="6303" spans="2:2">
      <c r="B6303" s="84"/>
    </row>
    <row r="6304" spans="2:2">
      <c r="B6304" s="84"/>
    </row>
    <row r="6305" spans="2:2">
      <c r="B6305" s="84"/>
    </row>
    <row r="6306" spans="2:2">
      <c r="B6306" s="84"/>
    </row>
    <row r="6307" spans="2:2">
      <c r="B6307" s="84"/>
    </row>
    <row r="6308" spans="2:2">
      <c r="B6308" s="84"/>
    </row>
    <row r="6309" spans="2:2">
      <c r="B6309" s="84"/>
    </row>
    <row r="6310" spans="2:2">
      <c r="B6310" s="84"/>
    </row>
    <row r="6311" spans="2:2">
      <c r="B6311" s="84"/>
    </row>
    <row r="6312" spans="2:2">
      <c r="B6312" s="84"/>
    </row>
    <row r="6313" spans="2:2">
      <c r="B6313" s="84"/>
    </row>
    <row r="6314" spans="2:2">
      <c r="B6314" s="84"/>
    </row>
    <row r="6315" spans="2:2">
      <c r="B6315" s="84"/>
    </row>
    <row r="6316" spans="2:2">
      <c r="B6316" s="84"/>
    </row>
    <row r="6317" spans="2:2">
      <c r="B6317" s="84"/>
    </row>
    <row r="6318" spans="2:2">
      <c r="B6318" s="84"/>
    </row>
    <row r="6319" spans="2:2">
      <c r="B6319" s="84"/>
    </row>
    <row r="6320" spans="2:2">
      <c r="B6320" s="84"/>
    </row>
    <row r="6321" spans="2:2">
      <c r="B6321" s="84"/>
    </row>
    <row r="6322" spans="2:2">
      <c r="B6322" s="84"/>
    </row>
    <row r="6323" spans="2:2">
      <c r="B6323" s="84"/>
    </row>
    <row r="6324" spans="2:2">
      <c r="B6324" s="84"/>
    </row>
    <row r="6325" spans="2:2">
      <c r="B6325" s="84"/>
    </row>
    <row r="6326" spans="2:2">
      <c r="B6326" s="84"/>
    </row>
    <row r="6327" spans="2:2">
      <c r="B6327" s="84"/>
    </row>
    <row r="6328" spans="2:2">
      <c r="B6328" s="84"/>
    </row>
    <row r="6329" spans="2:2">
      <c r="B6329" s="84"/>
    </row>
    <row r="6330" spans="2:2">
      <c r="B6330" s="84"/>
    </row>
    <row r="6331" spans="2:2">
      <c r="B6331" s="84"/>
    </row>
    <row r="6332" spans="2:2">
      <c r="B6332" s="84"/>
    </row>
    <row r="6333" spans="2:2">
      <c r="B6333" s="84"/>
    </row>
    <row r="6334" spans="2:2">
      <c r="B6334" s="84"/>
    </row>
    <row r="6335" spans="2:2">
      <c r="B6335" s="84"/>
    </row>
    <row r="6336" spans="2:2">
      <c r="B6336" s="84"/>
    </row>
    <row r="6337" spans="2:2">
      <c r="B6337" s="84"/>
    </row>
    <row r="6338" spans="2:2">
      <c r="B6338" s="84"/>
    </row>
    <row r="6339" spans="2:2">
      <c r="B6339" s="84"/>
    </row>
    <row r="6340" spans="2:2">
      <c r="B6340" s="84"/>
    </row>
    <row r="6341" spans="2:2">
      <c r="B6341" s="84"/>
    </row>
    <row r="6342" spans="2:2">
      <c r="B6342" s="84"/>
    </row>
    <row r="6343" spans="2:2">
      <c r="B6343" s="84"/>
    </row>
    <row r="6344" spans="2:2">
      <c r="B6344" s="84"/>
    </row>
    <row r="6345" spans="2:2">
      <c r="B6345" s="84"/>
    </row>
    <row r="6346" spans="2:2">
      <c r="B6346" s="84"/>
    </row>
    <row r="6347" spans="2:2">
      <c r="B6347" s="84"/>
    </row>
    <row r="6348" spans="2:2">
      <c r="B6348" s="84"/>
    </row>
    <row r="6349" spans="2:2">
      <c r="B6349" s="84"/>
    </row>
    <row r="6350" spans="2:2">
      <c r="B6350" s="84"/>
    </row>
    <row r="6351" spans="2:2">
      <c r="B6351" s="84"/>
    </row>
    <row r="6352" spans="2:2">
      <c r="B6352" s="84"/>
    </row>
    <row r="6353" spans="2:2">
      <c r="B6353" s="84"/>
    </row>
    <row r="6354" spans="2:2">
      <c r="B6354" s="84"/>
    </row>
    <row r="6355" spans="2:2">
      <c r="B6355" s="84"/>
    </row>
    <row r="6356" spans="2:2">
      <c r="B6356" s="84"/>
    </row>
    <row r="6357" spans="2:2">
      <c r="B6357" s="84"/>
    </row>
    <row r="6358" spans="2:2">
      <c r="B6358" s="84"/>
    </row>
    <row r="6359" spans="2:2">
      <c r="B6359" s="84"/>
    </row>
    <row r="6360" spans="2:2">
      <c r="B6360" s="84"/>
    </row>
    <row r="6361" spans="2:2">
      <c r="B6361" s="84"/>
    </row>
    <row r="6362" spans="2:2">
      <c r="B6362" s="84"/>
    </row>
    <row r="6363" spans="2:2">
      <c r="B6363" s="84"/>
    </row>
    <row r="6364" spans="2:2">
      <c r="B6364" s="84"/>
    </row>
    <row r="6365" spans="2:2">
      <c r="B6365" s="84"/>
    </row>
    <row r="6366" spans="2:2">
      <c r="B6366" s="84"/>
    </row>
    <row r="6367" spans="2:2">
      <c r="B6367" s="84"/>
    </row>
    <row r="6368" spans="2:2">
      <c r="B6368" s="84"/>
    </row>
    <row r="6369" spans="2:2">
      <c r="B6369" s="84"/>
    </row>
    <row r="6370" spans="2:2">
      <c r="B6370" s="84"/>
    </row>
    <row r="6371" spans="2:2">
      <c r="B6371" s="84"/>
    </row>
    <row r="6372" spans="2:2">
      <c r="B6372" s="84"/>
    </row>
    <row r="6373" spans="2:2">
      <c r="B6373" s="84"/>
    </row>
    <row r="6374" spans="2:2">
      <c r="B6374" s="84"/>
    </row>
    <row r="6375" spans="2:2">
      <c r="B6375" s="84"/>
    </row>
    <row r="6376" spans="2:2">
      <c r="B6376" s="84"/>
    </row>
    <row r="6377" spans="2:2">
      <c r="B6377" s="84"/>
    </row>
    <row r="6378" spans="2:2">
      <c r="B6378" s="84"/>
    </row>
    <row r="6379" spans="2:2">
      <c r="B6379" s="84"/>
    </row>
    <row r="6380" spans="2:2">
      <c r="B6380" s="84"/>
    </row>
    <row r="6381" spans="2:2">
      <c r="B6381" s="84"/>
    </row>
    <row r="6382" spans="2:2">
      <c r="B6382" s="84"/>
    </row>
    <row r="6383" spans="2:2">
      <c r="B6383" s="84"/>
    </row>
    <row r="6384" spans="2:2">
      <c r="B6384" s="84"/>
    </row>
    <row r="6385" spans="2:2">
      <c r="B6385" s="84"/>
    </row>
    <row r="6386" spans="2:2">
      <c r="B6386" s="84"/>
    </row>
    <row r="6387" spans="2:2">
      <c r="B6387" s="84"/>
    </row>
    <row r="6388" spans="2:2">
      <c r="B6388" s="84"/>
    </row>
    <row r="6389" spans="2:2">
      <c r="B6389" s="84"/>
    </row>
    <row r="6390" spans="2:2">
      <c r="B6390" s="84"/>
    </row>
    <row r="6391" spans="2:2">
      <c r="B6391" s="84"/>
    </row>
    <row r="6392" spans="2:2">
      <c r="B6392" s="84"/>
    </row>
    <row r="6393" spans="2:2">
      <c r="B6393" s="84"/>
    </row>
    <row r="6394" spans="2:2">
      <c r="B6394" s="84"/>
    </row>
    <row r="6395" spans="2:2">
      <c r="B6395" s="84"/>
    </row>
    <row r="6396" spans="2:2">
      <c r="B6396" s="84"/>
    </row>
    <row r="6397" spans="2:2">
      <c r="B6397" s="84"/>
    </row>
    <row r="6398" spans="2:2">
      <c r="B6398" s="84"/>
    </row>
    <row r="6399" spans="2:2">
      <c r="B6399" s="84"/>
    </row>
    <row r="6400" spans="2:2">
      <c r="B6400" s="84"/>
    </row>
    <row r="6401" spans="2:2">
      <c r="B6401" s="84"/>
    </row>
    <row r="6402" spans="2:2">
      <c r="B6402" s="84"/>
    </row>
    <row r="6403" spans="2:2">
      <c r="B6403" s="84"/>
    </row>
    <row r="6404" spans="2:2">
      <c r="B6404" s="84"/>
    </row>
    <row r="6405" spans="2:2">
      <c r="B6405" s="84"/>
    </row>
    <row r="6406" spans="2:2">
      <c r="B6406" s="84"/>
    </row>
    <row r="6407" spans="2:2">
      <c r="B6407" s="84"/>
    </row>
    <row r="6408" spans="2:2">
      <c r="B6408" s="84"/>
    </row>
    <row r="6409" spans="2:2">
      <c r="B6409" s="84"/>
    </row>
    <row r="6410" spans="2:2">
      <c r="B6410" s="84"/>
    </row>
    <row r="6411" spans="2:2">
      <c r="B6411" s="84"/>
    </row>
    <row r="6412" spans="2:2">
      <c r="B6412" s="84"/>
    </row>
    <row r="6413" spans="2:2">
      <c r="B6413" s="84"/>
    </row>
    <row r="6414" spans="2:2">
      <c r="B6414" s="84"/>
    </row>
    <row r="6415" spans="2:2">
      <c r="B6415" s="84"/>
    </row>
    <row r="6416" spans="2:2">
      <c r="B6416" s="84"/>
    </row>
    <row r="6417" spans="2:2">
      <c r="B6417" s="84"/>
    </row>
    <row r="6418" spans="2:2">
      <c r="B6418" s="84"/>
    </row>
    <row r="6419" spans="2:2">
      <c r="B6419" s="84"/>
    </row>
    <row r="6420" spans="2:2">
      <c r="B6420" s="84"/>
    </row>
    <row r="6421" spans="2:2">
      <c r="B6421" s="84"/>
    </row>
    <row r="6422" spans="2:2">
      <c r="B6422" s="84"/>
    </row>
    <row r="6423" spans="2:2">
      <c r="B6423" s="84"/>
    </row>
    <row r="6424" spans="2:2">
      <c r="B6424" s="84"/>
    </row>
    <row r="6425" spans="2:2">
      <c r="B6425" s="84"/>
    </row>
    <row r="6426" spans="2:2">
      <c r="B6426" s="84"/>
    </row>
    <row r="6427" spans="2:2">
      <c r="B6427" s="84"/>
    </row>
    <row r="6428" spans="2:2">
      <c r="B6428" s="84"/>
    </row>
    <row r="6429" spans="2:2">
      <c r="B6429" s="84"/>
    </row>
    <row r="6430" spans="2:2">
      <c r="B6430" s="84"/>
    </row>
    <row r="6431" spans="2:2">
      <c r="B6431" s="84"/>
    </row>
    <row r="6432" spans="2:2">
      <c r="B6432" s="84"/>
    </row>
    <row r="6433" spans="2:2">
      <c r="B6433" s="84"/>
    </row>
    <row r="6434" spans="2:2">
      <c r="B6434" s="84"/>
    </row>
    <row r="6435" spans="2:2">
      <c r="B6435" s="84"/>
    </row>
    <row r="6436" spans="2:2">
      <c r="B6436" s="84"/>
    </row>
    <row r="6437" spans="2:2">
      <c r="B6437" s="84"/>
    </row>
    <row r="6438" spans="2:2">
      <c r="B6438" s="84"/>
    </row>
    <row r="6439" spans="2:2">
      <c r="B6439" s="84"/>
    </row>
    <row r="6440" spans="2:2">
      <c r="B6440" s="84"/>
    </row>
    <row r="6441" spans="2:2">
      <c r="B6441" s="84"/>
    </row>
    <row r="6442" spans="2:2">
      <c r="B6442" s="84"/>
    </row>
    <row r="6443" spans="2:2">
      <c r="B6443" s="84"/>
    </row>
    <row r="6444" spans="2:2">
      <c r="B6444" s="84"/>
    </row>
    <row r="6445" spans="2:2">
      <c r="B6445" s="84"/>
    </row>
    <row r="6446" spans="2:2">
      <c r="B6446" s="84"/>
    </row>
    <row r="6447" spans="2:2">
      <c r="B6447" s="84"/>
    </row>
    <row r="6448" spans="2:2">
      <c r="B6448" s="84"/>
    </row>
    <row r="6449" spans="2:2">
      <c r="B6449" s="84"/>
    </row>
    <row r="6450" spans="2:2">
      <c r="B6450" s="84"/>
    </row>
    <row r="6451" spans="2:2">
      <c r="B6451" s="84"/>
    </row>
    <row r="6452" spans="2:2">
      <c r="B6452" s="84"/>
    </row>
    <row r="6453" spans="2:2">
      <c r="B6453" s="84"/>
    </row>
    <row r="6454" spans="2:2">
      <c r="B6454" s="84"/>
    </row>
    <row r="6455" spans="2:2">
      <c r="B6455" s="84"/>
    </row>
    <row r="6456" spans="2:2">
      <c r="B6456" s="84"/>
    </row>
    <row r="6457" spans="2:2">
      <c r="B6457" s="84"/>
    </row>
    <row r="6458" spans="2:2">
      <c r="B6458" s="84"/>
    </row>
    <row r="6459" spans="2:2">
      <c r="B6459" s="84"/>
    </row>
    <row r="6460" spans="2:2">
      <c r="B6460" s="84"/>
    </row>
    <row r="6461" spans="2:2">
      <c r="B6461" s="84"/>
    </row>
    <row r="6462" spans="2:2">
      <c r="B6462" s="84"/>
    </row>
    <row r="6463" spans="2:2">
      <c r="B6463" s="84"/>
    </row>
    <row r="6464" spans="2:2">
      <c r="B6464" s="84"/>
    </row>
    <row r="6465" spans="2:2">
      <c r="B6465" s="84"/>
    </row>
    <row r="6466" spans="2:2">
      <c r="B6466" s="84"/>
    </row>
    <row r="6467" spans="2:2">
      <c r="B6467" s="84"/>
    </row>
    <row r="6468" spans="2:2">
      <c r="B6468" s="84"/>
    </row>
    <row r="6469" spans="2:2">
      <c r="B6469" s="84"/>
    </row>
    <row r="6470" spans="2:2">
      <c r="B6470" s="84"/>
    </row>
    <row r="6471" spans="2:2">
      <c r="B6471" s="84"/>
    </row>
    <row r="6472" spans="2:2">
      <c r="B6472" s="84"/>
    </row>
    <row r="6473" spans="2:2">
      <c r="B6473" s="84"/>
    </row>
    <row r="6474" spans="2:2">
      <c r="B6474" s="84"/>
    </row>
    <row r="6475" spans="2:2">
      <c r="B6475" s="84"/>
    </row>
    <row r="6476" spans="2:2">
      <c r="B6476" s="84"/>
    </row>
    <row r="6477" spans="2:2">
      <c r="B6477" s="84"/>
    </row>
    <row r="6478" spans="2:2">
      <c r="B6478" s="84"/>
    </row>
    <row r="6479" spans="2:2">
      <c r="B6479" s="84"/>
    </row>
    <row r="6480" spans="2:2">
      <c r="B6480" s="84"/>
    </row>
  </sheetData>
  <phoneticPr fontId="3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34</vt:i4>
      </vt:variant>
    </vt:vector>
  </HeadingPairs>
  <TitlesOfParts>
    <vt:vector size="37" baseType="lpstr">
      <vt:lpstr>INPUTS-OUTPUTS</vt:lpstr>
      <vt:lpstr>LOOKUP</vt:lpstr>
      <vt:lpstr>DATA</vt:lpstr>
      <vt:lpstr>AggregateTons</vt:lpstr>
      <vt:lpstr>AverageTons</vt:lpstr>
      <vt:lpstr>criteria1</vt:lpstr>
      <vt:lpstr>criteria10</vt:lpstr>
      <vt:lpstr>criteria11</vt:lpstr>
      <vt:lpstr>criteria12</vt:lpstr>
      <vt:lpstr>criteria13</vt:lpstr>
      <vt:lpstr>criteria14</vt:lpstr>
      <vt:lpstr>criteria15</vt:lpstr>
      <vt:lpstr>criteria16</vt:lpstr>
      <vt:lpstr>criteria17</vt:lpstr>
      <vt:lpstr>criteria18</vt:lpstr>
      <vt:lpstr>criteria19</vt:lpstr>
      <vt:lpstr>criteria2</vt:lpstr>
      <vt:lpstr>criteria20</vt:lpstr>
      <vt:lpstr>criteria21</vt:lpstr>
      <vt:lpstr>criteria22</vt:lpstr>
      <vt:lpstr>criteria23</vt:lpstr>
      <vt:lpstr>criteria24</vt:lpstr>
      <vt:lpstr>criteria3</vt:lpstr>
      <vt:lpstr>criteria4</vt:lpstr>
      <vt:lpstr>criteria5</vt:lpstr>
      <vt:lpstr>criteria6</vt:lpstr>
      <vt:lpstr>criteria7</vt:lpstr>
      <vt:lpstr>criteria8</vt:lpstr>
      <vt:lpstr>criteria9</vt:lpstr>
      <vt:lpstr>CustChar</vt:lpstr>
      <vt:lpstr>CustCharList</vt:lpstr>
      <vt:lpstr>DATA</vt:lpstr>
      <vt:lpstr>Event</vt:lpstr>
      <vt:lpstr>EventList</vt:lpstr>
      <vt:lpstr>TotalParticipants</vt:lpstr>
      <vt:lpstr>TypeofResult</vt:lpstr>
      <vt:lpstr>TypeofResultList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Woehleke</dc:creator>
  <cp:lastModifiedBy>mperry</cp:lastModifiedBy>
  <dcterms:created xsi:type="dcterms:W3CDTF">2009-02-12T23:40:36Z</dcterms:created>
  <dcterms:modified xsi:type="dcterms:W3CDTF">2012-03-16T23:00:18Z</dcterms:modified>
</cp:coreProperties>
</file>