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5465" windowHeight="10785" tabRatio="839" activeTab="5"/>
  </bookViews>
  <sheets>
    <sheet name="LED Lighting Costs" sheetId="8" r:id="rId1"/>
    <sheet name="LED base to incremental Costs" sheetId="10" r:id="rId2"/>
    <sheet name="Ext Induction" sheetId="9" r:id="rId3"/>
    <sheet name="BID LED Fix Costs" sheetId="7" r:id="rId4"/>
    <sheet name="BID Cost Summary" sheetId="6" r:id="rId5"/>
    <sheet name="Custom GAS from SCG " sheetId="5" r:id="rId6"/>
    <sheet name="Summary PGE SCE_&quot;SDGE&quot; notes" sheetId="4" r:id="rId7"/>
    <sheet name="Sheet1" sheetId="3" r:id="rId8"/>
  </sheets>
  <externalReferences>
    <externalReference r:id="rId9"/>
  </externalReferences>
  <definedNames>
    <definedName name="All_Averaged_Lighting_Values" localSheetId="0">'LED Lighting Costs'!$A$1:$BE$33</definedName>
    <definedName name="Baseline">[1]Lookups!$H$91:$I$93</definedName>
    <definedName name="BldgList">[1]Lookups!$B$18:$B$41</definedName>
    <definedName name="BldSysArray">#REF!</definedName>
    <definedName name="BuildingType">[1]Lookups!$A$18:$P$41</definedName>
    <definedName name="BuildingType2">[1]Lookups!$B$18:$P$41</definedName>
    <definedName name="BuildingType2Cols">[1]Lookups!$B$16:$M$16</definedName>
    <definedName name="BuildingTypeDD">[1]Lookups!$A$18:$A$41</definedName>
    <definedName name="ClimateZone">[1]Lookups!$B$70:$G$86</definedName>
    <definedName name="CZWtsCol">'[1]Weighting Factors'!$AK$6:$BA$6</definedName>
    <definedName name="DmdModCZArray">[1]DmdModTable!$B$5:$R$5</definedName>
    <definedName name="DmdModTable">[1]DmdModTable!$B$7:$R$29</definedName>
    <definedName name="Measure">[1]Lookups!$B$57:$F$62</definedName>
    <definedName name="ResultType2">[1]Lookups!$A$110:$B$112</definedName>
    <definedName name="superrange">#REF!</definedName>
    <definedName name="SystemType">[1]Lookups!$A$116:$C$126</definedName>
    <definedName name="SystemTypeDD">[1]Lookups!$A$116:$A$125</definedName>
    <definedName name="SysWtsCol">'[1]Weighting Factors'!$D$7:$P$7</definedName>
    <definedName name="TableResults">[1]Results!$B$22:$M$72</definedName>
    <definedName name="Utility">[1]Lookups!$A$3:$C$6</definedName>
    <definedName name="Vintage">[1]Lookups!$A$47:$G$48</definedName>
    <definedName name="VintageDD">[1]Lookups!$A$47:$A$48</definedName>
  </definedNames>
  <calcPr calcId="145621"/>
</workbook>
</file>

<file path=xl/calcChain.xml><?xml version="1.0" encoding="utf-8"?>
<calcChain xmlns="http://schemas.openxmlformats.org/spreadsheetml/2006/main">
  <c r="J35" i="8" l="1"/>
  <c r="M17" i="10"/>
  <c r="N17" i="10" s="1"/>
  <c r="M16" i="10"/>
  <c r="N16" i="10" s="1"/>
  <c r="M15" i="10"/>
  <c r="N15" i="10" s="1"/>
  <c r="M14" i="10"/>
  <c r="N14" i="10" s="1"/>
  <c r="M13" i="10"/>
  <c r="N13" i="10" s="1"/>
  <c r="M12" i="10"/>
  <c r="N12" i="10" s="1"/>
  <c r="M11" i="10"/>
  <c r="N11" i="10" s="1"/>
  <c r="M10" i="10"/>
  <c r="N10" i="10" s="1"/>
  <c r="M9" i="10"/>
  <c r="N9" i="10" s="1"/>
  <c r="M8" i="10"/>
  <c r="N8" i="10" s="1"/>
  <c r="M7" i="10"/>
  <c r="N7" i="10" s="1"/>
  <c r="M6" i="10"/>
  <c r="N6" i="10" s="1"/>
  <c r="M5" i="10"/>
  <c r="N5" i="10" s="1"/>
  <c r="M4" i="10"/>
  <c r="N4" i="10" s="1"/>
  <c r="M3" i="10"/>
  <c r="N3" i="10" s="1"/>
  <c r="M2" i="10"/>
  <c r="N2" i="10" s="1"/>
  <c r="N18" i="10" s="1"/>
  <c r="H6" i="9"/>
  <c r="H5" i="9"/>
  <c r="H4" i="9"/>
  <c r="H3" i="9"/>
  <c r="H2" i="9"/>
  <c r="H7" i="9" s="1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E6" i="7" l="1"/>
  <c r="D6" i="7"/>
  <c r="F6" i="7" s="1"/>
  <c r="H31" i="6" l="1"/>
  <c r="F30" i="6"/>
  <c r="H30" i="6" s="1"/>
  <c r="D30" i="6"/>
  <c r="D32" i="6" s="1"/>
  <c r="F28" i="6"/>
  <c r="D28" i="6"/>
  <c r="H27" i="6"/>
  <c r="H26" i="6"/>
  <c r="D23" i="6"/>
  <c r="F22" i="6"/>
  <c r="H22" i="6" s="1"/>
  <c r="H21" i="6"/>
  <c r="F20" i="6"/>
  <c r="H20" i="6" s="1"/>
  <c r="F19" i="6"/>
  <c r="H19" i="6" s="1"/>
  <c r="H18" i="6"/>
  <c r="H17" i="6"/>
  <c r="F12" i="6"/>
  <c r="D12" i="6"/>
  <c r="H11" i="6"/>
  <c r="H10" i="6"/>
  <c r="H9" i="6"/>
  <c r="H8" i="6"/>
  <c r="H7" i="6"/>
  <c r="H6" i="6"/>
  <c r="F4" i="6"/>
  <c r="D4" i="6"/>
  <c r="H3" i="6"/>
  <c r="H2" i="6"/>
  <c r="N4" i="5"/>
  <c r="M4" i="5"/>
  <c r="L4" i="5"/>
  <c r="J4" i="5"/>
  <c r="I4" i="5"/>
  <c r="N3" i="5"/>
  <c r="M3" i="5"/>
  <c r="L3" i="5"/>
  <c r="J3" i="5"/>
  <c r="I3" i="5"/>
  <c r="N2" i="5"/>
  <c r="M2" i="5"/>
  <c r="L2" i="5"/>
  <c r="J2" i="5"/>
  <c r="I2" i="5"/>
  <c r="H28" i="6" l="1"/>
  <c r="H4" i="6"/>
  <c r="H12" i="6"/>
  <c r="F23" i="6"/>
  <c r="H23" i="6" s="1"/>
  <c r="F32" i="6"/>
  <c r="H32" i="6" s="1"/>
  <c r="AD38" i="4" l="1"/>
  <c r="P45" i="4" l="1"/>
  <c r="P47" i="4"/>
  <c r="P18" i="4"/>
  <c r="AD37" i="4" l="1"/>
  <c r="AD36" i="4"/>
  <c r="AD35" i="4"/>
  <c r="AD32" i="4"/>
  <c r="AD29" i="4"/>
  <c r="AD26" i="4"/>
  <c r="AD25" i="4"/>
  <c r="AD22" i="4"/>
  <c r="AD21" i="4"/>
  <c r="AD18" i="4"/>
  <c r="AD17" i="4"/>
  <c r="AD16" i="4"/>
  <c r="P38" i="4"/>
  <c r="P37" i="4"/>
  <c r="P32" i="4"/>
  <c r="P29" i="4"/>
  <c r="P26" i="4"/>
  <c r="P25" i="4"/>
  <c r="P22" i="4"/>
  <c r="P21" i="4"/>
  <c r="P17" i="4"/>
  <c r="P16" i="4"/>
  <c r="L51" i="4"/>
  <c r="M51" i="4" s="1"/>
  <c r="Q47" i="4"/>
  <c r="AF45" i="4"/>
  <c r="Q45" i="4"/>
  <c r="AF38" i="4"/>
  <c r="X38" i="4"/>
  <c r="Q38" i="4"/>
  <c r="X37" i="4"/>
  <c r="AF37" i="4" s="1"/>
  <c r="Q37" i="4"/>
  <c r="AF36" i="4"/>
  <c r="X36" i="4"/>
  <c r="AF35" i="4"/>
  <c r="X35" i="4"/>
  <c r="X34" i="4"/>
  <c r="AF32" i="4"/>
  <c r="X32" i="4"/>
  <c r="AG32" i="4" s="1"/>
  <c r="S32" i="4"/>
  <c r="Q32" i="4"/>
  <c r="X30" i="4"/>
  <c r="X29" i="4"/>
  <c r="AG29" i="4" s="1"/>
  <c r="Q29" i="4"/>
  <c r="X28" i="4"/>
  <c r="S28" i="4"/>
  <c r="AF26" i="4"/>
  <c r="X26" i="4"/>
  <c r="S26" i="4"/>
  <c r="Q26" i="4"/>
  <c r="AH25" i="4"/>
  <c r="X25" i="4"/>
  <c r="AF25" i="4" s="1"/>
  <c r="S25" i="4"/>
  <c r="Q25" i="4"/>
  <c r="X24" i="4"/>
  <c r="S24" i="4"/>
  <c r="X22" i="4"/>
  <c r="AF22" i="4" s="1"/>
  <c r="S22" i="4"/>
  <c r="Q22" i="4"/>
  <c r="X21" i="4"/>
  <c r="AF21" i="4" s="1"/>
  <c r="S21" i="4"/>
  <c r="Q21" i="4"/>
  <c r="AH20" i="4"/>
  <c r="X20" i="4"/>
  <c r="S20" i="4"/>
  <c r="Z19" i="4"/>
  <c r="Z50" i="4" s="1"/>
  <c r="AA50" i="4" s="1"/>
  <c r="AF18" i="4"/>
  <c r="X18" i="4"/>
  <c r="S18" i="4"/>
  <c r="Q18" i="4"/>
  <c r="AH17" i="4"/>
  <c r="X17" i="4"/>
  <c r="AF17" i="4" s="1"/>
  <c r="S17" i="4"/>
  <c r="Q17" i="4"/>
  <c r="X16" i="4"/>
  <c r="AF16" i="4" s="1"/>
  <c r="AF19" i="4" s="1"/>
  <c r="S16" i="4"/>
  <c r="Q16" i="4"/>
  <c r="X15" i="4"/>
  <c r="S15" i="4"/>
  <c r="J15" i="4"/>
</calcChain>
</file>

<file path=xl/comments1.xml><?xml version="1.0" encoding="utf-8"?>
<comments xmlns="http://schemas.openxmlformats.org/spreadsheetml/2006/main">
  <authors>
    <author>Lucie Sandra Sidibe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>Lucie Sandra Sidibe:</t>
        </r>
        <r>
          <rPr>
            <sz val="8"/>
            <color indexed="81"/>
            <rFont val="Tahoma"/>
            <family val="2"/>
          </rPr>
          <t xml:space="preserve">
No Demand Reduction Associated with this measure, due to Outdoor lighting load shape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Lucie Sandra Sidibe:</t>
        </r>
        <r>
          <rPr>
            <sz val="8"/>
            <color indexed="81"/>
            <rFont val="Tahoma"/>
            <family val="2"/>
          </rPr>
          <t xml:space="preserve">
N/A outdoor fixture only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>Lucie Sandra Sidibe: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Source </t>
        </r>
        <r>
          <rPr>
            <sz val="8"/>
            <color indexed="81"/>
            <rFont val="Tahoma"/>
            <family val="2"/>
          </rPr>
          <t>: Updated DEER08 EUL Table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>Lucie Sandra Sidibe:</t>
        </r>
        <r>
          <rPr>
            <sz val="8"/>
            <color indexed="81"/>
            <rFont val="Tahoma"/>
            <family val="2"/>
          </rPr>
          <t xml:space="preserve">
Source: PGE Workkpaper</t>
        </r>
      </text>
    </comment>
  </commentList>
</comments>
</file>

<file path=xl/sharedStrings.xml><?xml version="1.0" encoding="utf-8"?>
<sst xmlns="http://schemas.openxmlformats.org/spreadsheetml/2006/main" count="864" uniqueCount="312">
  <si>
    <t>IMC Factors</t>
  </si>
  <si>
    <t>Lighting</t>
  </si>
  <si>
    <t>Exterior</t>
  </si>
  <si>
    <t>Controls</t>
  </si>
  <si>
    <t>HVAC</t>
  </si>
  <si>
    <t>Retrofits</t>
  </si>
  <si>
    <t>Controls/EMS</t>
  </si>
  <si>
    <t>Chillers</t>
  </si>
  <si>
    <t>Boilers</t>
  </si>
  <si>
    <t>Process</t>
  </si>
  <si>
    <t>Refrigeration</t>
  </si>
  <si>
    <t>Labor</t>
  </si>
  <si>
    <t>Enter Estimated Matl/Labor Split</t>
  </si>
  <si>
    <t>Break down by End Use</t>
  </si>
  <si>
    <t>Present IMC as a % of Total Project Cost</t>
  </si>
  <si>
    <t>Material/ Equipment</t>
  </si>
  <si>
    <t>Enter</t>
  </si>
  <si>
    <t>IMC % of Total Cost</t>
  </si>
  <si>
    <t>No of Projects</t>
  </si>
  <si>
    <t>Sum of Project Cost</t>
  </si>
  <si>
    <t>Sum of kW</t>
  </si>
  <si>
    <t>Sum of kWh</t>
  </si>
  <si>
    <t>IMC % of Equip Cost $</t>
  </si>
  <si>
    <t>$IMC/kWh</t>
  </si>
  <si>
    <t>SCE Data (4/24/12)</t>
  </si>
  <si>
    <t>Interior</t>
  </si>
  <si>
    <t>PG&amp;E Data (5/1/12)</t>
  </si>
  <si>
    <t>Prepared by:</t>
  </si>
  <si>
    <t>Gay Powell, PG&amp;E</t>
  </si>
  <si>
    <t>Date:</t>
  </si>
  <si>
    <t>5/8/12</t>
  </si>
  <si>
    <t>Commissioning</t>
  </si>
  <si>
    <t>Industrial (Ag)</t>
  </si>
  <si>
    <t>Commercial</t>
  </si>
  <si>
    <t>VFD's</t>
  </si>
  <si>
    <t>Economizers</t>
  </si>
  <si>
    <t>Replacements</t>
  </si>
  <si>
    <t xml:space="preserve">     Pumps</t>
  </si>
  <si>
    <t>Motors</t>
  </si>
  <si>
    <t>Add categories as needed (each IOU)</t>
  </si>
  <si>
    <t>Sum of kW or Therms (for gas)</t>
  </si>
  <si>
    <t>Other</t>
  </si>
  <si>
    <t>Sum of Therms</t>
  </si>
  <si>
    <t>$IMC/Th</t>
  </si>
  <si>
    <t>New Cases</t>
  </si>
  <si>
    <t>Replace/Upgrade Doors</t>
  </si>
  <si>
    <t>5/18/12  rev 1</t>
  </si>
  <si>
    <t>Calculate</t>
  </si>
  <si>
    <t>Total</t>
  </si>
  <si>
    <t>Entered</t>
  </si>
  <si>
    <t>||</t>
  </si>
  <si>
    <t>DEER Data</t>
  </si>
  <si>
    <t>pkg units</t>
  </si>
  <si>
    <t>LF</t>
  </si>
  <si>
    <t>Project weighted avg</t>
  </si>
  <si>
    <t>5/22/12 IMC/Tot Cost, % from DEER</t>
  </si>
  <si>
    <t>Labor Materials split from DEER data</t>
  </si>
  <si>
    <t>6/5/12 rev 2</t>
  </si>
  <si>
    <t>1st Yr Cost</t>
  </si>
  <si>
    <t>Mark Added</t>
  </si>
  <si>
    <t>Meas#</t>
  </si>
  <si>
    <t>DB</t>
  </si>
  <si>
    <t>Measure Name</t>
  </si>
  <si>
    <t>Notes</t>
  </si>
  <si>
    <t>TotMeasCostNET</t>
  </si>
  <si>
    <t>GrossMeasureCost</t>
  </si>
  <si>
    <t>NewTotCost</t>
  </si>
  <si>
    <t>IMCFactor</t>
  </si>
  <si>
    <t>IMC</t>
  </si>
  <si>
    <t>RUL</t>
  </si>
  <si>
    <t>Total Life</t>
  </si>
  <si>
    <t>kWhSav2</t>
  </si>
  <si>
    <t>GasSav2</t>
  </si>
  <si>
    <t>KWSav2</t>
  </si>
  <si>
    <t>TotalQ</t>
  </si>
  <si>
    <t>NewQ</t>
  </si>
  <si>
    <t>Rebate</t>
  </si>
  <si>
    <t>kWhSav</t>
  </si>
  <si>
    <t>GasSav</t>
  </si>
  <si>
    <t>KWSav</t>
  </si>
  <si>
    <t>Factor</t>
  </si>
  <si>
    <t>Gas - Boiler Upgrades</t>
  </si>
  <si>
    <t>Contract</t>
  </si>
  <si>
    <t>Measure</t>
  </si>
  <si>
    <t>Proposed kWh</t>
  </si>
  <si>
    <t>Proposed Therms</t>
  </si>
  <si>
    <t>Total Cost per invoice</t>
  </si>
  <si>
    <t>Total incentive Paid</t>
  </si>
  <si>
    <t>Cost</t>
  </si>
  <si>
    <t>Incentive</t>
  </si>
  <si>
    <t>HVAC-VFD</t>
  </si>
  <si>
    <t>09-02-014</t>
  </si>
  <si>
    <t>(VFDs)Central Plant Retrofit - Optimum Energy LOOP, retrofit 3 chillers with trane adaptaview chiller control panels, variable speed control plant retrofit</t>
  </si>
  <si>
    <t>x</t>
  </si>
  <si>
    <t xml:space="preserve">HVAC - Energy Management </t>
  </si>
  <si>
    <t>09-02-048</t>
  </si>
  <si>
    <t>Add EMS to 18 air handler and DX units</t>
  </si>
  <si>
    <t>07-03-301</t>
  </si>
  <si>
    <t>Install VFD on pool</t>
  </si>
  <si>
    <t>Misc Custom Electric</t>
  </si>
  <si>
    <t>10-01-011</t>
  </si>
  <si>
    <t>Central Plant Optimization</t>
  </si>
  <si>
    <t>EMCS Optimization</t>
  </si>
  <si>
    <t>Loma Hall CHW Plant Retrofit</t>
  </si>
  <si>
    <t>Kroc HVAC Ancillary Upgrade</t>
  </si>
  <si>
    <t>09-02-016</t>
  </si>
  <si>
    <t xml:space="preserve">Insulation of electric oven and oven element heat bar retrofit </t>
  </si>
  <si>
    <t>09-02-022</t>
  </si>
  <si>
    <t>Server Virtualization &amp; Lab Monitors</t>
  </si>
  <si>
    <t>HVAC - Chiller</t>
  </si>
  <si>
    <t xml:space="preserve">10-01-017 </t>
  </si>
  <si>
    <t>Harrah Rincon</t>
  </si>
  <si>
    <t>09-02-005</t>
  </si>
  <si>
    <t>AT&amp;T data center on Trade St</t>
  </si>
  <si>
    <t>09-02-034</t>
  </si>
  <si>
    <t>NAVFAC</t>
  </si>
  <si>
    <t>10-02-006</t>
  </si>
  <si>
    <t xml:space="preserve">One America Plaza </t>
  </si>
  <si>
    <t>09-03-054</t>
  </si>
  <si>
    <t xml:space="preserve">commuter terminal </t>
  </si>
  <si>
    <t>09-02-045</t>
  </si>
  <si>
    <t>US Navy</t>
  </si>
  <si>
    <t>HVAC - Non Conditioned Space Ventilation</t>
  </si>
  <si>
    <t xml:space="preserve">10-01-002 </t>
  </si>
  <si>
    <t>Clear Blue Uptown District Shopping center garage ventilation fans controls</t>
  </si>
  <si>
    <t>10-01-005</t>
  </si>
  <si>
    <t>AC Energy</t>
  </si>
  <si>
    <t>HVAC - Controls/Controlling Equipment</t>
  </si>
  <si>
    <t>09-04-004</t>
  </si>
  <si>
    <t xml:space="preserve">Scripps Research Institute </t>
  </si>
  <si>
    <t xml:space="preserve">USD / Aircuity </t>
  </si>
  <si>
    <t>Lighting - Exterior Lighting Fixtures</t>
  </si>
  <si>
    <t>Various projects and DEER 2008 costs - see data file</t>
  </si>
  <si>
    <t>Project #</t>
  </si>
  <si>
    <t>Project Name</t>
  </si>
  <si>
    <t>Final Cost</t>
  </si>
  <si>
    <t>kWh Savings</t>
  </si>
  <si>
    <t>Casino Pauma</t>
  </si>
  <si>
    <t>LED Exterior</t>
  </si>
  <si>
    <t>Holiday San Diego-Downtown</t>
  </si>
  <si>
    <t>LED Retrofit</t>
  </si>
  <si>
    <t>Hazard Center</t>
  </si>
  <si>
    <t>LED Interior / Exterior</t>
  </si>
  <si>
    <t>Dual baseline full cost</t>
  </si>
  <si>
    <t>IOU</t>
  </si>
  <si>
    <t>Ex</t>
  </si>
  <si>
    <t>Com</t>
  </si>
  <si>
    <t>SDG</t>
  </si>
  <si>
    <t>Com-Indoor-CFL</t>
  </si>
  <si>
    <t>n</t>
  </si>
  <si>
    <t>LE</t>
  </si>
  <si>
    <t>PAR38(90W)</t>
  </si>
  <si>
    <t>WPSDGENRLG0106-8</t>
  </si>
  <si>
    <t>Commercial PAR38(90W)</t>
  </si>
  <si>
    <t>ROB</t>
  </si>
  <si>
    <t>3245</t>
  </si>
  <si>
    <t>SW-Primary Lighting</t>
  </si>
  <si>
    <t>PAR38(75W)</t>
  </si>
  <si>
    <t>WPSDGENRLG0106-7</t>
  </si>
  <si>
    <t>Commercial PAR38(75W)</t>
  </si>
  <si>
    <t>PAR38(50-65W)</t>
  </si>
  <si>
    <t>WPSDGENRLG0106-6</t>
  </si>
  <si>
    <t>Commercial PAR38(50-65W)</t>
  </si>
  <si>
    <t>PAR30(60-70W)</t>
  </si>
  <si>
    <t>WPSDGENRLG0106-5</t>
  </si>
  <si>
    <t>Commercial PAR30(60-70W)</t>
  </si>
  <si>
    <t>PAR30(45-55W)</t>
  </si>
  <si>
    <t>WPSDGENRLG0106-4</t>
  </si>
  <si>
    <t>Commercial PAR30(45-55W)</t>
  </si>
  <si>
    <t>PAR20(30-40W)</t>
  </si>
  <si>
    <t>WPSDGENRLG0106-3</t>
  </si>
  <si>
    <t>Commercial PAR20(30-40W)</t>
  </si>
  <si>
    <t>MR16(35W)</t>
  </si>
  <si>
    <t>WPSDGENRLG0106-2</t>
  </si>
  <si>
    <t>Commercial MR16(35W)</t>
  </si>
  <si>
    <t>A-lamp(100W)</t>
  </si>
  <si>
    <t>WPSDGENRLG0106-16</t>
  </si>
  <si>
    <t>Commercial A-lamp(100W)</t>
  </si>
  <si>
    <t>A-lamp(60W)</t>
  </si>
  <si>
    <t>WPSDGENRLG0106-15</t>
  </si>
  <si>
    <t>Commercial A-lamp(60W)</t>
  </si>
  <si>
    <t>A-lamp(40W)</t>
  </si>
  <si>
    <t>WPSDGENRLG0106-14</t>
  </si>
  <si>
    <t>Commercial A-lamp(40W)</t>
  </si>
  <si>
    <t>A-lamp(35W)</t>
  </si>
  <si>
    <t>WPSDGENRLG0106-13</t>
  </si>
  <si>
    <t>Commercial A-lamp(35W)</t>
  </si>
  <si>
    <t>A-lamp(25W)</t>
  </si>
  <si>
    <t>WPSDGENRLG0106-12</t>
  </si>
  <si>
    <t>Commercial A-lamp(25W)</t>
  </si>
  <si>
    <t>Candelabra</t>
  </si>
  <si>
    <t>WPSDGENRLG0106-11</t>
  </si>
  <si>
    <t>Commercial Candelabra</t>
  </si>
  <si>
    <t>Globe(40W)</t>
  </si>
  <si>
    <t>WPSDGENRLG0106-10</t>
  </si>
  <si>
    <t>Commercial Globe(40W)</t>
  </si>
  <si>
    <t>Globe(15W)</t>
  </si>
  <si>
    <t>WPSDGENRLG0106-9</t>
  </si>
  <si>
    <t>Commercial Globe(15W)</t>
  </si>
  <si>
    <t>MR16(20W)</t>
  </si>
  <si>
    <t>WPSDGENRLG0106-1</t>
  </si>
  <si>
    <t>Commercial MR16(20W)</t>
  </si>
  <si>
    <t>Res</t>
  </si>
  <si>
    <t>Res-Indoor-CFL</t>
  </si>
  <si>
    <t>WPSDGENRLG0106-8R</t>
  </si>
  <si>
    <t>Res  PAR38(90W)</t>
  </si>
  <si>
    <t>WPSDGENRLG0106-7R</t>
  </si>
  <si>
    <t>Res  PAR38(75W)</t>
  </si>
  <si>
    <t>WPSDGENRLG0106-6R</t>
  </si>
  <si>
    <t>Res  PAR38(50-65W)</t>
  </si>
  <si>
    <t>WPSDGENRLG0106-5R</t>
  </si>
  <si>
    <t>Res  PAR30(60-70W)</t>
  </si>
  <si>
    <t>WPSDGENRLG0106-4R</t>
  </si>
  <si>
    <t>Res  PAR30(45-55W)</t>
  </si>
  <si>
    <t>WPSDGENRLG0106-3R</t>
  </si>
  <si>
    <t>Res  PAR20(30-40W)</t>
  </si>
  <si>
    <t>WPSDGENRLG0106-2R</t>
  </si>
  <si>
    <t>Res  MR16(35W)</t>
  </si>
  <si>
    <t>WPSDGENRLG0106-16R</t>
  </si>
  <si>
    <t>Res  A-lamp(100W)</t>
  </si>
  <si>
    <t>WPSDGENRLG0106-15R</t>
  </si>
  <si>
    <t>Res  A-lamp(60W)</t>
  </si>
  <si>
    <t>WPSDGENRLG0106-14R</t>
  </si>
  <si>
    <t>Res  A-lamp(40W)</t>
  </si>
  <si>
    <t>WPSDGENRLG0106-13R</t>
  </si>
  <si>
    <t>Res  A-lamp(35W)</t>
  </si>
  <si>
    <t>WPSDGENRLG0106-12R</t>
  </si>
  <si>
    <t>Res  A-lamp(25W)</t>
  </si>
  <si>
    <t>WPSDGENRLG0106-11R</t>
  </si>
  <si>
    <t>Res  Candelabra</t>
  </si>
  <si>
    <t>WPSDGENRLG0106-10R</t>
  </si>
  <si>
    <t>Res  Globe(40W)</t>
  </si>
  <si>
    <t>WPSDGENRLG0106-9R</t>
  </si>
  <si>
    <t>Res  Globe(15W)</t>
  </si>
  <si>
    <t>WPSDGENRLG0106-1R</t>
  </si>
  <si>
    <t>Res  MR16(20W)</t>
  </si>
  <si>
    <t>GR_THM_SV_Dir</t>
  </si>
  <si>
    <t>GR_KW_SV_Dir2</t>
  </si>
  <si>
    <t>GR_KWH_SV_Dir2</t>
  </si>
  <si>
    <t>GR_KW_SV_Dir</t>
  </si>
  <si>
    <t>GR_KWH_SV_Dir</t>
  </si>
  <si>
    <t>MeasureCost</t>
  </si>
  <si>
    <t>BaseCost</t>
  </si>
  <si>
    <t>IE_therm</t>
  </si>
  <si>
    <t>IE_kW</t>
  </si>
  <si>
    <t>IE_kWh</t>
  </si>
  <si>
    <t>CDF</t>
  </si>
  <si>
    <t>EFLH</t>
  </si>
  <si>
    <t>BldgLoc</t>
  </si>
  <si>
    <t>BldgVint</t>
  </si>
  <si>
    <t>BldgType</t>
  </si>
  <si>
    <t>LightingType</t>
  </si>
  <si>
    <t>PTO</t>
  </si>
  <si>
    <t>ControlledWattage</t>
  </si>
  <si>
    <t>DeltaWatts2</t>
  </si>
  <si>
    <t>DeltaWatts</t>
  </si>
  <si>
    <t>DualBaseline</t>
  </si>
  <si>
    <t>LgtTyp</t>
  </si>
  <si>
    <t>MeasureCode</t>
  </si>
  <si>
    <t>EUL2</t>
  </si>
  <si>
    <t>EUL</t>
  </si>
  <si>
    <t>MeasureName</t>
  </si>
  <si>
    <t>SHORT_MSR_DESC</t>
  </si>
  <si>
    <t>F18</t>
  </si>
  <si>
    <t>OldNTG</t>
  </si>
  <si>
    <t>MSR_LF</t>
  </si>
  <si>
    <t>CUST_CST</t>
  </si>
  <si>
    <t>OldGR_SV_Therm2</t>
  </si>
  <si>
    <t>OldGR_SV_KW2</t>
  </si>
  <si>
    <t>OldGR_SV_KWH2</t>
  </si>
  <si>
    <t>OldGR_SV_Therm</t>
  </si>
  <si>
    <t>OldGR_SV_KW</t>
  </si>
  <si>
    <t>OldGR_SV_KWH</t>
  </si>
  <si>
    <t>WPName</t>
  </si>
  <si>
    <t>WPMeasureID</t>
  </si>
  <si>
    <t>GR_SV_Therm2</t>
  </si>
  <si>
    <t>GR_SV_KW2</t>
  </si>
  <si>
    <t>GR_SV_KWH2</t>
  </si>
  <si>
    <t>GR_SV_Therm</t>
  </si>
  <si>
    <t>GR_SV_KW</t>
  </si>
  <si>
    <t>GR_SV_KWH</t>
  </si>
  <si>
    <t>cost/kWh</t>
  </si>
  <si>
    <t>Cost1</t>
  </si>
  <si>
    <t>Life</t>
  </si>
  <si>
    <t>NTG</t>
  </si>
  <si>
    <t>FilingMeasureDescription</t>
  </si>
  <si>
    <t>MSR_LF_TYP</t>
  </si>
  <si>
    <t>FilingMeasureNumber</t>
  </si>
  <si>
    <t>PGM_CD</t>
  </si>
  <si>
    <t>ProgramName</t>
  </si>
  <si>
    <t>Measure Code</t>
  </si>
  <si>
    <t>Measure Name &amp; basecase Description</t>
  </si>
  <si>
    <t xml:space="preserve"> SDGE WeightedGross Peak kW reduction</t>
  </si>
  <si>
    <t>SDGE Weighted Gross kWh / year savings</t>
  </si>
  <si>
    <t>SDGE Weighted Gross Therm / year savings</t>
  </si>
  <si>
    <t xml:space="preserve"> EUL
 ( In years)</t>
  </si>
  <si>
    <t xml:space="preserve"> IMC</t>
  </si>
  <si>
    <t>Cost/Kwh</t>
  </si>
  <si>
    <t>L-D61</t>
  </si>
  <si>
    <t>Exterior Induction Fixture ≤70 Watt (up to 100 Watts lamp basecase)</t>
  </si>
  <si>
    <t>L-D71</t>
  </si>
  <si>
    <t>Exterior Induction Fixture ≤100 Watt (101-175 Watts lamp basecase)</t>
  </si>
  <si>
    <t>L-D81</t>
  </si>
  <si>
    <t>Exterior Induction Fixture ≤120 Watt (176-200 Watts lamp basecase)</t>
  </si>
  <si>
    <t>L-D91</t>
  </si>
  <si>
    <t>Exterior Induction Fixture ≤180Watt (201-399 Watts lamp basecase)</t>
  </si>
  <si>
    <t>L-D01</t>
  </si>
  <si>
    <r>
      <t>Exterior Induction Fixture 400 Watt (</t>
    </r>
    <r>
      <rPr>
        <sz val="10"/>
        <rFont val="Calibri"/>
        <family val="2"/>
      </rPr>
      <t>≤</t>
    </r>
    <r>
      <rPr>
        <sz val="10"/>
        <rFont val="Arial"/>
        <family val="2"/>
      </rPr>
      <t>250</t>
    </r>
    <r>
      <rPr>
        <sz val="10"/>
        <color theme="1"/>
        <rFont val="Arial"/>
        <family val="2"/>
      </rPr>
      <t xml:space="preserve"> Watts lamp basecase)</t>
    </r>
  </si>
  <si>
    <t>Average</t>
  </si>
  <si>
    <t>DEERMeasure</t>
  </si>
  <si>
    <t>DEERMeasure2</t>
  </si>
  <si>
    <t>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</si>
</sst>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&quot;$&quot;* #,##0.0000_);_(&quot;$&quot;* \(#,##0.0000\);_(&quot;$&quot;* &quot;-&quot;??_);_(@_)"/>
    <numFmt numFmtId="167" formatCode="m/d/yy;@"/>
    <numFmt numFmtId="168" formatCode="_(* #,##0_);_(* \(#,##0\);_(* &quot;-&quot;??_);_(@_)"/>
    <numFmt numFmtId="169" formatCode="&quot;$&quot;#,##0.000_);\(&quot;$&quot;#,##0.000\)"/>
    <numFmt numFmtId="170" formatCode="&quot;$&quot;#,##0.00"/>
  </numFmts>
  <fonts count="3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32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4" borderId="0" applyNumberFormat="0" applyBorder="0" applyAlignment="0" applyProtection="0"/>
    <xf numFmtId="0" fontId="14" fillId="8" borderId="0" applyNumberFormat="0" applyBorder="0" applyAlignment="0" applyProtection="0"/>
    <xf numFmtId="0" fontId="15" fillId="25" borderId="10" applyNumberFormat="0" applyAlignment="0" applyProtection="0"/>
    <xf numFmtId="0" fontId="16" fillId="26" borderId="11" applyNumberFormat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2" borderId="10" applyNumberFormat="0" applyAlignment="0" applyProtection="0"/>
    <xf numFmtId="0" fontId="25" fillId="0" borderId="15" applyNumberFormat="0" applyFill="0" applyAlignment="0" applyProtection="0"/>
    <xf numFmtId="0" fontId="26" fillId="2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28" borderId="16" applyNumberFormat="0" applyFont="0" applyAlignment="0" applyProtection="0"/>
    <xf numFmtId="0" fontId="12" fillId="6" borderId="9" applyNumberFormat="0" applyFont="0" applyAlignment="0" applyProtection="0"/>
    <xf numFmtId="0" fontId="27" fillId="25" borderId="17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7" fontId="3" fillId="0" borderId="0" xfId="0" quotePrefix="1" applyNumberFormat="1" applyFont="1"/>
    <xf numFmtId="9" fontId="4" fillId="0" borderId="0" xfId="2" applyFont="1"/>
    <xf numFmtId="0" fontId="8" fillId="0" borderId="0" xfId="0" applyFont="1"/>
    <xf numFmtId="9" fontId="3" fillId="0" borderId="0" xfId="2" applyFont="1"/>
    <xf numFmtId="44" fontId="3" fillId="0" borderId="0" xfId="1" applyFont="1"/>
    <xf numFmtId="44" fontId="3" fillId="0" borderId="0" xfId="0" applyNumberFormat="1" applyFont="1"/>
    <xf numFmtId="0" fontId="9" fillId="0" borderId="0" xfId="0" applyFont="1"/>
    <xf numFmtId="0" fontId="10" fillId="0" borderId="0" xfId="0" applyFont="1"/>
    <xf numFmtId="9" fontId="3" fillId="2" borderId="0" xfId="2" applyFont="1" applyFill="1"/>
    <xf numFmtId="0" fontId="9" fillId="0" borderId="0" xfId="0" applyFont="1" applyAlignment="1">
      <alignment horizontal="center"/>
    </xf>
    <xf numFmtId="0" fontId="4" fillId="0" borderId="0" xfId="0" applyFont="1" applyAlignment="1">
      <alignment wrapText="1"/>
    </xf>
    <xf numFmtId="9" fontId="9" fillId="0" borderId="0" xfId="2" applyFont="1"/>
    <xf numFmtId="9" fontId="3" fillId="2" borderId="0" xfId="2" applyNumberFormat="1" applyFont="1" applyFill="1"/>
    <xf numFmtId="0" fontId="4" fillId="3" borderId="0" xfId="0" applyFont="1" applyFill="1" applyAlignment="1">
      <alignment horizontal="center" wrapText="1"/>
    </xf>
    <xf numFmtId="0" fontId="3" fillId="3" borderId="0" xfId="0" applyFont="1" applyFill="1"/>
    <xf numFmtId="164" fontId="3" fillId="3" borderId="0" xfId="1" applyNumberFormat="1" applyFont="1" applyFill="1"/>
    <xf numFmtId="1" fontId="3" fillId="3" borderId="0" xfId="0" applyNumberFormat="1" applyFont="1" applyFill="1"/>
    <xf numFmtId="165" fontId="3" fillId="3" borderId="0" xfId="0" applyNumberFormat="1" applyFont="1" applyFill="1"/>
    <xf numFmtId="0" fontId="4" fillId="3" borderId="0" xfId="0" applyFont="1" applyFill="1"/>
    <xf numFmtId="164" fontId="3" fillId="3" borderId="0" xfId="0" applyNumberFormat="1" applyFont="1" applyFill="1"/>
    <xf numFmtId="168" fontId="3" fillId="3" borderId="0" xfId="0" applyNumberFormat="1" applyFont="1" applyFill="1"/>
    <xf numFmtId="168" fontId="3" fillId="3" borderId="0" xfId="0" applyNumberFormat="1" applyFont="1" applyFill="1" applyBorder="1"/>
    <xf numFmtId="164" fontId="4" fillId="3" borderId="0" xfId="0" applyNumberFormat="1" applyFont="1" applyFill="1" applyBorder="1"/>
    <xf numFmtId="0" fontId="4" fillId="3" borderId="0" xfId="0" applyFont="1" applyFill="1" applyBorder="1"/>
    <xf numFmtId="164" fontId="3" fillId="3" borderId="0" xfId="0" applyNumberFormat="1" applyFont="1" applyFill="1" applyBorder="1"/>
    <xf numFmtId="44" fontId="3" fillId="3" borderId="0" xfId="0" applyNumberFormat="1" applyFont="1" applyFill="1"/>
    <xf numFmtId="0" fontId="3" fillId="3" borderId="0" xfId="0" applyFont="1" applyFill="1" applyBorder="1"/>
    <xf numFmtId="0" fontId="4" fillId="4" borderId="0" xfId="0" applyFont="1" applyFill="1" applyAlignment="1">
      <alignment horizontal="center" wrapText="1"/>
    </xf>
    <xf numFmtId="0" fontId="3" fillId="4" borderId="0" xfId="0" applyFont="1" applyFill="1"/>
    <xf numFmtId="164" fontId="3" fillId="4" borderId="0" xfId="1" applyNumberFormat="1" applyFont="1" applyFill="1"/>
    <xf numFmtId="1" fontId="3" fillId="4" borderId="0" xfId="0" applyNumberFormat="1" applyFont="1" applyFill="1"/>
    <xf numFmtId="166" fontId="3" fillId="4" borderId="0" xfId="1" applyNumberFormat="1" applyFont="1" applyFill="1"/>
    <xf numFmtId="0" fontId="4" fillId="4" borderId="0" xfId="0" applyFont="1" applyFill="1"/>
    <xf numFmtId="168" fontId="3" fillId="4" borderId="0" xfId="3" applyNumberFormat="1" applyFont="1" applyFill="1"/>
    <xf numFmtId="0" fontId="3" fillId="3" borderId="1" xfId="0" applyFont="1" applyFill="1" applyBorder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0" fontId="0" fillId="3" borderId="0" xfId="0" applyFont="1" applyFill="1"/>
    <xf numFmtId="168" fontId="3" fillId="3" borderId="0" xfId="0" applyNumberFormat="1" applyFont="1" applyFill="1" applyAlignment="1">
      <alignment vertical="center"/>
    </xf>
    <xf numFmtId="0" fontId="9" fillId="0" borderId="0" xfId="0" applyFont="1" applyAlignment="1">
      <alignment wrapText="1"/>
    </xf>
    <xf numFmtId="4" fontId="6" fillId="2" borderId="0" xfId="0" applyNumberFormat="1" applyFont="1" applyFill="1"/>
    <xf numFmtId="0" fontId="3" fillId="0" borderId="0" xfId="0" applyFont="1" applyFill="1"/>
    <xf numFmtId="0" fontId="4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1" xfId="0" applyFont="1" applyBorder="1"/>
    <xf numFmtId="164" fontId="3" fillId="5" borderId="2" xfId="0" applyNumberFormat="1" applyFont="1" applyFill="1" applyBorder="1"/>
    <xf numFmtId="0" fontId="3" fillId="5" borderId="3" xfId="0" applyFont="1" applyFill="1" applyBorder="1"/>
    <xf numFmtId="168" fontId="3" fillId="5" borderId="3" xfId="0" applyNumberFormat="1" applyFont="1" applyFill="1" applyBorder="1"/>
    <xf numFmtId="168" fontId="3" fillId="5" borderId="4" xfId="0" applyNumberFormat="1" applyFont="1" applyFill="1" applyBorder="1"/>
    <xf numFmtId="0" fontId="3" fillId="5" borderId="5" xfId="0" applyFont="1" applyFill="1" applyBorder="1"/>
    <xf numFmtId="0" fontId="3" fillId="5" borderId="0" xfId="0" applyFont="1" applyFill="1" applyBorder="1"/>
    <xf numFmtId="0" fontId="3" fillId="5" borderId="6" xfId="0" applyFont="1" applyFill="1" applyBorder="1"/>
    <xf numFmtId="164" fontId="3" fillId="5" borderId="7" xfId="0" applyNumberFormat="1" applyFont="1" applyFill="1" applyBorder="1"/>
    <xf numFmtId="168" fontId="3" fillId="5" borderId="1" xfId="0" applyNumberFormat="1" applyFont="1" applyFill="1" applyBorder="1"/>
    <xf numFmtId="168" fontId="3" fillId="5" borderId="8" xfId="0" applyNumberFormat="1" applyFont="1" applyFill="1" applyBorder="1"/>
    <xf numFmtId="165" fontId="3" fillId="2" borderId="0" xfId="1" applyNumberFormat="1" applyFont="1" applyFill="1"/>
    <xf numFmtId="165" fontId="4" fillId="2" borderId="0" xfId="1" applyNumberFormat="1" applyFont="1" applyFill="1" applyAlignment="1">
      <alignment horizontal="center" wrapText="1"/>
    </xf>
    <xf numFmtId="165" fontId="4" fillId="2" borderId="0" xfId="1" applyNumberFormat="1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165" fontId="3" fillId="2" borderId="3" xfId="1" applyNumberFormat="1" applyFont="1" applyFill="1" applyBorder="1"/>
    <xf numFmtId="0" fontId="3" fillId="2" borderId="0" xfId="0" applyFont="1" applyFill="1" applyBorder="1"/>
    <xf numFmtId="165" fontId="3" fillId="2" borderId="1" xfId="1" applyNumberFormat="1" applyFont="1" applyFill="1" applyBorder="1"/>
    <xf numFmtId="168" fontId="3" fillId="2" borderId="0" xfId="0" applyNumberFormat="1" applyFont="1" applyFill="1" applyBorder="1"/>
    <xf numFmtId="0" fontId="1" fillId="0" borderId="0" xfId="4" applyFill="1"/>
    <xf numFmtId="44" fontId="1" fillId="0" borderId="0" xfId="5" applyFont="1" applyFill="1"/>
    <xf numFmtId="165" fontId="1" fillId="2" borderId="0" xfId="5" applyNumberFormat="1" applyFont="1" applyFill="1"/>
    <xf numFmtId="9" fontId="1" fillId="0" borderId="0" xfId="6" applyFont="1" applyFill="1"/>
    <xf numFmtId="44" fontId="1" fillId="2" borderId="0" xfId="5" applyFont="1" applyFill="1"/>
    <xf numFmtId="43" fontId="1" fillId="2" borderId="0" xfId="7" applyFont="1" applyFill="1"/>
    <xf numFmtId="168" fontId="1" fillId="2" borderId="0" xfId="7" applyNumberFormat="1" applyFont="1" applyFill="1"/>
    <xf numFmtId="0" fontId="1" fillId="2" borderId="0" xfId="4" applyFill="1"/>
    <xf numFmtId="43" fontId="1" fillId="0" borderId="0" xfId="7" applyFont="1" applyFill="1"/>
    <xf numFmtId="0" fontId="11" fillId="0" borderId="0" xfId="8"/>
    <xf numFmtId="9" fontId="1" fillId="0" borderId="0" xfId="7" applyNumberFormat="1" applyFont="1" applyFill="1"/>
    <xf numFmtId="165" fontId="1" fillId="5" borderId="0" xfId="5" applyNumberFormat="1" applyFont="1" applyFill="1"/>
    <xf numFmtId="0" fontId="1" fillId="0" borderId="0" xfId="2029" applyFont="1"/>
    <xf numFmtId="0" fontId="1" fillId="29" borderId="0" xfId="2029" applyFont="1" applyFill="1"/>
    <xf numFmtId="44" fontId="1" fillId="29" borderId="0" xfId="2030" applyFont="1" applyFill="1"/>
    <xf numFmtId="0" fontId="2" fillId="0" borderId="0" xfId="2029" applyFont="1"/>
    <xf numFmtId="3" fontId="1" fillId="0" borderId="0" xfId="2029" applyNumberFormat="1" applyFont="1"/>
    <xf numFmtId="43" fontId="1" fillId="0" borderId="0" xfId="2031" applyFont="1"/>
    <xf numFmtId="44" fontId="1" fillId="0" borderId="0" xfId="2030" applyFont="1"/>
    <xf numFmtId="44" fontId="1" fillId="2" borderId="0" xfId="2029" applyNumberFormat="1" applyFont="1" applyFill="1"/>
    <xf numFmtId="44" fontId="1" fillId="0" borderId="0" xfId="2029" applyNumberFormat="1" applyFont="1"/>
    <xf numFmtId="4" fontId="1" fillId="0" borderId="0" xfId="2029" applyNumberFormat="1" applyFont="1"/>
    <xf numFmtId="168" fontId="1" fillId="0" borderId="0" xfId="2031" applyNumberFormat="1" applyFont="1"/>
    <xf numFmtId="0" fontId="31" fillId="0" borderId="0" xfId="2029" quotePrefix="1" applyNumberFormat="1"/>
    <xf numFmtId="8" fontId="1" fillId="0" borderId="0" xfId="2029" applyNumberFormat="1" applyFont="1"/>
    <xf numFmtId="8" fontId="1" fillId="2" borderId="0" xfId="2029" applyNumberFormat="1" applyFont="1" applyFill="1"/>
    <xf numFmtId="0" fontId="6" fillId="30" borderId="0" xfId="4" applyFont="1" applyFill="1"/>
    <xf numFmtId="0" fontId="1" fillId="0" borderId="0" xfId="4"/>
    <xf numFmtId="6" fontId="1" fillId="0" borderId="0" xfId="4" applyNumberFormat="1"/>
    <xf numFmtId="3" fontId="1" fillId="0" borderId="0" xfId="4" applyNumberFormat="1"/>
    <xf numFmtId="8" fontId="1" fillId="0" borderId="0" xfId="4" applyNumberFormat="1"/>
    <xf numFmtId="3" fontId="1" fillId="0" borderId="0" xfId="4" applyNumberFormat="1" applyAlignment="1">
      <alignment horizontal="center"/>
    </xf>
    <xf numFmtId="0" fontId="17" fillId="0" borderId="0" xfId="54" applyFill="1"/>
    <xf numFmtId="169" fontId="17" fillId="31" borderId="0" xfId="54" applyNumberFormat="1" applyFill="1"/>
    <xf numFmtId="0" fontId="17" fillId="0" borderId="0" xfId="54" quotePrefix="1" applyNumberFormat="1" applyFill="1"/>
    <xf numFmtId="7" fontId="17" fillId="0" borderId="0" xfId="54" applyNumberFormat="1" applyFill="1"/>
    <xf numFmtId="0" fontId="17" fillId="0" borderId="0" xfId="54" applyFont="1" applyFill="1"/>
    <xf numFmtId="0" fontId="17" fillId="0" borderId="0" xfId="54" quotePrefix="1" applyNumberFormat="1" applyFont="1" applyFill="1"/>
    <xf numFmtId="0" fontId="32" fillId="32" borderId="19" xfId="54" applyFont="1" applyFill="1" applyBorder="1" applyAlignment="1">
      <alignment horizontal="left" vertical="top" wrapText="1"/>
    </xf>
    <xf numFmtId="0" fontId="32" fillId="32" borderId="19" xfId="54" applyFont="1" applyFill="1" applyBorder="1" applyAlignment="1">
      <alignment horizontal="center" vertical="top" wrapText="1"/>
    </xf>
    <xf numFmtId="2" fontId="32" fillId="32" borderId="19" xfId="54" applyNumberFormat="1" applyFont="1" applyFill="1" applyBorder="1" applyAlignment="1">
      <alignment horizontal="center" vertical="center" wrapText="1"/>
    </xf>
    <xf numFmtId="170" fontId="32" fillId="32" borderId="19" xfId="54" applyNumberFormat="1" applyFont="1" applyFill="1" applyBorder="1" applyAlignment="1">
      <alignment horizontal="center" vertical="center" wrapText="1"/>
    </xf>
    <xf numFmtId="2" fontId="32" fillId="32" borderId="20" xfId="54" applyNumberFormat="1" applyFont="1" applyFill="1" applyBorder="1" applyAlignment="1">
      <alignment horizontal="center" vertical="center" wrapText="1"/>
    </xf>
    <xf numFmtId="0" fontId="17" fillId="0" borderId="0" xfId="54"/>
    <xf numFmtId="0" fontId="17" fillId="0" borderId="19" xfId="54" applyBorder="1" applyAlignment="1">
      <alignment horizontal="center" wrapText="1"/>
    </xf>
    <xf numFmtId="2" fontId="33" fillId="0" borderId="19" xfId="54" applyNumberFormat="1" applyFont="1" applyBorder="1" applyAlignment="1">
      <alignment horizontal="center" vertical="center"/>
    </xf>
    <xf numFmtId="0" fontId="17" fillId="0" borderId="0" xfId="54" applyAlignment="1">
      <alignment horizontal="center" vertical="center"/>
    </xf>
    <xf numFmtId="2" fontId="33" fillId="0" borderId="19" xfId="36" applyNumberFormat="1" applyFont="1" applyBorder="1" applyAlignment="1">
      <alignment horizontal="center" vertical="center"/>
    </xf>
    <xf numFmtId="1" fontId="33" fillId="0" borderId="19" xfId="54" applyNumberFormat="1" applyFont="1" applyBorder="1" applyAlignment="1">
      <alignment horizontal="center" vertical="center" wrapText="1"/>
    </xf>
    <xf numFmtId="170" fontId="34" fillId="0" borderId="19" xfId="54" applyNumberFormat="1" applyFont="1" applyBorder="1" applyAlignment="1">
      <alignment horizontal="center" vertical="center"/>
    </xf>
    <xf numFmtId="0" fontId="17" fillId="0" borderId="19" xfId="54" applyBorder="1" applyAlignment="1">
      <alignment horizontal="center"/>
    </xf>
    <xf numFmtId="0" fontId="17" fillId="0" borderId="0" xfId="54" applyAlignment="1">
      <alignment horizontal="center"/>
    </xf>
    <xf numFmtId="2" fontId="11" fillId="0" borderId="19" xfId="36" applyNumberFormat="1" applyFont="1" applyBorder="1" applyAlignment="1">
      <alignment horizontal="center" vertical="center"/>
    </xf>
    <xf numFmtId="0" fontId="11" fillId="0" borderId="19" xfId="54" applyFont="1" applyBorder="1" applyAlignment="1">
      <alignment horizontal="center" wrapText="1"/>
    </xf>
    <xf numFmtId="2" fontId="33" fillId="0" borderId="19" xfId="54" applyNumberFormat="1" applyFont="1" applyBorder="1" applyAlignment="1">
      <alignment horizontal="center" vertical="center" wrapText="1"/>
    </xf>
    <xf numFmtId="0" fontId="32" fillId="33" borderId="19" xfId="54" applyFont="1" applyFill="1" applyBorder="1" applyAlignment="1">
      <alignment horizontal="center" vertical="top" wrapText="1"/>
    </xf>
    <xf numFmtId="0" fontId="33" fillId="33" borderId="19" xfId="54" applyFont="1" applyFill="1" applyBorder="1" applyAlignment="1">
      <alignment horizontal="left" vertical="top" wrapText="1"/>
    </xf>
    <xf numFmtId="2" fontId="33" fillId="33" borderId="19" xfId="54" applyNumberFormat="1" applyFont="1" applyFill="1" applyBorder="1" applyAlignment="1">
      <alignment horizontal="center" vertical="center" wrapText="1"/>
    </xf>
    <xf numFmtId="1" fontId="33" fillId="33" borderId="19" xfId="54" applyNumberFormat="1" applyFont="1" applyFill="1" applyBorder="1" applyAlignment="1">
      <alignment horizontal="center" vertical="center" wrapText="1"/>
    </xf>
    <xf numFmtId="170" fontId="33" fillId="33" borderId="19" xfId="54" applyNumberFormat="1" applyFont="1" applyFill="1" applyBorder="1" applyAlignment="1">
      <alignment horizontal="center" vertical="center" wrapText="1"/>
    </xf>
    <xf numFmtId="44" fontId="17" fillId="31" borderId="0" xfId="43" applyFont="1" applyFill="1"/>
    <xf numFmtId="0" fontId="17" fillId="0" borderId="0" xfId="54" applyFont="1"/>
    <xf numFmtId="0" fontId="32" fillId="0" borderId="19" xfId="54" applyFont="1" applyBorder="1" applyAlignment="1">
      <alignment horizontal="center"/>
    </xf>
    <xf numFmtId="0" fontId="33" fillId="0" borderId="19" xfId="54" applyFont="1" applyBorder="1" applyAlignment="1">
      <alignment horizontal="left" vertical="center" wrapText="1"/>
    </xf>
    <xf numFmtId="1" fontId="33" fillId="0" borderId="19" xfId="54" applyNumberFormat="1" applyFont="1" applyBorder="1" applyAlignment="1">
      <alignment horizontal="center" vertical="center"/>
    </xf>
    <xf numFmtId="170" fontId="33" fillId="0" borderId="19" xfId="54" applyNumberFormat="1" applyFont="1" applyBorder="1" applyAlignment="1">
      <alignment horizontal="center" vertical="center"/>
    </xf>
    <xf numFmtId="2" fontId="17" fillId="0" borderId="0" xfId="54" applyNumberFormat="1"/>
    <xf numFmtId="44" fontId="17" fillId="0" borderId="0" xfId="43" applyFont="1"/>
    <xf numFmtId="0" fontId="17" fillId="0" borderId="0" xfId="1049" applyNumberFormat="1" applyFont="1" applyAlignment="1">
      <alignment horizontal="center"/>
    </xf>
    <xf numFmtId="0" fontId="11" fillId="0" borderId="0" xfId="63" applyFill="1" applyAlignment="1">
      <alignment horizontal="center"/>
    </xf>
    <xf numFmtId="0" fontId="17" fillId="2" borderId="0" xfId="54" applyFill="1"/>
    <xf numFmtId="0" fontId="11" fillId="0" borderId="0" xfId="63"/>
    <xf numFmtId="44" fontId="0" fillId="0" borderId="0" xfId="43" applyFont="1"/>
    <xf numFmtId="0" fontId="11" fillId="0" borderId="0" xfId="63" applyAlignment="1">
      <alignment horizontal="center"/>
    </xf>
    <xf numFmtId="0" fontId="17" fillId="2" borderId="0" xfId="54" applyFont="1" applyFill="1"/>
    <xf numFmtId="0" fontId="17" fillId="31" borderId="0" xfId="54" applyFill="1"/>
    <xf numFmtId="7" fontId="17" fillId="31" borderId="0" xfId="54" applyNumberFormat="1" applyFill="1"/>
    <xf numFmtId="0" fontId="4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032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" xfId="3" builtinId="3"/>
    <cellStyle name="Comma 2" xfId="7"/>
    <cellStyle name="Comma 3" xfId="36"/>
    <cellStyle name="Comma 4" xfId="37"/>
    <cellStyle name="Comma 5" xfId="2031"/>
    <cellStyle name="Currency" xfId="1" builtinId="4"/>
    <cellStyle name="Currency 2" xfId="5"/>
    <cellStyle name="Currency 2 2" xfId="38"/>
    <cellStyle name="Currency 3" xfId="39"/>
    <cellStyle name="Currency 4" xfId="40"/>
    <cellStyle name="Currency 4 2" xfId="41"/>
    <cellStyle name="Currency 5" xfId="42"/>
    <cellStyle name="Currency 6" xfId="43"/>
    <cellStyle name="Currency 7" xfId="2030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Hyperlink 2" xfId="50"/>
    <cellStyle name="Input 2" xfId="51"/>
    <cellStyle name="Linked Cell 2" xfId="52"/>
    <cellStyle name="Neutral 2" xfId="53"/>
    <cellStyle name="Normal" xfId="0" builtinId="0"/>
    <cellStyle name="Normal 10" xfId="54"/>
    <cellStyle name="Normal 11" xfId="55"/>
    <cellStyle name="Normal 12" xfId="56"/>
    <cellStyle name="Normal 13" xfId="57"/>
    <cellStyle name="Normal 14" xfId="8"/>
    <cellStyle name="Normal 15" xfId="58"/>
    <cellStyle name="Normal 16" xfId="59"/>
    <cellStyle name="Normal 17" xfId="60"/>
    <cellStyle name="Normal 18" xfId="61"/>
    <cellStyle name="Normal 19" xfId="62"/>
    <cellStyle name="Normal 2" xfId="4"/>
    <cellStyle name="Normal 2 10" xfId="63"/>
    <cellStyle name="Normal 2 10 10" xfId="64"/>
    <cellStyle name="Normal 2 10 11" xfId="65"/>
    <cellStyle name="Normal 2 10 12" xfId="66"/>
    <cellStyle name="Normal 2 10 13" xfId="67"/>
    <cellStyle name="Normal 2 10 14" xfId="68"/>
    <cellStyle name="Normal 2 10 15" xfId="69"/>
    <cellStyle name="Normal 2 10 16" xfId="70"/>
    <cellStyle name="Normal 2 10 17" xfId="71"/>
    <cellStyle name="Normal 2 10 18" xfId="72"/>
    <cellStyle name="Normal 2 10 19" xfId="73"/>
    <cellStyle name="Normal 2 10 2" xfId="74"/>
    <cellStyle name="Normal 2 10 20" xfId="75"/>
    <cellStyle name="Normal 2 10 21" xfId="76"/>
    <cellStyle name="Normal 2 10 22" xfId="77"/>
    <cellStyle name="Normal 2 10 23" xfId="78"/>
    <cellStyle name="Normal 2 10 3" xfId="79"/>
    <cellStyle name="Normal 2 10 4" xfId="80"/>
    <cellStyle name="Normal 2 10 5" xfId="81"/>
    <cellStyle name="Normal 2 10 6" xfId="82"/>
    <cellStyle name="Normal 2 10 7" xfId="83"/>
    <cellStyle name="Normal 2 10 8" xfId="84"/>
    <cellStyle name="Normal 2 10 9" xfId="85"/>
    <cellStyle name="Normal 2 100" xfId="86"/>
    <cellStyle name="Normal 2 101" xfId="87"/>
    <cellStyle name="Normal 2 102" xfId="88"/>
    <cellStyle name="Normal 2 103" xfId="89"/>
    <cellStyle name="Normal 2 104" xfId="90"/>
    <cellStyle name="Normal 2 105" xfId="91"/>
    <cellStyle name="Normal 2 105 2" xfId="92"/>
    <cellStyle name="Normal 2 106" xfId="93"/>
    <cellStyle name="Normal 2 11" xfId="94"/>
    <cellStyle name="Normal 2 11 10" xfId="95"/>
    <cellStyle name="Normal 2 11 11" xfId="96"/>
    <cellStyle name="Normal 2 11 12" xfId="97"/>
    <cellStyle name="Normal 2 11 13" xfId="98"/>
    <cellStyle name="Normal 2 11 14" xfId="99"/>
    <cellStyle name="Normal 2 11 15" xfId="100"/>
    <cellStyle name="Normal 2 11 16" xfId="101"/>
    <cellStyle name="Normal 2 11 17" xfId="102"/>
    <cellStyle name="Normal 2 11 18" xfId="103"/>
    <cellStyle name="Normal 2 11 19" xfId="104"/>
    <cellStyle name="Normal 2 11 2" xfId="105"/>
    <cellStyle name="Normal 2 11 20" xfId="106"/>
    <cellStyle name="Normal 2 11 21" xfId="107"/>
    <cellStyle name="Normal 2 11 22" xfId="108"/>
    <cellStyle name="Normal 2 11 23" xfId="109"/>
    <cellStyle name="Normal 2 11 3" xfId="110"/>
    <cellStyle name="Normal 2 11 4" xfId="111"/>
    <cellStyle name="Normal 2 11 5" xfId="112"/>
    <cellStyle name="Normal 2 11 6" xfId="113"/>
    <cellStyle name="Normal 2 11 7" xfId="114"/>
    <cellStyle name="Normal 2 11 8" xfId="115"/>
    <cellStyle name="Normal 2 11 9" xfId="116"/>
    <cellStyle name="Normal 2 12" xfId="117"/>
    <cellStyle name="Normal 2 12 10" xfId="118"/>
    <cellStyle name="Normal 2 12 11" xfId="119"/>
    <cellStyle name="Normal 2 12 12" xfId="120"/>
    <cellStyle name="Normal 2 12 13" xfId="121"/>
    <cellStyle name="Normal 2 12 14" xfId="122"/>
    <cellStyle name="Normal 2 12 15" xfId="123"/>
    <cellStyle name="Normal 2 12 16" xfId="124"/>
    <cellStyle name="Normal 2 12 17" xfId="125"/>
    <cellStyle name="Normal 2 12 18" xfId="126"/>
    <cellStyle name="Normal 2 12 19" xfId="127"/>
    <cellStyle name="Normal 2 12 2" xfId="128"/>
    <cellStyle name="Normal 2 12 20" xfId="129"/>
    <cellStyle name="Normal 2 12 21" xfId="130"/>
    <cellStyle name="Normal 2 12 22" xfId="131"/>
    <cellStyle name="Normal 2 12 23" xfId="132"/>
    <cellStyle name="Normal 2 12 3" xfId="133"/>
    <cellStyle name="Normal 2 12 4" xfId="134"/>
    <cellStyle name="Normal 2 12 5" xfId="135"/>
    <cellStyle name="Normal 2 12 6" xfId="136"/>
    <cellStyle name="Normal 2 12 7" xfId="137"/>
    <cellStyle name="Normal 2 12 8" xfId="138"/>
    <cellStyle name="Normal 2 12 9" xfId="139"/>
    <cellStyle name="Normal 2 13" xfId="140"/>
    <cellStyle name="Normal 2 13 10" xfId="141"/>
    <cellStyle name="Normal 2 13 11" xfId="142"/>
    <cellStyle name="Normal 2 13 12" xfId="143"/>
    <cellStyle name="Normal 2 13 13" xfId="144"/>
    <cellStyle name="Normal 2 13 14" xfId="145"/>
    <cellStyle name="Normal 2 13 15" xfId="146"/>
    <cellStyle name="Normal 2 13 16" xfId="147"/>
    <cellStyle name="Normal 2 13 17" xfId="148"/>
    <cellStyle name="Normal 2 13 18" xfId="149"/>
    <cellStyle name="Normal 2 13 19" xfId="150"/>
    <cellStyle name="Normal 2 13 2" xfId="151"/>
    <cellStyle name="Normal 2 13 20" xfId="152"/>
    <cellStyle name="Normal 2 13 21" xfId="153"/>
    <cellStyle name="Normal 2 13 22" xfId="154"/>
    <cellStyle name="Normal 2 13 23" xfId="155"/>
    <cellStyle name="Normal 2 13 3" xfId="156"/>
    <cellStyle name="Normal 2 13 4" xfId="157"/>
    <cellStyle name="Normal 2 13 5" xfId="158"/>
    <cellStyle name="Normal 2 13 6" xfId="159"/>
    <cellStyle name="Normal 2 13 7" xfId="160"/>
    <cellStyle name="Normal 2 13 8" xfId="161"/>
    <cellStyle name="Normal 2 13 9" xfId="162"/>
    <cellStyle name="Normal 2 14" xfId="163"/>
    <cellStyle name="Normal 2 14 10" xfId="164"/>
    <cellStyle name="Normal 2 14 11" xfId="165"/>
    <cellStyle name="Normal 2 14 12" xfId="166"/>
    <cellStyle name="Normal 2 14 13" xfId="167"/>
    <cellStyle name="Normal 2 14 14" xfId="168"/>
    <cellStyle name="Normal 2 14 15" xfId="169"/>
    <cellStyle name="Normal 2 14 16" xfId="170"/>
    <cellStyle name="Normal 2 14 17" xfId="171"/>
    <cellStyle name="Normal 2 14 18" xfId="172"/>
    <cellStyle name="Normal 2 14 19" xfId="173"/>
    <cellStyle name="Normal 2 14 2" xfId="174"/>
    <cellStyle name="Normal 2 14 20" xfId="175"/>
    <cellStyle name="Normal 2 14 21" xfId="176"/>
    <cellStyle name="Normal 2 14 22" xfId="177"/>
    <cellStyle name="Normal 2 14 23" xfId="178"/>
    <cellStyle name="Normal 2 14 3" xfId="179"/>
    <cellStyle name="Normal 2 14 4" xfId="180"/>
    <cellStyle name="Normal 2 14 5" xfId="181"/>
    <cellStyle name="Normal 2 14 6" xfId="182"/>
    <cellStyle name="Normal 2 14 7" xfId="183"/>
    <cellStyle name="Normal 2 14 8" xfId="184"/>
    <cellStyle name="Normal 2 14 9" xfId="185"/>
    <cellStyle name="Normal 2 15" xfId="186"/>
    <cellStyle name="Normal 2 15 10" xfId="187"/>
    <cellStyle name="Normal 2 15 11" xfId="188"/>
    <cellStyle name="Normal 2 15 12" xfId="189"/>
    <cellStyle name="Normal 2 15 13" xfId="190"/>
    <cellStyle name="Normal 2 15 14" xfId="191"/>
    <cellStyle name="Normal 2 15 15" xfId="192"/>
    <cellStyle name="Normal 2 15 16" xfId="193"/>
    <cellStyle name="Normal 2 15 17" xfId="194"/>
    <cellStyle name="Normal 2 15 18" xfId="195"/>
    <cellStyle name="Normal 2 15 19" xfId="196"/>
    <cellStyle name="Normal 2 15 2" xfId="197"/>
    <cellStyle name="Normal 2 15 20" xfId="198"/>
    <cellStyle name="Normal 2 15 21" xfId="199"/>
    <cellStyle name="Normal 2 15 22" xfId="200"/>
    <cellStyle name="Normal 2 15 23" xfId="201"/>
    <cellStyle name="Normal 2 15 3" xfId="202"/>
    <cellStyle name="Normal 2 15 4" xfId="203"/>
    <cellStyle name="Normal 2 15 5" xfId="204"/>
    <cellStyle name="Normal 2 15 6" xfId="205"/>
    <cellStyle name="Normal 2 15 7" xfId="206"/>
    <cellStyle name="Normal 2 15 8" xfId="207"/>
    <cellStyle name="Normal 2 15 9" xfId="208"/>
    <cellStyle name="Normal 2 16" xfId="209"/>
    <cellStyle name="Normal 2 16 10" xfId="210"/>
    <cellStyle name="Normal 2 16 11" xfId="211"/>
    <cellStyle name="Normal 2 16 12" xfId="212"/>
    <cellStyle name="Normal 2 16 13" xfId="213"/>
    <cellStyle name="Normal 2 16 14" xfId="214"/>
    <cellStyle name="Normal 2 16 15" xfId="215"/>
    <cellStyle name="Normal 2 16 16" xfId="216"/>
    <cellStyle name="Normal 2 16 17" xfId="217"/>
    <cellStyle name="Normal 2 16 18" xfId="218"/>
    <cellStyle name="Normal 2 16 19" xfId="219"/>
    <cellStyle name="Normal 2 16 2" xfId="220"/>
    <cellStyle name="Normal 2 16 20" xfId="221"/>
    <cellStyle name="Normal 2 16 21" xfId="222"/>
    <cellStyle name="Normal 2 16 22" xfId="223"/>
    <cellStyle name="Normal 2 16 23" xfId="224"/>
    <cellStyle name="Normal 2 16 3" xfId="225"/>
    <cellStyle name="Normal 2 16 4" xfId="226"/>
    <cellStyle name="Normal 2 16 5" xfId="227"/>
    <cellStyle name="Normal 2 16 6" xfId="228"/>
    <cellStyle name="Normal 2 16 7" xfId="229"/>
    <cellStyle name="Normal 2 16 8" xfId="230"/>
    <cellStyle name="Normal 2 16 9" xfId="231"/>
    <cellStyle name="Normal 2 17" xfId="232"/>
    <cellStyle name="Normal 2 17 10" xfId="233"/>
    <cellStyle name="Normal 2 17 11" xfId="234"/>
    <cellStyle name="Normal 2 17 12" xfId="235"/>
    <cellStyle name="Normal 2 17 13" xfId="236"/>
    <cellStyle name="Normal 2 17 14" xfId="237"/>
    <cellStyle name="Normal 2 17 15" xfId="238"/>
    <cellStyle name="Normal 2 17 16" xfId="239"/>
    <cellStyle name="Normal 2 17 17" xfId="240"/>
    <cellStyle name="Normal 2 17 18" xfId="241"/>
    <cellStyle name="Normal 2 17 19" xfId="242"/>
    <cellStyle name="Normal 2 17 2" xfId="243"/>
    <cellStyle name="Normal 2 17 20" xfId="244"/>
    <cellStyle name="Normal 2 17 21" xfId="245"/>
    <cellStyle name="Normal 2 17 22" xfId="246"/>
    <cellStyle name="Normal 2 17 23" xfId="247"/>
    <cellStyle name="Normal 2 17 3" xfId="248"/>
    <cellStyle name="Normal 2 17 4" xfId="249"/>
    <cellStyle name="Normal 2 17 5" xfId="250"/>
    <cellStyle name="Normal 2 17 6" xfId="251"/>
    <cellStyle name="Normal 2 17 7" xfId="252"/>
    <cellStyle name="Normal 2 17 8" xfId="253"/>
    <cellStyle name="Normal 2 17 9" xfId="254"/>
    <cellStyle name="Normal 2 18" xfId="255"/>
    <cellStyle name="Normal 2 18 10" xfId="256"/>
    <cellStyle name="Normal 2 18 11" xfId="257"/>
    <cellStyle name="Normal 2 18 12" xfId="258"/>
    <cellStyle name="Normal 2 18 13" xfId="259"/>
    <cellStyle name="Normal 2 18 14" xfId="260"/>
    <cellStyle name="Normal 2 18 15" xfId="261"/>
    <cellStyle name="Normal 2 18 16" xfId="262"/>
    <cellStyle name="Normal 2 18 17" xfId="263"/>
    <cellStyle name="Normal 2 18 18" xfId="264"/>
    <cellStyle name="Normal 2 18 19" xfId="265"/>
    <cellStyle name="Normal 2 18 2" xfId="266"/>
    <cellStyle name="Normal 2 18 20" xfId="267"/>
    <cellStyle name="Normal 2 18 21" xfId="268"/>
    <cellStyle name="Normal 2 18 22" xfId="269"/>
    <cellStyle name="Normal 2 18 23" xfId="270"/>
    <cellStyle name="Normal 2 18 3" xfId="271"/>
    <cellStyle name="Normal 2 18 4" xfId="272"/>
    <cellStyle name="Normal 2 18 5" xfId="273"/>
    <cellStyle name="Normal 2 18 6" xfId="274"/>
    <cellStyle name="Normal 2 18 7" xfId="275"/>
    <cellStyle name="Normal 2 18 8" xfId="276"/>
    <cellStyle name="Normal 2 18 9" xfId="277"/>
    <cellStyle name="Normal 2 19" xfId="278"/>
    <cellStyle name="Normal 2 19 10" xfId="279"/>
    <cellStyle name="Normal 2 19 11" xfId="280"/>
    <cellStyle name="Normal 2 19 12" xfId="281"/>
    <cellStyle name="Normal 2 19 13" xfId="282"/>
    <cellStyle name="Normal 2 19 14" xfId="283"/>
    <cellStyle name="Normal 2 19 15" xfId="284"/>
    <cellStyle name="Normal 2 19 16" xfId="285"/>
    <cellStyle name="Normal 2 19 17" xfId="286"/>
    <cellStyle name="Normal 2 19 18" xfId="287"/>
    <cellStyle name="Normal 2 19 19" xfId="288"/>
    <cellStyle name="Normal 2 19 2" xfId="289"/>
    <cellStyle name="Normal 2 19 20" xfId="290"/>
    <cellStyle name="Normal 2 19 21" xfId="291"/>
    <cellStyle name="Normal 2 19 22" xfId="292"/>
    <cellStyle name="Normal 2 19 23" xfId="293"/>
    <cellStyle name="Normal 2 19 3" xfId="294"/>
    <cellStyle name="Normal 2 19 4" xfId="295"/>
    <cellStyle name="Normal 2 19 5" xfId="296"/>
    <cellStyle name="Normal 2 19 6" xfId="297"/>
    <cellStyle name="Normal 2 19 7" xfId="298"/>
    <cellStyle name="Normal 2 19 8" xfId="299"/>
    <cellStyle name="Normal 2 19 9" xfId="300"/>
    <cellStyle name="Normal 2 2" xfId="301"/>
    <cellStyle name="Normal 2 20" xfId="302"/>
    <cellStyle name="Normal 2 20 10" xfId="303"/>
    <cellStyle name="Normal 2 20 11" xfId="304"/>
    <cellStyle name="Normal 2 20 12" xfId="305"/>
    <cellStyle name="Normal 2 20 13" xfId="306"/>
    <cellStyle name="Normal 2 20 14" xfId="307"/>
    <cellStyle name="Normal 2 20 15" xfId="308"/>
    <cellStyle name="Normal 2 20 16" xfId="309"/>
    <cellStyle name="Normal 2 20 17" xfId="310"/>
    <cellStyle name="Normal 2 20 18" xfId="311"/>
    <cellStyle name="Normal 2 20 19" xfId="312"/>
    <cellStyle name="Normal 2 20 2" xfId="313"/>
    <cellStyle name="Normal 2 20 20" xfId="314"/>
    <cellStyle name="Normal 2 20 21" xfId="315"/>
    <cellStyle name="Normal 2 20 22" xfId="316"/>
    <cellStyle name="Normal 2 20 23" xfId="317"/>
    <cellStyle name="Normal 2 20 3" xfId="318"/>
    <cellStyle name="Normal 2 20 4" xfId="319"/>
    <cellStyle name="Normal 2 20 5" xfId="320"/>
    <cellStyle name="Normal 2 20 6" xfId="321"/>
    <cellStyle name="Normal 2 20 7" xfId="322"/>
    <cellStyle name="Normal 2 20 8" xfId="323"/>
    <cellStyle name="Normal 2 20 9" xfId="324"/>
    <cellStyle name="Normal 2 21" xfId="325"/>
    <cellStyle name="Normal 2 21 10" xfId="326"/>
    <cellStyle name="Normal 2 21 11" xfId="327"/>
    <cellStyle name="Normal 2 21 12" xfId="328"/>
    <cellStyle name="Normal 2 21 13" xfId="329"/>
    <cellStyle name="Normal 2 21 14" xfId="330"/>
    <cellStyle name="Normal 2 21 15" xfId="331"/>
    <cellStyle name="Normal 2 21 16" xfId="332"/>
    <cellStyle name="Normal 2 21 17" xfId="333"/>
    <cellStyle name="Normal 2 21 18" xfId="334"/>
    <cellStyle name="Normal 2 21 19" xfId="335"/>
    <cellStyle name="Normal 2 21 2" xfId="336"/>
    <cellStyle name="Normal 2 21 20" xfId="337"/>
    <cellStyle name="Normal 2 21 21" xfId="338"/>
    <cellStyle name="Normal 2 21 22" xfId="339"/>
    <cellStyle name="Normal 2 21 23" xfId="340"/>
    <cellStyle name="Normal 2 21 3" xfId="341"/>
    <cellStyle name="Normal 2 21 4" xfId="342"/>
    <cellStyle name="Normal 2 21 5" xfId="343"/>
    <cellStyle name="Normal 2 21 6" xfId="344"/>
    <cellStyle name="Normal 2 21 7" xfId="345"/>
    <cellStyle name="Normal 2 21 8" xfId="346"/>
    <cellStyle name="Normal 2 21 9" xfId="347"/>
    <cellStyle name="Normal 2 22" xfId="348"/>
    <cellStyle name="Normal 2 22 10" xfId="349"/>
    <cellStyle name="Normal 2 22 11" xfId="350"/>
    <cellStyle name="Normal 2 22 12" xfId="351"/>
    <cellStyle name="Normal 2 22 13" xfId="352"/>
    <cellStyle name="Normal 2 22 14" xfId="353"/>
    <cellStyle name="Normal 2 22 15" xfId="354"/>
    <cellStyle name="Normal 2 22 16" xfId="355"/>
    <cellStyle name="Normal 2 22 17" xfId="356"/>
    <cellStyle name="Normal 2 22 18" xfId="357"/>
    <cellStyle name="Normal 2 22 19" xfId="358"/>
    <cellStyle name="Normal 2 22 2" xfId="359"/>
    <cellStyle name="Normal 2 22 20" xfId="360"/>
    <cellStyle name="Normal 2 22 21" xfId="361"/>
    <cellStyle name="Normal 2 22 22" xfId="362"/>
    <cellStyle name="Normal 2 22 23" xfId="363"/>
    <cellStyle name="Normal 2 22 3" xfId="364"/>
    <cellStyle name="Normal 2 22 4" xfId="365"/>
    <cellStyle name="Normal 2 22 5" xfId="366"/>
    <cellStyle name="Normal 2 22 6" xfId="367"/>
    <cellStyle name="Normal 2 22 7" xfId="368"/>
    <cellStyle name="Normal 2 22 8" xfId="369"/>
    <cellStyle name="Normal 2 22 9" xfId="370"/>
    <cellStyle name="Normal 2 23" xfId="371"/>
    <cellStyle name="Normal 2 23 10" xfId="372"/>
    <cellStyle name="Normal 2 23 11" xfId="373"/>
    <cellStyle name="Normal 2 23 12" xfId="374"/>
    <cellStyle name="Normal 2 23 13" xfId="375"/>
    <cellStyle name="Normal 2 23 14" xfId="376"/>
    <cellStyle name="Normal 2 23 15" xfId="377"/>
    <cellStyle name="Normal 2 23 16" xfId="378"/>
    <cellStyle name="Normal 2 23 17" xfId="379"/>
    <cellStyle name="Normal 2 23 18" xfId="380"/>
    <cellStyle name="Normal 2 23 19" xfId="381"/>
    <cellStyle name="Normal 2 23 2" xfId="382"/>
    <cellStyle name="Normal 2 23 20" xfId="383"/>
    <cellStyle name="Normal 2 23 21" xfId="384"/>
    <cellStyle name="Normal 2 23 22" xfId="385"/>
    <cellStyle name="Normal 2 23 23" xfId="386"/>
    <cellStyle name="Normal 2 23 3" xfId="387"/>
    <cellStyle name="Normal 2 23 4" xfId="388"/>
    <cellStyle name="Normal 2 23 5" xfId="389"/>
    <cellStyle name="Normal 2 23 6" xfId="390"/>
    <cellStyle name="Normal 2 23 7" xfId="391"/>
    <cellStyle name="Normal 2 23 8" xfId="392"/>
    <cellStyle name="Normal 2 23 9" xfId="393"/>
    <cellStyle name="Normal 2 24" xfId="394"/>
    <cellStyle name="Normal 2 24 10" xfId="395"/>
    <cellStyle name="Normal 2 24 11" xfId="396"/>
    <cellStyle name="Normal 2 24 12" xfId="397"/>
    <cellStyle name="Normal 2 24 13" xfId="398"/>
    <cellStyle name="Normal 2 24 14" xfId="399"/>
    <cellStyle name="Normal 2 24 15" xfId="400"/>
    <cellStyle name="Normal 2 24 16" xfId="401"/>
    <cellStyle name="Normal 2 24 17" xfId="402"/>
    <cellStyle name="Normal 2 24 18" xfId="403"/>
    <cellStyle name="Normal 2 24 19" xfId="404"/>
    <cellStyle name="Normal 2 24 2" xfId="405"/>
    <cellStyle name="Normal 2 24 20" xfId="406"/>
    <cellStyle name="Normal 2 24 21" xfId="407"/>
    <cellStyle name="Normal 2 24 22" xfId="408"/>
    <cellStyle name="Normal 2 24 23" xfId="409"/>
    <cellStyle name="Normal 2 24 3" xfId="410"/>
    <cellStyle name="Normal 2 24 4" xfId="411"/>
    <cellStyle name="Normal 2 24 5" xfId="412"/>
    <cellStyle name="Normal 2 24 6" xfId="413"/>
    <cellStyle name="Normal 2 24 7" xfId="414"/>
    <cellStyle name="Normal 2 24 8" xfId="415"/>
    <cellStyle name="Normal 2 24 9" xfId="416"/>
    <cellStyle name="Normal 2 25" xfId="417"/>
    <cellStyle name="Normal 2 25 10" xfId="418"/>
    <cellStyle name="Normal 2 25 11" xfId="419"/>
    <cellStyle name="Normal 2 25 12" xfId="420"/>
    <cellStyle name="Normal 2 25 13" xfId="421"/>
    <cellStyle name="Normal 2 25 14" xfId="422"/>
    <cellStyle name="Normal 2 25 15" xfId="423"/>
    <cellStyle name="Normal 2 25 16" xfId="424"/>
    <cellStyle name="Normal 2 25 17" xfId="425"/>
    <cellStyle name="Normal 2 25 18" xfId="426"/>
    <cellStyle name="Normal 2 25 19" xfId="427"/>
    <cellStyle name="Normal 2 25 2" xfId="428"/>
    <cellStyle name="Normal 2 25 20" xfId="429"/>
    <cellStyle name="Normal 2 25 21" xfId="430"/>
    <cellStyle name="Normal 2 25 22" xfId="431"/>
    <cellStyle name="Normal 2 25 23" xfId="432"/>
    <cellStyle name="Normal 2 25 3" xfId="433"/>
    <cellStyle name="Normal 2 25 4" xfId="434"/>
    <cellStyle name="Normal 2 25 5" xfId="435"/>
    <cellStyle name="Normal 2 25 6" xfId="436"/>
    <cellStyle name="Normal 2 25 7" xfId="437"/>
    <cellStyle name="Normal 2 25 8" xfId="438"/>
    <cellStyle name="Normal 2 25 9" xfId="439"/>
    <cellStyle name="Normal 2 26" xfId="440"/>
    <cellStyle name="Normal 2 26 10" xfId="441"/>
    <cellStyle name="Normal 2 26 11" xfId="442"/>
    <cellStyle name="Normal 2 26 12" xfId="443"/>
    <cellStyle name="Normal 2 26 13" xfId="444"/>
    <cellStyle name="Normal 2 26 14" xfId="445"/>
    <cellStyle name="Normal 2 26 15" xfId="446"/>
    <cellStyle name="Normal 2 26 16" xfId="447"/>
    <cellStyle name="Normal 2 26 17" xfId="448"/>
    <cellStyle name="Normal 2 26 18" xfId="449"/>
    <cellStyle name="Normal 2 26 19" xfId="450"/>
    <cellStyle name="Normal 2 26 2" xfId="451"/>
    <cellStyle name="Normal 2 26 20" xfId="452"/>
    <cellStyle name="Normal 2 26 21" xfId="453"/>
    <cellStyle name="Normal 2 26 22" xfId="454"/>
    <cellStyle name="Normal 2 26 23" xfId="455"/>
    <cellStyle name="Normal 2 26 3" xfId="456"/>
    <cellStyle name="Normal 2 26 4" xfId="457"/>
    <cellStyle name="Normal 2 26 5" xfId="458"/>
    <cellStyle name="Normal 2 26 6" xfId="459"/>
    <cellStyle name="Normal 2 26 7" xfId="460"/>
    <cellStyle name="Normal 2 26 8" xfId="461"/>
    <cellStyle name="Normal 2 26 9" xfId="462"/>
    <cellStyle name="Normal 2 27" xfId="463"/>
    <cellStyle name="Normal 2 27 10" xfId="464"/>
    <cellStyle name="Normal 2 27 11" xfId="465"/>
    <cellStyle name="Normal 2 27 12" xfId="466"/>
    <cellStyle name="Normal 2 27 13" xfId="467"/>
    <cellStyle name="Normal 2 27 14" xfId="468"/>
    <cellStyle name="Normal 2 27 15" xfId="469"/>
    <cellStyle name="Normal 2 27 16" xfId="470"/>
    <cellStyle name="Normal 2 27 17" xfId="471"/>
    <cellStyle name="Normal 2 27 18" xfId="472"/>
    <cellStyle name="Normal 2 27 19" xfId="473"/>
    <cellStyle name="Normal 2 27 2" xfId="474"/>
    <cellStyle name="Normal 2 27 20" xfId="475"/>
    <cellStyle name="Normal 2 27 21" xfId="476"/>
    <cellStyle name="Normal 2 27 22" xfId="477"/>
    <cellStyle name="Normal 2 27 23" xfId="478"/>
    <cellStyle name="Normal 2 27 3" xfId="479"/>
    <cellStyle name="Normal 2 27 4" xfId="480"/>
    <cellStyle name="Normal 2 27 5" xfId="481"/>
    <cellStyle name="Normal 2 27 6" xfId="482"/>
    <cellStyle name="Normal 2 27 7" xfId="483"/>
    <cellStyle name="Normal 2 27 8" xfId="484"/>
    <cellStyle name="Normal 2 27 9" xfId="485"/>
    <cellStyle name="Normal 2 28" xfId="486"/>
    <cellStyle name="Normal 2 28 10" xfId="487"/>
    <cellStyle name="Normal 2 28 11" xfId="488"/>
    <cellStyle name="Normal 2 28 12" xfId="489"/>
    <cellStyle name="Normal 2 28 13" xfId="490"/>
    <cellStyle name="Normal 2 28 14" xfId="491"/>
    <cellStyle name="Normal 2 28 15" xfId="492"/>
    <cellStyle name="Normal 2 28 16" xfId="493"/>
    <cellStyle name="Normal 2 28 17" xfId="494"/>
    <cellStyle name="Normal 2 28 18" xfId="495"/>
    <cellStyle name="Normal 2 28 19" xfId="496"/>
    <cellStyle name="Normal 2 28 2" xfId="497"/>
    <cellStyle name="Normal 2 28 20" xfId="498"/>
    <cellStyle name="Normal 2 28 21" xfId="499"/>
    <cellStyle name="Normal 2 28 22" xfId="500"/>
    <cellStyle name="Normal 2 28 23" xfId="501"/>
    <cellStyle name="Normal 2 28 3" xfId="502"/>
    <cellStyle name="Normal 2 28 4" xfId="503"/>
    <cellStyle name="Normal 2 28 5" xfId="504"/>
    <cellStyle name="Normal 2 28 6" xfId="505"/>
    <cellStyle name="Normal 2 28 7" xfId="506"/>
    <cellStyle name="Normal 2 28 8" xfId="507"/>
    <cellStyle name="Normal 2 28 9" xfId="508"/>
    <cellStyle name="Normal 2 29" xfId="509"/>
    <cellStyle name="Normal 2 29 10" xfId="510"/>
    <cellStyle name="Normal 2 29 11" xfId="511"/>
    <cellStyle name="Normal 2 29 12" xfId="512"/>
    <cellStyle name="Normal 2 29 13" xfId="513"/>
    <cellStyle name="Normal 2 29 14" xfId="514"/>
    <cellStyle name="Normal 2 29 15" xfId="515"/>
    <cellStyle name="Normal 2 29 16" xfId="516"/>
    <cellStyle name="Normal 2 29 17" xfId="517"/>
    <cellStyle name="Normal 2 29 18" xfId="518"/>
    <cellStyle name="Normal 2 29 19" xfId="519"/>
    <cellStyle name="Normal 2 29 2" xfId="520"/>
    <cellStyle name="Normal 2 29 20" xfId="521"/>
    <cellStyle name="Normal 2 29 21" xfId="522"/>
    <cellStyle name="Normal 2 29 22" xfId="523"/>
    <cellStyle name="Normal 2 29 23" xfId="524"/>
    <cellStyle name="Normal 2 29 3" xfId="525"/>
    <cellStyle name="Normal 2 29 4" xfId="526"/>
    <cellStyle name="Normal 2 29 5" xfId="527"/>
    <cellStyle name="Normal 2 29 6" xfId="528"/>
    <cellStyle name="Normal 2 29 7" xfId="529"/>
    <cellStyle name="Normal 2 29 8" xfId="530"/>
    <cellStyle name="Normal 2 29 9" xfId="531"/>
    <cellStyle name="Normal 2 3" xfId="532"/>
    <cellStyle name="Normal 2 30" xfId="533"/>
    <cellStyle name="Normal 2 30 10" xfId="534"/>
    <cellStyle name="Normal 2 30 11" xfId="535"/>
    <cellStyle name="Normal 2 30 12" xfId="536"/>
    <cellStyle name="Normal 2 30 13" xfId="537"/>
    <cellStyle name="Normal 2 30 14" xfId="538"/>
    <cellStyle name="Normal 2 30 15" xfId="539"/>
    <cellStyle name="Normal 2 30 16" xfId="540"/>
    <cellStyle name="Normal 2 30 17" xfId="541"/>
    <cellStyle name="Normal 2 30 18" xfId="542"/>
    <cellStyle name="Normal 2 30 19" xfId="543"/>
    <cellStyle name="Normal 2 30 2" xfId="544"/>
    <cellStyle name="Normal 2 30 20" xfId="545"/>
    <cellStyle name="Normal 2 30 21" xfId="546"/>
    <cellStyle name="Normal 2 30 22" xfId="547"/>
    <cellStyle name="Normal 2 30 23" xfId="548"/>
    <cellStyle name="Normal 2 30 3" xfId="549"/>
    <cellStyle name="Normal 2 30 4" xfId="550"/>
    <cellStyle name="Normal 2 30 5" xfId="551"/>
    <cellStyle name="Normal 2 30 6" xfId="552"/>
    <cellStyle name="Normal 2 30 7" xfId="553"/>
    <cellStyle name="Normal 2 30 8" xfId="554"/>
    <cellStyle name="Normal 2 30 9" xfId="555"/>
    <cellStyle name="Normal 2 31" xfId="556"/>
    <cellStyle name="Normal 2 31 10" xfId="557"/>
    <cellStyle name="Normal 2 31 11" xfId="558"/>
    <cellStyle name="Normal 2 31 12" xfId="559"/>
    <cellStyle name="Normal 2 31 13" xfId="560"/>
    <cellStyle name="Normal 2 31 14" xfId="561"/>
    <cellStyle name="Normal 2 31 15" xfId="562"/>
    <cellStyle name="Normal 2 31 16" xfId="563"/>
    <cellStyle name="Normal 2 31 17" xfId="564"/>
    <cellStyle name="Normal 2 31 18" xfId="565"/>
    <cellStyle name="Normal 2 31 19" xfId="566"/>
    <cellStyle name="Normal 2 31 2" xfId="567"/>
    <cellStyle name="Normal 2 31 20" xfId="568"/>
    <cellStyle name="Normal 2 31 21" xfId="569"/>
    <cellStyle name="Normal 2 31 22" xfId="570"/>
    <cellStyle name="Normal 2 31 23" xfId="571"/>
    <cellStyle name="Normal 2 31 3" xfId="572"/>
    <cellStyle name="Normal 2 31 4" xfId="573"/>
    <cellStyle name="Normal 2 31 5" xfId="574"/>
    <cellStyle name="Normal 2 31 6" xfId="575"/>
    <cellStyle name="Normal 2 31 7" xfId="576"/>
    <cellStyle name="Normal 2 31 8" xfId="577"/>
    <cellStyle name="Normal 2 31 9" xfId="578"/>
    <cellStyle name="Normal 2 32" xfId="579"/>
    <cellStyle name="Normal 2 32 10" xfId="580"/>
    <cellStyle name="Normal 2 32 11" xfId="581"/>
    <cellStyle name="Normal 2 32 12" xfId="582"/>
    <cellStyle name="Normal 2 32 13" xfId="583"/>
    <cellStyle name="Normal 2 32 14" xfId="584"/>
    <cellStyle name="Normal 2 32 15" xfId="585"/>
    <cellStyle name="Normal 2 32 16" xfId="586"/>
    <cellStyle name="Normal 2 32 17" xfId="587"/>
    <cellStyle name="Normal 2 32 18" xfId="588"/>
    <cellStyle name="Normal 2 32 19" xfId="589"/>
    <cellStyle name="Normal 2 32 2" xfId="590"/>
    <cellStyle name="Normal 2 32 20" xfId="591"/>
    <cellStyle name="Normal 2 32 21" xfId="592"/>
    <cellStyle name="Normal 2 32 22" xfId="593"/>
    <cellStyle name="Normal 2 32 23" xfId="594"/>
    <cellStyle name="Normal 2 32 3" xfId="595"/>
    <cellStyle name="Normal 2 32 4" xfId="596"/>
    <cellStyle name="Normal 2 32 5" xfId="597"/>
    <cellStyle name="Normal 2 32 6" xfId="598"/>
    <cellStyle name="Normal 2 32 7" xfId="599"/>
    <cellStyle name="Normal 2 32 8" xfId="600"/>
    <cellStyle name="Normal 2 32 9" xfId="601"/>
    <cellStyle name="Normal 2 33" xfId="602"/>
    <cellStyle name="Normal 2 33 10" xfId="603"/>
    <cellStyle name="Normal 2 33 11" xfId="604"/>
    <cellStyle name="Normal 2 33 12" xfId="605"/>
    <cellStyle name="Normal 2 33 13" xfId="606"/>
    <cellStyle name="Normal 2 33 14" xfId="607"/>
    <cellStyle name="Normal 2 33 15" xfId="608"/>
    <cellStyle name="Normal 2 33 16" xfId="609"/>
    <cellStyle name="Normal 2 33 17" xfId="610"/>
    <cellStyle name="Normal 2 33 18" xfId="611"/>
    <cellStyle name="Normal 2 33 19" xfId="612"/>
    <cellStyle name="Normal 2 33 2" xfId="613"/>
    <cellStyle name="Normal 2 33 20" xfId="614"/>
    <cellStyle name="Normal 2 33 21" xfId="615"/>
    <cellStyle name="Normal 2 33 22" xfId="616"/>
    <cellStyle name="Normal 2 33 23" xfId="617"/>
    <cellStyle name="Normal 2 33 3" xfId="618"/>
    <cellStyle name="Normal 2 33 4" xfId="619"/>
    <cellStyle name="Normal 2 33 5" xfId="620"/>
    <cellStyle name="Normal 2 33 6" xfId="621"/>
    <cellStyle name="Normal 2 33 7" xfId="622"/>
    <cellStyle name="Normal 2 33 8" xfId="623"/>
    <cellStyle name="Normal 2 33 9" xfId="624"/>
    <cellStyle name="Normal 2 34" xfId="625"/>
    <cellStyle name="Normal 2 34 10" xfId="626"/>
    <cellStyle name="Normal 2 34 11" xfId="627"/>
    <cellStyle name="Normal 2 34 12" xfId="628"/>
    <cellStyle name="Normal 2 34 13" xfId="629"/>
    <cellStyle name="Normal 2 34 14" xfId="630"/>
    <cellStyle name="Normal 2 34 15" xfId="631"/>
    <cellStyle name="Normal 2 34 16" xfId="632"/>
    <cellStyle name="Normal 2 34 17" xfId="633"/>
    <cellStyle name="Normal 2 34 18" xfId="634"/>
    <cellStyle name="Normal 2 34 19" xfId="635"/>
    <cellStyle name="Normal 2 34 2" xfId="636"/>
    <cellStyle name="Normal 2 34 20" xfId="637"/>
    <cellStyle name="Normal 2 34 21" xfId="638"/>
    <cellStyle name="Normal 2 34 22" xfId="639"/>
    <cellStyle name="Normal 2 34 23" xfId="640"/>
    <cellStyle name="Normal 2 34 3" xfId="641"/>
    <cellStyle name="Normal 2 34 4" xfId="642"/>
    <cellStyle name="Normal 2 34 5" xfId="643"/>
    <cellStyle name="Normal 2 34 6" xfId="644"/>
    <cellStyle name="Normal 2 34 7" xfId="645"/>
    <cellStyle name="Normal 2 34 8" xfId="646"/>
    <cellStyle name="Normal 2 34 9" xfId="647"/>
    <cellStyle name="Normal 2 35" xfId="648"/>
    <cellStyle name="Normal 2 35 10" xfId="649"/>
    <cellStyle name="Normal 2 35 11" xfId="650"/>
    <cellStyle name="Normal 2 35 12" xfId="651"/>
    <cellStyle name="Normal 2 35 13" xfId="652"/>
    <cellStyle name="Normal 2 35 14" xfId="653"/>
    <cellStyle name="Normal 2 35 15" xfId="654"/>
    <cellStyle name="Normal 2 35 16" xfId="655"/>
    <cellStyle name="Normal 2 35 17" xfId="656"/>
    <cellStyle name="Normal 2 35 18" xfId="657"/>
    <cellStyle name="Normal 2 35 19" xfId="658"/>
    <cellStyle name="Normal 2 35 2" xfId="659"/>
    <cellStyle name="Normal 2 35 20" xfId="660"/>
    <cellStyle name="Normal 2 35 21" xfId="661"/>
    <cellStyle name="Normal 2 35 22" xfId="662"/>
    <cellStyle name="Normal 2 35 23" xfId="663"/>
    <cellStyle name="Normal 2 35 3" xfId="664"/>
    <cellStyle name="Normal 2 35 4" xfId="665"/>
    <cellStyle name="Normal 2 35 5" xfId="666"/>
    <cellStyle name="Normal 2 35 6" xfId="667"/>
    <cellStyle name="Normal 2 35 7" xfId="668"/>
    <cellStyle name="Normal 2 35 8" xfId="669"/>
    <cellStyle name="Normal 2 35 9" xfId="670"/>
    <cellStyle name="Normal 2 36" xfId="671"/>
    <cellStyle name="Normal 2 36 10" xfId="672"/>
    <cellStyle name="Normal 2 36 11" xfId="673"/>
    <cellStyle name="Normal 2 36 12" xfId="674"/>
    <cellStyle name="Normal 2 36 13" xfId="675"/>
    <cellStyle name="Normal 2 36 14" xfId="676"/>
    <cellStyle name="Normal 2 36 15" xfId="677"/>
    <cellStyle name="Normal 2 36 16" xfId="678"/>
    <cellStyle name="Normal 2 36 17" xfId="679"/>
    <cellStyle name="Normal 2 36 18" xfId="680"/>
    <cellStyle name="Normal 2 36 19" xfId="681"/>
    <cellStyle name="Normal 2 36 2" xfId="682"/>
    <cellStyle name="Normal 2 36 20" xfId="683"/>
    <cellStyle name="Normal 2 36 21" xfId="684"/>
    <cellStyle name="Normal 2 36 22" xfId="685"/>
    <cellStyle name="Normal 2 36 23" xfId="686"/>
    <cellStyle name="Normal 2 36 3" xfId="687"/>
    <cellStyle name="Normal 2 36 4" xfId="688"/>
    <cellStyle name="Normal 2 36 5" xfId="689"/>
    <cellStyle name="Normal 2 36 6" xfId="690"/>
    <cellStyle name="Normal 2 36 7" xfId="691"/>
    <cellStyle name="Normal 2 36 8" xfId="692"/>
    <cellStyle name="Normal 2 36 9" xfId="693"/>
    <cellStyle name="Normal 2 37" xfId="694"/>
    <cellStyle name="Normal 2 37 10" xfId="695"/>
    <cellStyle name="Normal 2 37 11" xfId="696"/>
    <cellStyle name="Normal 2 37 12" xfId="697"/>
    <cellStyle name="Normal 2 37 13" xfId="698"/>
    <cellStyle name="Normal 2 37 14" xfId="699"/>
    <cellStyle name="Normal 2 37 15" xfId="700"/>
    <cellStyle name="Normal 2 37 16" xfId="701"/>
    <cellStyle name="Normal 2 37 17" xfId="702"/>
    <cellStyle name="Normal 2 37 18" xfId="703"/>
    <cellStyle name="Normal 2 37 19" xfId="704"/>
    <cellStyle name="Normal 2 37 2" xfId="705"/>
    <cellStyle name="Normal 2 37 20" xfId="706"/>
    <cellStyle name="Normal 2 37 21" xfId="707"/>
    <cellStyle name="Normal 2 37 22" xfId="708"/>
    <cellStyle name="Normal 2 37 23" xfId="709"/>
    <cellStyle name="Normal 2 37 3" xfId="710"/>
    <cellStyle name="Normal 2 37 4" xfId="711"/>
    <cellStyle name="Normal 2 37 5" xfId="712"/>
    <cellStyle name="Normal 2 37 6" xfId="713"/>
    <cellStyle name="Normal 2 37 7" xfId="714"/>
    <cellStyle name="Normal 2 37 8" xfId="715"/>
    <cellStyle name="Normal 2 37 9" xfId="716"/>
    <cellStyle name="Normal 2 38" xfId="717"/>
    <cellStyle name="Normal 2 38 10" xfId="718"/>
    <cellStyle name="Normal 2 38 11" xfId="719"/>
    <cellStyle name="Normal 2 38 12" xfId="720"/>
    <cellStyle name="Normal 2 38 13" xfId="721"/>
    <cellStyle name="Normal 2 38 14" xfId="722"/>
    <cellStyle name="Normal 2 38 15" xfId="723"/>
    <cellStyle name="Normal 2 38 16" xfId="724"/>
    <cellStyle name="Normal 2 38 17" xfId="725"/>
    <cellStyle name="Normal 2 38 18" xfId="726"/>
    <cellStyle name="Normal 2 38 19" xfId="727"/>
    <cellStyle name="Normal 2 38 2" xfId="728"/>
    <cellStyle name="Normal 2 38 20" xfId="729"/>
    <cellStyle name="Normal 2 38 21" xfId="730"/>
    <cellStyle name="Normal 2 38 22" xfId="731"/>
    <cellStyle name="Normal 2 38 23" xfId="732"/>
    <cellStyle name="Normal 2 38 3" xfId="733"/>
    <cellStyle name="Normal 2 38 4" xfId="734"/>
    <cellStyle name="Normal 2 38 5" xfId="735"/>
    <cellStyle name="Normal 2 38 6" xfId="736"/>
    <cellStyle name="Normal 2 38 7" xfId="737"/>
    <cellStyle name="Normal 2 38 8" xfId="738"/>
    <cellStyle name="Normal 2 38 9" xfId="739"/>
    <cellStyle name="Normal 2 39" xfId="740"/>
    <cellStyle name="Normal 2 39 10" xfId="741"/>
    <cellStyle name="Normal 2 39 11" xfId="742"/>
    <cellStyle name="Normal 2 39 12" xfId="743"/>
    <cellStyle name="Normal 2 39 13" xfId="744"/>
    <cellStyle name="Normal 2 39 14" xfId="745"/>
    <cellStyle name="Normal 2 39 15" xfId="746"/>
    <cellStyle name="Normal 2 39 16" xfId="747"/>
    <cellStyle name="Normal 2 39 17" xfId="748"/>
    <cellStyle name="Normal 2 39 18" xfId="749"/>
    <cellStyle name="Normal 2 39 19" xfId="750"/>
    <cellStyle name="Normal 2 39 2" xfId="751"/>
    <cellStyle name="Normal 2 39 20" xfId="752"/>
    <cellStyle name="Normal 2 39 21" xfId="753"/>
    <cellStyle name="Normal 2 39 22" xfId="754"/>
    <cellStyle name="Normal 2 39 23" xfId="755"/>
    <cellStyle name="Normal 2 39 3" xfId="756"/>
    <cellStyle name="Normal 2 39 4" xfId="757"/>
    <cellStyle name="Normal 2 39 5" xfId="758"/>
    <cellStyle name="Normal 2 39 6" xfId="759"/>
    <cellStyle name="Normal 2 39 7" xfId="760"/>
    <cellStyle name="Normal 2 39 8" xfId="761"/>
    <cellStyle name="Normal 2 39 9" xfId="762"/>
    <cellStyle name="Normal 2 4" xfId="763"/>
    <cellStyle name="Normal 2 40" xfId="764"/>
    <cellStyle name="Normal 2 41" xfId="765"/>
    <cellStyle name="Normal 2 42" xfId="766"/>
    <cellStyle name="Normal 2 43" xfId="767"/>
    <cellStyle name="Normal 2 44" xfId="768"/>
    <cellStyle name="Normal 2 45" xfId="769"/>
    <cellStyle name="Normal 2 46" xfId="770"/>
    <cellStyle name="Normal 2 47" xfId="771"/>
    <cellStyle name="Normal 2 48" xfId="772"/>
    <cellStyle name="Normal 2 49" xfId="773"/>
    <cellStyle name="Normal 2 5" xfId="774"/>
    <cellStyle name="Normal 2 5 10" xfId="775"/>
    <cellStyle name="Normal 2 5 11" xfId="776"/>
    <cellStyle name="Normal 2 5 12" xfId="777"/>
    <cellStyle name="Normal 2 5 13" xfId="778"/>
    <cellStyle name="Normal 2 5 14" xfId="779"/>
    <cellStyle name="Normal 2 5 15" xfId="780"/>
    <cellStyle name="Normal 2 5 16" xfId="781"/>
    <cellStyle name="Normal 2 5 17" xfId="782"/>
    <cellStyle name="Normal 2 5 18" xfId="783"/>
    <cellStyle name="Normal 2 5 19" xfId="784"/>
    <cellStyle name="Normal 2 5 2" xfId="785"/>
    <cellStyle name="Normal 2 5 2 10" xfId="786"/>
    <cellStyle name="Normal 2 5 2 11" xfId="787"/>
    <cellStyle name="Normal 2 5 2 12" xfId="788"/>
    <cellStyle name="Normal 2 5 2 13" xfId="789"/>
    <cellStyle name="Normal 2 5 2 14" xfId="790"/>
    <cellStyle name="Normal 2 5 2 15" xfId="791"/>
    <cellStyle name="Normal 2 5 2 16" xfId="792"/>
    <cellStyle name="Normal 2 5 2 17" xfId="793"/>
    <cellStyle name="Normal 2 5 2 18" xfId="794"/>
    <cellStyle name="Normal 2 5 2 19" xfId="795"/>
    <cellStyle name="Normal 2 5 2 2" xfId="796"/>
    <cellStyle name="Normal 2 5 2 2 10" xfId="797"/>
    <cellStyle name="Normal 2 5 2 2 11" xfId="798"/>
    <cellStyle name="Normal 2 5 2 2 12" xfId="799"/>
    <cellStyle name="Normal 2 5 2 2 13" xfId="800"/>
    <cellStyle name="Normal 2 5 2 2 14" xfId="801"/>
    <cellStyle name="Normal 2 5 2 2 15" xfId="802"/>
    <cellStyle name="Normal 2 5 2 2 16" xfId="803"/>
    <cellStyle name="Normal 2 5 2 2 17" xfId="804"/>
    <cellStyle name="Normal 2 5 2 2 18" xfId="805"/>
    <cellStyle name="Normal 2 5 2 2 19" xfId="806"/>
    <cellStyle name="Normal 2 5 2 2 2" xfId="807"/>
    <cellStyle name="Normal 2 5 2 2 20" xfId="808"/>
    <cellStyle name="Normal 2 5 2 2 21" xfId="809"/>
    <cellStyle name="Normal 2 5 2 2 22" xfId="810"/>
    <cellStyle name="Normal 2 5 2 2 23" xfId="811"/>
    <cellStyle name="Normal 2 5 2 2 24" xfId="812"/>
    <cellStyle name="Normal 2 5 2 2 25" xfId="813"/>
    <cellStyle name="Normal 2 5 2 2 26" xfId="814"/>
    <cellStyle name="Normal 2 5 2 2 27" xfId="815"/>
    <cellStyle name="Normal 2 5 2 2 28" xfId="816"/>
    <cellStyle name="Normal 2 5 2 2 29" xfId="817"/>
    <cellStyle name="Normal 2 5 2 2 3" xfId="818"/>
    <cellStyle name="Normal 2 5 2 2 30" xfId="819"/>
    <cellStyle name="Normal 2 5 2 2 31" xfId="820"/>
    <cellStyle name="Normal 2 5 2 2 32" xfId="821"/>
    <cellStyle name="Normal 2 5 2 2 33" xfId="822"/>
    <cellStyle name="Normal 2 5 2 2 34" xfId="823"/>
    <cellStyle name="Normal 2 5 2 2 35" xfId="824"/>
    <cellStyle name="Normal 2 5 2 2 36" xfId="825"/>
    <cellStyle name="Normal 2 5 2 2 37" xfId="826"/>
    <cellStyle name="Normal 2 5 2 2 38" xfId="827"/>
    <cellStyle name="Normal 2 5 2 2 39" xfId="828"/>
    <cellStyle name="Normal 2 5 2 2 4" xfId="829"/>
    <cellStyle name="Normal 2 5 2 2 40" xfId="830"/>
    <cellStyle name="Normal 2 5 2 2 41" xfId="831"/>
    <cellStyle name="Normal 2 5 2 2 42" xfId="832"/>
    <cellStyle name="Normal 2 5 2 2 43" xfId="833"/>
    <cellStyle name="Normal 2 5 2 2 44" xfId="834"/>
    <cellStyle name="Normal 2 5 2 2 45" xfId="835"/>
    <cellStyle name="Normal 2 5 2 2 46" xfId="836"/>
    <cellStyle name="Normal 2 5 2 2 47" xfId="837"/>
    <cellStyle name="Normal 2 5 2 2 48" xfId="838"/>
    <cellStyle name="Normal 2 5 2 2 49" xfId="839"/>
    <cellStyle name="Normal 2 5 2 2 5" xfId="840"/>
    <cellStyle name="Normal 2 5 2 2 50" xfId="841"/>
    <cellStyle name="Normal 2 5 2 2 51" xfId="842"/>
    <cellStyle name="Normal 2 5 2 2 52" xfId="843"/>
    <cellStyle name="Normal 2 5 2 2 53" xfId="844"/>
    <cellStyle name="Normal 2 5 2 2 54" xfId="845"/>
    <cellStyle name="Normal 2 5 2 2 55" xfId="846"/>
    <cellStyle name="Normal 2 5 2 2 6" xfId="847"/>
    <cellStyle name="Normal 2 5 2 2 7" xfId="848"/>
    <cellStyle name="Normal 2 5 2 2 8" xfId="849"/>
    <cellStyle name="Normal 2 5 2 2 9" xfId="850"/>
    <cellStyle name="Normal 2 5 2 20" xfId="851"/>
    <cellStyle name="Normal 2 5 2 21" xfId="852"/>
    <cellStyle name="Normal 2 5 2 22" xfId="853"/>
    <cellStyle name="Normal 2 5 2 23" xfId="854"/>
    <cellStyle name="Normal 2 5 2 24" xfId="855"/>
    <cellStyle name="Normal 2 5 2 25" xfId="856"/>
    <cellStyle name="Normal 2 5 2 26" xfId="857"/>
    <cellStyle name="Normal 2 5 2 27" xfId="858"/>
    <cellStyle name="Normal 2 5 2 28" xfId="859"/>
    <cellStyle name="Normal 2 5 2 29" xfId="860"/>
    <cellStyle name="Normal 2 5 2 3" xfId="861"/>
    <cellStyle name="Normal 2 5 2 30" xfId="862"/>
    <cellStyle name="Normal 2 5 2 31" xfId="863"/>
    <cellStyle name="Normal 2 5 2 32" xfId="864"/>
    <cellStyle name="Normal 2 5 2 33" xfId="865"/>
    <cellStyle name="Normal 2 5 2 4" xfId="866"/>
    <cellStyle name="Normal 2 5 2 5" xfId="867"/>
    <cellStyle name="Normal 2 5 2 6" xfId="868"/>
    <cellStyle name="Normal 2 5 2 7" xfId="869"/>
    <cellStyle name="Normal 2 5 2 8" xfId="870"/>
    <cellStyle name="Normal 2 5 2 9" xfId="871"/>
    <cellStyle name="Normal 2 5 20" xfId="872"/>
    <cellStyle name="Normal 2 5 21" xfId="873"/>
    <cellStyle name="Normal 2 5 22" xfId="874"/>
    <cellStyle name="Normal 2 5 23" xfId="875"/>
    <cellStyle name="Normal 2 5 24" xfId="876"/>
    <cellStyle name="Normal 2 5 25" xfId="877"/>
    <cellStyle name="Normal 2 5 26" xfId="878"/>
    <cellStyle name="Normal 2 5 27" xfId="879"/>
    <cellStyle name="Normal 2 5 28" xfId="880"/>
    <cellStyle name="Normal 2 5 29" xfId="881"/>
    <cellStyle name="Normal 2 5 3" xfId="882"/>
    <cellStyle name="Normal 2 5 30" xfId="883"/>
    <cellStyle name="Normal 2 5 31" xfId="884"/>
    <cellStyle name="Normal 2 5 32" xfId="885"/>
    <cellStyle name="Normal 2 5 33" xfId="886"/>
    <cellStyle name="Normal 2 5 34" xfId="887"/>
    <cellStyle name="Normal 2 5 35" xfId="888"/>
    <cellStyle name="Normal 2 5 36" xfId="889"/>
    <cellStyle name="Normal 2 5 37" xfId="890"/>
    <cellStyle name="Normal 2 5 38" xfId="891"/>
    <cellStyle name="Normal 2 5 39" xfId="892"/>
    <cellStyle name="Normal 2 5 4" xfId="893"/>
    <cellStyle name="Normal 2 5 40" xfId="894"/>
    <cellStyle name="Normal 2 5 41" xfId="895"/>
    <cellStyle name="Normal 2 5 42" xfId="896"/>
    <cellStyle name="Normal 2 5 43" xfId="897"/>
    <cellStyle name="Normal 2 5 44" xfId="898"/>
    <cellStyle name="Normal 2 5 45" xfId="899"/>
    <cellStyle name="Normal 2 5 46" xfId="900"/>
    <cellStyle name="Normal 2 5 47" xfId="901"/>
    <cellStyle name="Normal 2 5 48" xfId="902"/>
    <cellStyle name="Normal 2 5 49" xfId="903"/>
    <cellStyle name="Normal 2 5 5" xfId="904"/>
    <cellStyle name="Normal 2 5 50" xfId="905"/>
    <cellStyle name="Normal 2 5 51" xfId="906"/>
    <cellStyle name="Normal 2 5 52" xfId="907"/>
    <cellStyle name="Normal 2 5 53" xfId="908"/>
    <cellStyle name="Normal 2 5 54" xfId="909"/>
    <cellStyle name="Normal 2 5 55" xfId="910"/>
    <cellStyle name="Normal 2 5 56" xfId="911"/>
    <cellStyle name="Normal 2 5 57" xfId="912"/>
    <cellStyle name="Normal 2 5 58" xfId="913"/>
    <cellStyle name="Normal 2 5 59" xfId="914"/>
    <cellStyle name="Normal 2 5 6" xfId="915"/>
    <cellStyle name="Normal 2 5 60" xfId="916"/>
    <cellStyle name="Normal 2 5 61" xfId="917"/>
    <cellStyle name="Normal 2 5 62" xfId="918"/>
    <cellStyle name="Normal 2 5 63" xfId="919"/>
    <cellStyle name="Normal 2 5 64" xfId="920"/>
    <cellStyle name="Normal 2 5 65" xfId="921"/>
    <cellStyle name="Normal 2 5 66" xfId="922"/>
    <cellStyle name="Normal 2 5 67" xfId="923"/>
    <cellStyle name="Normal 2 5 68" xfId="924"/>
    <cellStyle name="Normal 2 5 69" xfId="925"/>
    <cellStyle name="Normal 2 5 7" xfId="926"/>
    <cellStyle name="Normal 2 5 70" xfId="927"/>
    <cellStyle name="Normal 2 5 71" xfId="928"/>
    <cellStyle name="Normal 2 5 72" xfId="929"/>
    <cellStyle name="Normal 2 5 73" xfId="930"/>
    <cellStyle name="Normal 2 5 74" xfId="931"/>
    <cellStyle name="Normal 2 5 75" xfId="932"/>
    <cellStyle name="Normal 2 5 76" xfId="933"/>
    <cellStyle name="Normal 2 5 77" xfId="934"/>
    <cellStyle name="Normal 2 5 78" xfId="935"/>
    <cellStyle name="Normal 2 5 79" xfId="936"/>
    <cellStyle name="Normal 2 5 8" xfId="937"/>
    <cellStyle name="Normal 2 5 80" xfId="938"/>
    <cellStyle name="Normal 2 5 81" xfId="939"/>
    <cellStyle name="Normal 2 5 82" xfId="940"/>
    <cellStyle name="Normal 2 5 83" xfId="941"/>
    <cellStyle name="Normal 2 5 84" xfId="942"/>
    <cellStyle name="Normal 2 5 85" xfId="943"/>
    <cellStyle name="Normal 2 5 86" xfId="944"/>
    <cellStyle name="Normal 2 5 87" xfId="945"/>
    <cellStyle name="Normal 2 5 9" xfId="946"/>
    <cellStyle name="Normal 2 5_DEER 032008 Cost Summary Delivery - Rev 4 (2)" xfId="947"/>
    <cellStyle name="Normal 2 50" xfId="948"/>
    <cellStyle name="Normal 2 51" xfId="949"/>
    <cellStyle name="Normal 2 52" xfId="950"/>
    <cellStyle name="Normal 2 53" xfId="951"/>
    <cellStyle name="Normal 2 54" xfId="952"/>
    <cellStyle name="Normal 2 55" xfId="953"/>
    <cellStyle name="Normal 2 56" xfId="954"/>
    <cellStyle name="Normal 2 57" xfId="955"/>
    <cellStyle name="Normal 2 58" xfId="956"/>
    <cellStyle name="Normal 2 59" xfId="957"/>
    <cellStyle name="Normal 2 6" xfId="958"/>
    <cellStyle name="Normal 2 60" xfId="959"/>
    <cellStyle name="Normal 2 61" xfId="960"/>
    <cellStyle name="Normal 2 62" xfId="961"/>
    <cellStyle name="Normal 2 63" xfId="962"/>
    <cellStyle name="Normal 2 64" xfId="963"/>
    <cellStyle name="Normal 2 65" xfId="964"/>
    <cellStyle name="Normal 2 66" xfId="965"/>
    <cellStyle name="Normal 2 67" xfId="966"/>
    <cellStyle name="Normal 2 68" xfId="967"/>
    <cellStyle name="Normal 2 69" xfId="968"/>
    <cellStyle name="Normal 2 7" xfId="969"/>
    <cellStyle name="Normal 2 70" xfId="970"/>
    <cellStyle name="Normal 2 71" xfId="971"/>
    <cellStyle name="Normal 2 72" xfId="972"/>
    <cellStyle name="Normal 2 73" xfId="973"/>
    <cellStyle name="Normal 2 74" xfId="974"/>
    <cellStyle name="Normal 2 75" xfId="975"/>
    <cellStyle name="Normal 2 76" xfId="976"/>
    <cellStyle name="Normal 2 77" xfId="977"/>
    <cellStyle name="Normal 2 78" xfId="978"/>
    <cellStyle name="Normal 2 79" xfId="979"/>
    <cellStyle name="Normal 2 8" xfId="980"/>
    <cellStyle name="Normal 2 8 10" xfId="981"/>
    <cellStyle name="Normal 2 8 11" xfId="982"/>
    <cellStyle name="Normal 2 8 12" xfId="983"/>
    <cellStyle name="Normal 2 8 13" xfId="984"/>
    <cellStyle name="Normal 2 8 14" xfId="985"/>
    <cellStyle name="Normal 2 8 15" xfId="986"/>
    <cellStyle name="Normal 2 8 16" xfId="987"/>
    <cellStyle name="Normal 2 8 17" xfId="988"/>
    <cellStyle name="Normal 2 8 18" xfId="989"/>
    <cellStyle name="Normal 2 8 19" xfId="990"/>
    <cellStyle name="Normal 2 8 2" xfId="991"/>
    <cellStyle name="Normal 2 8 20" xfId="992"/>
    <cellStyle name="Normal 2 8 21" xfId="993"/>
    <cellStyle name="Normal 2 8 22" xfId="994"/>
    <cellStyle name="Normal 2 8 23" xfId="995"/>
    <cellStyle name="Normal 2 8 3" xfId="996"/>
    <cellStyle name="Normal 2 8 4" xfId="997"/>
    <cellStyle name="Normal 2 8 5" xfId="998"/>
    <cellStyle name="Normal 2 8 6" xfId="999"/>
    <cellStyle name="Normal 2 8 7" xfId="1000"/>
    <cellStyle name="Normal 2 8 8" xfId="1001"/>
    <cellStyle name="Normal 2 8 9" xfId="1002"/>
    <cellStyle name="Normal 2 80" xfId="1003"/>
    <cellStyle name="Normal 2 81" xfId="1004"/>
    <cellStyle name="Normal 2 82" xfId="1005"/>
    <cellStyle name="Normal 2 83" xfId="1006"/>
    <cellStyle name="Normal 2 84" xfId="1007"/>
    <cellStyle name="Normal 2 85" xfId="1008"/>
    <cellStyle name="Normal 2 86" xfId="1009"/>
    <cellStyle name="Normal 2 87" xfId="1010"/>
    <cellStyle name="Normal 2 88" xfId="1011"/>
    <cellStyle name="Normal 2 89" xfId="1012"/>
    <cellStyle name="Normal 2 9" xfId="1013"/>
    <cellStyle name="Normal 2 9 10" xfId="1014"/>
    <cellStyle name="Normal 2 9 11" xfId="1015"/>
    <cellStyle name="Normal 2 9 12" xfId="1016"/>
    <cellStyle name="Normal 2 9 13" xfId="1017"/>
    <cellStyle name="Normal 2 9 14" xfId="1018"/>
    <cellStyle name="Normal 2 9 15" xfId="1019"/>
    <cellStyle name="Normal 2 9 16" xfId="1020"/>
    <cellStyle name="Normal 2 9 17" xfId="1021"/>
    <cellStyle name="Normal 2 9 18" xfId="1022"/>
    <cellStyle name="Normal 2 9 19" xfId="1023"/>
    <cellStyle name="Normal 2 9 2" xfId="1024"/>
    <cellStyle name="Normal 2 9 20" xfId="1025"/>
    <cellStyle name="Normal 2 9 21" xfId="1026"/>
    <cellStyle name="Normal 2 9 22" xfId="1027"/>
    <cellStyle name="Normal 2 9 23" xfId="1028"/>
    <cellStyle name="Normal 2 9 3" xfId="1029"/>
    <cellStyle name="Normal 2 9 4" xfId="1030"/>
    <cellStyle name="Normal 2 9 5" xfId="1031"/>
    <cellStyle name="Normal 2 9 6" xfId="1032"/>
    <cellStyle name="Normal 2 9 7" xfId="1033"/>
    <cellStyle name="Normal 2 9 8" xfId="1034"/>
    <cellStyle name="Normal 2 9 9" xfId="1035"/>
    <cellStyle name="Normal 2 90" xfId="1036"/>
    <cellStyle name="Normal 2 91" xfId="1037"/>
    <cellStyle name="Normal 2 92" xfId="1038"/>
    <cellStyle name="Normal 2 93" xfId="1039"/>
    <cellStyle name="Normal 2 94" xfId="1040"/>
    <cellStyle name="Normal 2 95" xfId="1041"/>
    <cellStyle name="Normal 2 96" xfId="1042"/>
    <cellStyle name="Normal 2 97" xfId="1043"/>
    <cellStyle name="Normal 2 98" xfId="1044"/>
    <cellStyle name="Normal 2 99" xfId="1045"/>
    <cellStyle name="Normal 2_DEER 032008 Cost Summary Delivery - Rev 4 (2)" xfId="1046"/>
    <cellStyle name="Normal 20" xfId="1047"/>
    <cellStyle name="Normal 21" xfId="1048"/>
    <cellStyle name="Normal 21 2" xfId="1049"/>
    <cellStyle name="Normal 21 2 2" xfId="1050"/>
    <cellStyle name="Normal 22" xfId="1051"/>
    <cellStyle name="Normal 23" xfId="1052"/>
    <cellStyle name="Normal 24" xfId="1053"/>
    <cellStyle name="Normal 24 2" xfId="1054"/>
    <cellStyle name="Normal 25" xfId="1055"/>
    <cellStyle name="Normal 26" xfId="1056"/>
    <cellStyle name="Normal 27" xfId="1057"/>
    <cellStyle name="Normal 28" xfId="1058"/>
    <cellStyle name="Normal 28 2" xfId="1059"/>
    <cellStyle name="Normal 29" xfId="2029"/>
    <cellStyle name="Normal 3" xfId="1060"/>
    <cellStyle name="Normal 3 10" xfId="1061"/>
    <cellStyle name="Normal 3 10 10" xfId="1062"/>
    <cellStyle name="Normal 3 10 11" xfId="1063"/>
    <cellStyle name="Normal 3 10 12" xfId="1064"/>
    <cellStyle name="Normal 3 10 13" xfId="1065"/>
    <cellStyle name="Normal 3 10 14" xfId="1066"/>
    <cellStyle name="Normal 3 10 15" xfId="1067"/>
    <cellStyle name="Normal 3 10 16" xfId="1068"/>
    <cellStyle name="Normal 3 10 17" xfId="1069"/>
    <cellStyle name="Normal 3 10 18" xfId="1070"/>
    <cellStyle name="Normal 3 10 19" xfId="1071"/>
    <cellStyle name="Normal 3 10 2" xfId="1072"/>
    <cellStyle name="Normal 3 10 20" xfId="1073"/>
    <cellStyle name="Normal 3 10 21" xfId="1074"/>
    <cellStyle name="Normal 3 10 22" xfId="1075"/>
    <cellStyle name="Normal 3 10 23" xfId="1076"/>
    <cellStyle name="Normal 3 10 3" xfId="1077"/>
    <cellStyle name="Normal 3 10 4" xfId="1078"/>
    <cellStyle name="Normal 3 10 5" xfId="1079"/>
    <cellStyle name="Normal 3 10 6" xfId="1080"/>
    <cellStyle name="Normal 3 10 7" xfId="1081"/>
    <cellStyle name="Normal 3 10 8" xfId="1082"/>
    <cellStyle name="Normal 3 10 9" xfId="1083"/>
    <cellStyle name="Normal 3 11" xfId="1084"/>
    <cellStyle name="Normal 3 11 10" xfId="1085"/>
    <cellStyle name="Normal 3 11 11" xfId="1086"/>
    <cellStyle name="Normal 3 11 12" xfId="1087"/>
    <cellStyle name="Normal 3 11 13" xfId="1088"/>
    <cellStyle name="Normal 3 11 14" xfId="1089"/>
    <cellStyle name="Normal 3 11 15" xfId="1090"/>
    <cellStyle name="Normal 3 11 16" xfId="1091"/>
    <cellStyle name="Normal 3 11 17" xfId="1092"/>
    <cellStyle name="Normal 3 11 18" xfId="1093"/>
    <cellStyle name="Normal 3 11 19" xfId="1094"/>
    <cellStyle name="Normal 3 11 2" xfId="1095"/>
    <cellStyle name="Normal 3 11 20" xfId="1096"/>
    <cellStyle name="Normal 3 11 21" xfId="1097"/>
    <cellStyle name="Normal 3 11 22" xfId="1098"/>
    <cellStyle name="Normal 3 11 23" xfId="1099"/>
    <cellStyle name="Normal 3 11 3" xfId="1100"/>
    <cellStyle name="Normal 3 11 4" xfId="1101"/>
    <cellStyle name="Normal 3 11 5" xfId="1102"/>
    <cellStyle name="Normal 3 11 6" xfId="1103"/>
    <cellStyle name="Normal 3 11 7" xfId="1104"/>
    <cellStyle name="Normal 3 11 8" xfId="1105"/>
    <cellStyle name="Normal 3 11 9" xfId="1106"/>
    <cellStyle name="Normal 3 12" xfId="1107"/>
    <cellStyle name="Normal 3 12 10" xfId="1108"/>
    <cellStyle name="Normal 3 12 11" xfId="1109"/>
    <cellStyle name="Normal 3 12 12" xfId="1110"/>
    <cellStyle name="Normal 3 12 13" xfId="1111"/>
    <cellStyle name="Normal 3 12 14" xfId="1112"/>
    <cellStyle name="Normal 3 12 15" xfId="1113"/>
    <cellStyle name="Normal 3 12 16" xfId="1114"/>
    <cellStyle name="Normal 3 12 17" xfId="1115"/>
    <cellStyle name="Normal 3 12 18" xfId="1116"/>
    <cellStyle name="Normal 3 12 19" xfId="1117"/>
    <cellStyle name="Normal 3 12 2" xfId="1118"/>
    <cellStyle name="Normal 3 12 20" xfId="1119"/>
    <cellStyle name="Normal 3 12 21" xfId="1120"/>
    <cellStyle name="Normal 3 12 22" xfId="1121"/>
    <cellStyle name="Normal 3 12 23" xfId="1122"/>
    <cellStyle name="Normal 3 12 3" xfId="1123"/>
    <cellStyle name="Normal 3 12 4" xfId="1124"/>
    <cellStyle name="Normal 3 12 5" xfId="1125"/>
    <cellStyle name="Normal 3 12 6" xfId="1126"/>
    <cellStyle name="Normal 3 12 7" xfId="1127"/>
    <cellStyle name="Normal 3 12 8" xfId="1128"/>
    <cellStyle name="Normal 3 12 9" xfId="1129"/>
    <cellStyle name="Normal 3 13" xfId="1130"/>
    <cellStyle name="Normal 3 13 10" xfId="1131"/>
    <cellStyle name="Normal 3 13 11" xfId="1132"/>
    <cellStyle name="Normal 3 13 12" xfId="1133"/>
    <cellStyle name="Normal 3 13 13" xfId="1134"/>
    <cellStyle name="Normal 3 13 14" xfId="1135"/>
    <cellStyle name="Normal 3 13 15" xfId="1136"/>
    <cellStyle name="Normal 3 13 16" xfId="1137"/>
    <cellStyle name="Normal 3 13 17" xfId="1138"/>
    <cellStyle name="Normal 3 13 18" xfId="1139"/>
    <cellStyle name="Normal 3 13 19" xfId="1140"/>
    <cellStyle name="Normal 3 13 2" xfId="1141"/>
    <cellStyle name="Normal 3 13 20" xfId="1142"/>
    <cellStyle name="Normal 3 13 21" xfId="1143"/>
    <cellStyle name="Normal 3 13 22" xfId="1144"/>
    <cellStyle name="Normal 3 13 23" xfId="1145"/>
    <cellStyle name="Normal 3 13 3" xfId="1146"/>
    <cellStyle name="Normal 3 13 4" xfId="1147"/>
    <cellStyle name="Normal 3 13 5" xfId="1148"/>
    <cellStyle name="Normal 3 13 6" xfId="1149"/>
    <cellStyle name="Normal 3 13 7" xfId="1150"/>
    <cellStyle name="Normal 3 13 8" xfId="1151"/>
    <cellStyle name="Normal 3 13 9" xfId="1152"/>
    <cellStyle name="Normal 3 14" xfId="1153"/>
    <cellStyle name="Normal 3 14 10" xfId="1154"/>
    <cellStyle name="Normal 3 14 11" xfId="1155"/>
    <cellStyle name="Normal 3 14 12" xfId="1156"/>
    <cellStyle name="Normal 3 14 13" xfId="1157"/>
    <cellStyle name="Normal 3 14 14" xfId="1158"/>
    <cellStyle name="Normal 3 14 15" xfId="1159"/>
    <cellStyle name="Normal 3 14 16" xfId="1160"/>
    <cellStyle name="Normal 3 14 17" xfId="1161"/>
    <cellStyle name="Normal 3 14 18" xfId="1162"/>
    <cellStyle name="Normal 3 14 19" xfId="1163"/>
    <cellStyle name="Normal 3 14 2" xfId="1164"/>
    <cellStyle name="Normal 3 14 20" xfId="1165"/>
    <cellStyle name="Normal 3 14 21" xfId="1166"/>
    <cellStyle name="Normal 3 14 22" xfId="1167"/>
    <cellStyle name="Normal 3 14 23" xfId="1168"/>
    <cellStyle name="Normal 3 14 3" xfId="1169"/>
    <cellStyle name="Normal 3 14 4" xfId="1170"/>
    <cellStyle name="Normal 3 14 5" xfId="1171"/>
    <cellStyle name="Normal 3 14 6" xfId="1172"/>
    <cellStyle name="Normal 3 14 7" xfId="1173"/>
    <cellStyle name="Normal 3 14 8" xfId="1174"/>
    <cellStyle name="Normal 3 14 9" xfId="1175"/>
    <cellStyle name="Normal 3 15" xfId="1176"/>
    <cellStyle name="Normal 3 15 10" xfId="1177"/>
    <cellStyle name="Normal 3 15 11" xfId="1178"/>
    <cellStyle name="Normal 3 15 12" xfId="1179"/>
    <cellStyle name="Normal 3 15 13" xfId="1180"/>
    <cellStyle name="Normal 3 15 14" xfId="1181"/>
    <cellStyle name="Normal 3 15 15" xfId="1182"/>
    <cellStyle name="Normal 3 15 16" xfId="1183"/>
    <cellStyle name="Normal 3 15 17" xfId="1184"/>
    <cellStyle name="Normal 3 15 18" xfId="1185"/>
    <cellStyle name="Normal 3 15 19" xfId="1186"/>
    <cellStyle name="Normal 3 15 2" xfId="1187"/>
    <cellStyle name="Normal 3 15 20" xfId="1188"/>
    <cellStyle name="Normal 3 15 21" xfId="1189"/>
    <cellStyle name="Normal 3 15 22" xfId="1190"/>
    <cellStyle name="Normal 3 15 23" xfId="1191"/>
    <cellStyle name="Normal 3 15 3" xfId="1192"/>
    <cellStyle name="Normal 3 15 4" xfId="1193"/>
    <cellStyle name="Normal 3 15 5" xfId="1194"/>
    <cellStyle name="Normal 3 15 6" xfId="1195"/>
    <cellStyle name="Normal 3 15 7" xfId="1196"/>
    <cellStyle name="Normal 3 15 8" xfId="1197"/>
    <cellStyle name="Normal 3 15 9" xfId="1198"/>
    <cellStyle name="Normal 3 16" xfId="1199"/>
    <cellStyle name="Normal 3 16 10" xfId="1200"/>
    <cellStyle name="Normal 3 16 11" xfId="1201"/>
    <cellStyle name="Normal 3 16 12" xfId="1202"/>
    <cellStyle name="Normal 3 16 13" xfId="1203"/>
    <cellStyle name="Normal 3 16 14" xfId="1204"/>
    <cellStyle name="Normal 3 16 15" xfId="1205"/>
    <cellStyle name="Normal 3 16 16" xfId="1206"/>
    <cellStyle name="Normal 3 16 17" xfId="1207"/>
    <cellStyle name="Normal 3 16 18" xfId="1208"/>
    <cellStyle name="Normal 3 16 19" xfId="1209"/>
    <cellStyle name="Normal 3 16 2" xfId="1210"/>
    <cellStyle name="Normal 3 16 20" xfId="1211"/>
    <cellStyle name="Normal 3 16 21" xfId="1212"/>
    <cellStyle name="Normal 3 16 22" xfId="1213"/>
    <cellStyle name="Normal 3 16 23" xfId="1214"/>
    <cellStyle name="Normal 3 16 3" xfId="1215"/>
    <cellStyle name="Normal 3 16 4" xfId="1216"/>
    <cellStyle name="Normal 3 16 5" xfId="1217"/>
    <cellStyle name="Normal 3 16 6" xfId="1218"/>
    <cellStyle name="Normal 3 16 7" xfId="1219"/>
    <cellStyle name="Normal 3 16 8" xfId="1220"/>
    <cellStyle name="Normal 3 16 9" xfId="1221"/>
    <cellStyle name="Normal 3 17" xfId="1222"/>
    <cellStyle name="Normal 3 17 10" xfId="1223"/>
    <cellStyle name="Normal 3 17 11" xfId="1224"/>
    <cellStyle name="Normal 3 17 12" xfId="1225"/>
    <cellStyle name="Normal 3 17 13" xfId="1226"/>
    <cellStyle name="Normal 3 17 14" xfId="1227"/>
    <cellStyle name="Normal 3 17 15" xfId="1228"/>
    <cellStyle name="Normal 3 17 16" xfId="1229"/>
    <cellStyle name="Normal 3 17 17" xfId="1230"/>
    <cellStyle name="Normal 3 17 18" xfId="1231"/>
    <cellStyle name="Normal 3 17 19" xfId="1232"/>
    <cellStyle name="Normal 3 17 2" xfId="1233"/>
    <cellStyle name="Normal 3 17 20" xfId="1234"/>
    <cellStyle name="Normal 3 17 21" xfId="1235"/>
    <cellStyle name="Normal 3 17 22" xfId="1236"/>
    <cellStyle name="Normal 3 17 23" xfId="1237"/>
    <cellStyle name="Normal 3 17 3" xfId="1238"/>
    <cellStyle name="Normal 3 17 4" xfId="1239"/>
    <cellStyle name="Normal 3 17 5" xfId="1240"/>
    <cellStyle name="Normal 3 17 6" xfId="1241"/>
    <cellStyle name="Normal 3 17 7" xfId="1242"/>
    <cellStyle name="Normal 3 17 8" xfId="1243"/>
    <cellStyle name="Normal 3 17 9" xfId="1244"/>
    <cellStyle name="Normal 3 18" xfId="1245"/>
    <cellStyle name="Normal 3 18 10" xfId="1246"/>
    <cellStyle name="Normal 3 18 11" xfId="1247"/>
    <cellStyle name="Normal 3 18 12" xfId="1248"/>
    <cellStyle name="Normal 3 18 13" xfId="1249"/>
    <cellStyle name="Normal 3 18 14" xfId="1250"/>
    <cellStyle name="Normal 3 18 15" xfId="1251"/>
    <cellStyle name="Normal 3 18 16" xfId="1252"/>
    <cellStyle name="Normal 3 18 17" xfId="1253"/>
    <cellStyle name="Normal 3 18 18" xfId="1254"/>
    <cellStyle name="Normal 3 18 19" xfId="1255"/>
    <cellStyle name="Normal 3 18 2" xfId="1256"/>
    <cellStyle name="Normal 3 18 20" xfId="1257"/>
    <cellStyle name="Normal 3 18 21" xfId="1258"/>
    <cellStyle name="Normal 3 18 22" xfId="1259"/>
    <cellStyle name="Normal 3 18 23" xfId="1260"/>
    <cellStyle name="Normal 3 18 3" xfId="1261"/>
    <cellStyle name="Normal 3 18 4" xfId="1262"/>
    <cellStyle name="Normal 3 18 5" xfId="1263"/>
    <cellStyle name="Normal 3 18 6" xfId="1264"/>
    <cellStyle name="Normal 3 18 7" xfId="1265"/>
    <cellStyle name="Normal 3 18 8" xfId="1266"/>
    <cellStyle name="Normal 3 18 9" xfId="1267"/>
    <cellStyle name="Normal 3 19" xfId="1268"/>
    <cellStyle name="Normal 3 19 10" xfId="1269"/>
    <cellStyle name="Normal 3 19 11" xfId="1270"/>
    <cellStyle name="Normal 3 19 12" xfId="1271"/>
    <cellStyle name="Normal 3 19 13" xfId="1272"/>
    <cellStyle name="Normal 3 19 14" xfId="1273"/>
    <cellStyle name="Normal 3 19 15" xfId="1274"/>
    <cellStyle name="Normal 3 19 16" xfId="1275"/>
    <cellStyle name="Normal 3 19 17" xfId="1276"/>
    <cellStyle name="Normal 3 19 18" xfId="1277"/>
    <cellStyle name="Normal 3 19 19" xfId="1278"/>
    <cellStyle name="Normal 3 19 2" xfId="1279"/>
    <cellStyle name="Normal 3 19 20" xfId="1280"/>
    <cellStyle name="Normal 3 19 21" xfId="1281"/>
    <cellStyle name="Normal 3 19 22" xfId="1282"/>
    <cellStyle name="Normal 3 19 23" xfId="1283"/>
    <cellStyle name="Normal 3 19 3" xfId="1284"/>
    <cellStyle name="Normal 3 19 4" xfId="1285"/>
    <cellStyle name="Normal 3 19 5" xfId="1286"/>
    <cellStyle name="Normal 3 19 6" xfId="1287"/>
    <cellStyle name="Normal 3 19 7" xfId="1288"/>
    <cellStyle name="Normal 3 19 8" xfId="1289"/>
    <cellStyle name="Normal 3 19 9" xfId="1290"/>
    <cellStyle name="Normal 3 2" xfId="1291"/>
    <cellStyle name="Normal 3 2 10" xfId="1292"/>
    <cellStyle name="Normal 3 2 11" xfId="1293"/>
    <cellStyle name="Normal 3 2 12" xfId="1294"/>
    <cellStyle name="Normal 3 2 13" xfId="1295"/>
    <cellStyle name="Normal 3 2 14" xfId="1296"/>
    <cellStyle name="Normal 3 2 15" xfId="1297"/>
    <cellStyle name="Normal 3 2 16" xfId="1298"/>
    <cellStyle name="Normal 3 2 17" xfId="1299"/>
    <cellStyle name="Normal 3 2 18" xfId="1300"/>
    <cellStyle name="Normal 3 2 19" xfId="1301"/>
    <cellStyle name="Normal 3 2 2" xfId="1302"/>
    <cellStyle name="Normal 3 2 2 10" xfId="1303"/>
    <cellStyle name="Normal 3 2 2 11" xfId="1304"/>
    <cellStyle name="Normal 3 2 2 12" xfId="1305"/>
    <cellStyle name="Normal 3 2 2 13" xfId="1306"/>
    <cellStyle name="Normal 3 2 2 14" xfId="1307"/>
    <cellStyle name="Normal 3 2 2 15" xfId="1308"/>
    <cellStyle name="Normal 3 2 2 16" xfId="1309"/>
    <cellStyle name="Normal 3 2 2 17" xfId="1310"/>
    <cellStyle name="Normal 3 2 2 18" xfId="1311"/>
    <cellStyle name="Normal 3 2 2 19" xfId="1312"/>
    <cellStyle name="Normal 3 2 2 2" xfId="1313"/>
    <cellStyle name="Normal 3 2 2 20" xfId="1314"/>
    <cellStyle name="Normal 3 2 2 21" xfId="1315"/>
    <cellStyle name="Normal 3 2 2 22" xfId="1316"/>
    <cellStyle name="Normal 3 2 2 23" xfId="1317"/>
    <cellStyle name="Normal 3 2 2 24" xfId="1318"/>
    <cellStyle name="Normal 3 2 2 25" xfId="1319"/>
    <cellStyle name="Normal 3 2 2 26" xfId="1320"/>
    <cellStyle name="Normal 3 2 2 27" xfId="1321"/>
    <cellStyle name="Normal 3 2 2 28" xfId="1322"/>
    <cellStyle name="Normal 3 2 2 29" xfId="1323"/>
    <cellStyle name="Normal 3 2 2 3" xfId="1324"/>
    <cellStyle name="Normal 3 2 2 30" xfId="1325"/>
    <cellStyle name="Normal 3 2 2 31" xfId="1326"/>
    <cellStyle name="Normal 3 2 2 32" xfId="1327"/>
    <cellStyle name="Normal 3 2 2 33" xfId="1328"/>
    <cellStyle name="Normal 3 2 2 4" xfId="1329"/>
    <cellStyle name="Normal 3 2 2 5" xfId="1330"/>
    <cellStyle name="Normal 3 2 2 6" xfId="1331"/>
    <cellStyle name="Normal 3 2 2 7" xfId="1332"/>
    <cellStyle name="Normal 3 2 2 8" xfId="1333"/>
    <cellStyle name="Normal 3 2 2 9" xfId="1334"/>
    <cellStyle name="Normal 3 2 20" xfId="1335"/>
    <cellStyle name="Normal 3 2 21" xfId="1336"/>
    <cellStyle name="Normal 3 2 22" xfId="1337"/>
    <cellStyle name="Normal 3 2 23" xfId="1338"/>
    <cellStyle name="Normal 3 2 24" xfId="1339"/>
    <cellStyle name="Normal 3 2 25" xfId="1340"/>
    <cellStyle name="Normal 3 2 26" xfId="1341"/>
    <cellStyle name="Normal 3 2 27" xfId="1342"/>
    <cellStyle name="Normal 3 2 28" xfId="1343"/>
    <cellStyle name="Normal 3 2 29" xfId="1344"/>
    <cellStyle name="Normal 3 2 3" xfId="1345"/>
    <cellStyle name="Normal 3 2 30" xfId="1346"/>
    <cellStyle name="Normal 3 2 31" xfId="1347"/>
    <cellStyle name="Normal 3 2 32" xfId="1348"/>
    <cellStyle name="Normal 3 2 33" xfId="1349"/>
    <cellStyle name="Normal 3 2 34" xfId="1350"/>
    <cellStyle name="Normal 3 2 35" xfId="1351"/>
    <cellStyle name="Normal 3 2 36" xfId="1352"/>
    <cellStyle name="Normal 3 2 37" xfId="1353"/>
    <cellStyle name="Normal 3 2 38" xfId="1354"/>
    <cellStyle name="Normal 3 2 39" xfId="1355"/>
    <cellStyle name="Normal 3 2 4" xfId="1356"/>
    <cellStyle name="Normal 3 2 40" xfId="1357"/>
    <cellStyle name="Normal 3 2 41" xfId="1358"/>
    <cellStyle name="Normal 3 2 42" xfId="1359"/>
    <cellStyle name="Normal 3 2 43" xfId="1360"/>
    <cellStyle name="Normal 3 2 44" xfId="1361"/>
    <cellStyle name="Normal 3 2 45" xfId="1362"/>
    <cellStyle name="Normal 3 2 46" xfId="1363"/>
    <cellStyle name="Normal 3 2 47" xfId="1364"/>
    <cellStyle name="Normal 3 2 48" xfId="1365"/>
    <cellStyle name="Normal 3 2 49" xfId="1366"/>
    <cellStyle name="Normal 3 2 5" xfId="1367"/>
    <cellStyle name="Normal 3 2 50" xfId="1368"/>
    <cellStyle name="Normal 3 2 51" xfId="1369"/>
    <cellStyle name="Normal 3 2 52" xfId="1370"/>
    <cellStyle name="Normal 3 2 53" xfId="1371"/>
    <cellStyle name="Normal 3 2 54" xfId="1372"/>
    <cellStyle name="Normal 3 2 55" xfId="1373"/>
    <cellStyle name="Normal 3 2 6" xfId="1374"/>
    <cellStyle name="Normal 3 2 7" xfId="1375"/>
    <cellStyle name="Normal 3 2 8" xfId="1376"/>
    <cellStyle name="Normal 3 2 9" xfId="1377"/>
    <cellStyle name="Normal 3 20" xfId="1378"/>
    <cellStyle name="Normal 3 20 10" xfId="1379"/>
    <cellStyle name="Normal 3 20 11" xfId="1380"/>
    <cellStyle name="Normal 3 20 12" xfId="1381"/>
    <cellStyle name="Normal 3 20 13" xfId="1382"/>
    <cellStyle name="Normal 3 20 14" xfId="1383"/>
    <cellStyle name="Normal 3 20 15" xfId="1384"/>
    <cellStyle name="Normal 3 20 16" xfId="1385"/>
    <cellStyle name="Normal 3 20 17" xfId="1386"/>
    <cellStyle name="Normal 3 20 18" xfId="1387"/>
    <cellStyle name="Normal 3 20 19" xfId="1388"/>
    <cellStyle name="Normal 3 20 2" xfId="1389"/>
    <cellStyle name="Normal 3 20 20" xfId="1390"/>
    <cellStyle name="Normal 3 20 21" xfId="1391"/>
    <cellStyle name="Normal 3 20 22" xfId="1392"/>
    <cellStyle name="Normal 3 20 23" xfId="1393"/>
    <cellStyle name="Normal 3 20 3" xfId="1394"/>
    <cellStyle name="Normal 3 20 4" xfId="1395"/>
    <cellStyle name="Normal 3 20 5" xfId="1396"/>
    <cellStyle name="Normal 3 20 6" xfId="1397"/>
    <cellStyle name="Normal 3 20 7" xfId="1398"/>
    <cellStyle name="Normal 3 20 8" xfId="1399"/>
    <cellStyle name="Normal 3 20 9" xfId="1400"/>
    <cellStyle name="Normal 3 21" xfId="1401"/>
    <cellStyle name="Normal 3 21 10" xfId="1402"/>
    <cellStyle name="Normal 3 21 11" xfId="1403"/>
    <cellStyle name="Normal 3 21 12" xfId="1404"/>
    <cellStyle name="Normal 3 21 13" xfId="1405"/>
    <cellStyle name="Normal 3 21 14" xfId="1406"/>
    <cellStyle name="Normal 3 21 15" xfId="1407"/>
    <cellStyle name="Normal 3 21 16" xfId="1408"/>
    <cellStyle name="Normal 3 21 17" xfId="1409"/>
    <cellStyle name="Normal 3 21 18" xfId="1410"/>
    <cellStyle name="Normal 3 21 19" xfId="1411"/>
    <cellStyle name="Normal 3 21 2" xfId="1412"/>
    <cellStyle name="Normal 3 21 20" xfId="1413"/>
    <cellStyle name="Normal 3 21 21" xfId="1414"/>
    <cellStyle name="Normal 3 21 22" xfId="1415"/>
    <cellStyle name="Normal 3 21 23" xfId="1416"/>
    <cellStyle name="Normal 3 21 3" xfId="1417"/>
    <cellStyle name="Normal 3 21 4" xfId="1418"/>
    <cellStyle name="Normal 3 21 5" xfId="1419"/>
    <cellStyle name="Normal 3 21 6" xfId="1420"/>
    <cellStyle name="Normal 3 21 7" xfId="1421"/>
    <cellStyle name="Normal 3 21 8" xfId="1422"/>
    <cellStyle name="Normal 3 21 9" xfId="1423"/>
    <cellStyle name="Normal 3 22" xfId="1424"/>
    <cellStyle name="Normal 3 22 10" xfId="1425"/>
    <cellStyle name="Normal 3 22 11" xfId="1426"/>
    <cellStyle name="Normal 3 22 12" xfId="1427"/>
    <cellStyle name="Normal 3 22 13" xfId="1428"/>
    <cellStyle name="Normal 3 22 14" xfId="1429"/>
    <cellStyle name="Normal 3 22 15" xfId="1430"/>
    <cellStyle name="Normal 3 22 16" xfId="1431"/>
    <cellStyle name="Normal 3 22 17" xfId="1432"/>
    <cellStyle name="Normal 3 22 18" xfId="1433"/>
    <cellStyle name="Normal 3 22 19" xfId="1434"/>
    <cellStyle name="Normal 3 22 2" xfId="1435"/>
    <cellStyle name="Normal 3 22 20" xfId="1436"/>
    <cellStyle name="Normal 3 22 21" xfId="1437"/>
    <cellStyle name="Normal 3 22 22" xfId="1438"/>
    <cellStyle name="Normal 3 22 23" xfId="1439"/>
    <cellStyle name="Normal 3 22 3" xfId="1440"/>
    <cellStyle name="Normal 3 22 4" xfId="1441"/>
    <cellStyle name="Normal 3 22 5" xfId="1442"/>
    <cellStyle name="Normal 3 22 6" xfId="1443"/>
    <cellStyle name="Normal 3 22 7" xfId="1444"/>
    <cellStyle name="Normal 3 22 8" xfId="1445"/>
    <cellStyle name="Normal 3 22 9" xfId="1446"/>
    <cellStyle name="Normal 3 23" xfId="1447"/>
    <cellStyle name="Normal 3 23 10" xfId="1448"/>
    <cellStyle name="Normal 3 23 11" xfId="1449"/>
    <cellStyle name="Normal 3 23 12" xfId="1450"/>
    <cellStyle name="Normal 3 23 13" xfId="1451"/>
    <cellStyle name="Normal 3 23 14" xfId="1452"/>
    <cellStyle name="Normal 3 23 15" xfId="1453"/>
    <cellStyle name="Normal 3 23 16" xfId="1454"/>
    <cellStyle name="Normal 3 23 17" xfId="1455"/>
    <cellStyle name="Normal 3 23 18" xfId="1456"/>
    <cellStyle name="Normal 3 23 19" xfId="1457"/>
    <cellStyle name="Normal 3 23 2" xfId="1458"/>
    <cellStyle name="Normal 3 23 20" xfId="1459"/>
    <cellStyle name="Normal 3 23 21" xfId="1460"/>
    <cellStyle name="Normal 3 23 22" xfId="1461"/>
    <cellStyle name="Normal 3 23 23" xfId="1462"/>
    <cellStyle name="Normal 3 23 3" xfId="1463"/>
    <cellStyle name="Normal 3 23 4" xfId="1464"/>
    <cellStyle name="Normal 3 23 5" xfId="1465"/>
    <cellStyle name="Normal 3 23 6" xfId="1466"/>
    <cellStyle name="Normal 3 23 7" xfId="1467"/>
    <cellStyle name="Normal 3 23 8" xfId="1468"/>
    <cellStyle name="Normal 3 23 9" xfId="1469"/>
    <cellStyle name="Normal 3 24" xfId="1470"/>
    <cellStyle name="Normal 3 24 10" xfId="1471"/>
    <cellStyle name="Normal 3 24 11" xfId="1472"/>
    <cellStyle name="Normal 3 24 12" xfId="1473"/>
    <cellStyle name="Normal 3 24 13" xfId="1474"/>
    <cellStyle name="Normal 3 24 14" xfId="1475"/>
    <cellStyle name="Normal 3 24 15" xfId="1476"/>
    <cellStyle name="Normal 3 24 16" xfId="1477"/>
    <cellStyle name="Normal 3 24 17" xfId="1478"/>
    <cellStyle name="Normal 3 24 18" xfId="1479"/>
    <cellStyle name="Normal 3 24 19" xfId="1480"/>
    <cellStyle name="Normal 3 24 2" xfId="1481"/>
    <cellStyle name="Normal 3 24 20" xfId="1482"/>
    <cellStyle name="Normal 3 24 21" xfId="1483"/>
    <cellStyle name="Normal 3 24 22" xfId="1484"/>
    <cellStyle name="Normal 3 24 23" xfId="1485"/>
    <cellStyle name="Normal 3 24 3" xfId="1486"/>
    <cellStyle name="Normal 3 24 4" xfId="1487"/>
    <cellStyle name="Normal 3 24 5" xfId="1488"/>
    <cellStyle name="Normal 3 24 6" xfId="1489"/>
    <cellStyle name="Normal 3 24 7" xfId="1490"/>
    <cellStyle name="Normal 3 24 8" xfId="1491"/>
    <cellStyle name="Normal 3 24 9" xfId="1492"/>
    <cellStyle name="Normal 3 25" xfId="1493"/>
    <cellStyle name="Normal 3 25 10" xfId="1494"/>
    <cellStyle name="Normal 3 25 11" xfId="1495"/>
    <cellStyle name="Normal 3 25 12" xfId="1496"/>
    <cellStyle name="Normal 3 25 13" xfId="1497"/>
    <cellStyle name="Normal 3 25 14" xfId="1498"/>
    <cellStyle name="Normal 3 25 15" xfId="1499"/>
    <cellStyle name="Normal 3 25 16" xfId="1500"/>
    <cellStyle name="Normal 3 25 17" xfId="1501"/>
    <cellStyle name="Normal 3 25 18" xfId="1502"/>
    <cellStyle name="Normal 3 25 19" xfId="1503"/>
    <cellStyle name="Normal 3 25 2" xfId="1504"/>
    <cellStyle name="Normal 3 25 20" xfId="1505"/>
    <cellStyle name="Normal 3 25 21" xfId="1506"/>
    <cellStyle name="Normal 3 25 22" xfId="1507"/>
    <cellStyle name="Normal 3 25 23" xfId="1508"/>
    <cellStyle name="Normal 3 25 3" xfId="1509"/>
    <cellStyle name="Normal 3 25 4" xfId="1510"/>
    <cellStyle name="Normal 3 25 5" xfId="1511"/>
    <cellStyle name="Normal 3 25 6" xfId="1512"/>
    <cellStyle name="Normal 3 25 7" xfId="1513"/>
    <cellStyle name="Normal 3 25 8" xfId="1514"/>
    <cellStyle name="Normal 3 25 9" xfId="1515"/>
    <cellStyle name="Normal 3 26" xfId="1516"/>
    <cellStyle name="Normal 3 26 10" xfId="1517"/>
    <cellStyle name="Normal 3 26 11" xfId="1518"/>
    <cellStyle name="Normal 3 26 12" xfId="1519"/>
    <cellStyle name="Normal 3 26 13" xfId="1520"/>
    <cellStyle name="Normal 3 26 14" xfId="1521"/>
    <cellStyle name="Normal 3 26 15" xfId="1522"/>
    <cellStyle name="Normal 3 26 16" xfId="1523"/>
    <cellStyle name="Normal 3 26 17" xfId="1524"/>
    <cellStyle name="Normal 3 26 18" xfId="1525"/>
    <cellStyle name="Normal 3 26 19" xfId="1526"/>
    <cellStyle name="Normal 3 26 2" xfId="1527"/>
    <cellStyle name="Normal 3 26 20" xfId="1528"/>
    <cellStyle name="Normal 3 26 21" xfId="1529"/>
    <cellStyle name="Normal 3 26 22" xfId="1530"/>
    <cellStyle name="Normal 3 26 23" xfId="1531"/>
    <cellStyle name="Normal 3 26 3" xfId="1532"/>
    <cellStyle name="Normal 3 26 4" xfId="1533"/>
    <cellStyle name="Normal 3 26 5" xfId="1534"/>
    <cellStyle name="Normal 3 26 6" xfId="1535"/>
    <cellStyle name="Normal 3 26 7" xfId="1536"/>
    <cellStyle name="Normal 3 26 8" xfId="1537"/>
    <cellStyle name="Normal 3 26 9" xfId="1538"/>
    <cellStyle name="Normal 3 27" xfId="1539"/>
    <cellStyle name="Normal 3 27 10" xfId="1540"/>
    <cellStyle name="Normal 3 27 11" xfId="1541"/>
    <cellStyle name="Normal 3 27 12" xfId="1542"/>
    <cellStyle name="Normal 3 27 13" xfId="1543"/>
    <cellStyle name="Normal 3 27 14" xfId="1544"/>
    <cellStyle name="Normal 3 27 15" xfId="1545"/>
    <cellStyle name="Normal 3 27 16" xfId="1546"/>
    <cellStyle name="Normal 3 27 17" xfId="1547"/>
    <cellStyle name="Normal 3 27 18" xfId="1548"/>
    <cellStyle name="Normal 3 27 19" xfId="1549"/>
    <cellStyle name="Normal 3 27 2" xfId="1550"/>
    <cellStyle name="Normal 3 27 20" xfId="1551"/>
    <cellStyle name="Normal 3 27 21" xfId="1552"/>
    <cellStyle name="Normal 3 27 22" xfId="1553"/>
    <cellStyle name="Normal 3 27 23" xfId="1554"/>
    <cellStyle name="Normal 3 27 3" xfId="1555"/>
    <cellStyle name="Normal 3 27 4" xfId="1556"/>
    <cellStyle name="Normal 3 27 5" xfId="1557"/>
    <cellStyle name="Normal 3 27 6" xfId="1558"/>
    <cellStyle name="Normal 3 27 7" xfId="1559"/>
    <cellStyle name="Normal 3 27 8" xfId="1560"/>
    <cellStyle name="Normal 3 27 9" xfId="1561"/>
    <cellStyle name="Normal 3 28" xfId="1562"/>
    <cellStyle name="Normal 3 28 10" xfId="1563"/>
    <cellStyle name="Normal 3 28 11" xfId="1564"/>
    <cellStyle name="Normal 3 28 12" xfId="1565"/>
    <cellStyle name="Normal 3 28 13" xfId="1566"/>
    <cellStyle name="Normal 3 28 14" xfId="1567"/>
    <cellStyle name="Normal 3 28 15" xfId="1568"/>
    <cellStyle name="Normal 3 28 16" xfId="1569"/>
    <cellStyle name="Normal 3 28 17" xfId="1570"/>
    <cellStyle name="Normal 3 28 18" xfId="1571"/>
    <cellStyle name="Normal 3 28 19" xfId="1572"/>
    <cellStyle name="Normal 3 28 2" xfId="1573"/>
    <cellStyle name="Normal 3 28 20" xfId="1574"/>
    <cellStyle name="Normal 3 28 21" xfId="1575"/>
    <cellStyle name="Normal 3 28 22" xfId="1576"/>
    <cellStyle name="Normal 3 28 23" xfId="1577"/>
    <cellStyle name="Normal 3 28 3" xfId="1578"/>
    <cellStyle name="Normal 3 28 4" xfId="1579"/>
    <cellStyle name="Normal 3 28 5" xfId="1580"/>
    <cellStyle name="Normal 3 28 6" xfId="1581"/>
    <cellStyle name="Normal 3 28 7" xfId="1582"/>
    <cellStyle name="Normal 3 28 8" xfId="1583"/>
    <cellStyle name="Normal 3 28 9" xfId="1584"/>
    <cellStyle name="Normal 3 29" xfId="1585"/>
    <cellStyle name="Normal 3 29 10" xfId="1586"/>
    <cellStyle name="Normal 3 29 11" xfId="1587"/>
    <cellStyle name="Normal 3 29 12" xfId="1588"/>
    <cellStyle name="Normal 3 29 13" xfId="1589"/>
    <cellStyle name="Normal 3 29 14" xfId="1590"/>
    <cellStyle name="Normal 3 29 15" xfId="1591"/>
    <cellStyle name="Normal 3 29 16" xfId="1592"/>
    <cellStyle name="Normal 3 29 17" xfId="1593"/>
    <cellStyle name="Normal 3 29 18" xfId="1594"/>
    <cellStyle name="Normal 3 29 19" xfId="1595"/>
    <cellStyle name="Normal 3 29 2" xfId="1596"/>
    <cellStyle name="Normal 3 29 20" xfId="1597"/>
    <cellStyle name="Normal 3 29 21" xfId="1598"/>
    <cellStyle name="Normal 3 29 22" xfId="1599"/>
    <cellStyle name="Normal 3 29 23" xfId="1600"/>
    <cellStyle name="Normal 3 29 3" xfId="1601"/>
    <cellStyle name="Normal 3 29 4" xfId="1602"/>
    <cellStyle name="Normal 3 29 5" xfId="1603"/>
    <cellStyle name="Normal 3 29 6" xfId="1604"/>
    <cellStyle name="Normal 3 29 7" xfId="1605"/>
    <cellStyle name="Normal 3 29 8" xfId="1606"/>
    <cellStyle name="Normal 3 29 9" xfId="1607"/>
    <cellStyle name="Normal 3 3" xfId="1608"/>
    <cellStyle name="Normal 3 3 10" xfId="1609"/>
    <cellStyle name="Normal 3 3 11" xfId="1610"/>
    <cellStyle name="Normal 3 3 12" xfId="1611"/>
    <cellStyle name="Normal 3 3 13" xfId="1612"/>
    <cellStyle name="Normal 3 3 14" xfId="1613"/>
    <cellStyle name="Normal 3 3 15" xfId="1614"/>
    <cellStyle name="Normal 3 3 16" xfId="1615"/>
    <cellStyle name="Normal 3 3 17" xfId="1616"/>
    <cellStyle name="Normal 3 3 18" xfId="1617"/>
    <cellStyle name="Normal 3 3 19" xfId="1618"/>
    <cellStyle name="Normal 3 3 2" xfId="1619"/>
    <cellStyle name="Normal 3 3 20" xfId="1620"/>
    <cellStyle name="Normal 3 3 21" xfId="1621"/>
    <cellStyle name="Normal 3 3 22" xfId="1622"/>
    <cellStyle name="Normal 3 3 23" xfId="1623"/>
    <cellStyle name="Normal 3 3 3" xfId="1624"/>
    <cellStyle name="Normal 3 3 4" xfId="1625"/>
    <cellStyle name="Normal 3 3 5" xfId="1626"/>
    <cellStyle name="Normal 3 3 6" xfId="1627"/>
    <cellStyle name="Normal 3 3 7" xfId="1628"/>
    <cellStyle name="Normal 3 3 8" xfId="1629"/>
    <cellStyle name="Normal 3 3 9" xfId="1630"/>
    <cellStyle name="Normal 3 30" xfId="1631"/>
    <cellStyle name="Normal 3 30 10" xfId="1632"/>
    <cellStyle name="Normal 3 30 11" xfId="1633"/>
    <cellStyle name="Normal 3 30 12" xfId="1634"/>
    <cellStyle name="Normal 3 30 13" xfId="1635"/>
    <cellStyle name="Normal 3 30 14" xfId="1636"/>
    <cellStyle name="Normal 3 30 15" xfId="1637"/>
    <cellStyle name="Normal 3 30 16" xfId="1638"/>
    <cellStyle name="Normal 3 30 17" xfId="1639"/>
    <cellStyle name="Normal 3 30 18" xfId="1640"/>
    <cellStyle name="Normal 3 30 19" xfId="1641"/>
    <cellStyle name="Normal 3 30 2" xfId="1642"/>
    <cellStyle name="Normal 3 30 20" xfId="1643"/>
    <cellStyle name="Normal 3 30 21" xfId="1644"/>
    <cellStyle name="Normal 3 30 22" xfId="1645"/>
    <cellStyle name="Normal 3 30 23" xfId="1646"/>
    <cellStyle name="Normal 3 30 3" xfId="1647"/>
    <cellStyle name="Normal 3 30 4" xfId="1648"/>
    <cellStyle name="Normal 3 30 5" xfId="1649"/>
    <cellStyle name="Normal 3 30 6" xfId="1650"/>
    <cellStyle name="Normal 3 30 7" xfId="1651"/>
    <cellStyle name="Normal 3 30 8" xfId="1652"/>
    <cellStyle name="Normal 3 30 9" xfId="1653"/>
    <cellStyle name="Normal 3 31" xfId="1654"/>
    <cellStyle name="Normal 3 31 10" xfId="1655"/>
    <cellStyle name="Normal 3 31 11" xfId="1656"/>
    <cellStyle name="Normal 3 31 12" xfId="1657"/>
    <cellStyle name="Normal 3 31 13" xfId="1658"/>
    <cellStyle name="Normal 3 31 14" xfId="1659"/>
    <cellStyle name="Normal 3 31 15" xfId="1660"/>
    <cellStyle name="Normal 3 31 16" xfId="1661"/>
    <cellStyle name="Normal 3 31 17" xfId="1662"/>
    <cellStyle name="Normal 3 31 18" xfId="1663"/>
    <cellStyle name="Normal 3 31 19" xfId="1664"/>
    <cellStyle name="Normal 3 31 2" xfId="1665"/>
    <cellStyle name="Normal 3 31 20" xfId="1666"/>
    <cellStyle name="Normal 3 31 21" xfId="1667"/>
    <cellStyle name="Normal 3 31 22" xfId="1668"/>
    <cellStyle name="Normal 3 31 23" xfId="1669"/>
    <cellStyle name="Normal 3 31 3" xfId="1670"/>
    <cellStyle name="Normal 3 31 4" xfId="1671"/>
    <cellStyle name="Normal 3 31 5" xfId="1672"/>
    <cellStyle name="Normal 3 31 6" xfId="1673"/>
    <cellStyle name="Normal 3 31 7" xfId="1674"/>
    <cellStyle name="Normal 3 31 8" xfId="1675"/>
    <cellStyle name="Normal 3 31 9" xfId="1676"/>
    <cellStyle name="Normal 3 32" xfId="1677"/>
    <cellStyle name="Normal 3 32 10" xfId="1678"/>
    <cellStyle name="Normal 3 32 11" xfId="1679"/>
    <cellStyle name="Normal 3 32 12" xfId="1680"/>
    <cellStyle name="Normal 3 32 13" xfId="1681"/>
    <cellStyle name="Normal 3 32 14" xfId="1682"/>
    <cellStyle name="Normal 3 32 15" xfId="1683"/>
    <cellStyle name="Normal 3 32 16" xfId="1684"/>
    <cellStyle name="Normal 3 32 17" xfId="1685"/>
    <cellStyle name="Normal 3 32 18" xfId="1686"/>
    <cellStyle name="Normal 3 32 19" xfId="1687"/>
    <cellStyle name="Normal 3 32 2" xfId="1688"/>
    <cellStyle name="Normal 3 32 20" xfId="1689"/>
    <cellStyle name="Normal 3 32 21" xfId="1690"/>
    <cellStyle name="Normal 3 32 22" xfId="1691"/>
    <cellStyle name="Normal 3 32 23" xfId="1692"/>
    <cellStyle name="Normal 3 32 3" xfId="1693"/>
    <cellStyle name="Normal 3 32 4" xfId="1694"/>
    <cellStyle name="Normal 3 32 5" xfId="1695"/>
    <cellStyle name="Normal 3 32 6" xfId="1696"/>
    <cellStyle name="Normal 3 32 7" xfId="1697"/>
    <cellStyle name="Normal 3 32 8" xfId="1698"/>
    <cellStyle name="Normal 3 32 9" xfId="1699"/>
    <cellStyle name="Normal 3 33" xfId="1700"/>
    <cellStyle name="Normal 3 33 10" xfId="1701"/>
    <cellStyle name="Normal 3 33 11" xfId="1702"/>
    <cellStyle name="Normal 3 33 12" xfId="1703"/>
    <cellStyle name="Normal 3 33 13" xfId="1704"/>
    <cellStyle name="Normal 3 33 14" xfId="1705"/>
    <cellStyle name="Normal 3 33 15" xfId="1706"/>
    <cellStyle name="Normal 3 33 16" xfId="1707"/>
    <cellStyle name="Normal 3 33 17" xfId="1708"/>
    <cellStyle name="Normal 3 33 18" xfId="1709"/>
    <cellStyle name="Normal 3 33 19" xfId="1710"/>
    <cellStyle name="Normal 3 33 2" xfId="1711"/>
    <cellStyle name="Normal 3 33 20" xfId="1712"/>
    <cellStyle name="Normal 3 33 21" xfId="1713"/>
    <cellStyle name="Normal 3 33 22" xfId="1714"/>
    <cellStyle name="Normal 3 33 23" xfId="1715"/>
    <cellStyle name="Normal 3 33 3" xfId="1716"/>
    <cellStyle name="Normal 3 33 4" xfId="1717"/>
    <cellStyle name="Normal 3 33 5" xfId="1718"/>
    <cellStyle name="Normal 3 33 6" xfId="1719"/>
    <cellStyle name="Normal 3 33 7" xfId="1720"/>
    <cellStyle name="Normal 3 33 8" xfId="1721"/>
    <cellStyle name="Normal 3 33 9" xfId="1722"/>
    <cellStyle name="Normal 3 34" xfId="1723"/>
    <cellStyle name="Normal 3 35" xfId="1724"/>
    <cellStyle name="Normal 3 36" xfId="1725"/>
    <cellStyle name="Normal 3 37" xfId="1726"/>
    <cellStyle name="Normal 3 38" xfId="1727"/>
    <cellStyle name="Normal 3 39" xfId="1728"/>
    <cellStyle name="Normal 3 4" xfId="1729"/>
    <cellStyle name="Normal 3 4 10" xfId="1730"/>
    <cellStyle name="Normal 3 4 11" xfId="1731"/>
    <cellStyle name="Normal 3 4 12" xfId="1732"/>
    <cellStyle name="Normal 3 4 13" xfId="1733"/>
    <cellStyle name="Normal 3 4 14" xfId="1734"/>
    <cellStyle name="Normal 3 4 15" xfId="1735"/>
    <cellStyle name="Normal 3 4 16" xfId="1736"/>
    <cellStyle name="Normal 3 4 17" xfId="1737"/>
    <cellStyle name="Normal 3 4 18" xfId="1738"/>
    <cellStyle name="Normal 3 4 19" xfId="1739"/>
    <cellStyle name="Normal 3 4 2" xfId="1740"/>
    <cellStyle name="Normal 3 4 20" xfId="1741"/>
    <cellStyle name="Normal 3 4 21" xfId="1742"/>
    <cellStyle name="Normal 3 4 22" xfId="1743"/>
    <cellStyle name="Normal 3 4 23" xfId="1744"/>
    <cellStyle name="Normal 3 4 3" xfId="1745"/>
    <cellStyle name="Normal 3 4 4" xfId="1746"/>
    <cellStyle name="Normal 3 4 5" xfId="1747"/>
    <cellStyle name="Normal 3 4 6" xfId="1748"/>
    <cellStyle name="Normal 3 4 7" xfId="1749"/>
    <cellStyle name="Normal 3 4 8" xfId="1750"/>
    <cellStyle name="Normal 3 4 9" xfId="1751"/>
    <cellStyle name="Normal 3 40" xfId="1752"/>
    <cellStyle name="Normal 3 41" xfId="1753"/>
    <cellStyle name="Normal 3 42" xfId="1754"/>
    <cellStyle name="Normal 3 43" xfId="1755"/>
    <cellStyle name="Normal 3 44" xfId="1756"/>
    <cellStyle name="Normal 3 45" xfId="1757"/>
    <cellStyle name="Normal 3 46" xfId="1758"/>
    <cellStyle name="Normal 3 47" xfId="1759"/>
    <cellStyle name="Normal 3 48" xfId="1760"/>
    <cellStyle name="Normal 3 49" xfId="1761"/>
    <cellStyle name="Normal 3 5" xfId="1762"/>
    <cellStyle name="Normal 3 5 10" xfId="1763"/>
    <cellStyle name="Normal 3 5 11" xfId="1764"/>
    <cellStyle name="Normal 3 5 12" xfId="1765"/>
    <cellStyle name="Normal 3 5 13" xfId="1766"/>
    <cellStyle name="Normal 3 5 14" xfId="1767"/>
    <cellStyle name="Normal 3 5 15" xfId="1768"/>
    <cellStyle name="Normal 3 5 16" xfId="1769"/>
    <cellStyle name="Normal 3 5 17" xfId="1770"/>
    <cellStyle name="Normal 3 5 18" xfId="1771"/>
    <cellStyle name="Normal 3 5 19" xfId="1772"/>
    <cellStyle name="Normal 3 5 2" xfId="1773"/>
    <cellStyle name="Normal 3 5 20" xfId="1774"/>
    <cellStyle name="Normal 3 5 21" xfId="1775"/>
    <cellStyle name="Normal 3 5 22" xfId="1776"/>
    <cellStyle name="Normal 3 5 23" xfId="1777"/>
    <cellStyle name="Normal 3 5 3" xfId="1778"/>
    <cellStyle name="Normal 3 5 4" xfId="1779"/>
    <cellStyle name="Normal 3 5 5" xfId="1780"/>
    <cellStyle name="Normal 3 5 6" xfId="1781"/>
    <cellStyle name="Normal 3 5 7" xfId="1782"/>
    <cellStyle name="Normal 3 5 8" xfId="1783"/>
    <cellStyle name="Normal 3 5 9" xfId="1784"/>
    <cellStyle name="Normal 3 50" xfId="1785"/>
    <cellStyle name="Normal 3 51" xfId="1786"/>
    <cellStyle name="Normal 3 52" xfId="1787"/>
    <cellStyle name="Normal 3 53" xfId="1788"/>
    <cellStyle name="Normal 3 54" xfId="1789"/>
    <cellStyle name="Normal 3 55" xfId="1790"/>
    <cellStyle name="Normal 3 56" xfId="1791"/>
    <cellStyle name="Normal 3 57" xfId="1792"/>
    <cellStyle name="Normal 3 58" xfId="1793"/>
    <cellStyle name="Normal 3 59" xfId="1794"/>
    <cellStyle name="Normal 3 6" xfId="1795"/>
    <cellStyle name="Normal 3 6 10" xfId="1796"/>
    <cellStyle name="Normal 3 6 11" xfId="1797"/>
    <cellStyle name="Normal 3 6 12" xfId="1798"/>
    <cellStyle name="Normal 3 6 13" xfId="1799"/>
    <cellStyle name="Normal 3 6 14" xfId="1800"/>
    <cellStyle name="Normal 3 6 15" xfId="1801"/>
    <cellStyle name="Normal 3 6 16" xfId="1802"/>
    <cellStyle name="Normal 3 6 17" xfId="1803"/>
    <cellStyle name="Normal 3 6 18" xfId="1804"/>
    <cellStyle name="Normal 3 6 19" xfId="1805"/>
    <cellStyle name="Normal 3 6 2" xfId="1806"/>
    <cellStyle name="Normal 3 6 20" xfId="1807"/>
    <cellStyle name="Normal 3 6 21" xfId="1808"/>
    <cellStyle name="Normal 3 6 22" xfId="1809"/>
    <cellStyle name="Normal 3 6 23" xfId="1810"/>
    <cellStyle name="Normal 3 6 3" xfId="1811"/>
    <cellStyle name="Normal 3 6 4" xfId="1812"/>
    <cellStyle name="Normal 3 6 5" xfId="1813"/>
    <cellStyle name="Normal 3 6 6" xfId="1814"/>
    <cellStyle name="Normal 3 6 7" xfId="1815"/>
    <cellStyle name="Normal 3 6 8" xfId="1816"/>
    <cellStyle name="Normal 3 6 9" xfId="1817"/>
    <cellStyle name="Normal 3 60" xfId="1818"/>
    <cellStyle name="Normal 3 61" xfId="1819"/>
    <cellStyle name="Normal 3 62" xfId="1820"/>
    <cellStyle name="Normal 3 63" xfId="1821"/>
    <cellStyle name="Normal 3 64" xfId="1822"/>
    <cellStyle name="Normal 3 65" xfId="1823"/>
    <cellStyle name="Normal 3 66" xfId="1824"/>
    <cellStyle name="Normal 3 67" xfId="1825"/>
    <cellStyle name="Normal 3 7" xfId="1826"/>
    <cellStyle name="Normal 3 7 10" xfId="1827"/>
    <cellStyle name="Normal 3 7 11" xfId="1828"/>
    <cellStyle name="Normal 3 7 12" xfId="1829"/>
    <cellStyle name="Normal 3 7 13" xfId="1830"/>
    <cellStyle name="Normal 3 7 14" xfId="1831"/>
    <cellStyle name="Normal 3 7 15" xfId="1832"/>
    <cellStyle name="Normal 3 7 16" xfId="1833"/>
    <cellStyle name="Normal 3 7 17" xfId="1834"/>
    <cellStyle name="Normal 3 7 18" xfId="1835"/>
    <cellStyle name="Normal 3 7 19" xfId="1836"/>
    <cellStyle name="Normal 3 7 2" xfId="1837"/>
    <cellStyle name="Normal 3 7 20" xfId="1838"/>
    <cellStyle name="Normal 3 7 21" xfId="1839"/>
    <cellStyle name="Normal 3 7 22" xfId="1840"/>
    <cellStyle name="Normal 3 7 23" xfId="1841"/>
    <cellStyle name="Normal 3 7 3" xfId="1842"/>
    <cellStyle name="Normal 3 7 4" xfId="1843"/>
    <cellStyle name="Normal 3 7 5" xfId="1844"/>
    <cellStyle name="Normal 3 7 6" xfId="1845"/>
    <cellStyle name="Normal 3 7 7" xfId="1846"/>
    <cellStyle name="Normal 3 7 8" xfId="1847"/>
    <cellStyle name="Normal 3 7 9" xfId="1848"/>
    <cellStyle name="Normal 3 8" xfId="1849"/>
    <cellStyle name="Normal 3 8 10" xfId="1850"/>
    <cellStyle name="Normal 3 8 11" xfId="1851"/>
    <cellStyle name="Normal 3 8 12" xfId="1852"/>
    <cellStyle name="Normal 3 8 13" xfId="1853"/>
    <cellStyle name="Normal 3 8 14" xfId="1854"/>
    <cellStyle name="Normal 3 8 15" xfId="1855"/>
    <cellStyle name="Normal 3 8 16" xfId="1856"/>
    <cellStyle name="Normal 3 8 17" xfId="1857"/>
    <cellStyle name="Normal 3 8 18" xfId="1858"/>
    <cellStyle name="Normal 3 8 19" xfId="1859"/>
    <cellStyle name="Normal 3 8 2" xfId="1860"/>
    <cellStyle name="Normal 3 8 20" xfId="1861"/>
    <cellStyle name="Normal 3 8 21" xfId="1862"/>
    <cellStyle name="Normal 3 8 22" xfId="1863"/>
    <cellStyle name="Normal 3 8 23" xfId="1864"/>
    <cellStyle name="Normal 3 8 3" xfId="1865"/>
    <cellStyle name="Normal 3 8 4" xfId="1866"/>
    <cellStyle name="Normal 3 8 5" xfId="1867"/>
    <cellStyle name="Normal 3 8 6" xfId="1868"/>
    <cellStyle name="Normal 3 8 7" xfId="1869"/>
    <cellStyle name="Normal 3 8 8" xfId="1870"/>
    <cellStyle name="Normal 3 8 9" xfId="1871"/>
    <cellStyle name="Normal 3 9" xfId="1872"/>
    <cellStyle name="Normal 3 9 10" xfId="1873"/>
    <cellStyle name="Normal 3 9 11" xfId="1874"/>
    <cellStyle name="Normal 3 9 12" xfId="1875"/>
    <cellStyle name="Normal 3 9 13" xfId="1876"/>
    <cellStyle name="Normal 3 9 14" xfId="1877"/>
    <cellStyle name="Normal 3 9 15" xfId="1878"/>
    <cellStyle name="Normal 3 9 16" xfId="1879"/>
    <cellStyle name="Normal 3 9 17" xfId="1880"/>
    <cellStyle name="Normal 3 9 18" xfId="1881"/>
    <cellStyle name="Normal 3 9 19" xfId="1882"/>
    <cellStyle name="Normal 3 9 2" xfId="1883"/>
    <cellStyle name="Normal 3 9 20" xfId="1884"/>
    <cellStyle name="Normal 3 9 21" xfId="1885"/>
    <cellStyle name="Normal 3 9 22" xfId="1886"/>
    <cellStyle name="Normal 3 9 23" xfId="1887"/>
    <cellStyle name="Normal 3 9 3" xfId="1888"/>
    <cellStyle name="Normal 3 9 4" xfId="1889"/>
    <cellStyle name="Normal 3 9 5" xfId="1890"/>
    <cellStyle name="Normal 3 9 6" xfId="1891"/>
    <cellStyle name="Normal 3 9 7" xfId="1892"/>
    <cellStyle name="Normal 3 9 8" xfId="1893"/>
    <cellStyle name="Normal 3 9 9" xfId="1894"/>
    <cellStyle name="Normal 32" xfId="1895"/>
    <cellStyle name="Normal 33" xfId="1896"/>
    <cellStyle name="Normal 34" xfId="1897"/>
    <cellStyle name="Normal 35" xfId="1898"/>
    <cellStyle name="Normal 37" xfId="1899"/>
    <cellStyle name="Normal 38" xfId="1900"/>
    <cellStyle name="Normal 39" xfId="1901"/>
    <cellStyle name="Normal 4" xfId="1902"/>
    <cellStyle name="Normal 4 2" xfId="1903"/>
    <cellStyle name="Normal 4 3" xfId="1904"/>
    <cellStyle name="Normal 40" xfId="1905"/>
    <cellStyle name="Normal 41" xfId="1906"/>
    <cellStyle name="Normal 42" xfId="1907"/>
    <cellStyle name="Normal 5" xfId="1908"/>
    <cellStyle name="Normal 5 10" xfId="1909"/>
    <cellStyle name="Normal 5 11" xfId="1910"/>
    <cellStyle name="Normal 5 12" xfId="1911"/>
    <cellStyle name="Normal 5 13" xfId="1912"/>
    <cellStyle name="Normal 5 14" xfId="1913"/>
    <cellStyle name="Normal 5 15" xfId="1914"/>
    <cellStyle name="Normal 5 16" xfId="1915"/>
    <cellStyle name="Normal 5 17" xfId="1916"/>
    <cellStyle name="Normal 5 18" xfId="1917"/>
    <cellStyle name="Normal 5 19" xfId="1918"/>
    <cellStyle name="Normal 5 2" xfId="1919"/>
    <cellStyle name="Normal 5 2 10" xfId="1920"/>
    <cellStyle name="Normal 5 2 11" xfId="1921"/>
    <cellStyle name="Normal 5 2 12" xfId="1922"/>
    <cellStyle name="Normal 5 2 13" xfId="1923"/>
    <cellStyle name="Normal 5 2 14" xfId="1924"/>
    <cellStyle name="Normal 5 2 15" xfId="1925"/>
    <cellStyle name="Normal 5 2 16" xfId="1926"/>
    <cellStyle name="Normal 5 2 17" xfId="1927"/>
    <cellStyle name="Normal 5 2 18" xfId="1928"/>
    <cellStyle name="Normal 5 2 19" xfId="1929"/>
    <cellStyle name="Normal 5 2 2" xfId="1930"/>
    <cellStyle name="Normal 5 2 20" xfId="1931"/>
    <cellStyle name="Normal 5 2 21" xfId="1932"/>
    <cellStyle name="Normal 5 2 22" xfId="1933"/>
    <cellStyle name="Normal 5 2 23" xfId="1934"/>
    <cellStyle name="Normal 5 2 3" xfId="1935"/>
    <cellStyle name="Normal 5 2 4" xfId="1936"/>
    <cellStyle name="Normal 5 2 5" xfId="1937"/>
    <cellStyle name="Normal 5 2 6" xfId="1938"/>
    <cellStyle name="Normal 5 2 7" xfId="1939"/>
    <cellStyle name="Normal 5 2 8" xfId="1940"/>
    <cellStyle name="Normal 5 2 9" xfId="1941"/>
    <cellStyle name="Normal 5 20" xfId="1942"/>
    <cellStyle name="Normal 5 21" xfId="1943"/>
    <cellStyle name="Normal 5 22" xfId="1944"/>
    <cellStyle name="Normal 5 23" xfId="1945"/>
    <cellStyle name="Normal 5 24" xfId="1946"/>
    <cellStyle name="Normal 5 3" xfId="1947"/>
    <cellStyle name="Normal 5 4" xfId="1948"/>
    <cellStyle name="Normal 5 5" xfId="1949"/>
    <cellStyle name="Normal 5 6" xfId="1950"/>
    <cellStyle name="Normal 5 7" xfId="1951"/>
    <cellStyle name="Normal 5 8" xfId="1952"/>
    <cellStyle name="Normal 5 9" xfId="1953"/>
    <cellStyle name="Normal 6" xfId="1954"/>
    <cellStyle name="Normal 6 2" xfId="1955"/>
    <cellStyle name="Normal 7" xfId="1956"/>
    <cellStyle name="Normal 7 10" xfId="1957"/>
    <cellStyle name="Normal 7 11" xfId="1958"/>
    <cellStyle name="Normal 7 12" xfId="1959"/>
    <cellStyle name="Normal 7 13" xfId="1960"/>
    <cellStyle name="Normal 7 14" xfId="1961"/>
    <cellStyle name="Normal 7 15" xfId="1962"/>
    <cellStyle name="Normal 7 16" xfId="1963"/>
    <cellStyle name="Normal 7 17" xfId="1964"/>
    <cellStyle name="Normal 7 18" xfId="1965"/>
    <cellStyle name="Normal 7 19" xfId="1966"/>
    <cellStyle name="Normal 7 2" xfId="1967"/>
    <cellStyle name="Normal 7 2 10" xfId="1968"/>
    <cellStyle name="Normal 7 2 11" xfId="1969"/>
    <cellStyle name="Normal 7 2 12" xfId="1970"/>
    <cellStyle name="Normal 7 2 13" xfId="1971"/>
    <cellStyle name="Normal 7 2 14" xfId="1972"/>
    <cellStyle name="Normal 7 2 15" xfId="1973"/>
    <cellStyle name="Normal 7 2 16" xfId="1974"/>
    <cellStyle name="Normal 7 2 17" xfId="1975"/>
    <cellStyle name="Normal 7 2 18" xfId="1976"/>
    <cellStyle name="Normal 7 2 19" xfId="1977"/>
    <cellStyle name="Normal 7 2 2" xfId="1978"/>
    <cellStyle name="Normal 7 2 20" xfId="1979"/>
    <cellStyle name="Normal 7 2 21" xfId="1980"/>
    <cellStyle name="Normal 7 2 22" xfId="1981"/>
    <cellStyle name="Normal 7 2 23" xfId="1982"/>
    <cellStyle name="Normal 7 2 3" xfId="1983"/>
    <cellStyle name="Normal 7 2 4" xfId="1984"/>
    <cellStyle name="Normal 7 2 5" xfId="1985"/>
    <cellStyle name="Normal 7 2 6" xfId="1986"/>
    <cellStyle name="Normal 7 2 7" xfId="1987"/>
    <cellStyle name="Normal 7 2 8" xfId="1988"/>
    <cellStyle name="Normal 7 2 9" xfId="1989"/>
    <cellStyle name="Normal 7 20" xfId="1990"/>
    <cellStyle name="Normal 7 21" xfId="1991"/>
    <cellStyle name="Normal 7 22" xfId="1992"/>
    <cellStyle name="Normal 7 23" xfId="1993"/>
    <cellStyle name="Normal 7 24" xfId="1994"/>
    <cellStyle name="Normal 7 3" xfId="1995"/>
    <cellStyle name="Normal 7 4" xfId="1996"/>
    <cellStyle name="Normal 7 5" xfId="1997"/>
    <cellStyle name="Normal 7 6" xfId="1998"/>
    <cellStyle name="Normal 7 7" xfId="1999"/>
    <cellStyle name="Normal 7 8" xfId="2000"/>
    <cellStyle name="Normal 7 9" xfId="2001"/>
    <cellStyle name="Normal 8" xfId="2002"/>
    <cellStyle name="Normal 8 2" xfId="2003"/>
    <cellStyle name="Normal 8 3" xfId="2004"/>
    <cellStyle name="Normal 8 4" xfId="2005"/>
    <cellStyle name="Normal 8 5" xfId="2006"/>
    <cellStyle name="Normal 8 6" xfId="2007"/>
    <cellStyle name="Normal 9" xfId="2008"/>
    <cellStyle name="Normal 9 2" xfId="2009"/>
    <cellStyle name="Note 2" xfId="2010"/>
    <cellStyle name="Note 3" xfId="2011"/>
    <cellStyle name="Output 2" xfId="2012"/>
    <cellStyle name="Percent" xfId="2" builtinId="5"/>
    <cellStyle name="Percent 2" xfId="6"/>
    <cellStyle name="Percent 2 2" xfId="2013"/>
    <cellStyle name="Percent 2 3" xfId="2014"/>
    <cellStyle name="Percent 2 4" xfId="2015"/>
    <cellStyle name="Percent 2 5" xfId="2016"/>
    <cellStyle name="Percent 2 6" xfId="2017"/>
    <cellStyle name="Percent 2 7" xfId="2018"/>
    <cellStyle name="Percent 2 8" xfId="2019"/>
    <cellStyle name="Percent 3" xfId="2020"/>
    <cellStyle name="Percent 4" xfId="2021"/>
    <cellStyle name="Percent 5" xfId="2022"/>
    <cellStyle name="Percent 5 2" xfId="2023"/>
    <cellStyle name="Percent 6" xfId="2024"/>
    <cellStyle name="Percent 7" xfId="2025"/>
    <cellStyle name="Title 2" xfId="2026"/>
    <cellStyle name="Total 2" xfId="2027"/>
    <cellStyle name="Warning Text 2" xfId="20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gydivision.basecamphq.com/KevinShared/DMQC/InteractiveEffects/Interactive%20Effects_100226/Interactive%20Effects_1002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esults"/>
      <sheetName val="Weighting Factors"/>
      <sheetName val="Results Bkgnd"/>
      <sheetName val="Lookups"/>
      <sheetName val="DmdModTable"/>
      <sheetName val="GasPAC"/>
      <sheetName val="HP"/>
      <sheetName val="PVAV"/>
      <sheetName val="SVAV"/>
      <sheetName val="WLHP"/>
      <sheetName val="ElecHeat"/>
      <sheetName val="GasFurn"/>
      <sheetName val="PSZElec"/>
      <sheetName val="PVAVElec"/>
      <sheetName val="SVAVElec"/>
      <sheetName val="Default WFs"/>
    </sheetNames>
    <sheetDataSet>
      <sheetData sheetId="0" refreshError="1"/>
      <sheetData sheetId="1" refreshError="1">
        <row r="22">
          <cell r="B22" t="str">
            <v>Whole Utility</v>
          </cell>
          <cell r="C22" t="str">
            <v>(kWh/kWh)</v>
          </cell>
          <cell r="D22">
            <v>1.1063069862224075</v>
          </cell>
          <cell r="E22">
            <v>1.0238382881663963</v>
          </cell>
          <cell r="F22">
            <v>0</v>
          </cell>
          <cell r="G22">
            <v>0</v>
          </cell>
          <cell r="H22">
            <v>0</v>
          </cell>
          <cell r="I22">
            <v>0.83782582606498435</v>
          </cell>
          <cell r="J22">
            <v>0</v>
          </cell>
          <cell r="K22">
            <v>0</v>
          </cell>
          <cell r="L22">
            <v>0.7208998824747842</v>
          </cell>
          <cell r="M22">
            <v>1.0141451095417204</v>
          </cell>
        </row>
        <row r="23">
          <cell r="C23" t="str">
            <v>(kW/kW)</v>
          </cell>
          <cell r="D23">
            <v>1.2621800894777682</v>
          </cell>
          <cell r="E23">
            <v>1.2562612812480229</v>
          </cell>
          <cell r="F23">
            <v>0</v>
          </cell>
          <cell r="G23">
            <v>0</v>
          </cell>
          <cell r="H23">
            <v>0</v>
          </cell>
          <cell r="I23">
            <v>1.269881032367677</v>
          </cell>
          <cell r="J23">
            <v>0</v>
          </cell>
          <cell r="K23">
            <v>0</v>
          </cell>
          <cell r="L23">
            <v>1</v>
          </cell>
          <cell r="M23">
            <v>1.019788886792536</v>
          </cell>
        </row>
        <row r="24">
          <cell r="C24" t="str">
            <v>(therms/kWh)</v>
          </cell>
          <cell r="D24">
            <v>-1.3203258357579916E-2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-1.3740101897599281E-2</v>
          </cell>
        </row>
        <row r="25">
          <cell r="B25" t="str">
            <v xml:space="preserve">Arcata Area (CZ01) </v>
          </cell>
          <cell r="C25" t="str">
            <v>(kWh/kWh)</v>
          </cell>
          <cell r="D25">
            <v>1.0565356965230366</v>
          </cell>
          <cell r="E25">
            <v>0.91532305466383324</v>
          </cell>
          <cell r="F25">
            <v>0</v>
          </cell>
          <cell r="G25">
            <v>0</v>
          </cell>
          <cell r="H25">
            <v>0</v>
          </cell>
          <cell r="I25">
            <v>0.6152534249672198</v>
          </cell>
          <cell r="J25">
            <v>0</v>
          </cell>
          <cell r="K25">
            <v>0</v>
          </cell>
          <cell r="L25">
            <v>0.50152281050775427</v>
          </cell>
          <cell r="M25">
            <v>1.0103540263145996</v>
          </cell>
        </row>
        <row r="26">
          <cell r="C26" t="str">
            <v>(kW/kW)</v>
          </cell>
          <cell r="D26">
            <v>1.176275706237691</v>
          </cell>
          <cell r="E26">
            <v>1.105313513045868</v>
          </cell>
          <cell r="F26">
            <v>0</v>
          </cell>
          <cell r="G26">
            <v>0</v>
          </cell>
          <cell r="H26">
            <v>0</v>
          </cell>
          <cell r="I26">
            <v>1.0682039094346538</v>
          </cell>
          <cell r="J26">
            <v>0</v>
          </cell>
          <cell r="K26">
            <v>0</v>
          </cell>
          <cell r="L26">
            <v>1</v>
          </cell>
          <cell r="M26">
            <v>1.0113995491071202</v>
          </cell>
        </row>
        <row r="27">
          <cell r="C27" t="str">
            <v>(therms/kWh)</v>
          </cell>
          <cell r="D27">
            <v>-2.1300357191300811E-2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-2.2092508025500744E-2</v>
          </cell>
        </row>
        <row r="28">
          <cell r="B28" t="str">
            <v xml:space="preserve">Santa Rosa Area (CZ02) </v>
          </cell>
          <cell r="C28" t="str">
            <v>(kWh/kWh)</v>
          </cell>
          <cell r="D28">
            <v>1.085942939820048</v>
          </cell>
          <cell r="E28">
            <v>0.99790206628385403</v>
          </cell>
          <cell r="F28">
            <v>0</v>
          </cell>
          <cell r="G28">
            <v>0</v>
          </cell>
          <cell r="H28">
            <v>0</v>
          </cell>
          <cell r="I28">
            <v>0.78131663426323639</v>
          </cell>
          <cell r="J28">
            <v>0</v>
          </cell>
          <cell r="K28">
            <v>0</v>
          </cell>
          <cell r="L28">
            <v>0.69560338201383554</v>
          </cell>
          <cell r="M28">
            <v>1.0122891893113894</v>
          </cell>
        </row>
        <row r="29">
          <cell r="C29" t="str">
            <v>(kW/kW)</v>
          </cell>
          <cell r="D29">
            <v>1.2562099552669479</v>
          </cell>
          <cell r="E29">
            <v>1.2551717820446926</v>
          </cell>
          <cell r="F29">
            <v>0</v>
          </cell>
          <cell r="G29">
            <v>0</v>
          </cell>
          <cell r="H29">
            <v>0</v>
          </cell>
          <cell r="I29">
            <v>1.2599656995709902</v>
          </cell>
          <cell r="J29">
            <v>0</v>
          </cell>
          <cell r="K29">
            <v>0</v>
          </cell>
          <cell r="L29">
            <v>1</v>
          </cell>
          <cell r="M29">
            <v>1.0174097578104724</v>
          </cell>
        </row>
        <row r="30">
          <cell r="C30" t="str">
            <v>(therms/kWh)</v>
          </cell>
          <cell r="D30">
            <v>-1.3686304652529728E-2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-1.4665641813989239E-2</v>
          </cell>
        </row>
        <row r="31">
          <cell r="B31" t="str">
            <v xml:space="preserve">Oakland Area (CZ03) </v>
          </cell>
          <cell r="C31" t="str">
            <v>(kWh/kWh)</v>
          </cell>
          <cell r="D31">
            <v>1.0895962381878193</v>
          </cell>
          <cell r="E31">
            <v>0.99790206628385403</v>
          </cell>
          <cell r="F31">
            <v>0</v>
          </cell>
          <cell r="G31">
            <v>0</v>
          </cell>
          <cell r="H31">
            <v>0</v>
          </cell>
          <cell r="I31">
            <v>0.79992856173983817</v>
          </cell>
          <cell r="J31">
            <v>0</v>
          </cell>
          <cell r="K31">
            <v>0</v>
          </cell>
          <cell r="L31">
            <v>0.71335172039607542</v>
          </cell>
          <cell r="M31">
            <v>1.010616268029118</v>
          </cell>
        </row>
        <row r="32">
          <cell r="C32" t="str">
            <v>(kW/kW)</v>
          </cell>
          <cell r="D32">
            <v>1.2432633244952902</v>
          </cell>
          <cell r="E32">
            <v>1.2870447177848234</v>
          </cell>
          <cell r="F32">
            <v>0</v>
          </cell>
          <cell r="G32">
            <v>0</v>
          </cell>
          <cell r="H32">
            <v>0</v>
          </cell>
          <cell r="I32">
            <v>1.2500216286087971</v>
          </cell>
          <cell r="J32">
            <v>0</v>
          </cell>
          <cell r="K32">
            <v>0</v>
          </cell>
          <cell r="L32">
            <v>1</v>
          </cell>
          <cell r="M32">
            <v>1.0116947160036438</v>
          </cell>
        </row>
        <row r="33">
          <cell r="C33" t="str">
            <v>(therms/kWh)</v>
          </cell>
          <cell r="D33">
            <v>-1.4344621784147939E-2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-1.4917936428991274E-2</v>
          </cell>
        </row>
        <row r="34">
          <cell r="B34" t="str">
            <v xml:space="preserve">Sunnyvale Area (CZ04) </v>
          </cell>
          <cell r="C34" t="str">
            <v>(kWh/kWh)</v>
          </cell>
          <cell r="D34">
            <v>1.1082877424605506</v>
          </cell>
          <cell r="E34">
            <v>1.0464981688294073</v>
          </cell>
          <cell r="F34">
            <v>0</v>
          </cell>
          <cell r="G34">
            <v>0</v>
          </cell>
          <cell r="H34">
            <v>0</v>
          </cell>
          <cell r="I34">
            <v>0.86272098385857032</v>
          </cell>
          <cell r="J34">
            <v>0</v>
          </cell>
          <cell r="K34">
            <v>0</v>
          </cell>
          <cell r="L34">
            <v>0.75522810507754212</v>
          </cell>
          <cell r="M34">
            <v>1.0118370484242889</v>
          </cell>
        </row>
        <row r="35">
          <cell r="C35" t="str">
            <v>(kW/kW)</v>
          </cell>
          <cell r="D35">
            <v>1.2742863831368099</v>
          </cell>
          <cell r="E35">
            <v>1.2803525717688131</v>
          </cell>
          <cell r="F35">
            <v>0</v>
          </cell>
          <cell r="G35">
            <v>0</v>
          </cell>
          <cell r="H35">
            <v>0</v>
          </cell>
          <cell r="I35">
            <v>1.2797978615667256</v>
          </cell>
          <cell r="J35">
            <v>0</v>
          </cell>
          <cell r="K35">
            <v>0</v>
          </cell>
          <cell r="L35">
            <v>1</v>
          </cell>
          <cell r="M35">
            <v>1.0172112835179823</v>
          </cell>
        </row>
        <row r="36">
          <cell r="C36" t="str">
            <v>(therms/kWh)</v>
          </cell>
          <cell r="D36">
            <v>-1.2383234615906317E-2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-1.3210652439300087E-2</v>
          </cell>
        </row>
        <row r="37">
          <cell r="B37" t="str">
            <v xml:space="preserve">Santa Maria Area (CZ05) </v>
          </cell>
          <cell r="C37" t="str">
            <v>(kWh/kWh)</v>
          </cell>
          <cell r="D37">
            <v>1.1076637880363522</v>
          </cell>
          <cell r="E37">
            <v>1.0230863136953474</v>
          </cell>
          <cell r="F37">
            <v>0</v>
          </cell>
          <cell r="G37">
            <v>0</v>
          </cell>
          <cell r="H37">
            <v>0</v>
          </cell>
          <cell r="I37">
            <v>0.89482841253334544</v>
          </cell>
          <cell r="J37">
            <v>0</v>
          </cell>
          <cell r="K37">
            <v>0</v>
          </cell>
          <cell r="L37">
            <v>0.76279423068228069</v>
          </cell>
          <cell r="M37">
            <v>1.010833295654926</v>
          </cell>
        </row>
        <row r="38">
          <cell r="C38" t="str">
            <v>(kW/kW)</v>
          </cell>
          <cell r="D38">
            <v>1.2217873882309833</v>
          </cell>
          <cell r="E38">
            <v>1.22062707698258</v>
          </cell>
          <cell r="F38">
            <v>0</v>
          </cell>
          <cell r="G38">
            <v>0</v>
          </cell>
          <cell r="H38">
            <v>0</v>
          </cell>
          <cell r="I38">
            <v>1.2238077547468436</v>
          </cell>
          <cell r="J38">
            <v>0</v>
          </cell>
          <cell r="K38">
            <v>0</v>
          </cell>
          <cell r="L38">
            <v>1</v>
          </cell>
          <cell r="M38">
            <v>1.0119339029715164</v>
          </cell>
        </row>
        <row r="39">
          <cell r="C39" t="str">
            <v>(therms/kWh)</v>
          </cell>
          <cell r="D39">
            <v>-1.1213998281864628E-2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-1.2030564723967989E-2</v>
          </cell>
        </row>
        <row r="40">
          <cell r="B40" t="str">
            <v xml:space="preserve">Los Angeles Area (CZ06) </v>
          </cell>
          <cell r="C40" t="str">
            <v>(kWh/kWh)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(kW/kW)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C42" t="str">
            <v>(therms/kWh)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 xml:space="preserve">San Diego Area (CZ07) </v>
          </cell>
          <cell r="C43" t="str">
            <v>(kWh/kWh)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C44" t="str">
            <v>(kW/kW)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C45" t="str">
            <v>(therms/kWh)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 xml:space="preserve">El Toro Area (CZ08) </v>
          </cell>
          <cell r="C46" t="str">
            <v>(kWh/kWh)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(kW/kW)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(therms/kWh)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B49" t="str">
            <v xml:space="preserve">Pasadena Area (CZ09) </v>
          </cell>
          <cell r="C49" t="str">
            <v>(kWh/kWh)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C50" t="str">
            <v>(kW/kW)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(therms/kWh)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 xml:space="preserve">San Bernardino Area (CZ10) </v>
          </cell>
          <cell r="C52" t="str">
            <v>(kWh/kWh)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(kW/kW)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(therms/kWh)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B55" t="str">
            <v xml:space="preserve">Red Bluff Area (CZ11) </v>
          </cell>
          <cell r="C55" t="str">
            <v>(kWh/kWh)</v>
          </cell>
          <cell r="D55">
            <v>1.1123117963557445</v>
          </cell>
          <cell r="E55">
            <v>1.0199484559388705</v>
          </cell>
          <cell r="F55">
            <v>0</v>
          </cell>
          <cell r="G55">
            <v>0</v>
          </cell>
          <cell r="H55">
            <v>0</v>
          </cell>
          <cell r="I55">
            <v>0.83338156169462407</v>
          </cell>
          <cell r="J55">
            <v>0</v>
          </cell>
          <cell r="K55">
            <v>0</v>
          </cell>
          <cell r="L55">
            <v>0.69905683410950847</v>
          </cell>
          <cell r="M55">
            <v>1.0194782294162861</v>
          </cell>
        </row>
        <row r="56">
          <cell r="C56" t="str">
            <v>(kW/kW)</v>
          </cell>
          <cell r="D56">
            <v>1.2918030117201615</v>
          </cell>
          <cell r="E56">
            <v>1.2166932147237393</v>
          </cell>
          <cell r="F56">
            <v>0</v>
          </cell>
          <cell r="G56">
            <v>0</v>
          </cell>
          <cell r="H56">
            <v>0</v>
          </cell>
          <cell r="I56">
            <v>1.2949226204713511</v>
          </cell>
          <cell r="J56">
            <v>0</v>
          </cell>
          <cell r="K56">
            <v>0</v>
          </cell>
          <cell r="L56">
            <v>1</v>
          </cell>
          <cell r="M56">
            <v>1.0240561020666772</v>
          </cell>
        </row>
        <row r="57">
          <cell r="C57" t="str">
            <v>(therms/kWh)</v>
          </cell>
          <cell r="D57">
            <v>-1.3435818601076096E-2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-1.3994664737532215E-2</v>
          </cell>
        </row>
        <row r="58">
          <cell r="B58" t="str">
            <v xml:space="preserve">Sacramento Area (CZ12) </v>
          </cell>
          <cell r="C58" t="str">
            <v>(kWh/kWh)</v>
          </cell>
          <cell r="D58">
            <v>1.105394040783108</v>
          </cell>
          <cell r="E58">
            <v>1.0266130126147308</v>
          </cell>
          <cell r="F58">
            <v>0</v>
          </cell>
          <cell r="G58">
            <v>0</v>
          </cell>
          <cell r="H58">
            <v>0</v>
          </cell>
          <cell r="I58">
            <v>0.82949043722023785</v>
          </cell>
          <cell r="J58">
            <v>0</v>
          </cell>
          <cell r="K58">
            <v>0</v>
          </cell>
          <cell r="L58">
            <v>0.71220237826106614</v>
          </cell>
          <cell r="M58">
            <v>1.0128769724646201</v>
          </cell>
        </row>
        <row r="59">
          <cell r="C59" t="str">
            <v>(kW/kW)</v>
          </cell>
          <cell r="D59">
            <v>1.257863907704365</v>
          </cell>
          <cell r="E59">
            <v>1.2679148494394374</v>
          </cell>
          <cell r="F59">
            <v>0</v>
          </cell>
          <cell r="G59">
            <v>0</v>
          </cell>
          <cell r="H59">
            <v>0</v>
          </cell>
          <cell r="I59">
            <v>1.2739505035649037</v>
          </cell>
          <cell r="J59">
            <v>0</v>
          </cell>
          <cell r="K59">
            <v>0</v>
          </cell>
          <cell r="L59">
            <v>1</v>
          </cell>
          <cell r="M59">
            <v>1.0270230382851822</v>
          </cell>
        </row>
        <row r="60">
          <cell r="C60" t="str">
            <v>(therms/kWh)</v>
          </cell>
          <cell r="D60">
            <v>-1.3632952027851877E-2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-1.3803861283175838E-2</v>
          </cell>
        </row>
        <row r="61">
          <cell r="B61" t="str">
            <v xml:space="preserve">Fresno Area (CZ13) </v>
          </cell>
          <cell r="C61" t="str">
            <v>(kWh/kWh)</v>
          </cell>
          <cell r="D61">
            <v>1.1385178821720847</v>
          </cell>
          <cell r="E61">
            <v>1.0608129493150065</v>
          </cell>
          <cell r="F61">
            <v>0</v>
          </cell>
          <cell r="G61">
            <v>0</v>
          </cell>
          <cell r="H61">
            <v>0</v>
          </cell>
          <cell r="I61">
            <v>0.91640819279287422</v>
          </cell>
          <cell r="J61">
            <v>0</v>
          </cell>
          <cell r="K61">
            <v>0</v>
          </cell>
          <cell r="L61">
            <v>0.76900935931636294</v>
          </cell>
          <cell r="M61">
            <v>1.0223086313695346</v>
          </cell>
        </row>
        <row r="62">
          <cell r="C62" t="str">
            <v>(kW/kW)</v>
          </cell>
          <cell r="D62">
            <v>1.289792823373147</v>
          </cell>
          <cell r="E62">
            <v>1.2112580725601658</v>
          </cell>
          <cell r="F62">
            <v>0</v>
          </cell>
          <cell r="G62">
            <v>0</v>
          </cell>
          <cell r="H62">
            <v>0</v>
          </cell>
          <cell r="I62">
            <v>1.2995638654649644</v>
          </cell>
          <cell r="J62">
            <v>0</v>
          </cell>
          <cell r="K62">
            <v>0</v>
          </cell>
          <cell r="L62">
            <v>1</v>
          </cell>
          <cell r="M62">
            <v>1.0244581397360801</v>
          </cell>
        </row>
        <row r="63">
          <cell r="C63" t="str">
            <v>(therms/kWh)</v>
          </cell>
          <cell r="D63">
            <v>-1.09662250757336E-2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-1.1445494416060045E-2</v>
          </cell>
        </row>
        <row r="64">
          <cell r="B64" t="str">
            <v xml:space="preserve">China Lake Area (CZ14) </v>
          </cell>
          <cell r="C64" t="str">
            <v>(kWh/kWh)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(kW/kW)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(therms/kWh)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 xml:space="preserve">Blythe Area (CZ15) </v>
          </cell>
          <cell r="C67" t="str">
            <v>(kWh/kWh)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(kW/kW)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C69" t="str">
            <v>(therms/kWh)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B70" t="str">
            <v xml:space="preserve">Mount Shasta Area (CZ16) </v>
          </cell>
          <cell r="C70" t="str">
            <v>(kWh/kWh)</v>
          </cell>
          <cell r="D70">
            <v>1.062440656508568</v>
          </cell>
          <cell r="E70">
            <v>0.86136817832436585</v>
          </cell>
          <cell r="F70">
            <v>0</v>
          </cell>
          <cell r="G70">
            <v>0</v>
          </cell>
          <cell r="H70">
            <v>0</v>
          </cell>
          <cell r="I70">
            <v>0.6316769905502555</v>
          </cell>
          <cell r="J70">
            <v>0</v>
          </cell>
          <cell r="K70">
            <v>0</v>
          </cell>
          <cell r="L70">
            <v>0.24051363204774609</v>
          </cell>
          <cell r="M70">
            <v>1.0109327666500882</v>
          </cell>
        </row>
        <row r="71">
          <cell r="C71" t="str">
            <v>(kW/kW)</v>
          </cell>
          <cell r="D71">
            <v>1.1377971389167376</v>
          </cell>
          <cell r="E71">
            <v>1.1406012244337123</v>
          </cell>
          <cell r="F71">
            <v>0</v>
          </cell>
          <cell r="G71">
            <v>0</v>
          </cell>
          <cell r="H71">
            <v>0</v>
          </cell>
          <cell r="I71">
            <v>1.1386724614374628</v>
          </cell>
          <cell r="J71">
            <v>0</v>
          </cell>
          <cell r="K71">
            <v>0</v>
          </cell>
          <cell r="L71">
            <v>1</v>
          </cell>
          <cell r="M71">
            <v>1.0149771754563637</v>
          </cell>
        </row>
        <row r="72">
          <cell r="C72" t="str">
            <v>(therms/kWh)</v>
          </cell>
          <cell r="D72">
            <v>-2.0106705249355698E-2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-2.0547090473391507E-2</v>
          </cell>
        </row>
      </sheetData>
      <sheetData sheetId="2" refreshError="1">
        <row r="6">
          <cell r="AL6" t="str">
            <v>w01</v>
          </cell>
          <cell r="AM6" t="str">
            <v>w02</v>
          </cell>
          <cell r="AN6" t="str">
            <v>w03</v>
          </cell>
          <cell r="AO6" t="str">
            <v>w04</v>
          </cell>
          <cell r="AP6" t="str">
            <v>w05</v>
          </cell>
          <cell r="AQ6" t="str">
            <v>w06</v>
          </cell>
          <cell r="AR6" t="str">
            <v>w07</v>
          </cell>
          <cell r="AS6" t="str">
            <v>w08</v>
          </cell>
          <cell r="AT6" t="str">
            <v>w09</v>
          </cell>
          <cell r="AU6" t="str">
            <v>w10</v>
          </cell>
          <cell r="AV6" t="str">
            <v>w11</v>
          </cell>
          <cell r="AW6" t="str">
            <v>w12</v>
          </cell>
          <cell r="AX6" t="str">
            <v>w13</v>
          </cell>
          <cell r="AY6" t="str">
            <v>w14</v>
          </cell>
          <cell r="AZ6" t="str">
            <v>w15</v>
          </cell>
          <cell r="BA6" t="str">
            <v>w16</v>
          </cell>
        </row>
        <row r="7">
          <cell r="E7" t="str">
            <v>GasPac</v>
          </cell>
          <cell r="F7" t="str">
            <v>HP</v>
          </cell>
          <cell r="G7" t="str">
            <v>WLHP</v>
          </cell>
          <cell r="H7" t="str">
            <v>PSZElec</v>
          </cell>
          <cell r="I7" t="str">
            <v>ElecHeat</v>
          </cell>
          <cell r="J7" t="str">
            <v>GasFurn</v>
          </cell>
          <cell r="K7" t="str">
            <v>PVAV</v>
          </cell>
          <cell r="L7" t="str">
            <v>SVAV</v>
          </cell>
          <cell r="M7" t="str">
            <v>PVAVElec</v>
          </cell>
          <cell r="N7" t="str">
            <v>SVAVElec</v>
          </cell>
          <cell r="O7" t="str">
            <v>DX/Other</v>
          </cell>
          <cell r="P7" t="str">
            <v>Unconditioned</v>
          </cell>
        </row>
      </sheetData>
      <sheetData sheetId="3" refreshError="1"/>
      <sheetData sheetId="4" refreshError="1">
        <row r="3">
          <cell r="A3">
            <v>1</v>
          </cell>
          <cell r="B3" t="str">
            <v>PGE</v>
          </cell>
          <cell r="C3">
            <v>2</v>
          </cell>
        </row>
        <row r="4">
          <cell r="A4">
            <v>2</v>
          </cell>
          <cell r="B4" t="str">
            <v>SCE</v>
          </cell>
          <cell r="C4">
            <v>3</v>
          </cell>
        </row>
        <row r="5">
          <cell r="A5">
            <v>3</v>
          </cell>
          <cell r="B5" t="str">
            <v>SCG</v>
          </cell>
          <cell r="C5">
            <v>4</v>
          </cell>
        </row>
        <row r="6">
          <cell r="A6">
            <v>4</v>
          </cell>
          <cell r="B6" t="str">
            <v>SDGE</v>
          </cell>
          <cell r="C6">
            <v>5</v>
          </cell>
        </row>
        <row r="16">
          <cell r="D16" t="str">
            <v>GasPac</v>
          </cell>
          <cell r="E16" t="str">
            <v>HP</v>
          </cell>
          <cell r="F16" t="str">
            <v>PVAV</v>
          </cell>
          <cell r="G16" t="str">
            <v>SVAV</v>
          </cell>
          <cell r="H16" t="str">
            <v>WLHP</v>
          </cell>
          <cell r="I16" t="str">
            <v>PSZElec</v>
          </cell>
          <cell r="J16" t="str">
            <v>PVAVElec</v>
          </cell>
          <cell r="K16" t="str">
            <v>SVAVElec</v>
          </cell>
          <cell r="L16" t="str">
            <v>ElecHeat</v>
          </cell>
          <cell r="M16" t="str">
            <v>GasFurn</v>
          </cell>
        </row>
        <row r="18">
          <cell r="A18" t="str">
            <v>Assembly</v>
          </cell>
          <cell r="B18" t="str">
            <v>Asm</v>
          </cell>
          <cell r="C18" t="str">
            <v>NRMeasureDD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1</v>
          </cell>
          <cell r="M18">
            <v>1</v>
          </cell>
          <cell r="O18">
            <v>1</v>
          </cell>
          <cell r="P18" t="str">
            <v>vN5</v>
          </cell>
        </row>
        <row r="19">
          <cell r="A19" t="str">
            <v>Education - Primary School</v>
          </cell>
          <cell r="B19" t="str">
            <v>EPr</v>
          </cell>
          <cell r="C19" t="str">
            <v>NRMeasureDD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1</v>
          </cell>
          <cell r="I19">
            <v>1</v>
          </cell>
          <cell r="J19">
            <v>0</v>
          </cell>
          <cell r="K19">
            <v>0</v>
          </cell>
          <cell r="L19">
            <v>1</v>
          </cell>
          <cell r="M19">
            <v>1</v>
          </cell>
          <cell r="O19">
            <v>2</v>
          </cell>
          <cell r="P19" t="str">
            <v>vN5</v>
          </cell>
        </row>
        <row r="20">
          <cell r="A20" t="str">
            <v>Education - Secondary  School</v>
          </cell>
          <cell r="B20" t="str">
            <v>ESe</v>
          </cell>
          <cell r="C20" t="str">
            <v>NRMeasureDD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O20">
            <v>3</v>
          </cell>
          <cell r="P20" t="str">
            <v>vN5</v>
          </cell>
        </row>
        <row r="21">
          <cell r="A21" t="str">
            <v>Education - Community College</v>
          </cell>
          <cell r="B21" t="str">
            <v>ECC</v>
          </cell>
          <cell r="C21" t="str">
            <v>NRMeasureDD</v>
          </cell>
          <cell r="D21">
            <v>1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O21">
            <v>4</v>
          </cell>
          <cell r="P21" t="str">
            <v>vN5</v>
          </cell>
        </row>
        <row r="22">
          <cell r="A22" t="str">
            <v>Education - University</v>
          </cell>
          <cell r="B22" t="str">
            <v>Eun</v>
          </cell>
          <cell r="C22" t="str">
            <v>NRMeasureDD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O22">
            <v>5</v>
          </cell>
          <cell r="P22" t="str">
            <v>vN5</v>
          </cell>
        </row>
        <row r="23">
          <cell r="A23" t="str">
            <v>Education - Relocatable Classroom</v>
          </cell>
          <cell r="B23" t="str">
            <v>ERC</v>
          </cell>
          <cell r="C23" t="str">
            <v>NRMeasureDD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1</v>
          </cell>
          <cell r="O23">
            <v>6</v>
          </cell>
          <cell r="P23" t="str">
            <v>vN5</v>
          </cell>
        </row>
        <row r="24">
          <cell r="A24" t="str">
            <v>Grocery</v>
          </cell>
          <cell r="B24" t="str">
            <v>Gro</v>
          </cell>
          <cell r="C24" t="str">
            <v>NRMeasureDD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O24">
            <v>7</v>
          </cell>
          <cell r="P24" t="str">
            <v>vN5</v>
          </cell>
        </row>
        <row r="25">
          <cell r="A25" t="str">
            <v>Health/Medical - Hospital</v>
          </cell>
          <cell r="B25" t="str">
            <v>Hsp</v>
          </cell>
          <cell r="C25" t="str">
            <v>NRMeasureDD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O25">
            <v>8</v>
          </cell>
          <cell r="P25" t="str">
            <v>vN5</v>
          </cell>
        </row>
        <row r="26">
          <cell r="A26" t="str">
            <v>Health/Medical - Nursing Home</v>
          </cell>
          <cell r="B26" t="str">
            <v>Nrs</v>
          </cell>
          <cell r="C26" t="str">
            <v>NRMeasureDD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O26">
            <v>9</v>
          </cell>
          <cell r="P26" t="str">
            <v>vN5</v>
          </cell>
        </row>
        <row r="27">
          <cell r="A27" t="str">
            <v>Lodging - Hotel</v>
          </cell>
          <cell r="B27" t="str">
            <v>Htl</v>
          </cell>
          <cell r="C27" t="str">
            <v>NRMeasureDD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O27">
            <v>10</v>
          </cell>
          <cell r="P27" t="str">
            <v>vN5</v>
          </cell>
        </row>
        <row r="28">
          <cell r="A28" t="str">
            <v>Lodging - Motel</v>
          </cell>
          <cell r="B28" t="str">
            <v>Mtl</v>
          </cell>
          <cell r="C28" t="str">
            <v>NRMeasureDD</v>
          </cell>
          <cell r="D28">
            <v>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1</v>
          </cell>
          <cell r="M28">
            <v>1</v>
          </cell>
          <cell r="O28">
            <v>11</v>
          </cell>
          <cell r="P28" t="str">
            <v>vN5</v>
          </cell>
        </row>
        <row r="29">
          <cell r="A29" t="str">
            <v>Manufacturing - Bio/Tech</v>
          </cell>
          <cell r="B29" t="str">
            <v>MBT</v>
          </cell>
          <cell r="C29" t="str">
            <v>NRMeasureDD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1</v>
          </cell>
          <cell r="I29">
            <v>1</v>
          </cell>
          <cell r="J29">
            <v>0</v>
          </cell>
          <cell r="K29">
            <v>0</v>
          </cell>
          <cell r="L29">
            <v>1</v>
          </cell>
          <cell r="M29">
            <v>1</v>
          </cell>
          <cell r="O29">
            <v>12</v>
          </cell>
          <cell r="P29" t="str">
            <v>vN5</v>
          </cell>
        </row>
        <row r="30">
          <cell r="A30" t="str">
            <v>Manufacturing - Light Industrial</v>
          </cell>
          <cell r="B30" t="str">
            <v>MLI</v>
          </cell>
          <cell r="C30" t="str">
            <v>NRMeasureDD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0</v>
          </cell>
          <cell r="L30">
            <v>1</v>
          </cell>
          <cell r="M30">
            <v>1</v>
          </cell>
          <cell r="O30">
            <v>13</v>
          </cell>
          <cell r="P30" t="str">
            <v>vN5</v>
          </cell>
        </row>
        <row r="31">
          <cell r="A31" t="str">
            <v>Office - Large</v>
          </cell>
          <cell r="B31" t="str">
            <v>OfL</v>
          </cell>
          <cell r="C31" t="str">
            <v>NRMeasureDD</v>
          </cell>
          <cell r="D31">
            <v>1</v>
          </cell>
          <cell r="E31">
            <v>1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O31">
            <v>14</v>
          </cell>
          <cell r="P31" t="str">
            <v>vN5</v>
          </cell>
        </row>
        <row r="32">
          <cell r="A32" t="str">
            <v>Office - Small</v>
          </cell>
          <cell r="B32" t="str">
            <v>OfS</v>
          </cell>
          <cell r="C32" t="str">
            <v>NRMeasureDD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O32">
            <v>15</v>
          </cell>
          <cell r="P32" t="str">
            <v>vN5</v>
          </cell>
        </row>
        <row r="33">
          <cell r="A33" t="str">
            <v>Restaurant - Sit Down</v>
          </cell>
          <cell r="B33" t="str">
            <v>RSD</v>
          </cell>
          <cell r="C33" t="str">
            <v>NRMeasureDD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1</v>
          </cell>
          <cell r="M33">
            <v>1</v>
          </cell>
          <cell r="O33">
            <v>16</v>
          </cell>
          <cell r="P33" t="str">
            <v>vN5</v>
          </cell>
        </row>
        <row r="34">
          <cell r="A34" t="str">
            <v>Restaurant - Fast Food</v>
          </cell>
          <cell r="B34" t="str">
            <v>RFF</v>
          </cell>
          <cell r="C34" t="str">
            <v>NRMeasureDD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  <cell r="J34">
            <v>0</v>
          </cell>
          <cell r="K34">
            <v>0</v>
          </cell>
          <cell r="L34">
            <v>1</v>
          </cell>
          <cell r="M34">
            <v>1</v>
          </cell>
          <cell r="O34">
            <v>17</v>
          </cell>
          <cell r="P34" t="str">
            <v>vN5</v>
          </cell>
        </row>
        <row r="35">
          <cell r="A35" t="str">
            <v>Retail - Multistory Large</v>
          </cell>
          <cell r="B35" t="str">
            <v>Rt3</v>
          </cell>
          <cell r="C35" t="str">
            <v>NRMeasureDD</v>
          </cell>
          <cell r="D35">
            <v>1</v>
          </cell>
          <cell r="E35">
            <v>1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O35">
            <v>18</v>
          </cell>
          <cell r="P35" t="str">
            <v>vN5</v>
          </cell>
        </row>
        <row r="36">
          <cell r="A36" t="str">
            <v>Retail - Single-Story Large</v>
          </cell>
          <cell r="B36" t="str">
            <v>RtL</v>
          </cell>
          <cell r="C36" t="str">
            <v>NRMeasureDD</v>
          </cell>
          <cell r="D36">
            <v>1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0</v>
          </cell>
          <cell r="K36">
            <v>0</v>
          </cell>
          <cell r="L36">
            <v>1</v>
          </cell>
          <cell r="M36">
            <v>1</v>
          </cell>
          <cell r="O36">
            <v>19</v>
          </cell>
          <cell r="P36" t="str">
            <v>vN5</v>
          </cell>
        </row>
        <row r="37">
          <cell r="A37" t="str">
            <v>Retail - Small</v>
          </cell>
          <cell r="B37" t="str">
            <v>RtS</v>
          </cell>
          <cell r="C37" t="str">
            <v>NRMeasureDD</v>
          </cell>
          <cell r="D37">
            <v>1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O37">
            <v>20</v>
          </cell>
          <cell r="P37" t="str">
            <v>vN5</v>
          </cell>
        </row>
        <row r="38">
          <cell r="A38" t="str">
            <v>Storage - Conditioned</v>
          </cell>
          <cell r="B38" t="str">
            <v>SCn</v>
          </cell>
          <cell r="C38" t="str">
            <v>NRMeasureDD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1</v>
          </cell>
          <cell r="M38">
            <v>1</v>
          </cell>
          <cell r="O38">
            <v>21</v>
          </cell>
          <cell r="P38" t="str">
            <v>vN5</v>
          </cell>
        </row>
        <row r="39">
          <cell r="A39" t="str">
            <v>Single Family Residential</v>
          </cell>
          <cell r="B39" t="str">
            <v>SFM</v>
          </cell>
          <cell r="C39" t="str">
            <v>RMeasureDD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</v>
          </cell>
          <cell r="M39">
            <v>1</v>
          </cell>
          <cell r="N39" t="str">
            <v>-tWt</v>
          </cell>
          <cell r="O39">
            <v>24</v>
          </cell>
          <cell r="P39" t="str">
            <v>v07</v>
          </cell>
        </row>
        <row r="40">
          <cell r="A40" t="str">
            <v>Multi-Family Residential</v>
          </cell>
          <cell r="B40" t="str">
            <v>MFM</v>
          </cell>
          <cell r="C40" t="str">
            <v>RMeasureDD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>
            <v>1</v>
          </cell>
          <cell r="N40" t="str">
            <v>-tWt</v>
          </cell>
          <cell r="O40">
            <v>25</v>
          </cell>
          <cell r="P40" t="str">
            <v>v07</v>
          </cell>
        </row>
        <row r="41">
          <cell r="A41" t="str">
            <v>Double Wide Mobile Home</v>
          </cell>
          <cell r="B41" t="str">
            <v>DMO</v>
          </cell>
          <cell r="C41" t="str">
            <v>RMeasureDD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1</v>
          </cell>
          <cell r="N41" t="str">
            <v>-tWt</v>
          </cell>
          <cell r="O41">
            <v>26</v>
          </cell>
          <cell r="P41" t="str">
            <v>v06</v>
          </cell>
        </row>
        <row r="47">
          <cell r="A47" t="str">
            <v>Existing Buildings</v>
          </cell>
          <cell r="B47" t="str">
            <v>vPGx</v>
          </cell>
          <cell r="C47" t="str">
            <v>vSCx</v>
          </cell>
          <cell r="D47" t="str">
            <v>vSGx</v>
          </cell>
          <cell r="E47" t="str">
            <v>vSDx</v>
          </cell>
          <cell r="F47" t="str">
            <v>vEx</v>
          </cell>
          <cell r="G47" t="str">
            <v>ex</v>
          </cell>
        </row>
        <row r="48">
          <cell r="A48" t="str">
            <v>New Construction</v>
          </cell>
          <cell r="B48" t="str">
            <v>vN5</v>
          </cell>
          <cell r="C48" t="str">
            <v>vN5</v>
          </cell>
          <cell r="D48" t="str">
            <v>vN5</v>
          </cell>
          <cell r="E48" t="str">
            <v>vN5</v>
          </cell>
          <cell r="F48" t="str">
            <v>vN5</v>
          </cell>
          <cell r="G48" t="str">
            <v>new</v>
          </cell>
        </row>
        <row r="57">
          <cell r="B57" t="str">
            <v>Upgrade to CFL Bulbs (NonRes)</v>
          </cell>
          <cell r="C57" t="str">
            <v>ILtg-FixtPwr-Sec-100wIncRef100w-25wCFLRefSMg25w</v>
          </cell>
          <cell r="D57" t="str">
            <v>NRCFLBase</v>
          </cell>
          <cell r="E57" t="str">
            <v>vN5</v>
          </cell>
          <cell r="F57" t="str">
            <v>vN5</v>
          </cell>
        </row>
        <row r="58">
          <cell r="B58" t="str">
            <v>Exit Sign Upgrade</v>
          </cell>
          <cell r="C58" t="str">
            <v>ILtg-Power-Exit-60pct</v>
          </cell>
          <cell r="D58" t="str">
            <v>NRExitBase</v>
          </cell>
          <cell r="E58" t="str">
            <v>vN5</v>
          </cell>
          <cell r="F58" t="str">
            <v>vN5</v>
          </cell>
        </row>
        <row r="59">
          <cell r="B59" t="str">
            <v>Linear Fluorescent or HID Upgrade</v>
          </cell>
          <cell r="C59" t="str">
            <v>ILtg-LFluor-Prim-RplLPD-48in39wT12SMg60w-48in3g30wT8ESPISNEl27w</v>
          </cell>
          <cell r="D59" t="str">
            <v>NRLFLBase</v>
          </cell>
          <cell r="E59" t="str">
            <v>v07</v>
          </cell>
          <cell r="F59" t="str">
            <v>vN5</v>
          </cell>
        </row>
        <row r="60">
          <cell r="B60" t="str">
            <v>Upgrade to CFL Bulbs (Res)</v>
          </cell>
          <cell r="C60" t="str">
            <v>ILtg-CFL-Int-7W-Rpl-Prim</v>
          </cell>
          <cell r="D60" t="str">
            <v>RCFLBase</v>
          </cell>
          <cell r="E60" t="str">
            <v>v07</v>
          </cell>
          <cell r="F60" t="str">
            <v>vN5</v>
          </cell>
        </row>
        <row r="61">
          <cell r="B61" t="str">
            <v>Medium Refrigerator Replacement</v>
          </cell>
          <cell r="C61" t="str">
            <v>Appl-RefgFrzrRef-Refg-900kWh-500kWh</v>
          </cell>
          <cell r="D61" t="str">
            <v>RMedRFrBase</v>
          </cell>
          <cell r="E61" t="str">
            <v>v07</v>
          </cell>
          <cell r="F61" t="str">
            <v>vN5</v>
          </cell>
        </row>
        <row r="62">
          <cell r="B62" t="str">
            <v>Large Refrigerator Replacement</v>
          </cell>
          <cell r="C62" t="str">
            <v>Appl-RefgFrzrRef-Frzr-1400kWh-1000kWh</v>
          </cell>
          <cell r="D62" t="str">
            <v>RLgRFrBase</v>
          </cell>
          <cell r="E62" t="str">
            <v>v07</v>
          </cell>
          <cell r="F62" t="str">
            <v>vN5</v>
          </cell>
        </row>
        <row r="70">
          <cell r="B70" t="str">
            <v xml:space="preserve">Arcata Area (CZ01) </v>
          </cell>
          <cell r="C70" t="str">
            <v>w01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</row>
        <row r="71">
          <cell r="B71" t="str">
            <v xml:space="preserve">Santa Rosa Area (CZ02) </v>
          </cell>
          <cell r="C71" t="str">
            <v>w02</v>
          </cell>
          <cell r="D71">
            <v>1</v>
          </cell>
          <cell r="E71">
            <v>0</v>
          </cell>
          <cell r="F71">
            <v>0</v>
          </cell>
          <cell r="G71">
            <v>0</v>
          </cell>
        </row>
        <row r="72">
          <cell r="B72" t="str">
            <v xml:space="preserve">Oakland Area (CZ03) </v>
          </cell>
          <cell r="C72" t="str">
            <v>w03</v>
          </cell>
          <cell r="D72">
            <v>1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 xml:space="preserve">Sunnyvale Area (CZ04) </v>
          </cell>
          <cell r="C73" t="str">
            <v>w04</v>
          </cell>
          <cell r="D73">
            <v>1</v>
          </cell>
          <cell r="E73">
            <v>0</v>
          </cell>
          <cell r="F73">
            <v>0</v>
          </cell>
          <cell r="G73">
            <v>0</v>
          </cell>
        </row>
        <row r="74">
          <cell r="B74" t="str">
            <v xml:space="preserve">Santa Maria Area (CZ05) </v>
          </cell>
          <cell r="C74" t="str">
            <v>w05</v>
          </cell>
          <cell r="D74">
            <v>1</v>
          </cell>
          <cell r="E74">
            <v>1</v>
          </cell>
          <cell r="F74">
            <v>1</v>
          </cell>
          <cell r="G74">
            <v>0</v>
          </cell>
        </row>
        <row r="75">
          <cell r="B75" t="str">
            <v xml:space="preserve">Los Angeles Area (CZ06) </v>
          </cell>
          <cell r="C75" t="str">
            <v>w06</v>
          </cell>
          <cell r="D75">
            <v>0</v>
          </cell>
          <cell r="E75">
            <v>1</v>
          </cell>
          <cell r="F75">
            <v>1</v>
          </cell>
          <cell r="G75">
            <v>1</v>
          </cell>
        </row>
        <row r="76">
          <cell r="B76" t="str">
            <v xml:space="preserve">San Diego Area (CZ07) </v>
          </cell>
          <cell r="C76" t="str">
            <v>w07</v>
          </cell>
          <cell r="D76">
            <v>0</v>
          </cell>
          <cell r="E76">
            <v>0</v>
          </cell>
          <cell r="F76">
            <v>0</v>
          </cell>
          <cell r="G76">
            <v>1</v>
          </cell>
        </row>
        <row r="77">
          <cell r="B77" t="str">
            <v xml:space="preserve">El Toro Area (CZ08) </v>
          </cell>
          <cell r="C77" t="str">
            <v>w08</v>
          </cell>
          <cell r="D77">
            <v>0</v>
          </cell>
          <cell r="E77">
            <v>1</v>
          </cell>
          <cell r="F77">
            <v>1</v>
          </cell>
          <cell r="G77">
            <v>1</v>
          </cell>
        </row>
        <row r="78">
          <cell r="B78" t="str">
            <v xml:space="preserve">Pasadena Area (CZ09) </v>
          </cell>
          <cell r="C78" t="str">
            <v>w09</v>
          </cell>
          <cell r="D78">
            <v>0</v>
          </cell>
          <cell r="E78">
            <v>1</v>
          </cell>
          <cell r="F78">
            <v>1</v>
          </cell>
          <cell r="G78">
            <v>0</v>
          </cell>
        </row>
        <row r="79">
          <cell r="B79" t="str">
            <v xml:space="preserve">San Bernardino Area (CZ10) </v>
          </cell>
          <cell r="C79" t="str">
            <v>w10</v>
          </cell>
          <cell r="D79">
            <v>0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 xml:space="preserve">Red Bluff Area (CZ11) </v>
          </cell>
          <cell r="C80" t="str">
            <v>w11</v>
          </cell>
          <cell r="D80">
            <v>1</v>
          </cell>
          <cell r="E80">
            <v>0</v>
          </cell>
          <cell r="F80">
            <v>0</v>
          </cell>
          <cell r="G80">
            <v>0</v>
          </cell>
        </row>
        <row r="81">
          <cell r="B81" t="str">
            <v xml:space="preserve">Sacramento Area (CZ12) </v>
          </cell>
          <cell r="C81" t="str">
            <v>w12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 xml:space="preserve">Fresno Area (CZ13) </v>
          </cell>
          <cell r="C82" t="str">
            <v>w13</v>
          </cell>
          <cell r="D82">
            <v>1</v>
          </cell>
          <cell r="E82">
            <v>1</v>
          </cell>
          <cell r="F82">
            <v>1</v>
          </cell>
          <cell r="G82">
            <v>0</v>
          </cell>
        </row>
        <row r="83">
          <cell r="B83" t="str">
            <v xml:space="preserve">China Lake Area (CZ14) </v>
          </cell>
          <cell r="C83" t="str">
            <v>w14</v>
          </cell>
          <cell r="D83">
            <v>0</v>
          </cell>
          <cell r="E83">
            <v>1</v>
          </cell>
          <cell r="F83">
            <v>1</v>
          </cell>
          <cell r="G83">
            <v>1</v>
          </cell>
        </row>
        <row r="84">
          <cell r="B84" t="str">
            <v xml:space="preserve">Blythe Area (CZ15) </v>
          </cell>
          <cell r="C84" t="str">
            <v>w15</v>
          </cell>
          <cell r="D84">
            <v>0</v>
          </cell>
          <cell r="E84">
            <v>1</v>
          </cell>
          <cell r="F84">
            <v>1</v>
          </cell>
          <cell r="G84">
            <v>1</v>
          </cell>
        </row>
        <row r="85">
          <cell r="B85" t="str">
            <v xml:space="preserve">Mount Shasta Area (CZ16) </v>
          </cell>
          <cell r="C85" t="str">
            <v>w16</v>
          </cell>
          <cell r="D85">
            <v>1</v>
          </cell>
          <cell r="E85">
            <v>1</v>
          </cell>
          <cell r="F85">
            <v>1</v>
          </cell>
          <cell r="G85">
            <v>0</v>
          </cell>
        </row>
        <row r="86">
          <cell r="B86" t="str">
            <v>Whole Utility</v>
          </cell>
          <cell r="D86" t="str">
            <v>wPGE</v>
          </cell>
          <cell r="E86" t="str">
            <v>wSCE</v>
          </cell>
          <cell r="F86" t="str">
            <v>wSCG</v>
          </cell>
          <cell r="G86" t="str">
            <v>wSDGE</v>
          </cell>
        </row>
        <row r="91">
          <cell r="H91" t="str">
            <v>Customer Average</v>
          </cell>
          <cell r="I91" t="str">
            <v>CAv</v>
          </cell>
        </row>
        <row r="92">
          <cell r="H92" t="str">
            <v>2005 Code/Standard</v>
          </cell>
          <cell r="I92" t="str">
            <v>C05</v>
          </cell>
        </row>
        <row r="93">
          <cell r="H93" t="str">
            <v>2008 Code/Standard</v>
          </cell>
          <cell r="I93" t="str">
            <v>C08</v>
          </cell>
        </row>
        <row r="110">
          <cell r="A110" t="str">
            <v>(kWh/kWh)</v>
          </cell>
          <cell r="B110">
            <v>12</v>
          </cell>
        </row>
        <row r="111">
          <cell r="A111" t="str">
            <v>(therms/kWh)</v>
          </cell>
          <cell r="B111">
            <v>13</v>
          </cell>
        </row>
        <row r="112">
          <cell r="A112" t="str">
            <v>(kW/kW)</v>
          </cell>
          <cell r="B112">
            <v>17</v>
          </cell>
        </row>
        <row r="116">
          <cell r="A116" t="str">
            <v>GasPac</v>
          </cell>
          <cell r="B116">
            <v>1</v>
          </cell>
          <cell r="C116" t="str">
            <v>C</v>
          </cell>
        </row>
        <row r="117">
          <cell r="A117" t="str">
            <v>HP</v>
          </cell>
          <cell r="B117">
            <v>2</v>
          </cell>
          <cell r="C117" t="str">
            <v>C</v>
          </cell>
        </row>
        <row r="118">
          <cell r="A118" t="str">
            <v>PVAV</v>
          </cell>
          <cell r="B118">
            <v>7</v>
          </cell>
          <cell r="C118" t="str">
            <v>C</v>
          </cell>
        </row>
        <row r="119">
          <cell r="A119" t="str">
            <v>SVAV</v>
          </cell>
          <cell r="B119">
            <v>8</v>
          </cell>
          <cell r="C119" t="str">
            <v>C</v>
          </cell>
        </row>
        <row r="120">
          <cell r="A120" t="str">
            <v>WLHP</v>
          </cell>
          <cell r="B120">
            <v>3</v>
          </cell>
          <cell r="C120" t="str">
            <v>C</v>
          </cell>
        </row>
        <row r="121">
          <cell r="A121" t="str">
            <v>PSZElec</v>
          </cell>
          <cell r="B121">
            <v>4</v>
          </cell>
          <cell r="C121" t="str">
            <v>C</v>
          </cell>
        </row>
        <row r="122">
          <cell r="A122" t="str">
            <v>PVAVElec</v>
          </cell>
          <cell r="B122">
            <v>9</v>
          </cell>
          <cell r="C122" t="str">
            <v>C</v>
          </cell>
        </row>
        <row r="123">
          <cell r="A123" t="str">
            <v>SVAVElec</v>
          </cell>
          <cell r="B123">
            <v>10</v>
          </cell>
          <cell r="C123" t="str">
            <v>C</v>
          </cell>
        </row>
        <row r="124">
          <cell r="A124" t="str">
            <v>ElecHeat</v>
          </cell>
          <cell r="B124">
            <v>5</v>
          </cell>
          <cell r="C124" t="str">
            <v>H</v>
          </cell>
        </row>
        <row r="125">
          <cell r="A125" t="str">
            <v>GasFurn</v>
          </cell>
          <cell r="B125">
            <v>6</v>
          </cell>
          <cell r="C125" t="str">
            <v>H</v>
          </cell>
        </row>
        <row r="126">
          <cell r="A126" t="str">
            <v>DX/Other</v>
          </cell>
          <cell r="C126" t="str">
            <v>C</v>
          </cell>
        </row>
      </sheetData>
      <sheetData sheetId="5" refreshError="1">
        <row r="5">
          <cell r="B5" t="str">
            <v>PlcHldr</v>
          </cell>
          <cell r="C5" t="str">
            <v>w01</v>
          </cell>
          <cell r="D5" t="str">
            <v>w02</v>
          </cell>
          <cell r="E5" t="str">
            <v>w03</v>
          </cell>
          <cell r="F5" t="str">
            <v>w04</v>
          </cell>
          <cell r="G5" t="str">
            <v>w05</v>
          </cell>
          <cell r="H5" t="str">
            <v>w06</v>
          </cell>
          <cell r="I5" t="str">
            <v>w07</v>
          </cell>
          <cell r="J5" t="str">
            <v>w08</v>
          </cell>
          <cell r="K5" t="str">
            <v>w09</v>
          </cell>
          <cell r="L5" t="str">
            <v>w10</v>
          </cell>
          <cell r="M5" t="str">
            <v>w11</v>
          </cell>
          <cell r="N5" t="str">
            <v>w12</v>
          </cell>
          <cell r="O5" t="str">
            <v>w13</v>
          </cell>
          <cell r="P5" t="str">
            <v>w14</v>
          </cell>
          <cell r="Q5" t="str">
            <v>w15</v>
          </cell>
          <cell r="R5" t="str">
            <v>w16</v>
          </cell>
        </row>
        <row r="7">
          <cell r="B7" t="str">
            <v>Asm</v>
          </cell>
          <cell r="C7">
            <v>1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  <cell r="Q7">
            <v>1</v>
          </cell>
          <cell r="R7">
            <v>1</v>
          </cell>
        </row>
        <row r="8">
          <cell r="B8" t="str">
            <v>EPr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1</v>
          </cell>
          <cell r="H8">
            <v>0</v>
          </cell>
          <cell r="I8">
            <v>1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B9" t="str">
            <v>ESe</v>
          </cell>
          <cell r="C9">
            <v>1</v>
          </cell>
          <cell r="D9">
            <v>0</v>
          </cell>
          <cell r="E9">
            <v>0</v>
          </cell>
          <cell r="F9">
            <v>0</v>
          </cell>
          <cell r="G9">
            <v>1</v>
          </cell>
          <cell r="H9">
            <v>0</v>
          </cell>
          <cell r="I9">
            <v>1</v>
          </cell>
          <cell r="J9">
            <v>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B10" t="str">
            <v>ECC</v>
          </cell>
          <cell r="C10">
            <v>1</v>
          </cell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0</v>
          </cell>
          <cell r="P10">
            <v>1</v>
          </cell>
          <cell r="Q10">
            <v>1</v>
          </cell>
          <cell r="R10">
            <v>1</v>
          </cell>
        </row>
        <row r="11">
          <cell r="B11" t="str">
            <v>EUn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0</v>
          </cell>
          <cell r="P11">
            <v>1</v>
          </cell>
          <cell r="Q11">
            <v>1</v>
          </cell>
          <cell r="R11">
            <v>1</v>
          </cell>
        </row>
        <row r="12">
          <cell r="B12" t="str">
            <v>ERC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1</v>
          </cell>
          <cell r="J12">
            <v>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B13" t="str">
            <v>Gro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</row>
        <row r="14">
          <cell r="B14" t="str">
            <v>Hsp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</row>
        <row r="15">
          <cell r="B15" t="str">
            <v>Nrs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</row>
        <row r="16">
          <cell r="B16" t="str">
            <v>Htl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</row>
        <row r="17">
          <cell r="B17" t="str">
            <v>Mtl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</row>
        <row r="18">
          <cell r="B18" t="str">
            <v>MBT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</row>
        <row r="19">
          <cell r="B19" t="str">
            <v>MLI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</row>
        <row r="20">
          <cell r="B20" t="str">
            <v>OfL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</row>
        <row r="21">
          <cell r="B21" t="str">
            <v>OfS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</row>
        <row r="22">
          <cell r="B22" t="str">
            <v>RSD</v>
          </cell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1</v>
          </cell>
        </row>
        <row r="23">
          <cell r="B23" t="str">
            <v>RFF</v>
          </cell>
          <cell r="C23">
            <v>1</v>
          </cell>
          <cell r="D23">
            <v>1</v>
          </cell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</row>
        <row r="24">
          <cell r="B24" t="str">
            <v>Rt3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</row>
        <row r="25">
          <cell r="B25" t="str">
            <v>RtL</v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</row>
        <row r="26">
          <cell r="B26" t="str">
            <v>RtS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</row>
        <row r="27">
          <cell r="B27" t="str">
            <v>SCn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</row>
        <row r="28">
          <cell r="B28" t="str">
            <v>SUn</v>
          </cell>
          <cell r="C28">
            <v>1</v>
          </cell>
          <cell r="D28">
            <v>1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1</v>
          </cell>
        </row>
        <row r="29">
          <cell r="B29" t="str">
            <v>WRf</v>
          </cell>
          <cell r="C29">
            <v>1</v>
          </cell>
          <cell r="D29">
            <v>1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5"/>
  <sheetViews>
    <sheetView workbookViewId="0">
      <pane ySplit="1" topLeftCell="A2" activePane="bottomLeft" state="frozen"/>
      <selection activeCell="F1" sqref="F1"/>
      <selection pane="bottomLeft" activeCell="A41" sqref="A41"/>
    </sheetView>
  </sheetViews>
  <sheetFormatPr defaultRowHeight="12.75" x14ac:dyDescent="0.2"/>
  <cols>
    <col min="1" max="1" width="30.28515625" style="110" bestFit="1" customWidth="1"/>
    <col min="2" max="2" width="9" style="110" bestFit="1" customWidth="1"/>
    <col min="3" max="3" width="20.28515625" style="110" bestFit="1" customWidth="1"/>
    <col min="4" max="4" width="13.42578125" style="110" bestFit="1" customWidth="1"/>
    <col min="5" max="5" width="30.42578125" style="110" customWidth="1"/>
    <col min="6" max="6" width="5.140625" style="110" bestFit="1" customWidth="1"/>
    <col min="7" max="7" width="7" style="110" bestFit="1" customWidth="1"/>
    <col min="8" max="8" width="4" style="110" bestFit="1" customWidth="1"/>
    <col min="9" max="9" width="19.85546875" style="110" bestFit="1" customWidth="1"/>
    <col min="10" max="10" width="9" style="110" bestFit="1" customWidth="1"/>
    <col min="11" max="11" width="12.85546875" style="110" bestFit="1" customWidth="1"/>
    <col min="12" max="12" width="12" style="110" bestFit="1" customWidth="1"/>
    <col min="13" max="13" width="14.140625" style="110" bestFit="1" customWidth="1"/>
    <col min="14" max="14" width="14" style="110" bestFit="1" customWidth="1"/>
    <col min="15" max="15" width="12.42578125" style="110" bestFit="1" customWidth="1"/>
    <col min="16" max="16" width="15.140625" style="110" bestFit="1" customWidth="1"/>
    <col min="17" max="17" width="23.28515625" style="110" bestFit="1" customWidth="1"/>
    <col min="18" max="18" width="55.85546875" style="110" bestFit="1" customWidth="1"/>
    <col min="19" max="19" width="16" style="110" bestFit="1" customWidth="1"/>
    <col min="20" max="20" width="14.5703125" style="110" bestFit="1" customWidth="1"/>
    <col min="21" max="21" width="17.28515625" style="110" bestFit="1" customWidth="1"/>
    <col min="22" max="22" width="17" style="110" bestFit="1" customWidth="1"/>
    <col min="23" max="23" width="15.5703125" style="110" bestFit="1" customWidth="1"/>
    <col min="24" max="24" width="18.28515625" style="110" bestFit="1" customWidth="1"/>
    <col min="25" max="26" width="8.42578125" style="110" bestFit="1" customWidth="1"/>
    <col min="27" max="27" width="8.140625" style="110" bestFit="1" customWidth="1"/>
    <col min="28" max="28" width="4.140625" style="110" bestFit="1" customWidth="1"/>
    <col min="29" max="29" width="37.28515625" style="110" bestFit="1" customWidth="1"/>
    <col min="30" max="30" width="74.28515625" style="110" bestFit="1" customWidth="1"/>
    <col min="31" max="32" width="12" style="110" bestFit="1" customWidth="1"/>
    <col min="33" max="33" width="13.42578125" style="110" bestFit="1" customWidth="1"/>
    <col min="34" max="34" width="7" style="110" bestFit="1" customWidth="1"/>
    <col min="35" max="35" width="12.5703125" style="110" bestFit="1" customWidth="1"/>
    <col min="36" max="37" width="12" style="110" bestFit="1" customWidth="1"/>
    <col min="38" max="38" width="17.28515625" style="110" bestFit="1" customWidth="1"/>
    <col min="39" max="39" width="5" style="110" bestFit="1" customWidth="1"/>
    <col min="40" max="40" width="18.28515625" style="110" bestFit="1" customWidth="1"/>
    <col min="41" max="41" width="5.140625" style="110" bestFit="1" customWidth="1"/>
    <col min="42" max="42" width="9.5703125" style="110" bestFit="1" customWidth="1"/>
    <col min="43" max="44" width="8.140625" style="110" bestFit="1" customWidth="1"/>
    <col min="45" max="45" width="5.85546875" style="110" bestFit="1" customWidth="1"/>
    <col min="46" max="46" width="7" style="110" bestFit="1" customWidth="1"/>
    <col min="47" max="47" width="7.5703125" style="110" bestFit="1" customWidth="1"/>
    <col min="48" max="48" width="6.5703125" style="110" bestFit="1" customWidth="1"/>
    <col min="49" max="49" width="8.5703125" style="110" bestFit="1" customWidth="1"/>
    <col min="50" max="50" width="9.42578125" style="110" bestFit="1" customWidth="1"/>
    <col min="51" max="51" width="12.42578125" style="110" bestFit="1" customWidth="1"/>
    <col min="52" max="52" width="8" style="110" bestFit="1" customWidth="1"/>
    <col min="53" max="53" width="16.42578125" style="110" bestFit="1" customWidth="1"/>
    <col min="54" max="54" width="15" style="110" bestFit="1" customWidth="1"/>
    <col min="55" max="55" width="17.5703125" style="110" bestFit="1" customWidth="1"/>
    <col min="56" max="56" width="16" style="110" bestFit="1" customWidth="1"/>
    <col min="57" max="57" width="16.28515625" style="110" bestFit="1" customWidth="1"/>
    <col min="58" max="16384" width="9.140625" style="110"/>
  </cols>
  <sheetData>
    <row r="1" spans="1:57" x14ac:dyDescent="0.2">
      <c r="A1" s="112" t="s">
        <v>289</v>
      </c>
      <c r="B1" s="112" t="s">
        <v>288</v>
      </c>
      <c r="C1" s="112" t="s">
        <v>287</v>
      </c>
      <c r="D1" s="112" t="s">
        <v>286</v>
      </c>
      <c r="E1" s="112" t="s">
        <v>285</v>
      </c>
      <c r="F1" s="115" t="s">
        <v>284</v>
      </c>
      <c r="G1" s="112" t="s">
        <v>69</v>
      </c>
      <c r="H1" s="112" t="s">
        <v>283</v>
      </c>
      <c r="I1" s="112" t="s">
        <v>282</v>
      </c>
      <c r="J1" s="115" t="s">
        <v>281</v>
      </c>
      <c r="K1" s="112" t="s">
        <v>280</v>
      </c>
      <c r="L1" s="112" t="s">
        <v>279</v>
      </c>
      <c r="M1" s="112" t="s">
        <v>278</v>
      </c>
      <c r="N1" s="112" t="s">
        <v>277</v>
      </c>
      <c r="O1" s="112" t="s">
        <v>276</v>
      </c>
      <c r="P1" s="112" t="s">
        <v>275</v>
      </c>
      <c r="Q1" s="112" t="s">
        <v>274</v>
      </c>
      <c r="R1" s="112" t="s">
        <v>273</v>
      </c>
      <c r="S1" s="112" t="s">
        <v>272</v>
      </c>
      <c r="T1" s="112" t="s">
        <v>271</v>
      </c>
      <c r="U1" s="112" t="s">
        <v>270</v>
      </c>
      <c r="V1" s="112" t="s">
        <v>269</v>
      </c>
      <c r="W1" s="112" t="s">
        <v>268</v>
      </c>
      <c r="X1" s="112" t="s">
        <v>267</v>
      </c>
      <c r="Y1" s="112" t="s">
        <v>266</v>
      </c>
      <c r="Z1" s="112" t="s">
        <v>265</v>
      </c>
      <c r="AA1" s="112" t="s">
        <v>264</v>
      </c>
      <c r="AB1" s="112" t="s">
        <v>263</v>
      </c>
      <c r="AC1" s="112" t="s">
        <v>262</v>
      </c>
      <c r="AD1" s="112" t="s">
        <v>261</v>
      </c>
      <c r="AE1" s="112" t="s">
        <v>260</v>
      </c>
      <c r="AF1" s="112" t="s">
        <v>259</v>
      </c>
      <c r="AG1" s="112" t="s">
        <v>258</v>
      </c>
      <c r="AH1" s="112" t="s">
        <v>257</v>
      </c>
      <c r="AI1" s="112" t="s">
        <v>256</v>
      </c>
      <c r="AJ1" s="112" t="s">
        <v>255</v>
      </c>
      <c r="AK1" s="112" t="s">
        <v>254</v>
      </c>
      <c r="AL1" s="112" t="s">
        <v>253</v>
      </c>
      <c r="AM1" s="112" t="s">
        <v>252</v>
      </c>
      <c r="AN1" s="112" t="s">
        <v>251</v>
      </c>
      <c r="AO1" s="112" t="s">
        <v>144</v>
      </c>
      <c r="AP1" s="112" t="s">
        <v>250</v>
      </c>
      <c r="AQ1" s="112" t="s">
        <v>249</v>
      </c>
      <c r="AR1" s="112" t="s">
        <v>248</v>
      </c>
      <c r="AS1" s="112" t="s">
        <v>247</v>
      </c>
      <c r="AT1" s="112" t="s">
        <v>246</v>
      </c>
      <c r="AU1" s="112" t="s">
        <v>245</v>
      </c>
      <c r="AV1" s="112" t="s">
        <v>244</v>
      </c>
      <c r="AW1" s="112" t="s">
        <v>243</v>
      </c>
      <c r="AX1" s="112" t="s">
        <v>242</v>
      </c>
      <c r="AY1" s="112" t="s">
        <v>241</v>
      </c>
      <c r="AZ1" s="112" t="s">
        <v>68</v>
      </c>
      <c r="BA1" s="112" t="s">
        <v>240</v>
      </c>
      <c r="BB1" s="112" t="s">
        <v>239</v>
      </c>
      <c r="BC1" s="112" t="s">
        <v>238</v>
      </c>
      <c r="BD1" s="112" t="s">
        <v>237</v>
      </c>
      <c r="BE1" s="112" t="s">
        <v>236</v>
      </c>
    </row>
    <row r="2" spans="1:57" x14ac:dyDescent="0.2">
      <c r="A2" s="112" t="s">
        <v>156</v>
      </c>
      <c r="B2" s="112" t="s">
        <v>155</v>
      </c>
      <c r="C2" s="112">
        <v>446749</v>
      </c>
      <c r="D2" s="114" t="s">
        <v>154</v>
      </c>
      <c r="E2" s="112" t="s">
        <v>235</v>
      </c>
      <c r="F2" s="112">
        <v>0.85</v>
      </c>
      <c r="G2" s="113">
        <v>16</v>
      </c>
      <c r="I2" s="113">
        <v>15.07</v>
      </c>
      <c r="J2" s="113"/>
      <c r="K2" s="112">
        <v>8.5988377358490578</v>
      </c>
      <c r="L2" s="112">
        <v>8.5719396226415097E-4</v>
      </c>
      <c r="M2" s="112">
        <v>-0.14469198113207549</v>
      </c>
      <c r="Q2" s="112" t="s">
        <v>234</v>
      </c>
      <c r="AD2" s="112" t="s">
        <v>199</v>
      </c>
      <c r="AE2" s="112">
        <v>16</v>
      </c>
      <c r="AF2" s="112">
        <v>16</v>
      </c>
      <c r="AH2" s="112" t="s">
        <v>150</v>
      </c>
      <c r="AI2" s="112" t="s">
        <v>149</v>
      </c>
      <c r="AJ2" s="112">
        <v>15.283018867924529</v>
      </c>
      <c r="AK2" s="112">
        <v>15.283018867924529</v>
      </c>
      <c r="AL2" s="112">
        <v>0</v>
      </c>
      <c r="AM2" s="112">
        <v>0</v>
      </c>
      <c r="AN2" s="112" t="s">
        <v>203</v>
      </c>
      <c r="AO2" s="112" t="s">
        <v>147</v>
      </c>
      <c r="AP2" s="112" t="s">
        <v>202</v>
      </c>
      <c r="AQ2" s="112" t="s">
        <v>145</v>
      </c>
      <c r="AR2" s="112" t="s">
        <v>144</v>
      </c>
      <c r="AS2" s="112">
        <v>541</v>
      </c>
      <c r="AT2" s="112">
        <v>4.5600000000000002E-2</v>
      </c>
      <c r="AU2" s="112">
        <v>1.04</v>
      </c>
      <c r="AV2" s="112">
        <v>1.23</v>
      </c>
      <c r="AW2" s="112">
        <v>-1.7500000000000002E-2</v>
      </c>
      <c r="AX2" s="113">
        <v>6.78</v>
      </c>
      <c r="AY2" s="113">
        <v>21.85</v>
      </c>
      <c r="AZ2" s="113">
        <v>15.07</v>
      </c>
      <c r="BA2" s="112">
        <v>8.2681132075471702</v>
      </c>
      <c r="BB2" s="112">
        <v>6.9690566037735853E-4</v>
      </c>
    </row>
    <row r="3" spans="1:57" x14ac:dyDescent="0.2">
      <c r="A3" s="112" t="s">
        <v>156</v>
      </c>
      <c r="B3" s="112" t="s">
        <v>155</v>
      </c>
      <c r="C3" s="112">
        <v>446750</v>
      </c>
      <c r="D3" s="114" t="s">
        <v>154</v>
      </c>
      <c r="E3" s="112" t="s">
        <v>233</v>
      </c>
      <c r="F3" s="112">
        <v>0.85</v>
      </c>
      <c r="G3" s="113">
        <v>16</v>
      </c>
      <c r="H3" s="112"/>
      <c r="I3" s="113">
        <v>17.329999999999998</v>
      </c>
      <c r="J3" s="113"/>
      <c r="K3" s="112">
        <v>7.2913551020408169</v>
      </c>
      <c r="L3" s="112">
        <v>7.268546938775511E-4</v>
      </c>
      <c r="M3" s="112">
        <v>-0.12269107142857144</v>
      </c>
      <c r="N3" s="112"/>
      <c r="O3" s="112"/>
      <c r="P3" s="112"/>
      <c r="Q3" s="112" t="s">
        <v>232</v>
      </c>
      <c r="R3" s="112"/>
      <c r="S3" s="112"/>
      <c r="T3" s="112"/>
      <c r="U3" s="112"/>
      <c r="Y3" s="112"/>
      <c r="Z3" s="112"/>
      <c r="AA3" s="112"/>
      <c r="AC3" s="112"/>
      <c r="AD3" s="112" t="s">
        <v>196</v>
      </c>
      <c r="AE3" s="112">
        <v>16</v>
      </c>
      <c r="AF3" s="112">
        <v>16</v>
      </c>
      <c r="AH3" s="112" t="s">
        <v>150</v>
      </c>
      <c r="AI3" s="112" t="s">
        <v>149</v>
      </c>
      <c r="AJ3" s="112">
        <v>12.959183673469388</v>
      </c>
      <c r="AK3" s="112">
        <v>12.959183673469388</v>
      </c>
      <c r="AL3" s="112">
        <v>0</v>
      </c>
      <c r="AM3" s="112">
        <v>0</v>
      </c>
      <c r="AN3" s="112" t="s">
        <v>203</v>
      </c>
      <c r="AO3" s="112" t="s">
        <v>147</v>
      </c>
      <c r="AP3" s="112" t="s">
        <v>202</v>
      </c>
      <c r="AQ3" s="112" t="s">
        <v>145</v>
      </c>
      <c r="AR3" s="112" t="s">
        <v>144</v>
      </c>
      <c r="AS3" s="112">
        <v>541</v>
      </c>
      <c r="AT3" s="112">
        <v>4.5600000000000002E-2</v>
      </c>
      <c r="AU3" s="112">
        <v>1.04</v>
      </c>
      <c r="AV3" s="112">
        <v>1.23</v>
      </c>
      <c r="AW3" s="112">
        <v>-1.7500000000000002E-2</v>
      </c>
      <c r="AX3" s="113">
        <v>1.65</v>
      </c>
      <c r="AY3" s="113">
        <v>18.98</v>
      </c>
      <c r="AZ3" s="113">
        <v>17.329999999999998</v>
      </c>
      <c r="BA3" s="112">
        <v>7.0109183673469389</v>
      </c>
      <c r="BB3" s="112">
        <v>5.9093877551020407E-4</v>
      </c>
      <c r="BC3" s="112"/>
      <c r="BD3" s="112"/>
    </row>
    <row r="4" spans="1:57" x14ac:dyDescent="0.2">
      <c r="A4" s="112" t="s">
        <v>156</v>
      </c>
      <c r="B4" s="112" t="s">
        <v>155</v>
      </c>
      <c r="C4" s="112">
        <v>446751</v>
      </c>
      <c r="D4" s="114" t="s">
        <v>154</v>
      </c>
      <c r="E4" s="112" t="s">
        <v>231</v>
      </c>
      <c r="F4" s="112">
        <v>0.85</v>
      </c>
      <c r="G4" s="113">
        <v>16</v>
      </c>
      <c r="I4" s="113">
        <v>37.08</v>
      </c>
      <c r="J4" s="113"/>
      <c r="K4" s="112">
        <v>17.94981052631579</v>
      </c>
      <c r="L4" s="112">
        <v>1.7893661538461538E-3</v>
      </c>
      <c r="M4" s="112">
        <v>-0.30204008097165996</v>
      </c>
      <c r="Q4" s="112" t="s">
        <v>230</v>
      </c>
      <c r="AD4" s="112" t="s">
        <v>193</v>
      </c>
      <c r="AE4" s="112">
        <v>16</v>
      </c>
      <c r="AF4" s="112">
        <v>16</v>
      </c>
      <c r="AH4" s="112" t="s">
        <v>150</v>
      </c>
      <c r="AI4" s="112" t="s">
        <v>149</v>
      </c>
      <c r="AJ4" s="112">
        <v>31.902834008097166</v>
      </c>
      <c r="AK4" s="112">
        <v>31.902834008097166</v>
      </c>
      <c r="AL4" s="112">
        <v>0</v>
      </c>
      <c r="AM4" s="112">
        <v>0</v>
      </c>
      <c r="AN4" s="112" t="s">
        <v>203</v>
      </c>
      <c r="AO4" s="112" t="s">
        <v>147</v>
      </c>
      <c r="AP4" s="112" t="s">
        <v>202</v>
      </c>
      <c r="AQ4" s="112" t="s">
        <v>145</v>
      </c>
      <c r="AR4" s="112" t="s">
        <v>144</v>
      </c>
      <c r="AS4" s="112">
        <v>541</v>
      </c>
      <c r="AT4" s="112">
        <v>4.5600000000000002E-2</v>
      </c>
      <c r="AU4" s="112">
        <v>1.04</v>
      </c>
      <c r="AV4" s="112">
        <v>1.23</v>
      </c>
      <c r="AW4" s="112">
        <v>-1.7500000000000002E-2</v>
      </c>
      <c r="AX4" s="113">
        <v>1.65</v>
      </c>
      <c r="AY4" s="113">
        <v>38.729999999999997</v>
      </c>
      <c r="AZ4" s="113">
        <v>37.08</v>
      </c>
      <c r="BA4" s="112">
        <v>17.259433198380567</v>
      </c>
      <c r="BB4" s="112">
        <v>1.4547692307692308E-3</v>
      </c>
    </row>
    <row r="5" spans="1:57" x14ac:dyDescent="0.2">
      <c r="A5" s="112" t="s">
        <v>156</v>
      </c>
      <c r="B5" s="112" t="s">
        <v>155</v>
      </c>
      <c r="C5" s="112">
        <v>446759</v>
      </c>
      <c r="D5" s="114" t="s">
        <v>154</v>
      </c>
      <c r="E5" s="112" t="s">
        <v>229</v>
      </c>
      <c r="F5" s="112">
        <v>0.85</v>
      </c>
      <c r="G5" s="113">
        <v>16</v>
      </c>
      <c r="I5" s="113">
        <v>13.99</v>
      </c>
      <c r="J5" s="113"/>
      <c r="K5" s="112">
        <v>12.152258503401359</v>
      </c>
      <c r="L5" s="112">
        <v>1.2114244897959182E-3</v>
      </c>
      <c r="M5" s="112">
        <v>-0.20448511904761907</v>
      </c>
      <c r="Q5" s="112" t="s">
        <v>228</v>
      </c>
      <c r="AD5" s="112" t="s">
        <v>190</v>
      </c>
      <c r="AE5" s="112">
        <v>16</v>
      </c>
      <c r="AF5" s="112">
        <v>16</v>
      </c>
      <c r="AH5" s="112" t="s">
        <v>150</v>
      </c>
      <c r="AI5" s="112" t="s">
        <v>149</v>
      </c>
      <c r="AJ5" s="112">
        <v>21.598639455782312</v>
      </c>
      <c r="AK5" s="112">
        <v>21.598639455782312</v>
      </c>
      <c r="AL5" s="112">
        <v>0</v>
      </c>
      <c r="AM5" s="112">
        <v>0</v>
      </c>
      <c r="AN5" s="112" t="s">
        <v>203</v>
      </c>
      <c r="AO5" s="112" t="s">
        <v>147</v>
      </c>
      <c r="AP5" s="112" t="s">
        <v>202</v>
      </c>
      <c r="AQ5" s="112" t="s">
        <v>145</v>
      </c>
      <c r="AR5" s="112" t="s">
        <v>144</v>
      </c>
      <c r="AS5" s="112">
        <v>541</v>
      </c>
      <c r="AT5" s="112">
        <v>4.5600000000000002E-2</v>
      </c>
      <c r="AU5" s="112">
        <v>1.04</v>
      </c>
      <c r="AV5" s="112">
        <v>1.23</v>
      </c>
      <c r="AW5" s="112">
        <v>-1.7500000000000002E-2</v>
      </c>
      <c r="AX5" s="113">
        <v>2.77</v>
      </c>
      <c r="AY5" s="113">
        <v>16.760000000000002</v>
      </c>
      <c r="AZ5" s="113">
        <v>13.99</v>
      </c>
      <c r="BA5" s="112">
        <v>11.684863945578231</v>
      </c>
      <c r="BB5" s="112">
        <v>9.8489795918367345E-4</v>
      </c>
    </row>
    <row r="6" spans="1:57" x14ac:dyDescent="0.2">
      <c r="A6" s="112" t="s">
        <v>156</v>
      </c>
      <c r="B6" s="112" t="s">
        <v>155</v>
      </c>
      <c r="C6" s="112">
        <v>446760</v>
      </c>
      <c r="D6" s="114" t="s">
        <v>154</v>
      </c>
      <c r="E6" s="112" t="s">
        <v>227</v>
      </c>
      <c r="F6" s="112">
        <v>0.85</v>
      </c>
      <c r="G6" s="113">
        <v>16</v>
      </c>
      <c r="I6" s="113">
        <v>16.649999999999999</v>
      </c>
      <c r="J6" s="113"/>
      <c r="K6" s="112">
        <v>10.344835978835979</v>
      </c>
      <c r="L6" s="112">
        <v>1.031247619047619E-3</v>
      </c>
      <c r="M6" s="112">
        <v>-0.17407175925925927</v>
      </c>
      <c r="Q6" s="112" t="s">
        <v>226</v>
      </c>
      <c r="AD6" s="112" t="s">
        <v>187</v>
      </c>
      <c r="AE6" s="112">
        <v>16</v>
      </c>
      <c r="AF6" s="112">
        <v>16</v>
      </c>
      <c r="AH6" s="112" t="s">
        <v>150</v>
      </c>
      <c r="AI6" s="112" t="s">
        <v>149</v>
      </c>
      <c r="AJ6" s="112">
        <v>18.386243386243386</v>
      </c>
      <c r="AK6" s="112">
        <v>18.386243386243386</v>
      </c>
      <c r="AL6" s="112">
        <v>0</v>
      </c>
      <c r="AM6" s="112">
        <v>0</v>
      </c>
      <c r="AN6" s="112" t="s">
        <v>203</v>
      </c>
      <c r="AO6" s="112" t="s">
        <v>147</v>
      </c>
      <c r="AP6" s="112" t="s">
        <v>202</v>
      </c>
      <c r="AQ6" s="112" t="s">
        <v>145</v>
      </c>
      <c r="AR6" s="112" t="s">
        <v>144</v>
      </c>
      <c r="AS6" s="112">
        <v>541</v>
      </c>
      <c r="AT6" s="112">
        <v>4.5600000000000002E-2</v>
      </c>
      <c r="AU6" s="112">
        <v>1.04</v>
      </c>
      <c r="AV6" s="112">
        <v>1.23</v>
      </c>
      <c r="AW6" s="112">
        <v>-1.7500000000000002E-2</v>
      </c>
      <c r="AX6" s="113">
        <v>3.32</v>
      </c>
      <c r="AY6" s="113">
        <v>19.97</v>
      </c>
      <c r="AZ6" s="113">
        <v>16.649999999999999</v>
      </c>
      <c r="BA6" s="112">
        <v>9.9469576719576711</v>
      </c>
      <c r="BB6" s="112">
        <v>8.3841269841269841E-4</v>
      </c>
    </row>
    <row r="7" spans="1:57" x14ac:dyDescent="0.2">
      <c r="A7" s="112" t="s">
        <v>156</v>
      </c>
      <c r="B7" s="112" t="s">
        <v>155</v>
      </c>
      <c r="C7" s="112">
        <v>446761</v>
      </c>
      <c r="D7" s="114" t="s">
        <v>154</v>
      </c>
      <c r="E7" s="112" t="s">
        <v>225</v>
      </c>
      <c r="F7" s="112">
        <v>0.85</v>
      </c>
      <c r="G7" s="113">
        <v>16</v>
      </c>
      <c r="I7" s="113">
        <v>16.420000000000002</v>
      </c>
      <c r="J7" s="113"/>
      <c r="K7" s="112">
        <v>14.482770370370371</v>
      </c>
      <c r="L7" s="112">
        <v>1.4437466666666666E-3</v>
      </c>
      <c r="M7" s="112">
        <v>-0.24370046296296299</v>
      </c>
      <c r="Q7" s="112" t="s">
        <v>224</v>
      </c>
      <c r="AD7" s="112" t="s">
        <v>184</v>
      </c>
      <c r="AE7" s="112">
        <v>16</v>
      </c>
      <c r="AF7" s="112">
        <v>16</v>
      </c>
      <c r="AH7" s="112" t="s">
        <v>150</v>
      </c>
      <c r="AI7" s="112" t="s">
        <v>149</v>
      </c>
      <c r="AJ7" s="112">
        <v>25.74074074074074</v>
      </c>
      <c r="AK7" s="112">
        <v>25.74074074074074</v>
      </c>
      <c r="AL7" s="112">
        <v>0</v>
      </c>
      <c r="AM7" s="112">
        <v>0</v>
      </c>
      <c r="AN7" s="112" t="s">
        <v>203</v>
      </c>
      <c r="AO7" s="112" t="s">
        <v>147</v>
      </c>
      <c r="AP7" s="112" t="s">
        <v>202</v>
      </c>
      <c r="AQ7" s="112" t="s">
        <v>145</v>
      </c>
      <c r="AR7" s="112" t="s">
        <v>144</v>
      </c>
      <c r="AS7" s="112">
        <v>541</v>
      </c>
      <c r="AT7" s="112">
        <v>4.5600000000000002E-2</v>
      </c>
      <c r="AU7" s="112">
        <v>1.04</v>
      </c>
      <c r="AV7" s="112">
        <v>1.23</v>
      </c>
      <c r="AW7" s="112">
        <v>-1.7500000000000002E-2</v>
      </c>
      <c r="AX7" s="113">
        <v>3.55</v>
      </c>
      <c r="AY7" s="113">
        <v>19.97</v>
      </c>
      <c r="AZ7" s="113">
        <v>16.420000000000002</v>
      </c>
      <c r="BA7" s="112">
        <v>13.925740740740741</v>
      </c>
      <c r="BB7" s="112">
        <v>1.1737777777777777E-3</v>
      </c>
    </row>
    <row r="8" spans="1:57" x14ac:dyDescent="0.2">
      <c r="A8" s="112" t="s">
        <v>156</v>
      </c>
      <c r="B8" s="112" t="s">
        <v>155</v>
      </c>
      <c r="C8" s="112">
        <v>446762</v>
      </c>
      <c r="D8" s="114" t="s">
        <v>154</v>
      </c>
      <c r="E8" s="112" t="s">
        <v>223</v>
      </c>
      <c r="F8" s="112">
        <v>0.85</v>
      </c>
      <c r="G8" s="113">
        <v>16</v>
      </c>
      <c r="I8" s="113">
        <v>15.95</v>
      </c>
      <c r="J8" s="113"/>
      <c r="K8" s="112">
        <v>16.551737566137568</v>
      </c>
      <c r="L8" s="112">
        <v>1.6499961904761905E-3</v>
      </c>
      <c r="M8" s="112">
        <v>-0.27851481481481483</v>
      </c>
      <c r="Q8" s="112" t="s">
        <v>222</v>
      </c>
      <c r="AD8" s="112" t="s">
        <v>181</v>
      </c>
      <c r="AE8" s="112">
        <v>16</v>
      </c>
      <c r="AF8" s="112">
        <v>16</v>
      </c>
      <c r="AH8" s="112" t="s">
        <v>150</v>
      </c>
      <c r="AI8" s="112" t="s">
        <v>149</v>
      </c>
      <c r="AJ8" s="112">
        <v>29.417989417989418</v>
      </c>
      <c r="AK8" s="112">
        <v>29.417989417989418</v>
      </c>
      <c r="AL8" s="112">
        <v>0</v>
      </c>
      <c r="AM8" s="112">
        <v>0</v>
      </c>
      <c r="AN8" s="112" t="s">
        <v>203</v>
      </c>
      <c r="AO8" s="112" t="s">
        <v>147</v>
      </c>
      <c r="AP8" s="112" t="s">
        <v>202</v>
      </c>
      <c r="AQ8" s="112" t="s">
        <v>145</v>
      </c>
      <c r="AR8" s="112" t="s">
        <v>144</v>
      </c>
      <c r="AS8" s="112">
        <v>541</v>
      </c>
      <c r="AT8" s="112">
        <v>4.5600000000000002E-2</v>
      </c>
      <c r="AU8" s="112">
        <v>1.04</v>
      </c>
      <c r="AV8" s="112">
        <v>1.23</v>
      </c>
      <c r="AW8" s="112">
        <v>-1.7500000000000002E-2</v>
      </c>
      <c r="AX8" s="113">
        <v>4.0199999999999996</v>
      </c>
      <c r="AY8" s="113">
        <v>19.97</v>
      </c>
      <c r="AZ8" s="113">
        <v>15.95</v>
      </c>
      <c r="BA8" s="112">
        <v>15.915132275132274</v>
      </c>
      <c r="BB8" s="112">
        <v>1.3414603174603174E-3</v>
      </c>
    </row>
    <row r="9" spans="1:57" x14ac:dyDescent="0.2">
      <c r="A9" s="112" t="s">
        <v>156</v>
      </c>
      <c r="B9" s="112" t="s">
        <v>155</v>
      </c>
      <c r="C9" s="112">
        <v>446763</v>
      </c>
      <c r="D9" s="114" t="s">
        <v>154</v>
      </c>
      <c r="E9" s="112" t="s">
        <v>221</v>
      </c>
      <c r="F9" s="112">
        <v>0.85</v>
      </c>
      <c r="G9" s="113">
        <v>16</v>
      </c>
      <c r="I9" s="113">
        <v>20.86</v>
      </c>
      <c r="J9" s="113"/>
      <c r="K9" s="112">
        <v>24.827606349206349</v>
      </c>
      <c r="L9" s="112">
        <v>2.4749942857142859E-3</v>
      </c>
      <c r="M9" s="112">
        <v>-0.41777222222222227</v>
      </c>
      <c r="Q9" s="112" t="s">
        <v>220</v>
      </c>
      <c r="AD9" s="112" t="s">
        <v>178</v>
      </c>
      <c r="AE9" s="112">
        <v>16</v>
      </c>
      <c r="AF9" s="112">
        <v>16</v>
      </c>
      <c r="AH9" s="112" t="s">
        <v>150</v>
      </c>
      <c r="AI9" s="112" t="s">
        <v>149</v>
      </c>
      <c r="AJ9" s="112">
        <v>44.126984126984127</v>
      </c>
      <c r="AK9" s="112">
        <v>44.126984126984127</v>
      </c>
      <c r="AL9" s="112">
        <v>0</v>
      </c>
      <c r="AM9" s="112">
        <v>0</v>
      </c>
      <c r="AN9" s="112" t="s">
        <v>203</v>
      </c>
      <c r="AO9" s="112" t="s">
        <v>147</v>
      </c>
      <c r="AP9" s="112" t="s">
        <v>202</v>
      </c>
      <c r="AQ9" s="112" t="s">
        <v>145</v>
      </c>
      <c r="AR9" s="112" t="s">
        <v>144</v>
      </c>
      <c r="AS9" s="112">
        <v>541</v>
      </c>
      <c r="AT9" s="112">
        <v>4.5600000000000002E-2</v>
      </c>
      <c r="AU9" s="112">
        <v>1.04</v>
      </c>
      <c r="AV9" s="112">
        <v>1.23</v>
      </c>
      <c r="AW9" s="112">
        <v>-1.7500000000000002E-2</v>
      </c>
      <c r="AX9" s="113">
        <v>4.6100000000000003</v>
      </c>
      <c r="AY9" s="113">
        <v>25.47</v>
      </c>
      <c r="AZ9" s="113">
        <v>20.86</v>
      </c>
      <c r="BA9" s="112">
        <v>23.872698412698412</v>
      </c>
      <c r="BB9" s="112">
        <v>2.0121904761904764E-3</v>
      </c>
    </row>
    <row r="10" spans="1:57" x14ac:dyDescent="0.2">
      <c r="A10" s="112" t="s">
        <v>156</v>
      </c>
      <c r="B10" s="112" t="s">
        <v>155</v>
      </c>
      <c r="C10" s="112">
        <v>446764</v>
      </c>
      <c r="D10" s="114" t="s">
        <v>154</v>
      </c>
      <c r="E10" s="112" t="s">
        <v>219</v>
      </c>
      <c r="F10" s="112">
        <v>0.85</v>
      </c>
      <c r="G10" s="113">
        <v>16</v>
      </c>
      <c r="I10" s="113">
        <v>27.48</v>
      </c>
      <c r="J10" s="113"/>
      <c r="K10" s="112">
        <v>41.379343915343917</v>
      </c>
      <c r="L10" s="112">
        <v>4.1249904761904762E-3</v>
      </c>
      <c r="M10" s="112">
        <v>-0.69628703703703709</v>
      </c>
      <c r="Q10" s="112" t="s">
        <v>218</v>
      </c>
      <c r="AD10" s="112" t="s">
        <v>175</v>
      </c>
      <c r="AE10" s="112">
        <v>16</v>
      </c>
      <c r="AF10" s="112">
        <v>16</v>
      </c>
      <c r="AH10" s="112" t="s">
        <v>150</v>
      </c>
      <c r="AI10" s="112" t="s">
        <v>149</v>
      </c>
      <c r="AJ10" s="112">
        <v>73.544973544973544</v>
      </c>
      <c r="AK10" s="112">
        <v>73.544973544973544</v>
      </c>
      <c r="AL10" s="112">
        <v>0</v>
      </c>
      <c r="AM10" s="112">
        <v>0</v>
      </c>
      <c r="AN10" s="112" t="s">
        <v>203</v>
      </c>
      <c r="AO10" s="112" t="s">
        <v>147</v>
      </c>
      <c r="AP10" s="112" t="s">
        <v>202</v>
      </c>
      <c r="AQ10" s="112" t="s">
        <v>145</v>
      </c>
      <c r="AR10" s="112" t="s">
        <v>144</v>
      </c>
      <c r="AS10" s="112">
        <v>541</v>
      </c>
      <c r="AT10" s="112">
        <v>4.5600000000000002E-2</v>
      </c>
      <c r="AU10" s="112">
        <v>1.04</v>
      </c>
      <c r="AV10" s="112">
        <v>1.23</v>
      </c>
      <c r="AW10" s="112">
        <v>-1.7500000000000002E-2</v>
      </c>
      <c r="AX10" s="113">
        <v>6.49</v>
      </c>
      <c r="AY10" s="113">
        <v>33.97</v>
      </c>
      <c r="AZ10" s="113">
        <v>27.48</v>
      </c>
      <c r="BA10" s="112">
        <v>39.787830687830684</v>
      </c>
      <c r="BB10" s="112">
        <v>3.3536507936507936E-3</v>
      </c>
    </row>
    <row r="11" spans="1:57" x14ac:dyDescent="0.2">
      <c r="A11" s="112" t="s">
        <v>156</v>
      </c>
      <c r="B11" s="112" t="s">
        <v>155</v>
      </c>
      <c r="C11" s="112">
        <v>446772</v>
      </c>
      <c r="D11" s="114" t="s">
        <v>154</v>
      </c>
      <c r="E11" s="112" t="s">
        <v>217</v>
      </c>
      <c r="F11" s="112">
        <v>0.85</v>
      </c>
      <c r="G11" s="113">
        <v>16</v>
      </c>
      <c r="I11" s="113">
        <v>21.31</v>
      </c>
      <c r="J11" s="113"/>
      <c r="K11" s="112">
        <v>15.047966037735849</v>
      </c>
      <c r="L11" s="112">
        <v>1.5000894339622642E-3</v>
      </c>
      <c r="M11" s="112">
        <v>-0.2532109669811321</v>
      </c>
      <c r="Q11" s="112" t="s">
        <v>216</v>
      </c>
      <c r="AD11" s="112" t="s">
        <v>172</v>
      </c>
      <c r="AE11" s="112">
        <v>16</v>
      </c>
      <c r="AF11" s="112">
        <v>16</v>
      </c>
      <c r="AH11" s="112" t="s">
        <v>150</v>
      </c>
      <c r="AI11" s="112" t="s">
        <v>149</v>
      </c>
      <c r="AJ11" s="112">
        <v>26.745283018867923</v>
      </c>
      <c r="AK11" s="112">
        <v>26.745283018867923</v>
      </c>
      <c r="AL11" s="112">
        <v>0</v>
      </c>
      <c r="AM11" s="112">
        <v>0</v>
      </c>
      <c r="AN11" s="112" t="s">
        <v>203</v>
      </c>
      <c r="AO11" s="112" t="s">
        <v>147</v>
      </c>
      <c r="AP11" s="112" t="s">
        <v>202</v>
      </c>
      <c r="AQ11" s="112" t="s">
        <v>145</v>
      </c>
      <c r="AR11" s="112" t="s">
        <v>144</v>
      </c>
      <c r="AS11" s="112">
        <v>541</v>
      </c>
      <c r="AT11" s="112">
        <v>4.5600000000000002E-2</v>
      </c>
      <c r="AU11" s="112">
        <v>1.04</v>
      </c>
      <c r="AV11" s="112">
        <v>1.23</v>
      </c>
      <c r="AW11" s="112">
        <v>-1.7500000000000002E-2</v>
      </c>
      <c r="AX11" s="113">
        <v>6.59</v>
      </c>
      <c r="AY11" s="113">
        <v>27.9</v>
      </c>
      <c r="AZ11" s="113">
        <v>21.31</v>
      </c>
      <c r="BA11" s="112">
        <v>14.469198113207547</v>
      </c>
      <c r="BB11" s="112">
        <v>1.2195849056603773E-3</v>
      </c>
    </row>
    <row r="12" spans="1:57" x14ac:dyDescent="0.2">
      <c r="A12" s="112" t="s">
        <v>156</v>
      </c>
      <c r="B12" s="112" t="s">
        <v>155</v>
      </c>
      <c r="C12" s="112">
        <v>446773</v>
      </c>
      <c r="D12" s="114" t="s">
        <v>154</v>
      </c>
      <c r="E12" s="112" t="s">
        <v>215</v>
      </c>
      <c r="F12" s="112">
        <v>0.85</v>
      </c>
      <c r="G12" s="113">
        <v>16</v>
      </c>
      <c r="I12" s="113">
        <v>24.44</v>
      </c>
      <c r="J12" s="113"/>
      <c r="K12" s="112">
        <v>15.502527659574469</v>
      </c>
      <c r="L12" s="112">
        <v>1.5454034042553192E-3</v>
      </c>
      <c r="M12" s="112">
        <v>-0.26085984042553195</v>
      </c>
      <c r="Q12" s="112" t="s">
        <v>214</v>
      </c>
      <c r="AD12" s="112" t="s">
        <v>169</v>
      </c>
      <c r="AE12" s="112">
        <v>16</v>
      </c>
      <c r="AF12" s="112">
        <v>16</v>
      </c>
      <c r="AH12" s="112" t="s">
        <v>150</v>
      </c>
      <c r="AI12" s="112" t="s">
        <v>149</v>
      </c>
      <c r="AJ12" s="112">
        <v>27.553191489361701</v>
      </c>
      <c r="AK12" s="112">
        <v>27.553191489361701</v>
      </c>
      <c r="AL12" s="112">
        <v>0</v>
      </c>
      <c r="AM12" s="112">
        <v>0</v>
      </c>
      <c r="AN12" s="112" t="s">
        <v>203</v>
      </c>
      <c r="AO12" s="112" t="s">
        <v>147</v>
      </c>
      <c r="AP12" s="112" t="s">
        <v>202</v>
      </c>
      <c r="AQ12" s="112" t="s">
        <v>145</v>
      </c>
      <c r="AR12" s="112" t="s">
        <v>144</v>
      </c>
      <c r="AS12" s="112">
        <v>541</v>
      </c>
      <c r="AT12" s="112">
        <v>4.5600000000000002E-2</v>
      </c>
      <c r="AU12" s="112">
        <v>1.04</v>
      </c>
      <c r="AV12" s="112">
        <v>1.23</v>
      </c>
      <c r="AW12" s="112">
        <v>-1.7500000000000002E-2</v>
      </c>
      <c r="AX12" s="113">
        <v>9.5299999999999994</v>
      </c>
      <c r="AY12" s="113">
        <v>33.97</v>
      </c>
      <c r="AZ12" s="113">
        <v>24.44</v>
      </c>
      <c r="BA12" s="112">
        <v>14.90627659574468</v>
      </c>
      <c r="BB12" s="112">
        <v>1.2564255319148937E-3</v>
      </c>
    </row>
    <row r="13" spans="1:57" x14ac:dyDescent="0.2">
      <c r="A13" s="112" t="s">
        <v>156</v>
      </c>
      <c r="B13" s="112" t="s">
        <v>155</v>
      </c>
      <c r="C13" s="112">
        <v>446774</v>
      </c>
      <c r="D13" s="114" t="s">
        <v>154</v>
      </c>
      <c r="E13" s="112" t="s">
        <v>213</v>
      </c>
      <c r="F13" s="112">
        <v>0.85</v>
      </c>
      <c r="G13" s="113">
        <v>16</v>
      </c>
      <c r="I13" s="113">
        <v>35.25</v>
      </c>
      <c r="J13" s="113"/>
      <c r="K13" s="112">
        <v>21.133990049751244</v>
      </c>
      <c r="L13" s="112">
        <v>2.1067880597014925E-3</v>
      </c>
      <c r="M13" s="112">
        <v>-0.35562002487562194</v>
      </c>
      <c r="Q13" s="112" t="s">
        <v>212</v>
      </c>
      <c r="AD13" s="112" t="s">
        <v>166</v>
      </c>
      <c r="AE13" s="112">
        <v>16</v>
      </c>
      <c r="AF13" s="112">
        <v>16</v>
      </c>
      <c r="AH13" s="112" t="s">
        <v>150</v>
      </c>
      <c r="AI13" s="112" t="s">
        <v>149</v>
      </c>
      <c r="AJ13" s="112">
        <v>37.562189054726367</v>
      </c>
      <c r="AK13" s="112">
        <v>37.562189054726367</v>
      </c>
      <c r="AL13" s="112">
        <v>0</v>
      </c>
      <c r="AM13" s="112">
        <v>0</v>
      </c>
      <c r="AN13" s="112" t="s">
        <v>203</v>
      </c>
      <c r="AO13" s="112" t="s">
        <v>147</v>
      </c>
      <c r="AP13" s="112" t="s">
        <v>202</v>
      </c>
      <c r="AQ13" s="112" t="s">
        <v>145</v>
      </c>
      <c r="AR13" s="112" t="s">
        <v>144</v>
      </c>
      <c r="AS13" s="112">
        <v>541</v>
      </c>
      <c r="AT13" s="112">
        <v>4.5600000000000002E-2</v>
      </c>
      <c r="AU13" s="112">
        <v>1.04</v>
      </c>
      <c r="AV13" s="112">
        <v>1.23</v>
      </c>
      <c r="AW13" s="112">
        <v>-1.7500000000000002E-2</v>
      </c>
      <c r="AX13" s="113">
        <v>9.98</v>
      </c>
      <c r="AY13" s="113">
        <v>45.23</v>
      </c>
      <c r="AZ13" s="113">
        <v>35.25</v>
      </c>
      <c r="BA13" s="112">
        <v>20.321144278606965</v>
      </c>
      <c r="BB13" s="112">
        <v>1.7128358208955224E-3</v>
      </c>
    </row>
    <row r="14" spans="1:57" x14ac:dyDescent="0.2">
      <c r="A14" s="112" t="s">
        <v>156</v>
      </c>
      <c r="B14" s="112" t="s">
        <v>155</v>
      </c>
      <c r="C14" s="112">
        <v>446775</v>
      </c>
      <c r="D14" s="114" t="s">
        <v>154</v>
      </c>
      <c r="E14" s="112" t="s">
        <v>211</v>
      </c>
      <c r="F14" s="112">
        <v>0.85</v>
      </c>
      <c r="G14" s="113">
        <v>16</v>
      </c>
      <c r="I14" s="113">
        <v>26.9</v>
      </c>
      <c r="J14" s="113"/>
      <c r="K14" s="112">
        <v>27.474187064676617</v>
      </c>
      <c r="L14" s="112">
        <v>2.7388244776119404E-3</v>
      </c>
      <c r="M14" s="112">
        <v>-0.46230603233830847</v>
      </c>
      <c r="Q14" s="112" t="s">
        <v>210</v>
      </c>
      <c r="AD14" s="112" t="s">
        <v>163</v>
      </c>
      <c r="AE14" s="112">
        <v>16</v>
      </c>
      <c r="AF14" s="112">
        <v>16</v>
      </c>
      <c r="AH14" s="112" t="s">
        <v>150</v>
      </c>
      <c r="AI14" s="112" t="s">
        <v>149</v>
      </c>
      <c r="AJ14" s="112">
        <v>48.830845771144276</v>
      </c>
      <c r="AK14" s="112">
        <v>48.830845771144276</v>
      </c>
      <c r="AL14" s="112">
        <v>0</v>
      </c>
      <c r="AM14" s="112">
        <v>0</v>
      </c>
      <c r="AN14" s="112" t="s">
        <v>203</v>
      </c>
      <c r="AO14" s="112" t="s">
        <v>147</v>
      </c>
      <c r="AP14" s="112" t="s">
        <v>202</v>
      </c>
      <c r="AQ14" s="112" t="s">
        <v>145</v>
      </c>
      <c r="AR14" s="112" t="s">
        <v>144</v>
      </c>
      <c r="AS14" s="112">
        <v>541</v>
      </c>
      <c r="AT14" s="112">
        <v>4.5600000000000002E-2</v>
      </c>
      <c r="AU14" s="112">
        <v>1.04</v>
      </c>
      <c r="AV14" s="112">
        <v>1.23</v>
      </c>
      <c r="AW14" s="112">
        <v>-1.7500000000000002E-2</v>
      </c>
      <c r="AX14" s="113">
        <v>10.24</v>
      </c>
      <c r="AY14" s="113">
        <v>37.14</v>
      </c>
      <c r="AZ14" s="113">
        <v>26.9</v>
      </c>
      <c r="BA14" s="112">
        <v>26.417487562189052</v>
      </c>
      <c r="BB14" s="112">
        <v>2.2266865671641792E-3</v>
      </c>
    </row>
    <row r="15" spans="1:57" x14ac:dyDescent="0.2">
      <c r="A15" s="112" t="s">
        <v>156</v>
      </c>
      <c r="B15" s="112" t="s">
        <v>155</v>
      </c>
      <c r="C15" s="112">
        <v>446776</v>
      </c>
      <c r="D15" s="114" t="s">
        <v>154</v>
      </c>
      <c r="E15" s="112" t="s">
        <v>209</v>
      </c>
      <c r="F15" s="112">
        <v>0.85</v>
      </c>
      <c r="G15" s="113">
        <v>16</v>
      </c>
      <c r="I15" s="113">
        <v>35.17</v>
      </c>
      <c r="J15" s="113"/>
      <c r="K15" s="112">
        <v>25.126384031267449</v>
      </c>
      <c r="L15" s="112">
        <v>2.504778592964824E-3</v>
      </c>
      <c r="M15" s="112">
        <v>-0.42279973129536574</v>
      </c>
      <c r="Q15" s="112" t="s">
        <v>208</v>
      </c>
      <c r="AD15" s="112" t="s">
        <v>160</v>
      </c>
      <c r="AE15" s="112">
        <v>16</v>
      </c>
      <c r="AF15" s="112">
        <v>16</v>
      </c>
      <c r="AH15" s="112" t="s">
        <v>150</v>
      </c>
      <c r="AI15" s="112" t="s">
        <v>149</v>
      </c>
      <c r="AJ15" s="112">
        <v>44.658012283640424</v>
      </c>
      <c r="AK15" s="112">
        <v>44.658012283640424</v>
      </c>
      <c r="AL15" s="112">
        <v>0</v>
      </c>
      <c r="AM15" s="112">
        <v>0</v>
      </c>
      <c r="AN15" s="112" t="s">
        <v>203</v>
      </c>
      <c r="AO15" s="112" t="s">
        <v>147</v>
      </c>
      <c r="AP15" s="112" t="s">
        <v>202</v>
      </c>
      <c r="AQ15" s="112" t="s">
        <v>145</v>
      </c>
      <c r="AR15" s="112" t="s">
        <v>144</v>
      </c>
      <c r="AS15" s="112">
        <v>541</v>
      </c>
      <c r="AT15" s="112">
        <v>4.5600000000000002E-2</v>
      </c>
      <c r="AU15" s="112">
        <v>1.04</v>
      </c>
      <c r="AV15" s="112">
        <v>1.23</v>
      </c>
      <c r="AW15" s="112">
        <v>-1.7500000000000002E-2</v>
      </c>
      <c r="AX15" s="113">
        <v>9.8000000000000007</v>
      </c>
      <c r="AY15" s="113">
        <v>44.97</v>
      </c>
      <c r="AZ15" s="113">
        <v>35.17</v>
      </c>
      <c r="BA15" s="112">
        <v>24.15998464544947</v>
      </c>
      <c r="BB15" s="112">
        <v>2.0364053601340036E-3</v>
      </c>
    </row>
    <row r="16" spans="1:57" x14ac:dyDescent="0.2">
      <c r="A16" s="112" t="s">
        <v>156</v>
      </c>
      <c r="B16" s="112" t="s">
        <v>155</v>
      </c>
      <c r="C16" s="112">
        <v>446777</v>
      </c>
      <c r="D16" s="114" t="s">
        <v>154</v>
      </c>
      <c r="E16" s="112" t="s">
        <v>207</v>
      </c>
      <c r="F16" s="112">
        <v>0.85</v>
      </c>
      <c r="G16" s="113">
        <v>16</v>
      </c>
      <c r="I16" s="113">
        <v>36.380000000000003</v>
      </c>
      <c r="J16" s="113"/>
      <c r="K16" s="112">
        <v>32.773544388609714</v>
      </c>
      <c r="L16" s="112">
        <v>3.2671025125628143E-3</v>
      </c>
      <c r="M16" s="112">
        <v>-0.55147791038525962</v>
      </c>
      <c r="Q16" s="112" t="s">
        <v>206</v>
      </c>
      <c r="R16" s="112"/>
      <c r="S16" s="112"/>
      <c r="T16" s="112"/>
      <c r="U16" s="112"/>
      <c r="Y16" s="112"/>
      <c r="Z16" s="112"/>
      <c r="AA16" s="112"/>
      <c r="AC16" s="112"/>
      <c r="AD16" s="112" t="s">
        <v>157</v>
      </c>
      <c r="AE16" s="112">
        <v>16</v>
      </c>
      <c r="AF16" s="112">
        <v>16</v>
      </c>
      <c r="AH16" s="112" t="s">
        <v>150</v>
      </c>
      <c r="AI16" s="112" t="s">
        <v>149</v>
      </c>
      <c r="AJ16" s="112">
        <v>58.24958123953099</v>
      </c>
      <c r="AK16" s="112">
        <v>58.24958123953099</v>
      </c>
      <c r="AL16" s="112">
        <v>0</v>
      </c>
      <c r="AM16" s="112">
        <v>0</v>
      </c>
      <c r="AN16" s="112" t="s">
        <v>203</v>
      </c>
      <c r="AO16" s="112" t="s">
        <v>147</v>
      </c>
      <c r="AP16" s="112" t="s">
        <v>202</v>
      </c>
      <c r="AQ16" s="112" t="s">
        <v>145</v>
      </c>
      <c r="AR16" s="112" t="s">
        <v>144</v>
      </c>
      <c r="AS16" s="112">
        <v>541</v>
      </c>
      <c r="AT16" s="112">
        <v>4.5600000000000002E-2</v>
      </c>
      <c r="AU16" s="112">
        <v>1.04</v>
      </c>
      <c r="AV16" s="112">
        <v>1.23</v>
      </c>
      <c r="AW16" s="112">
        <v>-1.7500000000000002E-2</v>
      </c>
      <c r="AX16" s="113">
        <v>9.6</v>
      </c>
      <c r="AY16" s="113">
        <v>45.98</v>
      </c>
      <c r="AZ16" s="113">
        <v>36.380000000000003</v>
      </c>
      <c r="BA16" s="112">
        <v>31.513023450586264</v>
      </c>
      <c r="BB16" s="112">
        <v>2.6561809045226132E-3</v>
      </c>
    </row>
    <row r="17" spans="1:54" x14ac:dyDescent="0.2">
      <c r="A17" s="112" t="s">
        <v>156</v>
      </c>
      <c r="B17" s="112" t="s">
        <v>155</v>
      </c>
      <c r="C17" s="112">
        <v>446785</v>
      </c>
      <c r="D17" s="114" t="s">
        <v>154</v>
      </c>
      <c r="E17" s="112" t="s">
        <v>205</v>
      </c>
      <c r="F17" s="112">
        <v>0.85</v>
      </c>
      <c r="G17" s="113">
        <v>16</v>
      </c>
      <c r="I17" s="113">
        <v>46.13</v>
      </c>
      <c r="J17" s="113"/>
      <c r="K17" s="112">
        <v>39.328253266331657</v>
      </c>
      <c r="L17" s="112">
        <v>3.9205230150753771E-3</v>
      </c>
      <c r="M17" s="112">
        <v>-0.66177349246231165</v>
      </c>
      <c r="Q17" s="112" t="s">
        <v>204</v>
      </c>
      <c r="R17" s="112"/>
      <c r="S17" s="112"/>
      <c r="T17" s="112"/>
      <c r="U17" s="112"/>
      <c r="Y17" s="112"/>
      <c r="Z17" s="112"/>
      <c r="AA17" s="112"/>
      <c r="AC17" s="112"/>
      <c r="AD17" s="112" t="s">
        <v>151</v>
      </c>
      <c r="AE17" s="112">
        <v>16</v>
      </c>
      <c r="AF17" s="112">
        <v>16</v>
      </c>
      <c r="AH17" s="112" t="s">
        <v>150</v>
      </c>
      <c r="AI17" s="112" t="s">
        <v>149</v>
      </c>
      <c r="AJ17" s="112">
        <v>69.899497487437188</v>
      </c>
      <c r="AK17" s="112">
        <v>69.899497487437188</v>
      </c>
      <c r="AL17" s="112">
        <v>0</v>
      </c>
      <c r="AM17" s="112">
        <v>0</v>
      </c>
      <c r="AN17" s="112" t="s">
        <v>203</v>
      </c>
      <c r="AO17" s="112" t="s">
        <v>147</v>
      </c>
      <c r="AP17" s="112" t="s">
        <v>202</v>
      </c>
      <c r="AQ17" s="112" t="s">
        <v>145</v>
      </c>
      <c r="AR17" s="112" t="s">
        <v>144</v>
      </c>
      <c r="AS17" s="112">
        <v>541</v>
      </c>
      <c r="AT17" s="112">
        <v>4.5600000000000002E-2</v>
      </c>
      <c r="AU17" s="112">
        <v>1.04</v>
      </c>
      <c r="AV17" s="112">
        <v>1.23</v>
      </c>
      <c r="AW17" s="112">
        <v>-1.7500000000000002E-2</v>
      </c>
      <c r="AX17" s="113">
        <v>9.86</v>
      </c>
      <c r="AY17" s="113">
        <v>55.99</v>
      </c>
      <c r="AZ17" s="113">
        <v>46.13</v>
      </c>
      <c r="BA17" s="112">
        <v>37.815628140703517</v>
      </c>
      <c r="BB17" s="112">
        <v>3.187417085427136E-3</v>
      </c>
    </row>
    <row r="18" spans="1:54" x14ac:dyDescent="0.2">
      <c r="A18" s="112" t="s">
        <v>156</v>
      </c>
      <c r="B18" s="112" t="s">
        <v>155</v>
      </c>
      <c r="C18" s="112">
        <v>446786</v>
      </c>
      <c r="D18" s="114" t="s">
        <v>154</v>
      </c>
      <c r="E18" s="112" t="s">
        <v>201</v>
      </c>
      <c r="F18" s="112">
        <v>0.85</v>
      </c>
      <c r="G18" s="113">
        <v>6.5147000000000004</v>
      </c>
      <c r="I18" s="113">
        <v>15.07</v>
      </c>
      <c r="J18" s="113">
        <f t="shared" ref="J18:J33" si="0">I18/K18</f>
        <v>0.28677923696924779</v>
      </c>
      <c r="K18" s="112">
        <v>52.549132075471704</v>
      </c>
      <c r="L18" s="112">
        <v>1.1237909433962264E-2</v>
      </c>
      <c r="M18" s="112">
        <v>-0.13231120754716982</v>
      </c>
      <c r="Q18" s="112" t="s">
        <v>200</v>
      </c>
      <c r="AD18" s="112" t="s">
        <v>199</v>
      </c>
      <c r="AE18" s="112">
        <v>6.5146579804560263</v>
      </c>
      <c r="AF18" s="112">
        <v>6.5146579804560263</v>
      </c>
      <c r="AH18" s="112" t="s">
        <v>150</v>
      </c>
      <c r="AI18" s="112" t="s">
        <v>149</v>
      </c>
      <c r="AJ18" s="112">
        <v>15.283018867924529</v>
      </c>
      <c r="AK18" s="112">
        <v>15.283018867924529</v>
      </c>
      <c r="AL18" s="112">
        <v>0</v>
      </c>
      <c r="AM18" s="112">
        <v>0</v>
      </c>
      <c r="AN18" s="112" t="s">
        <v>148</v>
      </c>
      <c r="AO18" s="112" t="s">
        <v>147</v>
      </c>
      <c r="AP18" s="112" t="s">
        <v>146</v>
      </c>
      <c r="AQ18" s="112" t="s">
        <v>145</v>
      </c>
      <c r="AR18" s="112" t="s">
        <v>144</v>
      </c>
      <c r="AS18" s="112">
        <v>3070</v>
      </c>
      <c r="AT18" s="112">
        <v>0.59299999999999997</v>
      </c>
      <c r="AU18" s="112">
        <v>1.1200000000000001</v>
      </c>
      <c r="AV18" s="112">
        <v>1.24</v>
      </c>
      <c r="AW18" s="112">
        <v>-2.82E-3</v>
      </c>
      <c r="AX18" s="113">
        <v>6.78</v>
      </c>
      <c r="AY18" s="113">
        <v>21.85</v>
      </c>
      <c r="AZ18" s="113">
        <v>15.07</v>
      </c>
      <c r="BA18" s="112">
        <v>46.918867924528307</v>
      </c>
      <c r="BB18" s="112">
        <v>9.062830188679245E-3</v>
      </c>
    </row>
    <row r="19" spans="1:54" x14ac:dyDescent="0.2">
      <c r="A19" s="112" t="s">
        <v>156</v>
      </c>
      <c r="B19" s="112" t="s">
        <v>155</v>
      </c>
      <c r="C19" s="112">
        <v>446787</v>
      </c>
      <c r="D19" s="114" t="s">
        <v>154</v>
      </c>
      <c r="E19" s="112" t="s">
        <v>198</v>
      </c>
      <c r="F19" s="112">
        <v>0.85</v>
      </c>
      <c r="G19" s="113">
        <v>4.8860000000000001</v>
      </c>
      <c r="I19" s="113">
        <v>17.329999999999998</v>
      </c>
      <c r="J19" s="113">
        <f t="shared" si="0"/>
        <v>0.38892379902023638</v>
      </c>
      <c r="K19" s="112">
        <v>44.55885714285715</v>
      </c>
      <c r="L19" s="112">
        <v>9.5291469387755092E-3</v>
      </c>
      <c r="M19" s="112">
        <v>-0.11219283673469388</v>
      </c>
      <c r="Q19" s="112" t="s">
        <v>197</v>
      </c>
      <c r="R19" s="112"/>
      <c r="S19" s="112"/>
      <c r="T19" s="112"/>
      <c r="U19" s="112"/>
      <c r="Y19" s="112"/>
      <c r="Z19" s="112"/>
      <c r="AA19" s="112"/>
      <c r="AC19" s="112"/>
      <c r="AD19" s="112" t="s">
        <v>196</v>
      </c>
      <c r="AE19" s="112">
        <v>4.8859934853420199</v>
      </c>
      <c r="AF19" s="112">
        <v>4.8859934853420199</v>
      </c>
      <c r="AH19" s="112" t="s">
        <v>150</v>
      </c>
      <c r="AI19" s="112" t="s">
        <v>149</v>
      </c>
      <c r="AJ19" s="112">
        <v>12.959183673469388</v>
      </c>
      <c r="AK19" s="112">
        <v>12.959183673469388</v>
      </c>
      <c r="AL19" s="112">
        <v>0</v>
      </c>
      <c r="AM19" s="112">
        <v>0</v>
      </c>
      <c r="AN19" s="112" t="s">
        <v>148</v>
      </c>
      <c r="AO19" s="112" t="s">
        <v>147</v>
      </c>
      <c r="AP19" s="112" t="s">
        <v>146</v>
      </c>
      <c r="AQ19" s="112" t="s">
        <v>145</v>
      </c>
      <c r="AR19" s="112" t="s">
        <v>144</v>
      </c>
      <c r="AS19" s="112">
        <v>3070</v>
      </c>
      <c r="AT19" s="112">
        <v>0.59299999999999997</v>
      </c>
      <c r="AU19" s="112">
        <v>1.1200000000000001</v>
      </c>
      <c r="AV19" s="112">
        <v>1.24</v>
      </c>
      <c r="AW19" s="112">
        <v>-2.82E-3</v>
      </c>
      <c r="AX19" s="113">
        <v>1.65</v>
      </c>
      <c r="AY19" s="113">
        <v>18.98</v>
      </c>
      <c r="AZ19" s="113">
        <v>17.329999999999998</v>
      </c>
      <c r="BA19" s="112">
        <v>39.784693877551021</v>
      </c>
      <c r="BB19" s="112">
        <v>7.6847959183673469E-3</v>
      </c>
    </row>
    <row r="20" spans="1:54" x14ac:dyDescent="0.2">
      <c r="A20" s="112" t="s">
        <v>156</v>
      </c>
      <c r="B20" s="112" t="s">
        <v>155</v>
      </c>
      <c r="C20" s="112">
        <v>446788</v>
      </c>
      <c r="D20" s="114" t="s">
        <v>154</v>
      </c>
      <c r="E20" s="112" t="s">
        <v>195</v>
      </c>
      <c r="F20" s="112">
        <v>0.85</v>
      </c>
      <c r="G20" s="113">
        <v>6.5147000000000004</v>
      </c>
      <c r="I20" s="113">
        <v>37.08</v>
      </c>
      <c r="J20" s="113">
        <f t="shared" si="0"/>
        <v>0.33802907975141311</v>
      </c>
      <c r="K20" s="112">
        <v>109.6947044534413</v>
      </c>
      <c r="L20" s="112">
        <v>2.3458791902834005E-2</v>
      </c>
      <c r="M20" s="112">
        <v>-0.27619559514170039</v>
      </c>
      <c r="Q20" s="112" t="s">
        <v>194</v>
      </c>
      <c r="AD20" s="112" t="s">
        <v>193</v>
      </c>
      <c r="AE20" s="112">
        <v>6.5146579804560263</v>
      </c>
      <c r="AF20" s="112">
        <v>6.5146579804560263</v>
      </c>
      <c r="AH20" s="112" t="s">
        <v>150</v>
      </c>
      <c r="AI20" s="112" t="s">
        <v>149</v>
      </c>
      <c r="AJ20" s="112">
        <v>31.902834008097166</v>
      </c>
      <c r="AK20" s="112">
        <v>31.902834008097166</v>
      </c>
      <c r="AL20" s="112">
        <v>0</v>
      </c>
      <c r="AM20" s="112">
        <v>0</v>
      </c>
      <c r="AN20" s="112" t="s">
        <v>148</v>
      </c>
      <c r="AO20" s="112" t="s">
        <v>147</v>
      </c>
      <c r="AP20" s="112" t="s">
        <v>146</v>
      </c>
      <c r="AQ20" s="112" t="s">
        <v>145</v>
      </c>
      <c r="AR20" s="112" t="s">
        <v>144</v>
      </c>
      <c r="AS20" s="112">
        <v>3070</v>
      </c>
      <c r="AT20" s="112">
        <v>0.59299999999999997</v>
      </c>
      <c r="AU20" s="112">
        <v>1.1200000000000001</v>
      </c>
      <c r="AV20" s="112">
        <v>1.24</v>
      </c>
      <c r="AW20" s="112">
        <v>-2.82E-3</v>
      </c>
      <c r="AX20" s="113">
        <v>1.65</v>
      </c>
      <c r="AY20" s="113">
        <v>38.729999999999997</v>
      </c>
      <c r="AZ20" s="113">
        <v>37.08</v>
      </c>
      <c r="BA20" s="112">
        <v>97.941700404858295</v>
      </c>
      <c r="BB20" s="112">
        <v>1.8918380566801618E-2</v>
      </c>
    </row>
    <row r="21" spans="1:54" x14ac:dyDescent="0.2">
      <c r="A21" s="112" t="s">
        <v>156</v>
      </c>
      <c r="B21" s="112" t="s">
        <v>155</v>
      </c>
      <c r="C21" s="112">
        <v>446789</v>
      </c>
      <c r="D21" s="114" t="s">
        <v>154</v>
      </c>
      <c r="E21" s="112" t="s">
        <v>192</v>
      </c>
      <c r="F21" s="112">
        <v>0.85</v>
      </c>
      <c r="G21" s="113">
        <v>4.8860000000000001</v>
      </c>
      <c r="I21" s="113">
        <v>13.99</v>
      </c>
      <c r="J21" s="113">
        <f t="shared" si="0"/>
        <v>0.18838005591320628</v>
      </c>
      <c r="K21" s="112">
        <v>74.264761904761912</v>
      </c>
      <c r="L21" s="112">
        <v>1.5881911564625848E-2</v>
      </c>
      <c r="M21" s="112">
        <v>-0.1869880612244898</v>
      </c>
      <c r="Q21" s="112" t="s">
        <v>191</v>
      </c>
      <c r="AD21" s="112" t="s">
        <v>190</v>
      </c>
      <c r="AE21" s="112">
        <v>4.8859934853420199</v>
      </c>
      <c r="AF21" s="112">
        <v>4.8859934853420199</v>
      </c>
      <c r="AH21" s="112" t="s">
        <v>150</v>
      </c>
      <c r="AI21" s="112" t="s">
        <v>149</v>
      </c>
      <c r="AJ21" s="112">
        <v>21.598639455782312</v>
      </c>
      <c r="AK21" s="112">
        <v>21.598639455782312</v>
      </c>
      <c r="AL21" s="112">
        <v>0</v>
      </c>
      <c r="AM21" s="112">
        <v>0</v>
      </c>
      <c r="AN21" s="112" t="s">
        <v>148</v>
      </c>
      <c r="AO21" s="112" t="s">
        <v>147</v>
      </c>
      <c r="AP21" s="112" t="s">
        <v>146</v>
      </c>
      <c r="AQ21" s="112" t="s">
        <v>145</v>
      </c>
      <c r="AR21" s="112" t="s">
        <v>144</v>
      </c>
      <c r="AS21" s="112">
        <v>3070</v>
      </c>
      <c r="AT21" s="112">
        <v>0.59299999999999997</v>
      </c>
      <c r="AU21" s="112">
        <v>1.1200000000000001</v>
      </c>
      <c r="AV21" s="112">
        <v>1.24</v>
      </c>
      <c r="AW21" s="112">
        <v>-2.82E-3</v>
      </c>
      <c r="AX21" s="113">
        <v>2.77</v>
      </c>
      <c r="AY21" s="113">
        <v>16.760000000000002</v>
      </c>
      <c r="AZ21" s="113">
        <v>13.99</v>
      </c>
      <c r="BA21" s="112">
        <v>66.307823129251702</v>
      </c>
      <c r="BB21" s="112">
        <v>1.280799319727891E-2</v>
      </c>
    </row>
    <row r="22" spans="1:54" x14ac:dyDescent="0.2">
      <c r="A22" s="112" t="s">
        <v>156</v>
      </c>
      <c r="B22" s="112" t="s">
        <v>155</v>
      </c>
      <c r="C22" s="112">
        <v>446790</v>
      </c>
      <c r="D22" s="114" t="s">
        <v>154</v>
      </c>
      <c r="E22" s="112" t="s">
        <v>189</v>
      </c>
      <c r="F22" s="112">
        <v>0.85</v>
      </c>
      <c r="G22" s="113">
        <v>6.5147000000000004</v>
      </c>
      <c r="I22" s="113">
        <v>16.649999999999999</v>
      </c>
      <c r="J22" s="113">
        <f t="shared" si="0"/>
        <v>0.26336910927284224</v>
      </c>
      <c r="K22" s="112">
        <v>63.219259259259267</v>
      </c>
      <c r="L22" s="112">
        <v>1.3519772486772486E-2</v>
      </c>
      <c r="M22" s="112">
        <v>-0.15917706349206351</v>
      </c>
      <c r="Q22" s="112" t="s">
        <v>188</v>
      </c>
      <c r="AD22" s="112" t="s">
        <v>187</v>
      </c>
      <c r="AE22" s="112">
        <v>6.5146579804560263</v>
      </c>
      <c r="AF22" s="112">
        <v>6.5146579804560263</v>
      </c>
      <c r="AH22" s="112" t="s">
        <v>150</v>
      </c>
      <c r="AI22" s="112" t="s">
        <v>149</v>
      </c>
      <c r="AJ22" s="112">
        <v>18.386243386243386</v>
      </c>
      <c r="AK22" s="112">
        <v>18.386243386243386</v>
      </c>
      <c r="AL22" s="112">
        <v>0</v>
      </c>
      <c r="AM22" s="112">
        <v>0</v>
      </c>
      <c r="AN22" s="112" t="s">
        <v>148</v>
      </c>
      <c r="AO22" s="112" t="s">
        <v>147</v>
      </c>
      <c r="AP22" s="112" t="s">
        <v>146</v>
      </c>
      <c r="AQ22" s="112" t="s">
        <v>145</v>
      </c>
      <c r="AR22" s="112" t="s">
        <v>144</v>
      </c>
      <c r="AS22" s="112">
        <v>3070</v>
      </c>
      <c r="AT22" s="112">
        <v>0.59299999999999997</v>
      </c>
      <c r="AU22" s="112">
        <v>1.1200000000000001</v>
      </c>
      <c r="AV22" s="112">
        <v>1.24</v>
      </c>
      <c r="AW22" s="112">
        <v>-2.82E-3</v>
      </c>
      <c r="AX22" s="113">
        <v>3.32</v>
      </c>
      <c r="AY22" s="113">
        <v>19.97</v>
      </c>
      <c r="AZ22" s="113">
        <v>16.649999999999999</v>
      </c>
      <c r="BA22" s="112">
        <v>56.445767195767196</v>
      </c>
      <c r="BB22" s="112">
        <v>1.0903042328042328E-2</v>
      </c>
    </row>
    <row r="23" spans="1:54" x14ac:dyDescent="0.2">
      <c r="A23" s="112" t="s">
        <v>156</v>
      </c>
      <c r="B23" s="112" t="s">
        <v>155</v>
      </c>
      <c r="C23" s="112">
        <v>446798</v>
      </c>
      <c r="D23" s="114" t="s">
        <v>154</v>
      </c>
      <c r="E23" s="112" t="s">
        <v>186</v>
      </c>
      <c r="F23" s="112">
        <v>0.85</v>
      </c>
      <c r="G23" s="113">
        <v>6.5147000000000004</v>
      </c>
      <c r="I23" s="113">
        <v>16.420000000000002</v>
      </c>
      <c r="J23" s="113">
        <f t="shared" si="0"/>
        <v>0.18552212673788376</v>
      </c>
      <c r="K23" s="112">
        <v>88.506962962962973</v>
      </c>
      <c r="L23" s="112">
        <v>1.8927681481481481E-2</v>
      </c>
      <c r="M23" s="112">
        <v>-0.2228478888888889</v>
      </c>
      <c r="Q23" s="112" t="s">
        <v>185</v>
      </c>
      <c r="AD23" s="112" t="s">
        <v>184</v>
      </c>
      <c r="AE23" s="112">
        <v>6.5146579804560263</v>
      </c>
      <c r="AF23" s="112">
        <v>6.5146579804560263</v>
      </c>
      <c r="AH23" s="112" t="s">
        <v>150</v>
      </c>
      <c r="AI23" s="112" t="s">
        <v>149</v>
      </c>
      <c r="AJ23" s="112">
        <v>25.74074074074074</v>
      </c>
      <c r="AK23" s="112">
        <v>25.74074074074074</v>
      </c>
      <c r="AL23" s="112">
        <v>0</v>
      </c>
      <c r="AM23" s="112">
        <v>0</v>
      </c>
      <c r="AN23" s="112" t="s">
        <v>148</v>
      </c>
      <c r="AO23" s="112" t="s">
        <v>147</v>
      </c>
      <c r="AP23" s="112" t="s">
        <v>146</v>
      </c>
      <c r="AQ23" s="112" t="s">
        <v>145</v>
      </c>
      <c r="AR23" s="112" t="s">
        <v>144</v>
      </c>
      <c r="AS23" s="112">
        <v>3070</v>
      </c>
      <c r="AT23" s="112">
        <v>0.59299999999999997</v>
      </c>
      <c r="AU23" s="112">
        <v>1.1200000000000001</v>
      </c>
      <c r="AV23" s="112">
        <v>1.24</v>
      </c>
      <c r="AW23" s="112">
        <v>-2.82E-3</v>
      </c>
      <c r="AX23" s="113">
        <v>3.55</v>
      </c>
      <c r="AY23" s="113">
        <v>19.97</v>
      </c>
      <c r="AZ23" s="113">
        <v>16.420000000000002</v>
      </c>
      <c r="BA23" s="112">
        <v>79.024074074074079</v>
      </c>
      <c r="BB23" s="112">
        <v>1.5264259259259259E-2</v>
      </c>
    </row>
    <row r="24" spans="1:54" x14ac:dyDescent="0.2">
      <c r="A24" s="112" t="s">
        <v>156</v>
      </c>
      <c r="B24" s="112" t="s">
        <v>155</v>
      </c>
      <c r="C24" s="112">
        <v>446799</v>
      </c>
      <c r="D24" s="114" t="s">
        <v>154</v>
      </c>
      <c r="E24" s="112" t="s">
        <v>183</v>
      </c>
      <c r="F24" s="112">
        <v>0.85</v>
      </c>
      <c r="G24" s="113">
        <v>6.5147000000000004</v>
      </c>
      <c r="I24" s="113">
        <v>15.95</v>
      </c>
      <c r="J24" s="113">
        <f t="shared" si="0"/>
        <v>0.15768533381763641</v>
      </c>
      <c r="K24" s="112">
        <v>101.15081481481482</v>
      </c>
      <c r="L24" s="112">
        <v>2.1631635978835977E-2</v>
      </c>
      <c r="M24" s="112">
        <v>-0.25468330158730162</v>
      </c>
      <c r="Q24" s="112" t="s">
        <v>182</v>
      </c>
      <c r="AD24" s="112" t="s">
        <v>181</v>
      </c>
      <c r="AE24" s="112">
        <v>6.5146579804560263</v>
      </c>
      <c r="AF24" s="112">
        <v>6.5146579804560263</v>
      </c>
      <c r="AH24" s="112" t="s">
        <v>150</v>
      </c>
      <c r="AI24" s="112" t="s">
        <v>149</v>
      </c>
      <c r="AJ24" s="112">
        <v>29.417989417989418</v>
      </c>
      <c r="AK24" s="112">
        <v>29.417989417989418</v>
      </c>
      <c r="AL24" s="112">
        <v>0</v>
      </c>
      <c r="AM24" s="112">
        <v>0</v>
      </c>
      <c r="AN24" s="112" t="s">
        <v>148</v>
      </c>
      <c r="AO24" s="112" t="s">
        <v>147</v>
      </c>
      <c r="AP24" s="112" t="s">
        <v>146</v>
      </c>
      <c r="AQ24" s="112" t="s">
        <v>145</v>
      </c>
      <c r="AR24" s="112" t="s">
        <v>144</v>
      </c>
      <c r="AS24" s="112">
        <v>3070</v>
      </c>
      <c r="AT24" s="112">
        <v>0.59299999999999997</v>
      </c>
      <c r="AU24" s="112">
        <v>1.1200000000000001</v>
      </c>
      <c r="AV24" s="112">
        <v>1.24</v>
      </c>
      <c r="AW24" s="112">
        <v>-2.82E-3</v>
      </c>
      <c r="AX24" s="113">
        <v>4.0199999999999996</v>
      </c>
      <c r="AY24" s="113">
        <v>19.97</v>
      </c>
      <c r="AZ24" s="113">
        <v>15.95</v>
      </c>
      <c r="BA24" s="112">
        <v>90.313227513227517</v>
      </c>
      <c r="BB24" s="112">
        <v>1.7444867724867724E-2</v>
      </c>
    </row>
    <row r="25" spans="1:54" x14ac:dyDescent="0.2">
      <c r="A25" s="112" t="s">
        <v>156</v>
      </c>
      <c r="B25" s="112" t="s">
        <v>155</v>
      </c>
      <c r="C25" s="112">
        <v>446800</v>
      </c>
      <c r="D25" s="114" t="s">
        <v>154</v>
      </c>
      <c r="E25" s="112" t="s">
        <v>180</v>
      </c>
      <c r="F25" s="112">
        <v>0.85</v>
      </c>
      <c r="G25" s="113">
        <v>6.5147000000000004</v>
      </c>
      <c r="I25" s="113">
        <v>20.86</v>
      </c>
      <c r="J25" s="113">
        <f t="shared" si="0"/>
        <v>0.13748447496074798</v>
      </c>
      <c r="K25" s="112">
        <v>151.72622222222225</v>
      </c>
      <c r="L25" s="112">
        <v>3.2447453968253964E-2</v>
      </c>
      <c r="M25" s="112">
        <v>-0.38202495238095241</v>
      </c>
      <c r="Q25" s="112" t="s">
        <v>179</v>
      </c>
      <c r="AD25" s="112" t="s">
        <v>178</v>
      </c>
      <c r="AE25" s="112">
        <v>6.5146579804560263</v>
      </c>
      <c r="AF25" s="112">
        <v>6.5146579804560263</v>
      </c>
      <c r="AH25" s="112" t="s">
        <v>150</v>
      </c>
      <c r="AI25" s="112" t="s">
        <v>149</v>
      </c>
      <c r="AJ25" s="112">
        <v>44.126984126984127</v>
      </c>
      <c r="AK25" s="112">
        <v>44.126984126984127</v>
      </c>
      <c r="AL25" s="112">
        <v>0</v>
      </c>
      <c r="AM25" s="112">
        <v>0</v>
      </c>
      <c r="AN25" s="112" t="s">
        <v>148</v>
      </c>
      <c r="AO25" s="112" t="s">
        <v>147</v>
      </c>
      <c r="AP25" s="112" t="s">
        <v>146</v>
      </c>
      <c r="AQ25" s="112" t="s">
        <v>145</v>
      </c>
      <c r="AR25" s="112" t="s">
        <v>144</v>
      </c>
      <c r="AS25" s="112">
        <v>3070</v>
      </c>
      <c r="AT25" s="112">
        <v>0.59299999999999997</v>
      </c>
      <c r="AU25" s="112">
        <v>1.1200000000000001</v>
      </c>
      <c r="AV25" s="112">
        <v>1.24</v>
      </c>
      <c r="AW25" s="112">
        <v>-2.82E-3</v>
      </c>
      <c r="AX25" s="113">
        <v>4.6100000000000003</v>
      </c>
      <c r="AY25" s="113">
        <v>25.47</v>
      </c>
      <c r="AZ25" s="113">
        <v>20.86</v>
      </c>
      <c r="BA25" s="112">
        <v>135.46984126984128</v>
      </c>
      <c r="BB25" s="112">
        <v>2.6167301587301586E-2</v>
      </c>
    </row>
    <row r="26" spans="1:54" x14ac:dyDescent="0.2">
      <c r="A26" s="112" t="s">
        <v>156</v>
      </c>
      <c r="B26" s="112" t="s">
        <v>155</v>
      </c>
      <c r="C26" s="112">
        <v>446801</v>
      </c>
      <c r="D26" s="114" t="s">
        <v>154</v>
      </c>
      <c r="E26" s="112" t="s">
        <v>177</v>
      </c>
      <c r="F26" s="112">
        <v>0.85</v>
      </c>
      <c r="G26" s="113">
        <v>6.5147000000000004</v>
      </c>
      <c r="I26" s="113">
        <v>27.48</v>
      </c>
      <c r="J26" s="113">
        <f t="shared" si="0"/>
        <v>0.10866941625852411</v>
      </c>
      <c r="K26" s="112">
        <v>252.87703703703707</v>
      </c>
      <c r="L26" s="112">
        <v>5.4079089947089945E-2</v>
      </c>
      <c r="M26" s="112">
        <v>-0.63670825396825403</v>
      </c>
      <c r="Q26" s="112" t="s">
        <v>176</v>
      </c>
      <c r="AD26" s="112" t="s">
        <v>175</v>
      </c>
      <c r="AE26" s="112">
        <v>6.5146579804560263</v>
      </c>
      <c r="AF26" s="112">
        <v>6.5146579804560263</v>
      </c>
      <c r="AH26" s="112" t="s">
        <v>150</v>
      </c>
      <c r="AI26" s="112" t="s">
        <v>149</v>
      </c>
      <c r="AJ26" s="112">
        <v>73.544973544973544</v>
      </c>
      <c r="AK26" s="112">
        <v>73.544973544973544</v>
      </c>
      <c r="AL26" s="112">
        <v>0</v>
      </c>
      <c r="AM26" s="112">
        <v>0</v>
      </c>
      <c r="AN26" s="112" t="s">
        <v>148</v>
      </c>
      <c r="AO26" s="112" t="s">
        <v>147</v>
      </c>
      <c r="AP26" s="112" t="s">
        <v>146</v>
      </c>
      <c r="AQ26" s="112" t="s">
        <v>145</v>
      </c>
      <c r="AR26" s="112" t="s">
        <v>144</v>
      </c>
      <c r="AS26" s="112">
        <v>3070</v>
      </c>
      <c r="AT26" s="112">
        <v>0.59299999999999997</v>
      </c>
      <c r="AU26" s="112">
        <v>1.1200000000000001</v>
      </c>
      <c r="AV26" s="112">
        <v>1.24</v>
      </c>
      <c r="AW26" s="112">
        <v>-2.82E-3</v>
      </c>
      <c r="AX26" s="113">
        <v>6.49</v>
      </c>
      <c r="AY26" s="113">
        <v>33.97</v>
      </c>
      <c r="AZ26" s="113">
        <v>27.48</v>
      </c>
      <c r="BA26" s="112">
        <v>225.78306878306879</v>
      </c>
      <c r="BB26" s="112">
        <v>4.361216931216931E-2</v>
      </c>
    </row>
    <row r="27" spans="1:54" x14ac:dyDescent="0.2">
      <c r="A27" s="112" t="s">
        <v>156</v>
      </c>
      <c r="B27" s="112" t="s">
        <v>155</v>
      </c>
      <c r="C27" s="112">
        <v>446802</v>
      </c>
      <c r="D27" s="114" t="s">
        <v>154</v>
      </c>
      <c r="E27" s="112" t="s">
        <v>174</v>
      </c>
      <c r="F27" s="112">
        <v>0.85</v>
      </c>
      <c r="G27" s="113">
        <v>6.5147000000000004</v>
      </c>
      <c r="I27" s="113">
        <v>21.31</v>
      </c>
      <c r="J27" s="113">
        <f t="shared" si="0"/>
        <v>0.23172871513184834</v>
      </c>
      <c r="K27" s="112">
        <v>91.960981132075474</v>
      </c>
      <c r="L27" s="112">
        <v>1.9666341509433961E-2</v>
      </c>
      <c r="M27" s="112">
        <v>-0.23154461320754718</v>
      </c>
      <c r="Q27" s="112" t="s">
        <v>173</v>
      </c>
      <c r="AD27" s="112" t="s">
        <v>172</v>
      </c>
      <c r="AE27" s="112">
        <v>6.5146579804560263</v>
      </c>
      <c r="AF27" s="112">
        <v>6.5146579804560263</v>
      </c>
      <c r="AH27" s="112" t="s">
        <v>150</v>
      </c>
      <c r="AI27" s="112" t="s">
        <v>149</v>
      </c>
      <c r="AJ27" s="112">
        <v>26.745283018867923</v>
      </c>
      <c r="AK27" s="112">
        <v>26.745283018867923</v>
      </c>
      <c r="AL27" s="112">
        <v>0</v>
      </c>
      <c r="AM27" s="112">
        <v>0</v>
      </c>
      <c r="AN27" s="112" t="s">
        <v>148</v>
      </c>
      <c r="AO27" s="112" t="s">
        <v>147</v>
      </c>
      <c r="AP27" s="112" t="s">
        <v>146</v>
      </c>
      <c r="AQ27" s="112" t="s">
        <v>145</v>
      </c>
      <c r="AR27" s="112" t="s">
        <v>144</v>
      </c>
      <c r="AS27" s="112">
        <v>3070</v>
      </c>
      <c r="AT27" s="112">
        <v>0.59299999999999997</v>
      </c>
      <c r="AU27" s="112">
        <v>1.1200000000000001</v>
      </c>
      <c r="AV27" s="112">
        <v>1.24</v>
      </c>
      <c r="AW27" s="112">
        <v>-2.82E-3</v>
      </c>
      <c r="AX27" s="113">
        <v>6.59</v>
      </c>
      <c r="AY27" s="113">
        <v>27.9</v>
      </c>
      <c r="AZ27" s="113">
        <v>21.31</v>
      </c>
      <c r="BA27" s="112">
        <v>82.108018867924528</v>
      </c>
      <c r="BB27" s="112">
        <v>1.5859952830188678E-2</v>
      </c>
    </row>
    <row r="28" spans="1:54" x14ac:dyDescent="0.2">
      <c r="A28" s="112" t="s">
        <v>156</v>
      </c>
      <c r="B28" s="112" t="s">
        <v>155</v>
      </c>
      <c r="C28" s="112">
        <v>446803</v>
      </c>
      <c r="D28" s="114" t="s">
        <v>154</v>
      </c>
      <c r="E28" s="112" t="s">
        <v>171</v>
      </c>
      <c r="F28" s="112">
        <v>0.85</v>
      </c>
      <c r="G28" s="113">
        <v>6.5147000000000004</v>
      </c>
      <c r="I28" s="113">
        <v>24.44</v>
      </c>
      <c r="J28" s="113">
        <f t="shared" si="0"/>
        <v>0.25797219142961347</v>
      </c>
      <c r="K28" s="112">
        <v>94.73889361702129</v>
      </c>
      <c r="L28" s="112">
        <v>2.0260412765957445E-2</v>
      </c>
      <c r="M28" s="112">
        <v>-0.23853899999999997</v>
      </c>
      <c r="Q28" s="112" t="s">
        <v>170</v>
      </c>
      <c r="AD28" s="112" t="s">
        <v>169</v>
      </c>
      <c r="AE28" s="112">
        <v>6.5146579804560263</v>
      </c>
      <c r="AF28" s="112">
        <v>6.5146579804560263</v>
      </c>
      <c r="AH28" s="112" t="s">
        <v>150</v>
      </c>
      <c r="AI28" s="112" t="s">
        <v>149</v>
      </c>
      <c r="AJ28" s="112">
        <v>27.553191489361701</v>
      </c>
      <c r="AK28" s="112">
        <v>27.553191489361701</v>
      </c>
      <c r="AL28" s="112">
        <v>0</v>
      </c>
      <c r="AM28" s="112">
        <v>0</v>
      </c>
      <c r="AN28" s="112" t="s">
        <v>148</v>
      </c>
      <c r="AO28" s="112" t="s">
        <v>147</v>
      </c>
      <c r="AP28" s="112" t="s">
        <v>146</v>
      </c>
      <c r="AQ28" s="112" t="s">
        <v>145</v>
      </c>
      <c r="AR28" s="112" t="s">
        <v>144</v>
      </c>
      <c r="AS28" s="112">
        <v>3070</v>
      </c>
      <c r="AT28" s="112">
        <v>0.59299999999999997</v>
      </c>
      <c r="AU28" s="112">
        <v>1.1200000000000001</v>
      </c>
      <c r="AV28" s="112">
        <v>1.24</v>
      </c>
      <c r="AW28" s="112">
        <v>-2.82E-3</v>
      </c>
      <c r="AX28" s="113">
        <v>9.5299999999999994</v>
      </c>
      <c r="AY28" s="113">
        <v>33.97</v>
      </c>
      <c r="AZ28" s="113">
        <v>24.44</v>
      </c>
      <c r="BA28" s="112">
        <v>84.588297872340419</v>
      </c>
      <c r="BB28" s="112">
        <v>1.6339042553191487E-2</v>
      </c>
    </row>
    <row r="29" spans="1:54" x14ac:dyDescent="0.2">
      <c r="A29" s="112" t="s">
        <v>156</v>
      </c>
      <c r="B29" s="112" t="s">
        <v>155</v>
      </c>
      <c r="C29" s="112">
        <v>446811</v>
      </c>
      <c r="D29" s="114" t="s">
        <v>154</v>
      </c>
      <c r="E29" s="112" t="s">
        <v>168</v>
      </c>
      <c r="F29" s="112">
        <v>0.85</v>
      </c>
      <c r="G29" s="113">
        <v>6.5147000000000004</v>
      </c>
      <c r="I29" s="113">
        <v>35.25</v>
      </c>
      <c r="J29" s="113">
        <f t="shared" si="0"/>
        <v>0.2729303480133991</v>
      </c>
      <c r="K29" s="112">
        <v>129.15383084577115</v>
      </c>
      <c r="L29" s="112">
        <v>2.762022885572139E-2</v>
      </c>
      <c r="M29" s="112">
        <v>-0.32519089552238806</v>
      </c>
      <c r="Q29" s="112" t="s">
        <v>167</v>
      </c>
      <c r="AD29" s="112" t="s">
        <v>166</v>
      </c>
      <c r="AE29" s="112">
        <v>6.5146579804560263</v>
      </c>
      <c r="AF29" s="112">
        <v>6.5146579804560263</v>
      </c>
      <c r="AH29" s="112" t="s">
        <v>150</v>
      </c>
      <c r="AI29" s="112" t="s">
        <v>149</v>
      </c>
      <c r="AJ29" s="112">
        <v>37.562189054726367</v>
      </c>
      <c r="AK29" s="112">
        <v>37.562189054726367</v>
      </c>
      <c r="AL29" s="112">
        <v>0</v>
      </c>
      <c r="AM29" s="112">
        <v>0</v>
      </c>
      <c r="AN29" s="112" t="s">
        <v>148</v>
      </c>
      <c r="AO29" s="112" t="s">
        <v>147</v>
      </c>
      <c r="AP29" s="112" t="s">
        <v>146</v>
      </c>
      <c r="AQ29" s="112" t="s">
        <v>145</v>
      </c>
      <c r="AR29" s="112" t="s">
        <v>144</v>
      </c>
      <c r="AS29" s="112">
        <v>3070</v>
      </c>
      <c r="AT29" s="112">
        <v>0.59299999999999997</v>
      </c>
      <c r="AU29" s="112">
        <v>1.1200000000000001</v>
      </c>
      <c r="AV29" s="112">
        <v>1.24</v>
      </c>
      <c r="AW29" s="112">
        <v>-2.82E-3</v>
      </c>
      <c r="AX29" s="113">
        <v>9.98</v>
      </c>
      <c r="AY29" s="113">
        <v>45.23</v>
      </c>
      <c r="AZ29" s="113">
        <v>35.25</v>
      </c>
      <c r="BA29" s="112">
        <v>115.31592039800995</v>
      </c>
      <c r="BB29" s="112">
        <v>2.2274378109452736E-2</v>
      </c>
    </row>
    <row r="30" spans="1:54" x14ac:dyDescent="0.2">
      <c r="A30" s="112" t="s">
        <v>156</v>
      </c>
      <c r="B30" s="112" t="s">
        <v>155</v>
      </c>
      <c r="C30" s="112">
        <v>446812</v>
      </c>
      <c r="D30" s="114" t="s">
        <v>154</v>
      </c>
      <c r="E30" s="112" t="s">
        <v>165</v>
      </c>
      <c r="F30" s="112">
        <v>0.85</v>
      </c>
      <c r="G30" s="113">
        <v>6.5147000000000004</v>
      </c>
      <c r="I30" s="113">
        <v>26.9</v>
      </c>
      <c r="J30" s="113">
        <f t="shared" si="0"/>
        <v>0.1602144323308333</v>
      </c>
      <c r="K30" s="112">
        <v>167.8999800995025</v>
      </c>
      <c r="L30" s="112">
        <v>3.5906297512437804E-2</v>
      </c>
      <c r="M30" s="112">
        <v>-0.42274816417910449</v>
      </c>
      <c r="Q30" s="112" t="s">
        <v>164</v>
      </c>
      <c r="AD30" s="112" t="s">
        <v>163</v>
      </c>
      <c r="AE30" s="112">
        <v>6.5146579804560263</v>
      </c>
      <c r="AF30" s="112">
        <v>6.5146579804560263</v>
      </c>
      <c r="AH30" s="112" t="s">
        <v>150</v>
      </c>
      <c r="AI30" s="112" t="s">
        <v>149</v>
      </c>
      <c r="AJ30" s="112">
        <v>48.830845771144276</v>
      </c>
      <c r="AK30" s="112">
        <v>48.830845771144276</v>
      </c>
      <c r="AL30" s="112">
        <v>0</v>
      </c>
      <c r="AM30" s="112">
        <v>0</v>
      </c>
      <c r="AN30" s="112" t="s">
        <v>148</v>
      </c>
      <c r="AO30" s="112" t="s">
        <v>147</v>
      </c>
      <c r="AP30" s="112" t="s">
        <v>146</v>
      </c>
      <c r="AQ30" s="112" t="s">
        <v>145</v>
      </c>
      <c r="AR30" s="112" t="s">
        <v>144</v>
      </c>
      <c r="AS30" s="112">
        <v>3070</v>
      </c>
      <c r="AT30" s="112">
        <v>0.59299999999999997</v>
      </c>
      <c r="AU30" s="112">
        <v>1.1200000000000001</v>
      </c>
      <c r="AV30" s="112">
        <v>1.24</v>
      </c>
      <c r="AW30" s="112">
        <v>-2.82E-3</v>
      </c>
      <c r="AX30" s="113">
        <v>10.24</v>
      </c>
      <c r="AY30" s="113">
        <v>37.14</v>
      </c>
      <c r="AZ30" s="113">
        <v>26.9</v>
      </c>
      <c r="BA30" s="112">
        <v>149.91069651741293</v>
      </c>
      <c r="BB30" s="112">
        <v>2.8956691542288554E-2</v>
      </c>
    </row>
    <row r="31" spans="1:54" x14ac:dyDescent="0.2">
      <c r="A31" s="112" t="s">
        <v>156</v>
      </c>
      <c r="B31" s="112" t="s">
        <v>155</v>
      </c>
      <c r="C31" s="112">
        <v>446813</v>
      </c>
      <c r="D31" s="114" t="s">
        <v>154</v>
      </c>
      <c r="E31" s="112" t="s">
        <v>162</v>
      </c>
      <c r="F31" s="112">
        <v>0.85</v>
      </c>
      <c r="G31" s="113">
        <v>6.5147000000000004</v>
      </c>
      <c r="I31" s="113">
        <v>35.17</v>
      </c>
      <c r="J31" s="113">
        <f t="shared" si="0"/>
        <v>0.2290427668441955</v>
      </c>
      <c r="K31" s="112">
        <v>153.55210943606926</v>
      </c>
      <c r="L31" s="112">
        <v>3.2837929592406473E-2</v>
      </c>
      <c r="M31" s="112">
        <v>-0.38662227554438866</v>
      </c>
      <c r="Q31" s="112" t="s">
        <v>161</v>
      </c>
      <c r="AD31" s="112" t="s">
        <v>160</v>
      </c>
      <c r="AE31" s="112">
        <v>6.5146579804560263</v>
      </c>
      <c r="AF31" s="112">
        <v>6.5146579804560263</v>
      </c>
      <c r="AH31" s="112" t="s">
        <v>150</v>
      </c>
      <c r="AI31" s="112" t="s">
        <v>149</v>
      </c>
      <c r="AJ31" s="112">
        <v>44.658012283640424</v>
      </c>
      <c r="AK31" s="112">
        <v>44.658012283640424</v>
      </c>
      <c r="AL31" s="112">
        <v>0</v>
      </c>
      <c r="AM31" s="112">
        <v>0</v>
      </c>
      <c r="AN31" s="112" t="s">
        <v>148</v>
      </c>
      <c r="AO31" s="112" t="s">
        <v>147</v>
      </c>
      <c r="AP31" s="112" t="s">
        <v>146</v>
      </c>
      <c r="AQ31" s="112" t="s">
        <v>145</v>
      </c>
      <c r="AR31" s="112" t="s">
        <v>144</v>
      </c>
      <c r="AS31" s="112">
        <v>3070</v>
      </c>
      <c r="AT31" s="112">
        <v>0.59299999999999997</v>
      </c>
      <c r="AU31" s="112">
        <v>1.1200000000000001</v>
      </c>
      <c r="AV31" s="112">
        <v>1.24</v>
      </c>
      <c r="AW31" s="112">
        <v>-2.82E-3</v>
      </c>
      <c r="AX31" s="113">
        <v>9.8000000000000007</v>
      </c>
      <c r="AY31" s="113">
        <v>44.97</v>
      </c>
      <c r="AZ31" s="113">
        <v>35.17</v>
      </c>
      <c r="BA31" s="112">
        <v>137.10009771077611</v>
      </c>
      <c r="BB31" s="112">
        <v>2.6482201284198769E-2</v>
      </c>
    </row>
    <row r="32" spans="1:54" x14ac:dyDescent="0.2">
      <c r="A32" s="112" t="s">
        <v>156</v>
      </c>
      <c r="B32" s="112" t="s">
        <v>155</v>
      </c>
      <c r="C32" s="112">
        <v>446814</v>
      </c>
      <c r="D32" s="114" t="s">
        <v>154</v>
      </c>
      <c r="E32" s="112" t="s">
        <v>159</v>
      </c>
      <c r="F32" s="112">
        <v>0.85</v>
      </c>
      <c r="G32" s="113">
        <v>6.5147000000000004</v>
      </c>
      <c r="I32" s="113">
        <v>36.380000000000003</v>
      </c>
      <c r="J32" s="113">
        <f t="shared" si="0"/>
        <v>0.18164083473529727</v>
      </c>
      <c r="K32" s="112">
        <v>200.28536013400338</v>
      </c>
      <c r="L32" s="112">
        <v>4.2832082077051928E-2</v>
      </c>
      <c r="M32" s="112">
        <v>-0.50428992462311562</v>
      </c>
      <c r="Q32" s="112" t="s">
        <v>158</v>
      </c>
      <c r="AD32" s="112" t="s">
        <v>157</v>
      </c>
      <c r="AE32" s="112">
        <v>6.5146579804560263</v>
      </c>
      <c r="AF32" s="112">
        <v>6.5146579804560263</v>
      </c>
      <c r="AH32" s="112" t="s">
        <v>150</v>
      </c>
      <c r="AI32" s="112" t="s">
        <v>149</v>
      </c>
      <c r="AJ32" s="112">
        <v>58.24958123953099</v>
      </c>
      <c r="AK32" s="112">
        <v>58.24958123953099</v>
      </c>
      <c r="AL32" s="112">
        <v>0</v>
      </c>
      <c r="AM32" s="112">
        <v>0</v>
      </c>
      <c r="AN32" s="112" t="s">
        <v>148</v>
      </c>
      <c r="AO32" s="112" t="s">
        <v>147</v>
      </c>
      <c r="AP32" s="112" t="s">
        <v>146</v>
      </c>
      <c r="AQ32" s="112" t="s">
        <v>145</v>
      </c>
      <c r="AR32" s="112" t="s">
        <v>144</v>
      </c>
      <c r="AS32" s="112">
        <v>3070</v>
      </c>
      <c r="AT32" s="112">
        <v>0.59299999999999997</v>
      </c>
      <c r="AU32" s="112">
        <v>1.1200000000000001</v>
      </c>
      <c r="AV32" s="112">
        <v>1.24</v>
      </c>
      <c r="AW32" s="112">
        <v>-2.82E-3</v>
      </c>
      <c r="AX32" s="113">
        <v>9.6</v>
      </c>
      <c r="AY32" s="113">
        <v>45.98</v>
      </c>
      <c r="AZ32" s="113">
        <v>36.380000000000003</v>
      </c>
      <c r="BA32" s="112">
        <v>178.82621440536013</v>
      </c>
      <c r="BB32" s="112">
        <v>3.4542001675041872E-2</v>
      </c>
    </row>
    <row r="33" spans="1:54" x14ac:dyDescent="0.2">
      <c r="A33" s="112" t="s">
        <v>156</v>
      </c>
      <c r="B33" s="112" t="s">
        <v>155</v>
      </c>
      <c r="C33" s="112">
        <v>446815</v>
      </c>
      <c r="D33" s="114" t="s">
        <v>154</v>
      </c>
      <c r="E33" s="112" t="s">
        <v>153</v>
      </c>
      <c r="F33" s="112">
        <v>0.85</v>
      </c>
      <c r="G33" s="113">
        <v>6.5147000000000004</v>
      </c>
      <c r="I33" s="113">
        <v>46.13</v>
      </c>
      <c r="J33" s="113">
        <f t="shared" si="0"/>
        <v>0.19193448108711891</v>
      </c>
      <c r="K33" s="112">
        <v>240.34243216080404</v>
      </c>
      <c r="L33" s="112">
        <v>5.1398498492462308E-2</v>
      </c>
      <c r="M33" s="112">
        <v>-0.60514790954773867</v>
      </c>
      <c r="Q33" s="112" t="s">
        <v>152</v>
      </c>
      <c r="R33" s="112"/>
      <c r="S33" s="112"/>
      <c r="T33" s="112"/>
      <c r="U33" s="112"/>
      <c r="Y33" s="112"/>
      <c r="Z33" s="112"/>
      <c r="AA33" s="112"/>
      <c r="AC33" s="112"/>
      <c r="AD33" s="112" t="s">
        <v>151</v>
      </c>
      <c r="AE33" s="112">
        <v>6.5146579804560263</v>
      </c>
      <c r="AF33" s="112">
        <v>6.5146579804560263</v>
      </c>
      <c r="AH33" s="112" t="s">
        <v>150</v>
      </c>
      <c r="AI33" s="112" t="s">
        <v>149</v>
      </c>
      <c r="AJ33" s="112">
        <v>69.899497487437188</v>
      </c>
      <c r="AK33" s="112">
        <v>69.899497487437188</v>
      </c>
      <c r="AL33" s="112">
        <v>0</v>
      </c>
      <c r="AM33" s="112">
        <v>0</v>
      </c>
      <c r="AN33" s="112" t="s">
        <v>148</v>
      </c>
      <c r="AO33" s="112" t="s">
        <v>147</v>
      </c>
      <c r="AP33" s="112" t="s">
        <v>146</v>
      </c>
      <c r="AQ33" s="112" t="s">
        <v>145</v>
      </c>
      <c r="AR33" s="112" t="s">
        <v>144</v>
      </c>
      <c r="AS33" s="112">
        <v>3070</v>
      </c>
      <c r="AT33" s="112">
        <v>0.59299999999999997</v>
      </c>
      <c r="AU33" s="112">
        <v>1.1200000000000001</v>
      </c>
      <c r="AV33" s="112">
        <v>1.24</v>
      </c>
      <c r="AW33" s="112">
        <v>-2.82E-3</v>
      </c>
      <c r="AX33" s="113">
        <v>9.86</v>
      </c>
      <c r="AY33" s="113">
        <v>55.99</v>
      </c>
      <c r="AZ33" s="113">
        <v>46.13</v>
      </c>
      <c r="BA33" s="112">
        <v>214.59145728643216</v>
      </c>
      <c r="BB33" s="112">
        <v>4.145040201005025E-2</v>
      </c>
    </row>
    <row r="34" spans="1:54" x14ac:dyDescent="0.2">
      <c r="J34" s="111">
        <f>AVERAGE(J18:J33)</f>
        <v>0.22376915014212775</v>
      </c>
    </row>
    <row r="35" spans="1:54" x14ac:dyDescent="0.2">
      <c r="I35" s="110" t="s">
        <v>143</v>
      </c>
      <c r="J35" s="154">
        <f>J34*'LED base to incremental Costs'!N18</f>
        <v>0.28015413724168159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F27" sqref="F27"/>
    </sheetView>
  </sheetViews>
  <sheetFormatPr defaultRowHeight="12.75" x14ac:dyDescent="0.2"/>
  <cols>
    <col min="1" max="1" width="14.7109375" style="121" bestFit="1" customWidth="1"/>
    <col min="2" max="2" width="21.42578125" style="121" bestFit="1" customWidth="1"/>
    <col min="3" max="3" width="13.42578125" style="121" bestFit="1" customWidth="1"/>
    <col min="4" max="4" width="7" style="121" bestFit="1" customWidth="1"/>
    <col min="5" max="5" width="12.5703125" style="121" bestFit="1" customWidth="1"/>
    <col min="6" max="7" width="12" style="121" bestFit="1" customWidth="1"/>
    <col min="8" max="8" width="17.28515625" style="121" bestFit="1" customWidth="1"/>
    <col min="9" max="9" width="14.5703125" style="121" bestFit="1" customWidth="1"/>
    <col min="10" max="10" width="15.140625" style="121" bestFit="1" customWidth="1"/>
    <col min="11" max="11" width="10.5703125" style="121" bestFit="1" customWidth="1"/>
    <col min="12" max="12" width="13.7109375" style="121" bestFit="1" customWidth="1"/>
    <col min="13" max="13" width="7.5703125" style="121" bestFit="1" customWidth="1"/>
    <col min="14" max="256" width="9.140625" style="121"/>
    <col min="257" max="257" width="14.7109375" style="121" bestFit="1" customWidth="1"/>
    <col min="258" max="258" width="21.42578125" style="121" bestFit="1" customWidth="1"/>
    <col min="259" max="259" width="13.42578125" style="121" bestFit="1" customWidth="1"/>
    <col min="260" max="260" width="7" style="121" bestFit="1" customWidth="1"/>
    <col min="261" max="261" width="12.5703125" style="121" bestFit="1" customWidth="1"/>
    <col min="262" max="263" width="12" style="121" bestFit="1" customWidth="1"/>
    <col min="264" max="264" width="17.28515625" style="121" bestFit="1" customWidth="1"/>
    <col min="265" max="265" width="14.5703125" style="121" bestFit="1" customWidth="1"/>
    <col min="266" max="266" width="15.140625" style="121" bestFit="1" customWidth="1"/>
    <col min="267" max="267" width="10.5703125" style="121" bestFit="1" customWidth="1"/>
    <col min="268" max="268" width="13.7109375" style="121" bestFit="1" customWidth="1"/>
    <col min="269" max="269" width="7.5703125" style="121" bestFit="1" customWidth="1"/>
    <col min="270" max="512" width="9.140625" style="121"/>
    <col min="513" max="513" width="14.7109375" style="121" bestFit="1" customWidth="1"/>
    <col min="514" max="514" width="21.42578125" style="121" bestFit="1" customWidth="1"/>
    <col min="515" max="515" width="13.42578125" style="121" bestFit="1" customWidth="1"/>
    <col min="516" max="516" width="7" style="121" bestFit="1" customWidth="1"/>
    <col min="517" max="517" width="12.5703125" style="121" bestFit="1" customWidth="1"/>
    <col min="518" max="519" width="12" style="121" bestFit="1" customWidth="1"/>
    <col min="520" max="520" width="17.28515625" style="121" bestFit="1" customWidth="1"/>
    <col min="521" max="521" width="14.5703125" style="121" bestFit="1" customWidth="1"/>
    <col min="522" max="522" width="15.140625" style="121" bestFit="1" customWidth="1"/>
    <col min="523" max="523" width="10.5703125" style="121" bestFit="1" customWidth="1"/>
    <col min="524" max="524" width="13.7109375" style="121" bestFit="1" customWidth="1"/>
    <col min="525" max="525" width="7.5703125" style="121" bestFit="1" customWidth="1"/>
    <col min="526" max="768" width="9.140625" style="121"/>
    <col min="769" max="769" width="14.7109375" style="121" bestFit="1" customWidth="1"/>
    <col min="770" max="770" width="21.42578125" style="121" bestFit="1" customWidth="1"/>
    <col min="771" max="771" width="13.42578125" style="121" bestFit="1" customWidth="1"/>
    <col min="772" max="772" width="7" style="121" bestFit="1" customWidth="1"/>
    <col min="773" max="773" width="12.5703125" style="121" bestFit="1" customWidth="1"/>
    <col min="774" max="775" width="12" style="121" bestFit="1" customWidth="1"/>
    <col min="776" max="776" width="17.28515625" style="121" bestFit="1" customWidth="1"/>
    <col min="777" max="777" width="14.5703125" style="121" bestFit="1" customWidth="1"/>
    <col min="778" max="778" width="15.140625" style="121" bestFit="1" customWidth="1"/>
    <col min="779" max="779" width="10.5703125" style="121" bestFit="1" customWidth="1"/>
    <col min="780" max="780" width="13.7109375" style="121" bestFit="1" customWidth="1"/>
    <col min="781" max="781" width="7.5703125" style="121" bestFit="1" customWidth="1"/>
    <col min="782" max="1024" width="9.140625" style="121"/>
    <col min="1025" max="1025" width="14.7109375" style="121" bestFit="1" customWidth="1"/>
    <col min="1026" max="1026" width="21.42578125" style="121" bestFit="1" customWidth="1"/>
    <col min="1027" max="1027" width="13.42578125" style="121" bestFit="1" customWidth="1"/>
    <col min="1028" max="1028" width="7" style="121" bestFit="1" customWidth="1"/>
    <col min="1029" max="1029" width="12.5703125" style="121" bestFit="1" customWidth="1"/>
    <col min="1030" max="1031" width="12" style="121" bestFit="1" customWidth="1"/>
    <col min="1032" max="1032" width="17.28515625" style="121" bestFit="1" customWidth="1"/>
    <col min="1033" max="1033" width="14.5703125" style="121" bestFit="1" customWidth="1"/>
    <col min="1034" max="1034" width="15.140625" style="121" bestFit="1" customWidth="1"/>
    <col min="1035" max="1035" width="10.5703125" style="121" bestFit="1" customWidth="1"/>
    <col min="1036" max="1036" width="13.7109375" style="121" bestFit="1" customWidth="1"/>
    <col min="1037" max="1037" width="7.5703125" style="121" bestFit="1" customWidth="1"/>
    <col min="1038" max="1280" width="9.140625" style="121"/>
    <col min="1281" max="1281" width="14.7109375" style="121" bestFit="1" customWidth="1"/>
    <col min="1282" max="1282" width="21.42578125" style="121" bestFit="1" customWidth="1"/>
    <col min="1283" max="1283" width="13.42578125" style="121" bestFit="1" customWidth="1"/>
    <col min="1284" max="1284" width="7" style="121" bestFit="1" customWidth="1"/>
    <col min="1285" max="1285" width="12.5703125" style="121" bestFit="1" customWidth="1"/>
    <col min="1286" max="1287" width="12" style="121" bestFit="1" customWidth="1"/>
    <col min="1288" max="1288" width="17.28515625" style="121" bestFit="1" customWidth="1"/>
    <col min="1289" max="1289" width="14.5703125" style="121" bestFit="1" customWidth="1"/>
    <col min="1290" max="1290" width="15.140625" style="121" bestFit="1" customWidth="1"/>
    <col min="1291" max="1291" width="10.5703125" style="121" bestFit="1" customWidth="1"/>
    <col min="1292" max="1292" width="13.7109375" style="121" bestFit="1" customWidth="1"/>
    <col min="1293" max="1293" width="7.5703125" style="121" bestFit="1" customWidth="1"/>
    <col min="1294" max="1536" width="9.140625" style="121"/>
    <col min="1537" max="1537" width="14.7109375" style="121" bestFit="1" customWidth="1"/>
    <col min="1538" max="1538" width="21.42578125" style="121" bestFit="1" customWidth="1"/>
    <col min="1539" max="1539" width="13.42578125" style="121" bestFit="1" customWidth="1"/>
    <col min="1540" max="1540" width="7" style="121" bestFit="1" customWidth="1"/>
    <col min="1541" max="1541" width="12.5703125" style="121" bestFit="1" customWidth="1"/>
    <col min="1542" max="1543" width="12" style="121" bestFit="1" customWidth="1"/>
    <col min="1544" max="1544" width="17.28515625" style="121" bestFit="1" customWidth="1"/>
    <col min="1545" max="1545" width="14.5703125" style="121" bestFit="1" customWidth="1"/>
    <col min="1546" max="1546" width="15.140625" style="121" bestFit="1" customWidth="1"/>
    <col min="1547" max="1547" width="10.5703125" style="121" bestFit="1" customWidth="1"/>
    <col min="1548" max="1548" width="13.7109375" style="121" bestFit="1" customWidth="1"/>
    <col min="1549" max="1549" width="7.5703125" style="121" bestFit="1" customWidth="1"/>
    <col min="1550" max="1792" width="9.140625" style="121"/>
    <col min="1793" max="1793" width="14.7109375" style="121" bestFit="1" customWidth="1"/>
    <col min="1794" max="1794" width="21.42578125" style="121" bestFit="1" customWidth="1"/>
    <col min="1795" max="1795" width="13.42578125" style="121" bestFit="1" customWidth="1"/>
    <col min="1796" max="1796" width="7" style="121" bestFit="1" customWidth="1"/>
    <col min="1797" max="1797" width="12.5703125" style="121" bestFit="1" customWidth="1"/>
    <col min="1798" max="1799" width="12" style="121" bestFit="1" customWidth="1"/>
    <col min="1800" max="1800" width="17.28515625" style="121" bestFit="1" customWidth="1"/>
    <col min="1801" max="1801" width="14.5703125" style="121" bestFit="1" customWidth="1"/>
    <col min="1802" max="1802" width="15.140625" style="121" bestFit="1" customWidth="1"/>
    <col min="1803" max="1803" width="10.5703125" style="121" bestFit="1" customWidth="1"/>
    <col min="1804" max="1804" width="13.7109375" style="121" bestFit="1" customWidth="1"/>
    <col min="1805" max="1805" width="7.5703125" style="121" bestFit="1" customWidth="1"/>
    <col min="1806" max="2048" width="9.140625" style="121"/>
    <col min="2049" max="2049" width="14.7109375" style="121" bestFit="1" customWidth="1"/>
    <col min="2050" max="2050" width="21.42578125" style="121" bestFit="1" customWidth="1"/>
    <col min="2051" max="2051" width="13.42578125" style="121" bestFit="1" customWidth="1"/>
    <col min="2052" max="2052" width="7" style="121" bestFit="1" customWidth="1"/>
    <col min="2053" max="2053" width="12.5703125" style="121" bestFit="1" customWidth="1"/>
    <col min="2054" max="2055" width="12" style="121" bestFit="1" customWidth="1"/>
    <col min="2056" max="2056" width="17.28515625" style="121" bestFit="1" customWidth="1"/>
    <col min="2057" max="2057" width="14.5703125" style="121" bestFit="1" customWidth="1"/>
    <col min="2058" max="2058" width="15.140625" style="121" bestFit="1" customWidth="1"/>
    <col min="2059" max="2059" width="10.5703125" style="121" bestFit="1" customWidth="1"/>
    <col min="2060" max="2060" width="13.7109375" style="121" bestFit="1" customWidth="1"/>
    <col min="2061" max="2061" width="7.5703125" style="121" bestFit="1" customWidth="1"/>
    <col min="2062" max="2304" width="9.140625" style="121"/>
    <col min="2305" max="2305" width="14.7109375" style="121" bestFit="1" customWidth="1"/>
    <col min="2306" max="2306" width="21.42578125" style="121" bestFit="1" customWidth="1"/>
    <col min="2307" max="2307" width="13.42578125" style="121" bestFit="1" customWidth="1"/>
    <col min="2308" max="2308" width="7" style="121" bestFit="1" customWidth="1"/>
    <col min="2309" max="2309" width="12.5703125" style="121" bestFit="1" customWidth="1"/>
    <col min="2310" max="2311" width="12" style="121" bestFit="1" customWidth="1"/>
    <col min="2312" max="2312" width="17.28515625" style="121" bestFit="1" customWidth="1"/>
    <col min="2313" max="2313" width="14.5703125" style="121" bestFit="1" customWidth="1"/>
    <col min="2314" max="2314" width="15.140625" style="121" bestFit="1" customWidth="1"/>
    <col min="2315" max="2315" width="10.5703125" style="121" bestFit="1" customWidth="1"/>
    <col min="2316" max="2316" width="13.7109375" style="121" bestFit="1" customWidth="1"/>
    <col min="2317" max="2317" width="7.5703125" style="121" bestFit="1" customWidth="1"/>
    <col min="2318" max="2560" width="9.140625" style="121"/>
    <col min="2561" max="2561" width="14.7109375" style="121" bestFit="1" customWidth="1"/>
    <col min="2562" max="2562" width="21.42578125" style="121" bestFit="1" customWidth="1"/>
    <col min="2563" max="2563" width="13.42578125" style="121" bestFit="1" customWidth="1"/>
    <col min="2564" max="2564" width="7" style="121" bestFit="1" customWidth="1"/>
    <col min="2565" max="2565" width="12.5703125" style="121" bestFit="1" customWidth="1"/>
    <col min="2566" max="2567" width="12" style="121" bestFit="1" customWidth="1"/>
    <col min="2568" max="2568" width="17.28515625" style="121" bestFit="1" customWidth="1"/>
    <col min="2569" max="2569" width="14.5703125" style="121" bestFit="1" customWidth="1"/>
    <col min="2570" max="2570" width="15.140625" style="121" bestFit="1" customWidth="1"/>
    <col min="2571" max="2571" width="10.5703125" style="121" bestFit="1" customWidth="1"/>
    <col min="2572" max="2572" width="13.7109375" style="121" bestFit="1" customWidth="1"/>
    <col min="2573" max="2573" width="7.5703125" style="121" bestFit="1" customWidth="1"/>
    <col min="2574" max="2816" width="9.140625" style="121"/>
    <col min="2817" max="2817" width="14.7109375" style="121" bestFit="1" customWidth="1"/>
    <col min="2818" max="2818" width="21.42578125" style="121" bestFit="1" customWidth="1"/>
    <col min="2819" max="2819" width="13.42578125" style="121" bestFit="1" customWidth="1"/>
    <col min="2820" max="2820" width="7" style="121" bestFit="1" customWidth="1"/>
    <col min="2821" max="2821" width="12.5703125" style="121" bestFit="1" customWidth="1"/>
    <col min="2822" max="2823" width="12" style="121" bestFit="1" customWidth="1"/>
    <col min="2824" max="2824" width="17.28515625" style="121" bestFit="1" customWidth="1"/>
    <col min="2825" max="2825" width="14.5703125" style="121" bestFit="1" customWidth="1"/>
    <col min="2826" max="2826" width="15.140625" style="121" bestFit="1" customWidth="1"/>
    <col min="2827" max="2827" width="10.5703125" style="121" bestFit="1" customWidth="1"/>
    <col min="2828" max="2828" width="13.7109375" style="121" bestFit="1" customWidth="1"/>
    <col min="2829" max="2829" width="7.5703125" style="121" bestFit="1" customWidth="1"/>
    <col min="2830" max="3072" width="9.140625" style="121"/>
    <col min="3073" max="3073" width="14.7109375" style="121" bestFit="1" customWidth="1"/>
    <col min="3074" max="3074" width="21.42578125" style="121" bestFit="1" customWidth="1"/>
    <col min="3075" max="3075" width="13.42578125" style="121" bestFit="1" customWidth="1"/>
    <col min="3076" max="3076" width="7" style="121" bestFit="1" customWidth="1"/>
    <col min="3077" max="3077" width="12.5703125" style="121" bestFit="1" customWidth="1"/>
    <col min="3078" max="3079" width="12" style="121" bestFit="1" customWidth="1"/>
    <col min="3080" max="3080" width="17.28515625" style="121" bestFit="1" customWidth="1"/>
    <col min="3081" max="3081" width="14.5703125" style="121" bestFit="1" customWidth="1"/>
    <col min="3082" max="3082" width="15.140625" style="121" bestFit="1" customWidth="1"/>
    <col min="3083" max="3083" width="10.5703125" style="121" bestFit="1" customWidth="1"/>
    <col min="3084" max="3084" width="13.7109375" style="121" bestFit="1" customWidth="1"/>
    <col min="3085" max="3085" width="7.5703125" style="121" bestFit="1" customWidth="1"/>
    <col min="3086" max="3328" width="9.140625" style="121"/>
    <col min="3329" max="3329" width="14.7109375" style="121" bestFit="1" customWidth="1"/>
    <col min="3330" max="3330" width="21.42578125" style="121" bestFit="1" customWidth="1"/>
    <col min="3331" max="3331" width="13.42578125" style="121" bestFit="1" customWidth="1"/>
    <col min="3332" max="3332" width="7" style="121" bestFit="1" customWidth="1"/>
    <col min="3333" max="3333" width="12.5703125" style="121" bestFit="1" customWidth="1"/>
    <col min="3334" max="3335" width="12" style="121" bestFit="1" customWidth="1"/>
    <col min="3336" max="3336" width="17.28515625" style="121" bestFit="1" customWidth="1"/>
    <col min="3337" max="3337" width="14.5703125" style="121" bestFit="1" customWidth="1"/>
    <col min="3338" max="3338" width="15.140625" style="121" bestFit="1" customWidth="1"/>
    <col min="3339" max="3339" width="10.5703125" style="121" bestFit="1" customWidth="1"/>
    <col min="3340" max="3340" width="13.7109375" style="121" bestFit="1" customWidth="1"/>
    <col min="3341" max="3341" width="7.5703125" style="121" bestFit="1" customWidth="1"/>
    <col min="3342" max="3584" width="9.140625" style="121"/>
    <col min="3585" max="3585" width="14.7109375" style="121" bestFit="1" customWidth="1"/>
    <col min="3586" max="3586" width="21.42578125" style="121" bestFit="1" customWidth="1"/>
    <col min="3587" max="3587" width="13.42578125" style="121" bestFit="1" customWidth="1"/>
    <col min="3588" max="3588" width="7" style="121" bestFit="1" customWidth="1"/>
    <col min="3589" max="3589" width="12.5703125" style="121" bestFit="1" customWidth="1"/>
    <col min="3590" max="3591" width="12" style="121" bestFit="1" customWidth="1"/>
    <col min="3592" max="3592" width="17.28515625" style="121" bestFit="1" customWidth="1"/>
    <col min="3593" max="3593" width="14.5703125" style="121" bestFit="1" customWidth="1"/>
    <col min="3594" max="3594" width="15.140625" style="121" bestFit="1" customWidth="1"/>
    <col min="3595" max="3595" width="10.5703125" style="121" bestFit="1" customWidth="1"/>
    <col min="3596" max="3596" width="13.7109375" style="121" bestFit="1" customWidth="1"/>
    <col min="3597" max="3597" width="7.5703125" style="121" bestFit="1" customWidth="1"/>
    <col min="3598" max="3840" width="9.140625" style="121"/>
    <col min="3841" max="3841" width="14.7109375" style="121" bestFit="1" customWidth="1"/>
    <col min="3842" max="3842" width="21.42578125" style="121" bestFit="1" customWidth="1"/>
    <col min="3843" max="3843" width="13.42578125" style="121" bestFit="1" customWidth="1"/>
    <col min="3844" max="3844" width="7" style="121" bestFit="1" customWidth="1"/>
    <col min="3845" max="3845" width="12.5703125" style="121" bestFit="1" customWidth="1"/>
    <col min="3846" max="3847" width="12" style="121" bestFit="1" customWidth="1"/>
    <col min="3848" max="3848" width="17.28515625" style="121" bestFit="1" customWidth="1"/>
    <col min="3849" max="3849" width="14.5703125" style="121" bestFit="1" customWidth="1"/>
    <col min="3850" max="3850" width="15.140625" style="121" bestFit="1" customWidth="1"/>
    <col min="3851" max="3851" width="10.5703125" style="121" bestFit="1" customWidth="1"/>
    <col min="3852" max="3852" width="13.7109375" style="121" bestFit="1" customWidth="1"/>
    <col min="3853" max="3853" width="7.5703125" style="121" bestFit="1" customWidth="1"/>
    <col min="3854" max="4096" width="9.140625" style="121"/>
    <col min="4097" max="4097" width="14.7109375" style="121" bestFit="1" customWidth="1"/>
    <col min="4098" max="4098" width="21.42578125" style="121" bestFit="1" customWidth="1"/>
    <col min="4099" max="4099" width="13.42578125" style="121" bestFit="1" customWidth="1"/>
    <col min="4100" max="4100" width="7" style="121" bestFit="1" customWidth="1"/>
    <col min="4101" max="4101" width="12.5703125" style="121" bestFit="1" customWidth="1"/>
    <col min="4102" max="4103" width="12" style="121" bestFit="1" customWidth="1"/>
    <col min="4104" max="4104" width="17.28515625" style="121" bestFit="1" customWidth="1"/>
    <col min="4105" max="4105" width="14.5703125" style="121" bestFit="1" customWidth="1"/>
    <col min="4106" max="4106" width="15.140625" style="121" bestFit="1" customWidth="1"/>
    <col min="4107" max="4107" width="10.5703125" style="121" bestFit="1" customWidth="1"/>
    <col min="4108" max="4108" width="13.7109375" style="121" bestFit="1" customWidth="1"/>
    <col min="4109" max="4109" width="7.5703125" style="121" bestFit="1" customWidth="1"/>
    <col min="4110" max="4352" width="9.140625" style="121"/>
    <col min="4353" max="4353" width="14.7109375" style="121" bestFit="1" customWidth="1"/>
    <col min="4354" max="4354" width="21.42578125" style="121" bestFit="1" customWidth="1"/>
    <col min="4355" max="4355" width="13.42578125" style="121" bestFit="1" customWidth="1"/>
    <col min="4356" max="4356" width="7" style="121" bestFit="1" customWidth="1"/>
    <col min="4357" max="4357" width="12.5703125" style="121" bestFit="1" customWidth="1"/>
    <col min="4358" max="4359" width="12" style="121" bestFit="1" customWidth="1"/>
    <col min="4360" max="4360" width="17.28515625" style="121" bestFit="1" customWidth="1"/>
    <col min="4361" max="4361" width="14.5703125" style="121" bestFit="1" customWidth="1"/>
    <col min="4362" max="4362" width="15.140625" style="121" bestFit="1" customWidth="1"/>
    <col min="4363" max="4363" width="10.5703125" style="121" bestFit="1" customWidth="1"/>
    <col min="4364" max="4364" width="13.7109375" style="121" bestFit="1" customWidth="1"/>
    <col min="4365" max="4365" width="7.5703125" style="121" bestFit="1" customWidth="1"/>
    <col min="4366" max="4608" width="9.140625" style="121"/>
    <col min="4609" max="4609" width="14.7109375" style="121" bestFit="1" customWidth="1"/>
    <col min="4610" max="4610" width="21.42578125" style="121" bestFit="1" customWidth="1"/>
    <col min="4611" max="4611" width="13.42578125" style="121" bestFit="1" customWidth="1"/>
    <col min="4612" max="4612" width="7" style="121" bestFit="1" customWidth="1"/>
    <col min="4613" max="4613" width="12.5703125" style="121" bestFit="1" customWidth="1"/>
    <col min="4614" max="4615" width="12" style="121" bestFit="1" customWidth="1"/>
    <col min="4616" max="4616" width="17.28515625" style="121" bestFit="1" customWidth="1"/>
    <col min="4617" max="4617" width="14.5703125" style="121" bestFit="1" customWidth="1"/>
    <col min="4618" max="4618" width="15.140625" style="121" bestFit="1" customWidth="1"/>
    <col min="4619" max="4619" width="10.5703125" style="121" bestFit="1" customWidth="1"/>
    <col min="4620" max="4620" width="13.7109375" style="121" bestFit="1" customWidth="1"/>
    <col min="4621" max="4621" width="7.5703125" style="121" bestFit="1" customWidth="1"/>
    <col min="4622" max="4864" width="9.140625" style="121"/>
    <col min="4865" max="4865" width="14.7109375" style="121" bestFit="1" customWidth="1"/>
    <col min="4866" max="4866" width="21.42578125" style="121" bestFit="1" customWidth="1"/>
    <col min="4867" max="4867" width="13.42578125" style="121" bestFit="1" customWidth="1"/>
    <col min="4868" max="4868" width="7" style="121" bestFit="1" customWidth="1"/>
    <col min="4869" max="4869" width="12.5703125" style="121" bestFit="1" customWidth="1"/>
    <col min="4870" max="4871" width="12" style="121" bestFit="1" customWidth="1"/>
    <col min="4872" max="4872" width="17.28515625" style="121" bestFit="1" customWidth="1"/>
    <col min="4873" max="4873" width="14.5703125" style="121" bestFit="1" customWidth="1"/>
    <col min="4874" max="4874" width="15.140625" style="121" bestFit="1" customWidth="1"/>
    <col min="4875" max="4875" width="10.5703125" style="121" bestFit="1" customWidth="1"/>
    <col min="4876" max="4876" width="13.7109375" style="121" bestFit="1" customWidth="1"/>
    <col min="4877" max="4877" width="7.5703125" style="121" bestFit="1" customWidth="1"/>
    <col min="4878" max="5120" width="9.140625" style="121"/>
    <col min="5121" max="5121" width="14.7109375" style="121" bestFit="1" customWidth="1"/>
    <col min="5122" max="5122" width="21.42578125" style="121" bestFit="1" customWidth="1"/>
    <col min="5123" max="5123" width="13.42578125" style="121" bestFit="1" customWidth="1"/>
    <col min="5124" max="5124" width="7" style="121" bestFit="1" customWidth="1"/>
    <col min="5125" max="5125" width="12.5703125" style="121" bestFit="1" customWidth="1"/>
    <col min="5126" max="5127" width="12" style="121" bestFit="1" customWidth="1"/>
    <col min="5128" max="5128" width="17.28515625" style="121" bestFit="1" customWidth="1"/>
    <col min="5129" max="5129" width="14.5703125" style="121" bestFit="1" customWidth="1"/>
    <col min="5130" max="5130" width="15.140625" style="121" bestFit="1" customWidth="1"/>
    <col min="5131" max="5131" width="10.5703125" style="121" bestFit="1" customWidth="1"/>
    <col min="5132" max="5132" width="13.7109375" style="121" bestFit="1" customWidth="1"/>
    <col min="5133" max="5133" width="7.5703125" style="121" bestFit="1" customWidth="1"/>
    <col min="5134" max="5376" width="9.140625" style="121"/>
    <col min="5377" max="5377" width="14.7109375" style="121" bestFit="1" customWidth="1"/>
    <col min="5378" max="5378" width="21.42578125" style="121" bestFit="1" customWidth="1"/>
    <col min="5379" max="5379" width="13.42578125" style="121" bestFit="1" customWidth="1"/>
    <col min="5380" max="5380" width="7" style="121" bestFit="1" customWidth="1"/>
    <col min="5381" max="5381" width="12.5703125" style="121" bestFit="1" customWidth="1"/>
    <col min="5382" max="5383" width="12" style="121" bestFit="1" customWidth="1"/>
    <col min="5384" max="5384" width="17.28515625" style="121" bestFit="1" customWidth="1"/>
    <col min="5385" max="5385" width="14.5703125" style="121" bestFit="1" customWidth="1"/>
    <col min="5386" max="5386" width="15.140625" style="121" bestFit="1" customWidth="1"/>
    <col min="5387" max="5387" width="10.5703125" style="121" bestFit="1" customWidth="1"/>
    <col min="5388" max="5388" width="13.7109375" style="121" bestFit="1" customWidth="1"/>
    <col min="5389" max="5389" width="7.5703125" style="121" bestFit="1" customWidth="1"/>
    <col min="5390" max="5632" width="9.140625" style="121"/>
    <col min="5633" max="5633" width="14.7109375" style="121" bestFit="1" customWidth="1"/>
    <col min="5634" max="5634" width="21.42578125" style="121" bestFit="1" customWidth="1"/>
    <col min="5635" max="5635" width="13.42578125" style="121" bestFit="1" customWidth="1"/>
    <col min="5636" max="5636" width="7" style="121" bestFit="1" customWidth="1"/>
    <col min="5637" max="5637" width="12.5703125" style="121" bestFit="1" customWidth="1"/>
    <col min="5638" max="5639" width="12" style="121" bestFit="1" customWidth="1"/>
    <col min="5640" max="5640" width="17.28515625" style="121" bestFit="1" customWidth="1"/>
    <col min="5641" max="5641" width="14.5703125" style="121" bestFit="1" customWidth="1"/>
    <col min="5642" max="5642" width="15.140625" style="121" bestFit="1" customWidth="1"/>
    <col min="5643" max="5643" width="10.5703125" style="121" bestFit="1" customWidth="1"/>
    <col min="5644" max="5644" width="13.7109375" style="121" bestFit="1" customWidth="1"/>
    <col min="5645" max="5645" width="7.5703125" style="121" bestFit="1" customWidth="1"/>
    <col min="5646" max="5888" width="9.140625" style="121"/>
    <col min="5889" max="5889" width="14.7109375" style="121" bestFit="1" customWidth="1"/>
    <col min="5890" max="5890" width="21.42578125" style="121" bestFit="1" customWidth="1"/>
    <col min="5891" max="5891" width="13.42578125" style="121" bestFit="1" customWidth="1"/>
    <col min="5892" max="5892" width="7" style="121" bestFit="1" customWidth="1"/>
    <col min="5893" max="5893" width="12.5703125" style="121" bestFit="1" customWidth="1"/>
    <col min="5894" max="5895" width="12" style="121" bestFit="1" customWidth="1"/>
    <col min="5896" max="5896" width="17.28515625" style="121" bestFit="1" customWidth="1"/>
    <col min="5897" max="5897" width="14.5703125" style="121" bestFit="1" customWidth="1"/>
    <col min="5898" max="5898" width="15.140625" style="121" bestFit="1" customWidth="1"/>
    <col min="5899" max="5899" width="10.5703125" style="121" bestFit="1" customWidth="1"/>
    <col min="5900" max="5900" width="13.7109375" style="121" bestFit="1" customWidth="1"/>
    <col min="5901" max="5901" width="7.5703125" style="121" bestFit="1" customWidth="1"/>
    <col min="5902" max="6144" width="9.140625" style="121"/>
    <col min="6145" max="6145" width="14.7109375" style="121" bestFit="1" customWidth="1"/>
    <col min="6146" max="6146" width="21.42578125" style="121" bestFit="1" customWidth="1"/>
    <col min="6147" max="6147" width="13.42578125" style="121" bestFit="1" customWidth="1"/>
    <col min="6148" max="6148" width="7" style="121" bestFit="1" customWidth="1"/>
    <col min="6149" max="6149" width="12.5703125" style="121" bestFit="1" customWidth="1"/>
    <col min="6150" max="6151" width="12" style="121" bestFit="1" customWidth="1"/>
    <col min="6152" max="6152" width="17.28515625" style="121" bestFit="1" customWidth="1"/>
    <col min="6153" max="6153" width="14.5703125" style="121" bestFit="1" customWidth="1"/>
    <col min="6154" max="6154" width="15.140625" style="121" bestFit="1" customWidth="1"/>
    <col min="6155" max="6155" width="10.5703125" style="121" bestFit="1" customWidth="1"/>
    <col min="6156" max="6156" width="13.7109375" style="121" bestFit="1" customWidth="1"/>
    <col min="6157" max="6157" width="7.5703125" style="121" bestFit="1" customWidth="1"/>
    <col min="6158" max="6400" width="9.140625" style="121"/>
    <col min="6401" max="6401" width="14.7109375" style="121" bestFit="1" customWidth="1"/>
    <col min="6402" max="6402" width="21.42578125" style="121" bestFit="1" customWidth="1"/>
    <col min="6403" max="6403" width="13.42578125" style="121" bestFit="1" customWidth="1"/>
    <col min="6404" max="6404" width="7" style="121" bestFit="1" customWidth="1"/>
    <col min="6405" max="6405" width="12.5703125" style="121" bestFit="1" customWidth="1"/>
    <col min="6406" max="6407" width="12" style="121" bestFit="1" customWidth="1"/>
    <col min="6408" max="6408" width="17.28515625" style="121" bestFit="1" customWidth="1"/>
    <col min="6409" max="6409" width="14.5703125" style="121" bestFit="1" customWidth="1"/>
    <col min="6410" max="6410" width="15.140625" style="121" bestFit="1" customWidth="1"/>
    <col min="6411" max="6411" width="10.5703125" style="121" bestFit="1" customWidth="1"/>
    <col min="6412" max="6412" width="13.7109375" style="121" bestFit="1" customWidth="1"/>
    <col min="6413" max="6413" width="7.5703125" style="121" bestFit="1" customWidth="1"/>
    <col min="6414" max="6656" width="9.140625" style="121"/>
    <col min="6657" max="6657" width="14.7109375" style="121" bestFit="1" customWidth="1"/>
    <col min="6658" max="6658" width="21.42578125" style="121" bestFit="1" customWidth="1"/>
    <col min="6659" max="6659" width="13.42578125" style="121" bestFit="1" customWidth="1"/>
    <col min="6660" max="6660" width="7" style="121" bestFit="1" customWidth="1"/>
    <col min="6661" max="6661" width="12.5703125" style="121" bestFit="1" customWidth="1"/>
    <col min="6662" max="6663" width="12" style="121" bestFit="1" customWidth="1"/>
    <col min="6664" max="6664" width="17.28515625" style="121" bestFit="1" customWidth="1"/>
    <col min="6665" max="6665" width="14.5703125" style="121" bestFit="1" customWidth="1"/>
    <col min="6666" max="6666" width="15.140625" style="121" bestFit="1" customWidth="1"/>
    <col min="6667" max="6667" width="10.5703125" style="121" bestFit="1" customWidth="1"/>
    <col min="6668" max="6668" width="13.7109375" style="121" bestFit="1" customWidth="1"/>
    <col min="6669" max="6669" width="7.5703125" style="121" bestFit="1" customWidth="1"/>
    <col min="6670" max="6912" width="9.140625" style="121"/>
    <col min="6913" max="6913" width="14.7109375" style="121" bestFit="1" customWidth="1"/>
    <col min="6914" max="6914" width="21.42578125" style="121" bestFit="1" customWidth="1"/>
    <col min="6915" max="6915" width="13.42578125" style="121" bestFit="1" customWidth="1"/>
    <col min="6916" max="6916" width="7" style="121" bestFit="1" customWidth="1"/>
    <col min="6917" max="6917" width="12.5703125" style="121" bestFit="1" customWidth="1"/>
    <col min="6918" max="6919" width="12" style="121" bestFit="1" customWidth="1"/>
    <col min="6920" max="6920" width="17.28515625" style="121" bestFit="1" customWidth="1"/>
    <col min="6921" max="6921" width="14.5703125" style="121" bestFit="1" customWidth="1"/>
    <col min="6922" max="6922" width="15.140625" style="121" bestFit="1" customWidth="1"/>
    <col min="6923" max="6923" width="10.5703125" style="121" bestFit="1" customWidth="1"/>
    <col min="6924" max="6924" width="13.7109375" style="121" bestFit="1" customWidth="1"/>
    <col min="6925" max="6925" width="7.5703125" style="121" bestFit="1" customWidth="1"/>
    <col min="6926" max="7168" width="9.140625" style="121"/>
    <col min="7169" max="7169" width="14.7109375" style="121" bestFit="1" customWidth="1"/>
    <col min="7170" max="7170" width="21.42578125" style="121" bestFit="1" customWidth="1"/>
    <col min="7171" max="7171" width="13.42578125" style="121" bestFit="1" customWidth="1"/>
    <col min="7172" max="7172" width="7" style="121" bestFit="1" customWidth="1"/>
    <col min="7173" max="7173" width="12.5703125" style="121" bestFit="1" customWidth="1"/>
    <col min="7174" max="7175" width="12" style="121" bestFit="1" customWidth="1"/>
    <col min="7176" max="7176" width="17.28515625" style="121" bestFit="1" customWidth="1"/>
    <col min="7177" max="7177" width="14.5703125" style="121" bestFit="1" customWidth="1"/>
    <col min="7178" max="7178" width="15.140625" style="121" bestFit="1" customWidth="1"/>
    <col min="7179" max="7179" width="10.5703125" style="121" bestFit="1" customWidth="1"/>
    <col min="7180" max="7180" width="13.7109375" style="121" bestFit="1" customWidth="1"/>
    <col min="7181" max="7181" width="7.5703125" style="121" bestFit="1" customWidth="1"/>
    <col min="7182" max="7424" width="9.140625" style="121"/>
    <col min="7425" max="7425" width="14.7109375" style="121" bestFit="1" customWidth="1"/>
    <col min="7426" max="7426" width="21.42578125" style="121" bestFit="1" customWidth="1"/>
    <col min="7427" max="7427" width="13.42578125" style="121" bestFit="1" customWidth="1"/>
    <col min="7428" max="7428" width="7" style="121" bestFit="1" customWidth="1"/>
    <col min="7429" max="7429" width="12.5703125" style="121" bestFit="1" customWidth="1"/>
    <col min="7430" max="7431" width="12" style="121" bestFit="1" customWidth="1"/>
    <col min="7432" max="7432" width="17.28515625" style="121" bestFit="1" customWidth="1"/>
    <col min="7433" max="7433" width="14.5703125" style="121" bestFit="1" customWidth="1"/>
    <col min="7434" max="7434" width="15.140625" style="121" bestFit="1" customWidth="1"/>
    <col min="7435" max="7435" width="10.5703125" style="121" bestFit="1" customWidth="1"/>
    <col min="7436" max="7436" width="13.7109375" style="121" bestFit="1" customWidth="1"/>
    <col min="7437" max="7437" width="7.5703125" style="121" bestFit="1" customWidth="1"/>
    <col min="7438" max="7680" width="9.140625" style="121"/>
    <col min="7681" max="7681" width="14.7109375" style="121" bestFit="1" customWidth="1"/>
    <col min="7682" max="7682" width="21.42578125" style="121" bestFit="1" customWidth="1"/>
    <col min="7683" max="7683" width="13.42578125" style="121" bestFit="1" customWidth="1"/>
    <col min="7684" max="7684" width="7" style="121" bestFit="1" customWidth="1"/>
    <col min="7685" max="7685" width="12.5703125" style="121" bestFit="1" customWidth="1"/>
    <col min="7686" max="7687" width="12" style="121" bestFit="1" customWidth="1"/>
    <col min="7688" max="7688" width="17.28515625" style="121" bestFit="1" customWidth="1"/>
    <col min="7689" max="7689" width="14.5703125" style="121" bestFit="1" customWidth="1"/>
    <col min="7690" max="7690" width="15.140625" style="121" bestFit="1" customWidth="1"/>
    <col min="7691" max="7691" width="10.5703125" style="121" bestFit="1" customWidth="1"/>
    <col min="7692" max="7692" width="13.7109375" style="121" bestFit="1" customWidth="1"/>
    <col min="7693" max="7693" width="7.5703125" style="121" bestFit="1" customWidth="1"/>
    <col min="7694" max="7936" width="9.140625" style="121"/>
    <col min="7937" max="7937" width="14.7109375" style="121" bestFit="1" customWidth="1"/>
    <col min="7938" max="7938" width="21.42578125" style="121" bestFit="1" customWidth="1"/>
    <col min="7939" max="7939" width="13.42578125" style="121" bestFit="1" customWidth="1"/>
    <col min="7940" max="7940" width="7" style="121" bestFit="1" customWidth="1"/>
    <col min="7941" max="7941" width="12.5703125" style="121" bestFit="1" customWidth="1"/>
    <col min="7942" max="7943" width="12" style="121" bestFit="1" customWidth="1"/>
    <col min="7944" max="7944" width="17.28515625" style="121" bestFit="1" customWidth="1"/>
    <col min="7945" max="7945" width="14.5703125" style="121" bestFit="1" customWidth="1"/>
    <col min="7946" max="7946" width="15.140625" style="121" bestFit="1" customWidth="1"/>
    <col min="7947" max="7947" width="10.5703125" style="121" bestFit="1" customWidth="1"/>
    <col min="7948" max="7948" width="13.7109375" style="121" bestFit="1" customWidth="1"/>
    <col min="7949" max="7949" width="7.5703125" style="121" bestFit="1" customWidth="1"/>
    <col min="7950" max="8192" width="9.140625" style="121"/>
    <col min="8193" max="8193" width="14.7109375" style="121" bestFit="1" customWidth="1"/>
    <col min="8194" max="8194" width="21.42578125" style="121" bestFit="1" customWidth="1"/>
    <col min="8195" max="8195" width="13.42578125" style="121" bestFit="1" customWidth="1"/>
    <col min="8196" max="8196" width="7" style="121" bestFit="1" customWidth="1"/>
    <col min="8197" max="8197" width="12.5703125" style="121" bestFit="1" customWidth="1"/>
    <col min="8198" max="8199" width="12" style="121" bestFit="1" customWidth="1"/>
    <col min="8200" max="8200" width="17.28515625" style="121" bestFit="1" customWidth="1"/>
    <col min="8201" max="8201" width="14.5703125" style="121" bestFit="1" customWidth="1"/>
    <col min="8202" max="8202" width="15.140625" style="121" bestFit="1" customWidth="1"/>
    <col min="8203" max="8203" width="10.5703125" style="121" bestFit="1" customWidth="1"/>
    <col min="8204" max="8204" width="13.7109375" style="121" bestFit="1" customWidth="1"/>
    <col min="8205" max="8205" width="7.5703125" style="121" bestFit="1" customWidth="1"/>
    <col min="8206" max="8448" width="9.140625" style="121"/>
    <col min="8449" max="8449" width="14.7109375" style="121" bestFit="1" customWidth="1"/>
    <col min="8450" max="8450" width="21.42578125" style="121" bestFit="1" customWidth="1"/>
    <col min="8451" max="8451" width="13.42578125" style="121" bestFit="1" customWidth="1"/>
    <col min="8452" max="8452" width="7" style="121" bestFit="1" customWidth="1"/>
    <col min="8453" max="8453" width="12.5703125" style="121" bestFit="1" customWidth="1"/>
    <col min="8454" max="8455" width="12" style="121" bestFit="1" customWidth="1"/>
    <col min="8456" max="8456" width="17.28515625" style="121" bestFit="1" customWidth="1"/>
    <col min="8457" max="8457" width="14.5703125" style="121" bestFit="1" customWidth="1"/>
    <col min="8458" max="8458" width="15.140625" style="121" bestFit="1" customWidth="1"/>
    <col min="8459" max="8459" width="10.5703125" style="121" bestFit="1" customWidth="1"/>
    <col min="8460" max="8460" width="13.7109375" style="121" bestFit="1" customWidth="1"/>
    <col min="8461" max="8461" width="7.5703125" style="121" bestFit="1" customWidth="1"/>
    <col min="8462" max="8704" width="9.140625" style="121"/>
    <col min="8705" max="8705" width="14.7109375" style="121" bestFit="1" customWidth="1"/>
    <col min="8706" max="8706" width="21.42578125" style="121" bestFit="1" customWidth="1"/>
    <col min="8707" max="8707" width="13.42578125" style="121" bestFit="1" customWidth="1"/>
    <col min="8708" max="8708" width="7" style="121" bestFit="1" customWidth="1"/>
    <col min="8709" max="8709" width="12.5703125" style="121" bestFit="1" customWidth="1"/>
    <col min="8710" max="8711" width="12" style="121" bestFit="1" customWidth="1"/>
    <col min="8712" max="8712" width="17.28515625" style="121" bestFit="1" customWidth="1"/>
    <col min="8713" max="8713" width="14.5703125" style="121" bestFit="1" customWidth="1"/>
    <col min="8714" max="8714" width="15.140625" style="121" bestFit="1" customWidth="1"/>
    <col min="8715" max="8715" width="10.5703125" style="121" bestFit="1" customWidth="1"/>
    <col min="8716" max="8716" width="13.7109375" style="121" bestFit="1" customWidth="1"/>
    <col min="8717" max="8717" width="7.5703125" style="121" bestFit="1" customWidth="1"/>
    <col min="8718" max="8960" width="9.140625" style="121"/>
    <col min="8961" max="8961" width="14.7109375" style="121" bestFit="1" customWidth="1"/>
    <col min="8962" max="8962" width="21.42578125" style="121" bestFit="1" customWidth="1"/>
    <col min="8963" max="8963" width="13.42578125" style="121" bestFit="1" customWidth="1"/>
    <col min="8964" max="8964" width="7" style="121" bestFit="1" customWidth="1"/>
    <col min="8965" max="8965" width="12.5703125" style="121" bestFit="1" customWidth="1"/>
    <col min="8966" max="8967" width="12" style="121" bestFit="1" customWidth="1"/>
    <col min="8968" max="8968" width="17.28515625" style="121" bestFit="1" customWidth="1"/>
    <col min="8969" max="8969" width="14.5703125" style="121" bestFit="1" customWidth="1"/>
    <col min="8970" max="8970" width="15.140625" style="121" bestFit="1" customWidth="1"/>
    <col min="8971" max="8971" width="10.5703125" style="121" bestFit="1" customWidth="1"/>
    <col min="8972" max="8972" width="13.7109375" style="121" bestFit="1" customWidth="1"/>
    <col min="8973" max="8973" width="7.5703125" style="121" bestFit="1" customWidth="1"/>
    <col min="8974" max="9216" width="9.140625" style="121"/>
    <col min="9217" max="9217" width="14.7109375" style="121" bestFit="1" customWidth="1"/>
    <col min="9218" max="9218" width="21.42578125" style="121" bestFit="1" customWidth="1"/>
    <col min="9219" max="9219" width="13.42578125" style="121" bestFit="1" customWidth="1"/>
    <col min="9220" max="9220" width="7" style="121" bestFit="1" customWidth="1"/>
    <col min="9221" max="9221" width="12.5703125" style="121" bestFit="1" customWidth="1"/>
    <col min="9222" max="9223" width="12" style="121" bestFit="1" customWidth="1"/>
    <col min="9224" max="9224" width="17.28515625" style="121" bestFit="1" customWidth="1"/>
    <col min="9225" max="9225" width="14.5703125" style="121" bestFit="1" customWidth="1"/>
    <col min="9226" max="9226" width="15.140625" style="121" bestFit="1" customWidth="1"/>
    <col min="9227" max="9227" width="10.5703125" style="121" bestFit="1" customWidth="1"/>
    <col min="9228" max="9228" width="13.7109375" style="121" bestFit="1" customWidth="1"/>
    <col min="9229" max="9229" width="7.5703125" style="121" bestFit="1" customWidth="1"/>
    <col min="9230" max="9472" width="9.140625" style="121"/>
    <col min="9473" max="9473" width="14.7109375" style="121" bestFit="1" customWidth="1"/>
    <col min="9474" max="9474" width="21.42578125" style="121" bestFit="1" customWidth="1"/>
    <col min="9475" max="9475" width="13.42578125" style="121" bestFit="1" customWidth="1"/>
    <col min="9476" max="9476" width="7" style="121" bestFit="1" customWidth="1"/>
    <col min="9477" max="9477" width="12.5703125" style="121" bestFit="1" customWidth="1"/>
    <col min="9478" max="9479" width="12" style="121" bestFit="1" customWidth="1"/>
    <col min="9480" max="9480" width="17.28515625" style="121" bestFit="1" customWidth="1"/>
    <col min="9481" max="9481" width="14.5703125" style="121" bestFit="1" customWidth="1"/>
    <col min="9482" max="9482" width="15.140625" style="121" bestFit="1" customWidth="1"/>
    <col min="9483" max="9483" width="10.5703125" style="121" bestFit="1" customWidth="1"/>
    <col min="9484" max="9484" width="13.7109375" style="121" bestFit="1" customWidth="1"/>
    <col min="9485" max="9485" width="7.5703125" style="121" bestFit="1" customWidth="1"/>
    <col min="9486" max="9728" width="9.140625" style="121"/>
    <col min="9729" max="9729" width="14.7109375" style="121" bestFit="1" customWidth="1"/>
    <col min="9730" max="9730" width="21.42578125" style="121" bestFit="1" customWidth="1"/>
    <col min="9731" max="9731" width="13.42578125" style="121" bestFit="1" customWidth="1"/>
    <col min="9732" max="9732" width="7" style="121" bestFit="1" customWidth="1"/>
    <col min="9733" max="9733" width="12.5703125" style="121" bestFit="1" customWidth="1"/>
    <col min="9734" max="9735" width="12" style="121" bestFit="1" customWidth="1"/>
    <col min="9736" max="9736" width="17.28515625" style="121" bestFit="1" customWidth="1"/>
    <col min="9737" max="9737" width="14.5703125" style="121" bestFit="1" customWidth="1"/>
    <col min="9738" max="9738" width="15.140625" style="121" bestFit="1" customWidth="1"/>
    <col min="9739" max="9739" width="10.5703125" style="121" bestFit="1" customWidth="1"/>
    <col min="9740" max="9740" width="13.7109375" style="121" bestFit="1" customWidth="1"/>
    <col min="9741" max="9741" width="7.5703125" style="121" bestFit="1" customWidth="1"/>
    <col min="9742" max="9984" width="9.140625" style="121"/>
    <col min="9985" max="9985" width="14.7109375" style="121" bestFit="1" customWidth="1"/>
    <col min="9986" max="9986" width="21.42578125" style="121" bestFit="1" customWidth="1"/>
    <col min="9987" max="9987" width="13.42578125" style="121" bestFit="1" customWidth="1"/>
    <col min="9988" max="9988" width="7" style="121" bestFit="1" customWidth="1"/>
    <col min="9989" max="9989" width="12.5703125" style="121" bestFit="1" customWidth="1"/>
    <col min="9990" max="9991" width="12" style="121" bestFit="1" customWidth="1"/>
    <col min="9992" max="9992" width="17.28515625" style="121" bestFit="1" customWidth="1"/>
    <col min="9993" max="9993" width="14.5703125" style="121" bestFit="1" customWidth="1"/>
    <col min="9994" max="9994" width="15.140625" style="121" bestFit="1" customWidth="1"/>
    <col min="9995" max="9995" width="10.5703125" style="121" bestFit="1" customWidth="1"/>
    <col min="9996" max="9996" width="13.7109375" style="121" bestFit="1" customWidth="1"/>
    <col min="9997" max="9997" width="7.5703125" style="121" bestFit="1" customWidth="1"/>
    <col min="9998" max="10240" width="9.140625" style="121"/>
    <col min="10241" max="10241" width="14.7109375" style="121" bestFit="1" customWidth="1"/>
    <col min="10242" max="10242" width="21.42578125" style="121" bestFit="1" customWidth="1"/>
    <col min="10243" max="10243" width="13.42578125" style="121" bestFit="1" customWidth="1"/>
    <col min="10244" max="10244" width="7" style="121" bestFit="1" customWidth="1"/>
    <col min="10245" max="10245" width="12.5703125" style="121" bestFit="1" customWidth="1"/>
    <col min="10246" max="10247" width="12" style="121" bestFit="1" customWidth="1"/>
    <col min="10248" max="10248" width="17.28515625" style="121" bestFit="1" customWidth="1"/>
    <col min="10249" max="10249" width="14.5703125" style="121" bestFit="1" customWidth="1"/>
    <col min="10250" max="10250" width="15.140625" style="121" bestFit="1" customWidth="1"/>
    <col min="10251" max="10251" width="10.5703125" style="121" bestFit="1" customWidth="1"/>
    <col min="10252" max="10252" width="13.7109375" style="121" bestFit="1" customWidth="1"/>
    <col min="10253" max="10253" width="7.5703125" style="121" bestFit="1" customWidth="1"/>
    <col min="10254" max="10496" width="9.140625" style="121"/>
    <col min="10497" max="10497" width="14.7109375" style="121" bestFit="1" customWidth="1"/>
    <col min="10498" max="10498" width="21.42578125" style="121" bestFit="1" customWidth="1"/>
    <col min="10499" max="10499" width="13.42578125" style="121" bestFit="1" customWidth="1"/>
    <col min="10500" max="10500" width="7" style="121" bestFit="1" customWidth="1"/>
    <col min="10501" max="10501" width="12.5703125" style="121" bestFit="1" customWidth="1"/>
    <col min="10502" max="10503" width="12" style="121" bestFit="1" customWidth="1"/>
    <col min="10504" max="10504" width="17.28515625" style="121" bestFit="1" customWidth="1"/>
    <col min="10505" max="10505" width="14.5703125" style="121" bestFit="1" customWidth="1"/>
    <col min="10506" max="10506" width="15.140625" style="121" bestFit="1" customWidth="1"/>
    <col min="10507" max="10507" width="10.5703125" style="121" bestFit="1" customWidth="1"/>
    <col min="10508" max="10508" width="13.7109375" style="121" bestFit="1" customWidth="1"/>
    <col min="10509" max="10509" width="7.5703125" style="121" bestFit="1" customWidth="1"/>
    <col min="10510" max="10752" width="9.140625" style="121"/>
    <col min="10753" max="10753" width="14.7109375" style="121" bestFit="1" customWidth="1"/>
    <col min="10754" max="10754" width="21.42578125" style="121" bestFit="1" customWidth="1"/>
    <col min="10755" max="10755" width="13.42578125" style="121" bestFit="1" customWidth="1"/>
    <col min="10756" max="10756" width="7" style="121" bestFit="1" customWidth="1"/>
    <col min="10757" max="10757" width="12.5703125" style="121" bestFit="1" customWidth="1"/>
    <col min="10758" max="10759" width="12" style="121" bestFit="1" customWidth="1"/>
    <col min="10760" max="10760" width="17.28515625" style="121" bestFit="1" customWidth="1"/>
    <col min="10761" max="10761" width="14.5703125" style="121" bestFit="1" customWidth="1"/>
    <col min="10762" max="10762" width="15.140625" style="121" bestFit="1" customWidth="1"/>
    <col min="10763" max="10763" width="10.5703125" style="121" bestFit="1" customWidth="1"/>
    <col min="10764" max="10764" width="13.7109375" style="121" bestFit="1" customWidth="1"/>
    <col min="10765" max="10765" width="7.5703125" style="121" bestFit="1" customWidth="1"/>
    <col min="10766" max="11008" width="9.140625" style="121"/>
    <col min="11009" max="11009" width="14.7109375" style="121" bestFit="1" customWidth="1"/>
    <col min="11010" max="11010" width="21.42578125" style="121" bestFit="1" customWidth="1"/>
    <col min="11011" max="11011" width="13.42578125" style="121" bestFit="1" customWidth="1"/>
    <col min="11012" max="11012" width="7" style="121" bestFit="1" customWidth="1"/>
    <col min="11013" max="11013" width="12.5703125" style="121" bestFit="1" customWidth="1"/>
    <col min="11014" max="11015" width="12" style="121" bestFit="1" customWidth="1"/>
    <col min="11016" max="11016" width="17.28515625" style="121" bestFit="1" customWidth="1"/>
    <col min="11017" max="11017" width="14.5703125" style="121" bestFit="1" customWidth="1"/>
    <col min="11018" max="11018" width="15.140625" style="121" bestFit="1" customWidth="1"/>
    <col min="11019" max="11019" width="10.5703125" style="121" bestFit="1" customWidth="1"/>
    <col min="11020" max="11020" width="13.7109375" style="121" bestFit="1" customWidth="1"/>
    <col min="11021" max="11021" width="7.5703125" style="121" bestFit="1" customWidth="1"/>
    <col min="11022" max="11264" width="9.140625" style="121"/>
    <col min="11265" max="11265" width="14.7109375" style="121" bestFit="1" customWidth="1"/>
    <col min="11266" max="11266" width="21.42578125" style="121" bestFit="1" customWidth="1"/>
    <col min="11267" max="11267" width="13.42578125" style="121" bestFit="1" customWidth="1"/>
    <col min="11268" max="11268" width="7" style="121" bestFit="1" customWidth="1"/>
    <col min="11269" max="11269" width="12.5703125" style="121" bestFit="1" customWidth="1"/>
    <col min="11270" max="11271" width="12" style="121" bestFit="1" customWidth="1"/>
    <col min="11272" max="11272" width="17.28515625" style="121" bestFit="1" customWidth="1"/>
    <col min="11273" max="11273" width="14.5703125" style="121" bestFit="1" customWidth="1"/>
    <col min="11274" max="11274" width="15.140625" style="121" bestFit="1" customWidth="1"/>
    <col min="11275" max="11275" width="10.5703125" style="121" bestFit="1" customWidth="1"/>
    <col min="11276" max="11276" width="13.7109375" style="121" bestFit="1" customWidth="1"/>
    <col min="11277" max="11277" width="7.5703125" style="121" bestFit="1" customWidth="1"/>
    <col min="11278" max="11520" width="9.140625" style="121"/>
    <col min="11521" max="11521" width="14.7109375" style="121" bestFit="1" customWidth="1"/>
    <col min="11522" max="11522" width="21.42578125" style="121" bestFit="1" customWidth="1"/>
    <col min="11523" max="11523" width="13.42578125" style="121" bestFit="1" customWidth="1"/>
    <col min="11524" max="11524" width="7" style="121" bestFit="1" customWidth="1"/>
    <col min="11525" max="11525" width="12.5703125" style="121" bestFit="1" customWidth="1"/>
    <col min="11526" max="11527" width="12" style="121" bestFit="1" customWidth="1"/>
    <col min="11528" max="11528" width="17.28515625" style="121" bestFit="1" customWidth="1"/>
    <col min="11529" max="11529" width="14.5703125" style="121" bestFit="1" customWidth="1"/>
    <col min="11530" max="11530" width="15.140625" style="121" bestFit="1" customWidth="1"/>
    <col min="11531" max="11531" width="10.5703125" style="121" bestFit="1" customWidth="1"/>
    <col min="11532" max="11532" width="13.7109375" style="121" bestFit="1" customWidth="1"/>
    <col min="11533" max="11533" width="7.5703125" style="121" bestFit="1" customWidth="1"/>
    <col min="11534" max="11776" width="9.140625" style="121"/>
    <col min="11777" max="11777" width="14.7109375" style="121" bestFit="1" customWidth="1"/>
    <col min="11778" max="11778" width="21.42578125" style="121" bestFit="1" customWidth="1"/>
    <col min="11779" max="11779" width="13.42578125" style="121" bestFit="1" customWidth="1"/>
    <col min="11780" max="11780" width="7" style="121" bestFit="1" customWidth="1"/>
    <col min="11781" max="11781" width="12.5703125" style="121" bestFit="1" customWidth="1"/>
    <col min="11782" max="11783" width="12" style="121" bestFit="1" customWidth="1"/>
    <col min="11784" max="11784" width="17.28515625" style="121" bestFit="1" customWidth="1"/>
    <col min="11785" max="11785" width="14.5703125" style="121" bestFit="1" customWidth="1"/>
    <col min="11786" max="11786" width="15.140625" style="121" bestFit="1" customWidth="1"/>
    <col min="11787" max="11787" width="10.5703125" style="121" bestFit="1" customWidth="1"/>
    <col min="11788" max="11788" width="13.7109375" style="121" bestFit="1" customWidth="1"/>
    <col min="11789" max="11789" width="7.5703125" style="121" bestFit="1" customWidth="1"/>
    <col min="11790" max="12032" width="9.140625" style="121"/>
    <col min="12033" max="12033" width="14.7109375" style="121" bestFit="1" customWidth="1"/>
    <col min="12034" max="12034" width="21.42578125" style="121" bestFit="1" customWidth="1"/>
    <col min="12035" max="12035" width="13.42578125" style="121" bestFit="1" customWidth="1"/>
    <col min="12036" max="12036" width="7" style="121" bestFit="1" customWidth="1"/>
    <col min="12037" max="12037" width="12.5703125" style="121" bestFit="1" customWidth="1"/>
    <col min="12038" max="12039" width="12" style="121" bestFit="1" customWidth="1"/>
    <col min="12040" max="12040" width="17.28515625" style="121" bestFit="1" customWidth="1"/>
    <col min="12041" max="12041" width="14.5703125" style="121" bestFit="1" customWidth="1"/>
    <col min="12042" max="12042" width="15.140625" style="121" bestFit="1" customWidth="1"/>
    <col min="12043" max="12043" width="10.5703125" style="121" bestFit="1" customWidth="1"/>
    <col min="12044" max="12044" width="13.7109375" style="121" bestFit="1" customWidth="1"/>
    <col min="12045" max="12045" width="7.5703125" style="121" bestFit="1" customWidth="1"/>
    <col min="12046" max="12288" width="9.140625" style="121"/>
    <col min="12289" max="12289" width="14.7109375" style="121" bestFit="1" customWidth="1"/>
    <col min="12290" max="12290" width="21.42578125" style="121" bestFit="1" customWidth="1"/>
    <col min="12291" max="12291" width="13.42578125" style="121" bestFit="1" customWidth="1"/>
    <col min="12292" max="12292" width="7" style="121" bestFit="1" customWidth="1"/>
    <col min="12293" max="12293" width="12.5703125" style="121" bestFit="1" customWidth="1"/>
    <col min="12294" max="12295" width="12" style="121" bestFit="1" customWidth="1"/>
    <col min="12296" max="12296" width="17.28515625" style="121" bestFit="1" customWidth="1"/>
    <col min="12297" max="12297" width="14.5703125" style="121" bestFit="1" customWidth="1"/>
    <col min="12298" max="12298" width="15.140625" style="121" bestFit="1" customWidth="1"/>
    <col min="12299" max="12299" width="10.5703125" style="121" bestFit="1" customWidth="1"/>
    <col min="12300" max="12300" width="13.7109375" style="121" bestFit="1" customWidth="1"/>
    <col min="12301" max="12301" width="7.5703125" style="121" bestFit="1" customWidth="1"/>
    <col min="12302" max="12544" width="9.140625" style="121"/>
    <col min="12545" max="12545" width="14.7109375" style="121" bestFit="1" customWidth="1"/>
    <col min="12546" max="12546" width="21.42578125" style="121" bestFit="1" customWidth="1"/>
    <col min="12547" max="12547" width="13.42578125" style="121" bestFit="1" customWidth="1"/>
    <col min="12548" max="12548" width="7" style="121" bestFit="1" customWidth="1"/>
    <col min="12549" max="12549" width="12.5703125" style="121" bestFit="1" customWidth="1"/>
    <col min="12550" max="12551" width="12" style="121" bestFit="1" customWidth="1"/>
    <col min="12552" max="12552" width="17.28515625" style="121" bestFit="1" customWidth="1"/>
    <col min="12553" max="12553" width="14.5703125" style="121" bestFit="1" customWidth="1"/>
    <col min="12554" max="12554" width="15.140625" style="121" bestFit="1" customWidth="1"/>
    <col min="12555" max="12555" width="10.5703125" style="121" bestFit="1" customWidth="1"/>
    <col min="12556" max="12556" width="13.7109375" style="121" bestFit="1" customWidth="1"/>
    <col min="12557" max="12557" width="7.5703125" style="121" bestFit="1" customWidth="1"/>
    <col min="12558" max="12800" width="9.140625" style="121"/>
    <col min="12801" max="12801" width="14.7109375" style="121" bestFit="1" customWidth="1"/>
    <col min="12802" max="12802" width="21.42578125" style="121" bestFit="1" customWidth="1"/>
    <col min="12803" max="12803" width="13.42578125" style="121" bestFit="1" customWidth="1"/>
    <col min="12804" max="12804" width="7" style="121" bestFit="1" customWidth="1"/>
    <col min="12805" max="12805" width="12.5703125" style="121" bestFit="1" customWidth="1"/>
    <col min="12806" max="12807" width="12" style="121" bestFit="1" customWidth="1"/>
    <col min="12808" max="12808" width="17.28515625" style="121" bestFit="1" customWidth="1"/>
    <col min="12809" max="12809" width="14.5703125" style="121" bestFit="1" customWidth="1"/>
    <col min="12810" max="12810" width="15.140625" style="121" bestFit="1" customWidth="1"/>
    <col min="12811" max="12811" width="10.5703125" style="121" bestFit="1" customWidth="1"/>
    <col min="12812" max="12812" width="13.7109375" style="121" bestFit="1" customWidth="1"/>
    <col min="12813" max="12813" width="7.5703125" style="121" bestFit="1" customWidth="1"/>
    <col min="12814" max="13056" width="9.140625" style="121"/>
    <col min="13057" max="13057" width="14.7109375" style="121" bestFit="1" customWidth="1"/>
    <col min="13058" max="13058" width="21.42578125" style="121" bestFit="1" customWidth="1"/>
    <col min="13059" max="13059" width="13.42578125" style="121" bestFit="1" customWidth="1"/>
    <col min="13060" max="13060" width="7" style="121" bestFit="1" customWidth="1"/>
    <col min="13061" max="13061" width="12.5703125" style="121" bestFit="1" customWidth="1"/>
    <col min="13062" max="13063" width="12" style="121" bestFit="1" customWidth="1"/>
    <col min="13064" max="13064" width="17.28515625" style="121" bestFit="1" customWidth="1"/>
    <col min="13065" max="13065" width="14.5703125" style="121" bestFit="1" customWidth="1"/>
    <col min="13066" max="13066" width="15.140625" style="121" bestFit="1" customWidth="1"/>
    <col min="13067" max="13067" width="10.5703125" style="121" bestFit="1" customWidth="1"/>
    <col min="13068" max="13068" width="13.7109375" style="121" bestFit="1" customWidth="1"/>
    <col min="13069" max="13069" width="7.5703125" style="121" bestFit="1" customWidth="1"/>
    <col min="13070" max="13312" width="9.140625" style="121"/>
    <col min="13313" max="13313" width="14.7109375" style="121" bestFit="1" customWidth="1"/>
    <col min="13314" max="13314" width="21.42578125" style="121" bestFit="1" customWidth="1"/>
    <col min="13315" max="13315" width="13.42578125" style="121" bestFit="1" customWidth="1"/>
    <col min="13316" max="13316" width="7" style="121" bestFit="1" customWidth="1"/>
    <col min="13317" max="13317" width="12.5703125" style="121" bestFit="1" customWidth="1"/>
    <col min="13318" max="13319" width="12" style="121" bestFit="1" customWidth="1"/>
    <col min="13320" max="13320" width="17.28515625" style="121" bestFit="1" customWidth="1"/>
    <col min="13321" max="13321" width="14.5703125" style="121" bestFit="1" customWidth="1"/>
    <col min="13322" max="13322" width="15.140625" style="121" bestFit="1" customWidth="1"/>
    <col min="13323" max="13323" width="10.5703125" style="121" bestFit="1" customWidth="1"/>
    <col min="13324" max="13324" width="13.7109375" style="121" bestFit="1" customWidth="1"/>
    <col min="13325" max="13325" width="7.5703125" style="121" bestFit="1" customWidth="1"/>
    <col min="13326" max="13568" width="9.140625" style="121"/>
    <col min="13569" max="13569" width="14.7109375" style="121" bestFit="1" customWidth="1"/>
    <col min="13570" max="13570" width="21.42578125" style="121" bestFit="1" customWidth="1"/>
    <col min="13571" max="13571" width="13.42578125" style="121" bestFit="1" customWidth="1"/>
    <col min="13572" max="13572" width="7" style="121" bestFit="1" customWidth="1"/>
    <col min="13573" max="13573" width="12.5703125" style="121" bestFit="1" customWidth="1"/>
    <col min="13574" max="13575" width="12" style="121" bestFit="1" customWidth="1"/>
    <col min="13576" max="13576" width="17.28515625" style="121" bestFit="1" customWidth="1"/>
    <col min="13577" max="13577" width="14.5703125" style="121" bestFit="1" customWidth="1"/>
    <col min="13578" max="13578" width="15.140625" style="121" bestFit="1" customWidth="1"/>
    <col min="13579" max="13579" width="10.5703125" style="121" bestFit="1" customWidth="1"/>
    <col min="13580" max="13580" width="13.7109375" style="121" bestFit="1" customWidth="1"/>
    <col min="13581" max="13581" width="7.5703125" style="121" bestFit="1" customWidth="1"/>
    <col min="13582" max="13824" width="9.140625" style="121"/>
    <col min="13825" max="13825" width="14.7109375" style="121" bestFit="1" customWidth="1"/>
    <col min="13826" max="13826" width="21.42578125" style="121" bestFit="1" customWidth="1"/>
    <col min="13827" max="13827" width="13.42578125" style="121" bestFit="1" customWidth="1"/>
    <col min="13828" max="13828" width="7" style="121" bestFit="1" customWidth="1"/>
    <col min="13829" max="13829" width="12.5703125" style="121" bestFit="1" customWidth="1"/>
    <col min="13830" max="13831" width="12" style="121" bestFit="1" customWidth="1"/>
    <col min="13832" max="13832" width="17.28515625" style="121" bestFit="1" customWidth="1"/>
    <col min="13833" max="13833" width="14.5703125" style="121" bestFit="1" customWidth="1"/>
    <col min="13834" max="13834" width="15.140625" style="121" bestFit="1" customWidth="1"/>
    <col min="13835" max="13835" width="10.5703125" style="121" bestFit="1" customWidth="1"/>
    <col min="13836" max="13836" width="13.7109375" style="121" bestFit="1" customWidth="1"/>
    <col min="13837" max="13837" width="7.5703125" style="121" bestFit="1" customWidth="1"/>
    <col min="13838" max="14080" width="9.140625" style="121"/>
    <col min="14081" max="14081" width="14.7109375" style="121" bestFit="1" customWidth="1"/>
    <col min="14082" max="14082" width="21.42578125" style="121" bestFit="1" customWidth="1"/>
    <col min="14083" max="14083" width="13.42578125" style="121" bestFit="1" customWidth="1"/>
    <col min="14084" max="14084" width="7" style="121" bestFit="1" customWidth="1"/>
    <col min="14085" max="14085" width="12.5703125" style="121" bestFit="1" customWidth="1"/>
    <col min="14086" max="14087" width="12" style="121" bestFit="1" customWidth="1"/>
    <col min="14088" max="14088" width="17.28515625" style="121" bestFit="1" customWidth="1"/>
    <col min="14089" max="14089" width="14.5703125" style="121" bestFit="1" customWidth="1"/>
    <col min="14090" max="14090" width="15.140625" style="121" bestFit="1" customWidth="1"/>
    <col min="14091" max="14091" width="10.5703125" style="121" bestFit="1" customWidth="1"/>
    <col min="14092" max="14092" width="13.7109375" style="121" bestFit="1" customWidth="1"/>
    <col min="14093" max="14093" width="7.5703125" style="121" bestFit="1" customWidth="1"/>
    <col min="14094" max="14336" width="9.140625" style="121"/>
    <col min="14337" max="14337" width="14.7109375" style="121" bestFit="1" customWidth="1"/>
    <col min="14338" max="14338" width="21.42578125" style="121" bestFit="1" customWidth="1"/>
    <col min="14339" max="14339" width="13.42578125" style="121" bestFit="1" customWidth="1"/>
    <col min="14340" max="14340" width="7" style="121" bestFit="1" customWidth="1"/>
    <col min="14341" max="14341" width="12.5703125" style="121" bestFit="1" customWidth="1"/>
    <col min="14342" max="14343" width="12" style="121" bestFit="1" customWidth="1"/>
    <col min="14344" max="14344" width="17.28515625" style="121" bestFit="1" customWidth="1"/>
    <col min="14345" max="14345" width="14.5703125" style="121" bestFit="1" customWidth="1"/>
    <col min="14346" max="14346" width="15.140625" style="121" bestFit="1" customWidth="1"/>
    <col min="14347" max="14347" width="10.5703125" style="121" bestFit="1" customWidth="1"/>
    <col min="14348" max="14348" width="13.7109375" style="121" bestFit="1" customWidth="1"/>
    <col min="14349" max="14349" width="7.5703125" style="121" bestFit="1" customWidth="1"/>
    <col min="14350" max="14592" width="9.140625" style="121"/>
    <col min="14593" max="14593" width="14.7109375" style="121" bestFit="1" customWidth="1"/>
    <col min="14594" max="14594" width="21.42578125" style="121" bestFit="1" customWidth="1"/>
    <col min="14595" max="14595" width="13.42578125" style="121" bestFit="1" customWidth="1"/>
    <col min="14596" max="14596" width="7" style="121" bestFit="1" customWidth="1"/>
    <col min="14597" max="14597" width="12.5703125" style="121" bestFit="1" customWidth="1"/>
    <col min="14598" max="14599" width="12" style="121" bestFit="1" customWidth="1"/>
    <col min="14600" max="14600" width="17.28515625" style="121" bestFit="1" customWidth="1"/>
    <col min="14601" max="14601" width="14.5703125" style="121" bestFit="1" customWidth="1"/>
    <col min="14602" max="14602" width="15.140625" style="121" bestFit="1" customWidth="1"/>
    <col min="14603" max="14603" width="10.5703125" style="121" bestFit="1" customWidth="1"/>
    <col min="14604" max="14604" width="13.7109375" style="121" bestFit="1" customWidth="1"/>
    <col min="14605" max="14605" width="7.5703125" style="121" bestFit="1" customWidth="1"/>
    <col min="14606" max="14848" width="9.140625" style="121"/>
    <col min="14849" max="14849" width="14.7109375" style="121" bestFit="1" customWidth="1"/>
    <col min="14850" max="14850" width="21.42578125" style="121" bestFit="1" customWidth="1"/>
    <col min="14851" max="14851" width="13.42578125" style="121" bestFit="1" customWidth="1"/>
    <col min="14852" max="14852" width="7" style="121" bestFit="1" customWidth="1"/>
    <col min="14853" max="14853" width="12.5703125" style="121" bestFit="1" customWidth="1"/>
    <col min="14854" max="14855" width="12" style="121" bestFit="1" customWidth="1"/>
    <col min="14856" max="14856" width="17.28515625" style="121" bestFit="1" customWidth="1"/>
    <col min="14857" max="14857" width="14.5703125" style="121" bestFit="1" customWidth="1"/>
    <col min="14858" max="14858" width="15.140625" style="121" bestFit="1" customWidth="1"/>
    <col min="14859" max="14859" width="10.5703125" style="121" bestFit="1" customWidth="1"/>
    <col min="14860" max="14860" width="13.7109375" style="121" bestFit="1" customWidth="1"/>
    <col min="14861" max="14861" width="7.5703125" style="121" bestFit="1" customWidth="1"/>
    <col min="14862" max="15104" width="9.140625" style="121"/>
    <col min="15105" max="15105" width="14.7109375" style="121" bestFit="1" customWidth="1"/>
    <col min="15106" max="15106" width="21.42578125" style="121" bestFit="1" customWidth="1"/>
    <col min="15107" max="15107" width="13.42578125" style="121" bestFit="1" customWidth="1"/>
    <col min="15108" max="15108" width="7" style="121" bestFit="1" customWidth="1"/>
    <col min="15109" max="15109" width="12.5703125" style="121" bestFit="1" customWidth="1"/>
    <col min="15110" max="15111" width="12" style="121" bestFit="1" customWidth="1"/>
    <col min="15112" max="15112" width="17.28515625" style="121" bestFit="1" customWidth="1"/>
    <col min="15113" max="15113" width="14.5703125" style="121" bestFit="1" customWidth="1"/>
    <col min="15114" max="15114" width="15.140625" style="121" bestFit="1" customWidth="1"/>
    <col min="15115" max="15115" width="10.5703125" style="121" bestFit="1" customWidth="1"/>
    <col min="15116" max="15116" width="13.7109375" style="121" bestFit="1" customWidth="1"/>
    <col min="15117" max="15117" width="7.5703125" style="121" bestFit="1" customWidth="1"/>
    <col min="15118" max="15360" width="9.140625" style="121"/>
    <col min="15361" max="15361" width="14.7109375" style="121" bestFit="1" customWidth="1"/>
    <col min="15362" max="15362" width="21.42578125" style="121" bestFit="1" customWidth="1"/>
    <col min="15363" max="15363" width="13.42578125" style="121" bestFit="1" customWidth="1"/>
    <col min="15364" max="15364" width="7" style="121" bestFit="1" customWidth="1"/>
    <col min="15365" max="15365" width="12.5703125" style="121" bestFit="1" customWidth="1"/>
    <col min="15366" max="15367" width="12" style="121" bestFit="1" customWidth="1"/>
    <col min="15368" max="15368" width="17.28515625" style="121" bestFit="1" customWidth="1"/>
    <col min="15369" max="15369" width="14.5703125" style="121" bestFit="1" customWidth="1"/>
    <col min="15370" max="15370" width="15.140625" style="121" bestFit="1" customWidth="1"/>
    <col min="15371" max="15371" width="10.5703125" style="121" bestFit="1" customWidth="1"/>
    <col min="15372" max="15372" width="13.7109375" style="121" bestFit="1" customWidth="1"/>
    <col min="15373" max="15373" width="7.5703125" style="121" bestFit="1" customWidth="1"/>
    <col min="15374" max="15616" width="9.140625" style="121"/>
    <col min="15617" max="15617" width="14.7109375" style="121" bestFit="1" customWidth="1"/>
    <col min="15618" max="15618" width="21.42578125" style="121" bestFit="1" customWidth="1"/>
    <col min="15619" max="15619" width="13.42578125" style="121" bestFit="1" customWidth="1"/>
    <col min="15620" max="15620" width="7" style="121" bestFit="1" customWidth="1"/>
    <col min="15621" max="15621" width="12.5703125" style="121" bestFit="1" customWidth="1"/>
    <col min="15622" max="15623" width="12" style="121" bestFit="1" customWidth="1"/>
    <col min="15624" max="15624" width="17.28515625" style="121" bestFit="1" customWidth="1"/>
    <col min="15625" max="15625" width="14.5703125" style="121" bestFit="1" customWidth="1"/>
    <col min="15626" max="15626" width="15.140625" style="121" bestFit="1" customWidth="1"/>
    <col min="15627" max="15627" width="10.5703125" style="121" bestFit="1" customWidth="1"/>
    <col min="15628" max="15628" width="13.7109375" style="121" bestFit="1" customWidth="1"/>
    <col min="15629" max="15629" width="7.5703125" style="121" bestFit="1" customWidth="1"/>
    <col min="15630" max="15872" width="9.140625" style="121"/>
    <col min="15873" max="15873" width="14.7109375" style="121" bestFit="1" customWidth="1"/>
    <col min="15874" max="15874" width="21.42578125" style="121" bestFit="1" customWidth="1"/>
    <col min="15875" max="15875" width="13.42578125" style="121" bestFit="1" customWidth="1"/>
    <col min="15876" max="15876" width="7" style="121" bestFit="1" customWidth="1"/>
    <col min="15877" max="15877" width="12.5703125" style="121" bestFit="1" customWidth="1"/>
    <col min="15878" max="15879" width="12" style="121" bestFit="1" customWidth="1"/>
    <col min="15880" max="15880" width="17.28515625" style="121" bestFit="1" customWidth="1"/>
    <col min="15881" max="15881" width="14.5703125" style="121" bestFit="1" customWidth="1"/>
    <col min="15882" max="15882" width="15.140625" style="121" bestFit="1" customWidth="1"/>
    <col min="15883" max="15883" width="10.5703125" style="121" bestFit="1" customWidth="1"/>
    <col min="15884" max="15884" width="13.7109375" style="121" bestFit="1" customWidth="1"/>
    <col min="15885" max="15885" width="7.5703125" style="121" bestFit="1" customWidth="1"/>
    <col min="15886" max="16128" width="9.140625" style="121"/>
    <col min="16129" max="16129" width="14.7109375" style="121" bestFit="1" customWidth="1"/>
    <col min="16130" max="16130" width="21.42578125" style="121" bestFit="1" customWidth="1"/>
    <col min="16131" max="16131" width="13.42578125" style="121" bestFit="1" customWidth="1"/>
    <col min="16132" max="16132" width="7" style="121" bestFit="1" customWidth="1"/>
    <col min="16133" max="16133" width="12.5703125" style="121" bestFit="1" customWidth="1"/>
    <col min="16134" max="16135" width="12" style="121" bestFit="1" customWidth="1"/>
    <col min="16136" max="16136" width="17.28515625" style="121" bestFit="1" customWidth="1"/>
    <col min="16137" max="16137" width="14.5703125" style="121" bestFit="1" customWidth="1"/>
    <col min="16138" max="16138" width="15.140625" style="121" bestFit="1" customWidth="1"/>
    <col min="16139" max="16139" width="10.5703125" style="121" bestFit="1" customWidth="1"/>
    <col min="16140" max="16140" width="13.7109375" style="121" bestFit="1" customWidth="1"/>
    <col min="16141" max="16141" width="7.5703125" style="121" bestFit="1" customWidth="1"/>
    <col min="16142" max="16384" width="9.140625" style="121"/>
  </cols>
  <sheetData>
    <row r="1" spans="1:15" x14ac:dyDescent="0.2">
      <c r="A1" s="121" t="s">
        <v>261</v>
      </c>
      <c r="B1" s="121" t="s">
        <v>274</v>
      </c>
      <c r="C1" s="139" t="s">
        <v>258</v>
      </c>
      <c r="D1" s="139" t="s">
        <v>257</v>
      </c>
      <c r="E1" s="121" t="s">
        <v>256</v>
      </c>
      <c r="F1" s="121" t="s">
        <v>255</v>
      </c>
      <c r="G1" s="144" t="s">
        <v>254</v>
      </c>
      <c r="H1" s="121" t="s">
        <v>253</v>
      </c>
      <c r="I1" s="121" t="s">
        <v>309</v>
      </c>
      <c r="J1" s="121" t="s">
        <v>310</v>
      </c>
      <c r="K1" s="145" t="s">
        <v>242</v>
      </c>
      <c r="L1" s="145" t="s">
        <v>241</v>
      </c>
      <c r="M1" s="145" t="s">
        <v>68</v>
      </c>
      <c r="N1" s="139"/>
      <c r="O1" s="139"/>
    </row>
    <row r="2" spans="1:15" x14ac:dyDescent="0.2">
      <c r="A2" s="146" t="s">
        <v>199</v>
      </c>
      <c r="B2" s="147" t="s">
        <v>200</v>
      </c>
      <c r="C2" s="148"/>
      <c r="D2" s="148" t="s">
        <v>311</v>
      </c>
      <c r="E2" s="121" t="s">
        <v>149</v>
      </c>
      <c r="F2" s="121">
        <v>15.283018867924529</v>
      </c>
      <c r="G2" s="121">
        <v>15.283018867924529</v>
      </c>
      <c r="H2" s="121">
        <v>0</v>
      </c>
      <c r="I2" s="149" t="s">
        <v>148</v>
      </c>
      <c r="J2" s="149" t="s">
        <v>148</v>
      </c>
      <c r="K2" s="150">
        <v>6.78</v>
      </c>
      <c r="L2" s="150">
        <v>21.85</v>
      </c>
      <c r="M2" s="150">
        <f>L2-K2</f>
        <v>15.07</v>
      </c>
      <c r="N2" s="121">
        <f>L2/M2</f>
        <v>1.4499004644990048</v>
      </c>
    </row>
    <row r="3" spans="1:15" x14ac:dyDescent="0.2">
      <c r="A3" s="146" t="s">
        <v>172</v>
      </c>
      <c r="B3" s="147" t="s">
        <v>173</v>
      </c>
      <c r="C3" s="148"/>
      <c r="D3" s="148" t="s">
        <v>311</v>
      </c>
      <c r="E3" s="121" t="s">
        <v>149</v>
      </c>
      <c r="F3" s="121">
        <v>26.745283018867923</v>
      </c>
      <c r="G3" s="121">
        <v>26.745283018867923</v>
      </c>
      <c r="H3" s="121">
        <v>0</v>
      </c>
      <c r="I3" s="149" t="s">
        <v>148</v>
      </c>
      <c r="J3" s="149" t="s">
        <v>148</v>
      </c>
      <c r="K3" s="150">
        <v>6.59</v>
      </c>
      <c r="L3" s="150">
        <v>27.9</v>
      </c>
      <c r="M3" s="150">
        <f t="shared" ref="M3:M17" si="0">L3-K3</f>
        <v>21.31</v>
      </c>
      <c r="N3" s="121">
        <f t="shared" ref="N3:N17" si="1">L3/M3</f>
        <v>1.3092444861567338</v>
      </c>
    </row>
    <row r="4" spans="1:15" x14ac:dyDescent="0.2">
      <c r="A4" s="146" t="s">
        <v>169</v>
      </c>
      <c r="B4" s="147" t="s">
        <v>170</v>
      </c>
      <c r="C4" s="148"/>
      <c r="D4" s="148" t="s">
        <v>311</v>
      </c>
      <c r="E4" s="121" t="s">
        <v>149</v>
      </c>
      <c r="F4" s="121">
        <v>27.553191489361701</v>
      </c>
      <c r="G4" s="121">
        <v>27.553191489361701</v>
      </c>
      <c r="H4" s="121">
        <v>0</v>
      </c>
      <c r="I4" s="149" t="s">
        <v>148</v>
      </c>
      <c r="J4" s="149" t="s">
        <v>148</v>
      </c>
      <c r="K4" s="150">
        <v>9.5299999999999994</v>
      </c>
      <c r="L4" s="150">
        <v>33.97</v>
      </c>
      <c r="M4" s="150">
        <f t="shared" si="0"/>
        <v>24.439999999999998</v>
      </c>
      <c r="N4" s="121">
        <f t="shared" si="1"/>
        <v>1.3899345335515549</v>
      </c>
    </row>
    <row r="5" spans="1:15" x14ac:dyDescent="0.2">
      <c r="A5" s="151" t="s">
        <v>166</v>
      </c>
      <c r="B5" s="147" t="s">
        <v>167</v>
      </c>
      <c r="C5" s="148"/>
      <c r="D5" s="148" t="s">
        <v>311</v>
      </c>
      <c r="E5" s="121" t="s">
        <v>149</v>
      </c>
      <c r="F5" s="121">
        <v>37.562189054726367</v>
      </c>
      <c r="G5" s="121">
        <v>37.562189054726367</v>
      </c>
      <c r="H5" s="121">
        <v>0</v>
      </c>
      <c r="I5" s="149" t="s">
        <v>148</v>
      </c>
      <c r="J5" s="149" t="s">
        <v>148</v>
      </c>
      <c r="K5" s="150">
        <v>9.98</v>
      </c>
      <c r="L5" s="150">
        <v>45.23</v>
      </c>
      <c r="M5" s="150">
        <f t="shared" si="0"/>
        <v>35.25</v>
      </c>
      <c r="N5" s="121">
        <f t="shared" si="1"/>
        <v>1.2831205673758865</v>
      </c>
    </row>
    <row r="6" spans="1:15" x14ac:dyDescent="0.2">
      <c r="A6" s="151" t="s">
        <v>163</v>
      </c>
      <c r="B6" s="147" t="s">
        <v>164</v>
      </c>
      <c r="C6" s="148"/>
      <c r="D6" s="148" t="s">
        <v>311</v>
      </c>
      <c r="E6" s="121" t="s">
        <v>149</v>
      </c>
      <c r="F6" s="121">
        <v>48.830845771144276</v>
      </c>
      <c r="G6" s="121">
        <v>48.830845771144276</v>
      </c>
      <c r="H6" s="121">
        <v>0</v>
      </c>
      <c r="I6" s="149" t="s">
        <v>148</v>
      </c>
      <c r="J6" s="149" t="s">
        <v>148</v>
      </c>
      <c r="K6" s="150">
        <v>10.24</v>
      </c>
      <c r="L6" s="150">
        <v>37.14</v>
      </c>
      <c r="M6" s="150">
        <f t="shared" si="0"/>
        <v>26.9</v>
      </c>
      <c r="N6" s="121">
        <f t="shared" si="1"/>
        <v>1.3806691449814128</v>
      </c>
    </row>
    <row r="7" spans="1:15" x14ac:dyDescent="0.2">
      <c r="A7" s="151" t="s">
        <v>160</v>
      </c>
      <c r="B7" s="147" t="s">
        <v>161</v>
      </c>
      <c r="C7" s="148"/>
      <c r="D7" s="148" t="s">
        <v>311</v>
      </c>
      <c r="E7" s="121" t="s">
        <v>149</v>
      </c>
      <c r="F7" s="121">
        <v>44.658012283640424</v>
      </c>
      <c r="G7" s="121">
        <v>44.658012283640424</v>
      </c>
      <c r="H7" s="121">
        <v>0</v>
      </c>
      <c r="I7" s="149" t="s">
        <v>148</v>
      </c>
      <c r="J7" s="149" t="s">
        <v>148</v>
      </c>
      <c r="K7" s="150">
        <v>9.8000000000000007</v>
      </c>
      <c r="L7" s="150">
        <v>44.97</v>
      </c>
      <c r="M7" s="150">
        <f t="shared" si="0"/>
        <v>35.17</v>
      </c>
      <c r="N7" s="121">
        <f t="shared" si="1"/>
        <v>1.2786465737844752</v>
      </c>
    </row>
    <row r="8" spans="1:15" x14ac:dyDescent="0.2">
      <c r="A8" s="151" t="s">
        <v>157</v>
      </c>
      <c r="B8" s="147" t="s">
        <v>158</v>
      </c>
      <c r="C8" s="148"/>
      <c r="D8" s="148" t="s">
        <v>311</v>
      </c>
      <c r="E8" s="121" t="s">
        <v>149</v>
      </c>
      <c r="F8" s="121">
        <v>58.24958123953099</v>
      </c>
      <c r="G8" s="121">
        <v>58.24958123953099</v>
      </c>
      <c r="H8" s="121">
        <v>0</v>
      </c>
      <c r="I8" s="149" t="s">
        <v>148</v>
      </c>
      <c r="J8" s="149" t="s">
        <v>148</v>
      </c>
      <c r="K8" s="150">
        <v>9.6</v>
      </c>
      <c r="L8" s="150">
        <v>45.98</v>
      </c>
      <c r="M8" s="150">
        <f t="shared" si="0"/>
        <v>36.379999999999995</v>
      </c>
      <c r="N8" s="121">
        <f t="shared" si="1"/>
        <v>1.2638812534359538</v>
      </c>
    </row>
    <row r="9" spans="1:15" x14ac:dyDescent="0.2">
      <c r="A9" s="151" t="s">
        <v>151</v>
      </c>
      <c r="B9" s="147" t="s">
        <v>152</v>
      </c>
      <c r="C9" s="148"/>
      <c r="D9" s="148" t="s">
        <v>311</v>
      </c>
      <c r="E9" s="121" t="s">
        <v>149</v>
      </c>
      <c r="F9" s="121">
        <v>69.899497487437188</v>
      </c>
      <c r="G9" s="121">
        <v>69.899497487437188</v>
      </c>
      <c r="H9" s="121">
        <v>0</v>
      </c>
      <c r="I9" s="149" t="s">
        <v>148</v>
      </c>
      <c r="J9" s="149" t="s">
        <v>148</v>
      </c>
      <c r="K9" s="150">
        <v>9.86</v>
      </c>
      <c r="L9" s="150">
        <v>55.99</v>
      </c>
      <c r="M9" s="150">
        <f t="shared" si="0"/>
        <v>46.13</v>
      </c>
      <c r="N9" s="121">
        <f t="shared" si="1"/>
        <v>1.2137437676132667</v>
      </c>
    </row>
    <row r="10" spans="1:15" x14ac:dyDescent="0.2">
      <c r="A10" s="151" t="s">
        <v>196</v>
      </c>
      <c r="B10" s="147" t="s">
        <v>197</v>
      </c>
      <c r="C10" s="148"/>
      <c r="D10" s="148" t="s">
        <v>311</v>
      </c>
      <c r="E10" s="121" t="s">
        <v>149</v>
      </c>
      <c r="F10" s="121">
        <v>12.959183673469388</v>
      </c>
      <c r="G10" s="121">
        <v>12.959183673469388</v>
      </c>
      <c r="H10" s="121">
        <v>0</v>
      </c>
      <c r="I10" s="149" t="s">
        <v>148</v>
      </c>
      <c r="J10" s="149" t="s">
        <v>148</v>
      </c>
      <c r="K10" s="150">
        <v>1.65</v>
      </c>
      <c r="L10" s="150">
        <v>18.98</v>
      </c>
      <c r="M10" s="150">
        <f t="shared" si="0"/>
        <v>17.330000000000002</v>
      </c>
      <c r="N10" s="121">
        <f t="shared" si="1"/>
        <v>1.095210617426428</v>
      </c>
    </row>
    <row r="11" spans="1:15" x14ac:dyDescent="0.2">
      <c r="A11" s="151" t="s">
        <v>193</v>
      </c>
      <c r="B11" s="147" t="s">
        <v>194</v>
      </c>
      <c r="C11" s="152"/>
      <c r="D11" s="148" t="s">
        <v>311</v>
      </c>
      <c r="E11" s="121" t="s">
        <v>149</v>
      </c>
      <c r="F11" s="121">
        <v>31.902834008097166</v>
      </c>
      <c r="G11" s="121">
        <v>31.902834008097166</v>
      </c>
      <c r="H11" s="121">
        <v>0</v>
      </c>
      <c r="I11" s="149" t="s">
        <v>148</v>
      </c>
      <c r="J11" s="149" t="s">
        <v>148</v>
      </c>
      <c r="K11" s="150">
        <v>1.65</v>
      </c>
      <c r="L11" s="150">
        <v>38.729999999999997</v>
      </c>
      <c r="M11" s="150">
        <f t="shared" si="0"/>
        <v>37.08</v>
      </c>
      <c r="N11" s="121">
        <f t="shared" si="1"/>
        <v>1.0444983818770226</v>
      </c>
    </row>
    <row r="12" spans="1:15" x14ac:dyDescent="0.2">
      <c r="A12" s="151" t="s">
        <v>190</v>
      </c>
      <c r="B12" s="147" t="s">
        <v>191</v>
      </c>
      <c r="C12" s="152"/>
      <c r="D12" s="148" t="s">
        <v>311</v>
      </c>
      <c r="E12" s="121" t="s">
        <v>149</v>
      </c>
      <c r="F12" s="121">
        <v>21.598639455782312</v>
      </c>
      <c r="G12" s="121">
        <v>21.598639455782312</v>
      </c>
      <c r="H12" s="121">
        <v>0</v>
      </c>
      <c r="I12" s="149" t="s">
        <v>148</v>
      </c>
      <c r="J12" s="149" t="s">
        <v>148</v>
      </c>
      <c r="K12" s="150">
        <v>2.77</v>
      </c>
      <c r="L12" s="150">
        <v>16.760000000000002</v>
      </c>
      <c r="M12" s="150">
        <f t="shared" si="0"/>
        <v>13.990000000000002</v>
      </c>
      <c r="N12" s="121">
        <f t="shared" si="1"/>
        <v>1.1979985704074338</v>
      </c>
    </row>
    <row r="13" spans="1:15" x14ac:dyDescent="0.2">
      <c r="A13" s="151" t="s">
        <v>187</v>
      </c>
      <c r="B13" s="147" t="s">
        <v>188</v>
      </c>
      <c r="C13" s="152"/>
      <c r="D13" s="148" t="s">
        <v>311</v>
      </c>
      <c r="E13" s="121" t="s">
        <v>149</v>
      </c>
      <c r="F13" s="121">
        <v>18.386243386243386</v>
      </c>
      <c r="G13" s="121">
        <v>18.386243386243386</v>
      </c>
      <c r="H13" s="121">
        <v>0</v>
      </c>
      <c r="I13" s="149" t="s">
        <v>148</v>
      </c>
      <c r="J13" s="149" t="s">
        <v>148</v>
      </c>
      <c r="K13" s="150">
        <v>3.32</v>
      </c>
      <c r="L13" s="150">
        <v>19.97</v>
      </c>
      <c r="M13" s="150">
        <f t="shared" si="0"/>
        <v>16.649999999999999</v>
      </c>
      <c r="N13" s="121">
        <f t="shared" si="1"/>
        <v>1.1993993993993994</v>
      </c>
    </row>
    <row r="14" spans="1:15" x14ac:dyDescent="0.2">
      <c r="A14" s="151" t="s">
        <v>184</v>
      </c>
      <c r="B14" s="147" t="s">
        <v>185</v>
      </c>
      <c r="C14" s="152"/>
      <c r="D14" s="148" t="s">
        <v>311</v>
      </c>
      <c r="E14" s="121" t="s">
        <v>149</v>
      </c>
      <c r="F14" s="121">
        <v>25.74074074074074</v>
      </c>
      <c r="G14" s="121">
        <v>25.74074074074074</v>
      </c>
      <c r="H14" s="121">
        <v>0</v>
      </c>
      <c r="I14" s="149" t="s">
        <v>148</v>
      </c>
      <c r="J14" s="149" t="s">
        <v>148</v>
      </c>
      <c r="K14" s="150">
        <v>3.55</v>
      </c>
      <c r="L14" s="150">
        <v>19.97</v>
      </c>
      <c r="M14" s="150">
        <f t="shared" si="0"/>
        <v>16.419999999999998</v>
      </c>
      <c r="N14" s="121">
        <f t="shared" si="1"/>
        <v>1.2161997563946407</v>
      </c>
    </row>
    <row r="15" spans="1:15" x14ac:dyDescent="0.2">
      <c r="A15" s="151" t="s">
        <v>181</v>
      </c>
      <c r="B15" s="147" t="s">
        <v>182</v>
      </c>
      <c r="C15" s="152"/>
      <c r="D15" s="148" t="s">
        <v>311</v>
      </c>
      <c r="E15" s="121" t="s">
        <v>149</v>
      </c>
      <c r="F15" s="121">
        <v>29.417989417989418</v>
      </c>
      <c r="G15" s="121">
        <v>29.417989417989418</v>
      </c>
      <c r="H15" s="121">
        <v>0</v>
      </c>
      <c r="I15" s="149" t="s">
        <v>148</v>
      </c>
      <c r="J15" s="149" t="s">
        <v>148</v>
      </c>
      <c r="K15" s="150">
        <v>4.0199999999999996</v>
      </c>
      <c r="L15" s="150">
        <v>19.97</v>
      </c>
      <c r="M15" s="150">
        <f t="shared" si="0"/>
        <v>15.95</v>
      </c>
      <c r="N15" s="121">
        <f t="shared" si="1"/>
        <v>1.2520376175548589</v>
      </c>
    </row>
    <row r="16" spans="1:15" x14ac:dyDescent="0.2">
      <c r="A16" s="151" t="s">
        <v>178</v>
      </c>
      <c r="B16" s="147" t="s">
        <v>179</v>
      </c>
      <c r="C16" s="148"/>
      <c r="D16" s="148" t="s">
        <v>311</v>
      </c>
      <c r="E16" s="121" t="s">
        <v>149</v>
      </c>
      <c r="F16" s="121">
        <v>44.126984126984127</v>
      </c>
      <c r="G16" s="121">
        <v>44.126984126984127</v>
      </c>
      <c r="H16" s="121">
        <v>0</v>
      </c>
      <c r="I16" s="149" t="s">
        <v>148</v>
      </c>
      <c r="J16" s="149" t="s">
        <v>148</v>
      </c>
      <c r="K16" s="150">
        <v>4.6100000000000003</v>
      </c>
      <c r="L16" s="150">
        <v>25.47</v>
      </c>
      <c r="M16" s="150">
        <f t="shared" si="0"/>
        <v>20.86</v>
      </c>
      <c r="N16" s="121">
        <f t="shared" si="1"/>
        <v>1.2209971236816874</v>
      </c>
    </row>
    <row r="17" spans="1:14" x14ac:dyDescent="0.2">
      <c r="A17" s="151" t="s">
        <v>175</v>
      </c>
      <c r="B17" s="147" t="s">
        <v>176</v>
      </c>
      <c r="C17" s="148"/>
      <c r="D17" s="148" t="s">
        <v>311</v>
      </c>
      <c r="E17" s="121" t="s">
        <v>149</v>
      </c>
      <c r="F17" s="121">
        <v>73.544973544973544</v>
      </c>
      <c r="G17" s="121">
        <v>73.544973544973544</v>
      </c>
      <c r="H17" s="121">
        <v>0</v>
      </c>
      <c r="I17" s="149" t="s">
        <v>148</v>
      </c>
      <c r="J17" s="149" t="s">
        <v>148</v>
      </c>
      <c r="K17" s="150">
        <v>6.49</v>
      </c>
      <c r="L17" s="150">
        <v>33.97</v>
      </c>
      <c r="M17" s="150">
        <f t="shared" si="0"/>
        <v>27.479999999999997</v>
      </c>
      <c r="N17" s="121">
        <f t="shared" si="1"/>
        <v>1.2361717612809318</v>
      </c>
    </row>
    <row r="18" spans="1:14" x14ac:dyDescent="0.2">
      <c r="N18" s="153">
        <f>AVERAGE(N2:N17)</f>
        <v>1.2519783762137933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topLeftCell="B1" workbookViewId="0">
      <selection activeCell="C17" sqref="C17"/>
    </sheetView>
  </sheetViews>
  <sheetFormatPr defaultColWidth="34.7109375" defaultRowHeight="12.75" x14ac:dyDescent="0.2"/>
  <cols>
    <col min="1" max="1" width="17.140625" style="121" bestFit="1" customWidth="1"/>
    <col min="2" max="2" width="34.5703125" style="121" bestFit="1" customWidth="1"/>
    <col min="3" max="3" width="32.5703125" style="121" bestFit="1" customWidth="1"/>
    <col min="4" max="4" width="33.140625" style="121" bestFit="1" customWidth="1"/>
    <col min="5" max="5" width="34.28515625" style="121" bestFit="1" customWidth="1"/>
    <col min="6" max="6" width="12.42578125" style="121" bestFit="1" customWidth="1"/>
    <col min="7" max="7" width="8.42578125" style="121" bestFit="1" customWidth="1"/>
    <col min="8" max="256" width="34.7109375" style="121"/>
    <col min="257" max="257" width="17.140625" style="121" bestFit="1" customWidth="1"/>
    <col min="258" max="258" width="34.5703125" style="121" bestFit="1" customWidth="1"/>
    <col min="259" max="259" width="32.5703125" style="121" bestFit="1" customWidth="1"/>
    <col min="260" max="260" width="33.140625" style="121" bestFit="1" customWidth="1"/>
    <col min="261" max="261" width="34.28515625" style="121" bestFit="1" customWidth="1"/>
    <col min="262" max="262" width="12.42578125" style="121" bestFit="1" customWidth="1"/>
    <col min="263" max="263" width="8.42578125" style="121" bestFit="1" customWidth="1"/>
    <col min="264" max="512" width="34.7109375" style="121"/>
    <col min="513" max="513" width="17.140625" style="121" bestFit="1" customWidth="1"/>
    <col min="514" max="514" width="34.5703125" style="121" bestFit="1" customWidth="1"/>
    <col min="515" max="515" width="32.5703125" style="121" bestFit="1" customWidth="1"/>
    <col min="516" max="516" width="33.140625" style="121" bestFit="1" customWidth="1"/>
    <col min="517" max="517" width="34.28515625" style="121" bestFit="1" customWidth="1"/>
    <col min="518" max="518" width="12.42578125" style="121" bestFit="1" customWidth="1"/>
    <col min="519" max="519" width="8.42578125" style="121" bestFit="1" customWidth="1"/>
    <col min="520" max="768" width="34.7109375" style="121"/>
    <col min="769" max="769" width="17.140625" style="121" bestFit="1" customWidth="1"/>
    <col min="770" max="770" width="34.5703125" style="121" bestFit="1" customWidth="1"/>
    <col min="771" max="771" width="32.5703125" style="121" bestFit="1" customWidth="1"/>
    <col min="772" max="772" width="33.140625" style="121" bestFit="1" customWidth="1"/>
    <col min="773" max="773" width="34.28515625" style="121" bestFit="1" customWidth="1"/>
    <col min="774" max="774" width="12.42578125" style="121" bestFit="1" customWidth="1"/>
    <col min="775" max="775" width="8.42578125" style="121" bestFit="1" customWidth="1"/>
    <col min="776" max="1024" width="34.7109375" style="121"/>
    <col min="1025" max="1025" width="17.140625" style="121" bestFit="1" customWidth="1"/>
    <col min="1026" max="1026" width="34.5703125" style="121" bestFit="1" customWidth="1"/>
    <col min="1027" max="1027" width="32.5703125" style="121" bestFit="1" customWidth="1"/>
    <col min="1028" max="1028" width="33.140625" style="121" bestFit="1" customWidth="1"/>
    <col min="1029" max="1029" width="34.28515625" style="121" bestFit="1" customWidth="1"/>
    <col min="1030" max="1030" width="12.42578125" style="121" bestFit="1" customWidth="1"/>
    <col min="1031" max="1031" width="8.42578125" style="121" bestFit="1" customWidth="1"/>
    <col min="1032" max="1280" width="34.7109375" style="121"/>
    <col min="1281" max="1281" width="17.140625" style="121" bestFit="1" customWidth="1"/>
    <col min="1282" max="1282" width="34.5703125" style="121" bestFit="1" customWidth="1"/>
    <col min="1283" max="1283" width="32.5703125" style="121" bestFit="1" customWidth="1"/>
    <col min="1284" max="1284" width="33.140625" style="121" bestFit="1" customWidth="1"/>
    <col min="1285" max="1285" width="34.28515625" style="121" bestFit="1" customWidth="1"/>
    <col min="1286" max="1286" width="12.42578125" style="121" bestFit="1" customWidth="1"/>
    <col min="1287" max="1287" width="8.42578125" style="121" bestFit="1" customWidth="1"/>
    <col min="1288" max="1536" width="34.7109375" style="121"/>
    <col min="1537" max="1537" width="17.140625" style="121" bestFit="1" customWidth="1"/>
    <col min="1538" max="1538" width="34.5703125" style="121" bestFit="1" customWidth="1"/>
    <col min="1539" max="1539" width="32.5703125" style="121" bestFit="1" customWidth="1"/>
    <col min="1540" max="1540" width="33.140625" style="121" bestFit="1" customWidth="1"/>
    <col min="1541" max="1541" width="34.28515625" style="121" bestFit="1" customWidth="1"/>
    <col min="1542" max="1542" width="12.42578125" style="121" bestFit="1" customWidth="1"/>
    <col min="1543" max="1543" width="8.42578125" style="121" bestFit="1" customWidth="1"/>
    <col min="1544" max="1792" width="34.7109375" style="121"/>
    <col min="1793" max="1793" width="17.140625" style="121" bestFit="1" customWidth="1"/>
    <col min="1794" max="1794" width="34.5703125" style="121" bestFit="1" customWidth="1"/>
    <col min="1795" max="1795" width="32.5703125" style="121" bestFit="1" customWidth="1"/>
    <col min="1796" max="1796" width="33.140625" style="121" bestFit="1" customWidth="1"/>
    <col min="1797" max="1797" width="34.28515625" style="121" bestFit="1" customWidth="1"/>
    <col min="1798" max="1798" width="12.42578125" style="121" bestFit="1" customWidth="1"/>
    <col min="1799" max="1799" width="8.42578125" style="121" bestFit="1" customWidth="1"/>
    <col min="1800" max="2048" width="34.7109375" style="121"/>
    <col min="2049" max="2049" width="17.140625" style="121" bestFit="1" customWidth="1"/>
    <col min="2050" max="2050" width="34.5703125" style="121" bestFit="1" customWidth="1"/>
    <col min="2051" max="2051" width="32.5703125" style="121" bestFit="1" customWidth="1"/>
    <col min="2052" max="2052" width="33.140625" style="121" bestFit="1" customWidth="1"/>
    <col min="2053" max="2053" width="34.28515625" style="121" bestFit="1" customWidth="1"/>
    <col min="2054" max="2054" width="12.42578125" style="121" bestFit="1" customWidth="1"/>
    <col min="2055" max="2055" width="8.42578125" style="121" bestFit="1" customWidth="1"/>
    <col min="2056" max="2304" width="34.7109375" style="121"/>
    <col min="2305" max="2305" width="17.140625" style="121" bestFit="1" customWidth="1"/>
    <col min="2306" max="2306" width="34.5703125" style="121" bestFit="1" customWidth="1"/>
    <col min="2307" max="2307" width="32.5703125" style="121" bestFit="1" customWidth="1"/>
    <col min="2308" max="2308" width="33.140625" style="121" bestFit="1" customWidth="1"/>
    <col min="2309" max="2309" width="34.28515625" style="121" bestFit="1" customWidth="1"/>
    <col min="2310" max="2310" width="12.42578125" style="121" bestFit="1" customWidth="1"/>
    <col min="2311" max="2311" width="8.42578125" style="121" bestFit="1" customWidth="1"/>
    <col min="2312" max="2560" width="34.7109375" style="121"/>
    <col min="2561" max="2561" width="17.140625" style="121" bestFit="1" customWidth="1"/>
    <col min="2562" max="2562" width="34.5703125" style="121" bestFit="1" customWidth="1"/>
    <col min="2563" max="2563" width="32.5703125" style="121" bestFit="1" customWidth="1"/>
    <col min="2564" max="2564" width="33.140625" style="121" bestFit="1" customWidth="1"/>
    <col min="2565" max="2565" width="34.28515625" style="121" bestFit="1" customWidth="1"/>
    <col min="2566" max="2566" width="12.42578125" style="121" bestFit="1" customWidth="1"/>
    <col min="2567" max="2567" width="8.42578125" style="121" bestFit="1" customWidth="1"/>
    <col min="2568" max="2816" width="34.7109375" style="121"/>
    <col min="2817" max="2817" width="17.140625" style="121" bestFit="1" customWidth="1"/>
    <col min="2818" max="2818" width="34.5703125" style="121" bestFit="1" customWidth="1"/>
    <col min="2819" max="2819" width="32.5703125" style="121" bestFit="1" customWidth="1"/>
    <col min="2820" max="2820" width="33.140625" style="121" bestFit="1" customWidth="1"/>
    <col min="2821" max="2821" width="34.28515625" style="121" bestFit="1" customWidth="1"/>
    <col min="2822" max="2822" width="12.42578125" style="121" bestFit="1" customWidth="1"/>
    <col min="2823" max="2823" width="8.42578125" style="121" bestFit="1" customWidth="1"/>
    <col min="2824" max="3072" width="34.7109375" style="121"/>
    <col min="3073" max="3073" width="17.140625" style="121" bestFit="1" customWidth="1"/>
    <col min="3074" max="3074" width="34.5703125" style="121" bestFit="1" customWidth="1"/>
    <col min="3075" max="3075" width="32.5703125" style="121" bestFit="1" customWidth="1"/>
    <col min="3076" max="3076" width="33.140625" style="121" bestFit="1" customWidth="1"/>
    <col min="3077" max="3077" width="34.28515625" style="121" bestFit="1" customWidth="1"/>
    <col min="3078" max="3078" width="12.42578125" style="121" bestFit="1" customWidth="1"/>
    <col min="3079" max="3079" width="8.42578125" style="121" bestFit="1" customWidth="1"/>
    <col min="3080" max="3328" width="34.7109375" style="121"/>
    <col min="3329" max="3329" width="17.140625" style="121" bestFit="1" customWidth="1"/>
    <col min="3330" max="3330" width="34.5703125" style="121" bestFit="1" customWidth="1"/>
    <col min="3331" max="3331" width="32.5703125" style="121" bestFit="1" customWidth="1"/>
    <col min="3332" max="3332" width="33.140625" style="121" bestFit="1" customWidth="1"/>
    <col min="3333" max="3333" width="34.28515625" style="121" bestFit="1" customWidth="1"/>
    <col min="3334" max="3334" width="12.42578125" style="121" bestFit="1" customWidth="1"/>
    <col min="3335" max="3335" width="8.42578125" style="121" bestFit="1" customWidth="1"/>
    <col min="3336" max="3584" width="34.7109375" style="121"/>
    <col min="3585" max="3585" width="17.140625" style="121" bestFit="1" customWidth="1"/>
    <col min="3586" max="3586" width="34.5703125" style="121" bestFit="1" customWidth="1"/>
    <col min="3587" max="3587" width="32.5703125" style="121" bestFit="1" customWidth="1"/>
    <col min="3588" max="3588" width="33.140625" style="121" bestFit="1" customWidth="1"/>
    <col min="3589" max="3589" width="34.28515625" style="121" bestFit="1" customWidth="1"/>
    <col min="3590" max="3590" width="12.42578125" style="121" bestFit="1" customWidth="1"/>
    <col min="3591" max="3591" width="8.42578125" style="121" bestFit="1" customWidth="1"/>
    <col min="3592" max="3840" width="34.7109375" style="121"/>
    <col min="3841" max="3841" width="17.140625" style="121" bestFit="1" customWidth="1"/>
    <col min="3842" max="3842" width="34.5703125" style="121" bestFit="1" customWidth="1"/>
    <col min="3843" max="3843" width="32.5703125" style="121" bestFit="1" customWidth="1"/>
    <col min="3844" max="3844" width="33.140625" style="121" bestFit="1" customWidth="1"/>
    <col min="3845" max="3845" width="34.28515625" style="121" bestFit="1" customWidth="1"/>
    <col min="3846" max="3846" width="12.42578125" style="121" bestFit="1" customWidth="1"/>
    <col min="3847" max="3847" width="8.42578125" style="121" bestFit="1" customWidth="1"/>
    <col min="3848" max="4096" width="34.7109375" style="121"/>
    <col min="4097" max="4097" width="17.140625" style="121" bestFit="1" customWidth="1"/>
    <col min="4098" max="4098" width="34.5703125" style="121" bestFit="1" customWidth="1"/>
    <col min="4099" max="4099" width="32.5703125" style="121" bestFit="1" customWidth="1"/>
    <col min="4100" max="4100" width="33.140625" style="121" bestFit="1" customWidth="1"/>
    <col min="4101" max="4101" width="34.28515625" style="121" bestFit="1" customWidth="1"/>
    <col min="4102" max="4102" width="12.42578125" style="121" bestFit="1" customWidth="1"/>
    <col min="4103" max="4103" width="8.42578125" style="121" bestFit="1" customWidth="1"/>
    <col min="4104" max="4352" width="34.7109375" style="121"/>
    <col min="4353" max="4353" width="17.140625" style="121" bestFit="1" customWidth="1"/>
    <col min="4354" max="4354" width="34.5703125" style="121" bestFit="1" customWidth="1"/>
    <col min="4355" max="4355" width="32.5703125" style="121" bestFit="1" customWidth="1"/>
    <col min="4356" max="4356" width="33.140625" style="121" bestFit="1" customWidth="1"/>
    <col min="4357" max="4357" width="34.28515625" style="121" bestFit="1" customWidth="1"/>
    <col min="4358" max="4358" width="12.42578125" style="121" bestFit="1" customWidth="1"/>
    <col min="4359" max="4359" width="8.42578125" style="121" bestFit="1" customWidth="1"/>
    <col min="4360" max="4608" width="34.7109375" style="121"/>
    <col min="4609" max="4609" width="17.140625" style="121" bestFit="1" customWidth="1"/>
    <col min="4610" max="4610" width="34.5703125" style="121" bestFit="1" customWidth="1"/>
    <col min="4611" max="4611" width="32.5703125" style="121" bestFit="1" customWidth="1"/>
    <col min="4612" max="4612" width="33.140625" style="121" bestFit="1" customWidth="1"/>
    <col min="4613" max="4613" width="34.28515625" style="121" bestFit="1" customWidth="1"/>
    <col min="4614" max="4614" width="12.42578125" style="121" bestFit="1" customWidth="1"/>
    <col min="4615" max="4615" width="8.42578125" style="121" bestFit="1" customWidth="1"/>
    <col min="4616" max="4864" width="34.7109375" style="121"/>
    <col min="4865" max="4865" width="17.140625" style="121" bestFit="1" customWidth="1"/>
    <col min="4866" max="4866" width="34.5703125" style="121" bestFit="1" customWidth="1"/>
    <col min="4867" max="4867" width="32.5703125" style="121" bestFit="1" customWidth="1"/>
    <col min="4868" max="4868" width="33.140625" style="121" bestFit="1" customWidth="1"/>
    <col min="4869" max="4869" width="34.28515625" style="121" bestFit="1" customWidth="1"/>
    <col min="4870" max="4870" width="12.42578125" style="121" bestFit="1" customWidth="1"/>
    <col min="4871" max="4871" width="8.42578125" style="121" bestFit="1" customWidth="1"/>
    <col min="4872" max="5120" width="34.7109375" style="121"/>
    <col min="5121" max="5121" width="17.140625" style="121" bestFit="1" customWidth="1"/>
    <col min="5122" max="5122" width="34.5703125" style="121" bestFit="1" customWidth="1"/>
    <col min="5123" max="5123" width="32.5703125" style="121" bestFit="1" customWidth="1"/>
    <col min="5124" max="5124" width="33.140625" style="121" bestFit="1" customWidth="1"/>
    <col min="5125" max="5125" width="34.28515625" style="121" bestFit="1" customWidth="1"/>
    <col min="5126" max="5126" width="12.42578125" style="121" bestFit="1" customWidth="1"/>
    <col min="5127" max="5127" width="8.42578125" style="121" bestFit="1" customWidth="1"/>
    <col min="5128" max="5376" width="34.7109375" style="121"/>
    <col min="5377" max="5377" width="17.140625" style="121" bestFit="1" customWidth="1"/>
    <col min="5378" max="5378" width="34.5703125" style="121" bestFit="1" customWidth="1"/>
    <col min="5379" max="5379" width="32.5703125" style="121" bestFit="1" customWidth="1"/>
    <col min="5380" max="5380" width="33.140625" style="121" bestFit="1" customWidth="1"/>
    <col min="5381" max="5381" width="34.28515625" style="121" bestFit="1" customWidth="1"/>
    <col min="5382" max="5382" width="12.42578125" style="121" bestFit="1" customWidth="1"/>
    <col min="5383" max="5383" width="8.42578125" style="121" bestFit="1" customWidth="1"/>
    <col min="5384" max="5632" width="34.7109375" style="121"/>
    <col min="5633" max="5633" width="17.140625" style="121" bestFit="1" customWidth="1"/>
    <col min="5634" max="5634" width="34.5703125" style="121" bestFit="1" customWidth="1"/>
    <col min="5635" max="5635" width="32.5703125" style="121" bestFit="1" customWidth="1"/>
    <col min="5636" max="5636" width="33.140625" style="121" bestFit="1" customWidth="1"/>
    <col min="5637" max="5637" width="34.28515625" style="121" bestFit="1" customWidth="1"/>
    <col min="5638" max="5638" width="12.42578125" style="121" bestFit="1" customWidth="1"/>
    <col min="5639" max="5639" width="8.42578125" style="121" bestFit="1" customWidth="1"/>
    <col min="5640" max="5888" width="34.7109375" style="121"/>
    <col min="5889" max="5889" width="17.140625" style="121" bestFit="1" customWidth="1"/>
    <col min="5890" max="5890" width="34.5703125" style="121" bestFit="1" customWidth="1"/>
    <col min="5891" max="5891" width="32.5703125" style="121" bestFit="1" customWidth="1"/>
    <col min="5892" max="5892" width="33.140625" style="121" bestFit="1" customWidth="1"/>
    <col min="5893" max="5893" width="34.28515625" style="121" bestFit="1" customWidth="1"/>
    <col min="5894" max="5894" width="12.42578125" style="121" bestFit="1" customWidth="1"/>
    <col min="5895" max="5895" width="8.42578125" style="121" bestFit="1" customWidth="1"/>
    <col min="5896" max="6144" width="34.7109375" style="121"/>
    <col min="6145" max="6145" width="17.140625" style="121" bestFit="1" customWidth="1"/>
    <col min="6146" max="6146" width="34.5703125" style="121" bestFit="1" customWidth="1"/>
    <col min="6147" max="6147" width="32.5703125" style="121" bestFit="1" customWidth="1"/>
    <col min="6148" max="6148" width="33.140625" style="121" bestFit="1" customWidth="1"/>
    <col min="6149" max="6149" width="34.28515625" style="121" bestFit="1" customWidth="1"/>
    <col min="6150" max="6150" width="12.42578125" style="121" bestFit="1" customWidth="1"/>
    <col min="6151" max="6151" width="8.42578125" style="121" bestFit="1" customWidth="1"/>
    <col min="6152" max="6400" width="34.7109375" style="121"/>
    <col min="6401" max="6401" width="17.140625" style="121" bestFit="1" customWidth="1"/>
    <col min="6402" max="6402" width="34.5703125" style="121" bestFit="1" customWidth="1"/>
    <col min="6403" max="6403" width="32.5703125" style="121" bestFit="1" customWidth="1"/>
    <col min="6404" max="6404" width="33.140625" style="121" bestFit="1" customWidth="1"/>
    <col min="6405" max="6405" width="34.28515625" style="121" bestFit="1" customWidth="1"/>
    <col min="6406" max="6406" width="12.42578125" style="121" bestFit="1" customWidth="1"/>
    <col min="6407" max="6407" width="8.42578125" style="121" bestFit="1" customWidth="1"/>
    <col min="6408" max="6656" width="34.7109375" style="121"/>
    <col min="6657" max="6657" width="17.140625" style="121" bestFit="1" customWidth="1"/>
    <col min="6658" max="6658" width="34.5703125" style="121" bestFit="1" customWidth="1"/>
    <col min="6659" max="6659" width="32.5703125" style="121" bestFit="1" customWidth="1"/>
    <col min="6660" max="6660" width="33.140625" style="121" bestFit="1" customWidth="1"/>
    <col min="6661" max="6661" width="34.28515625" style="121" bestFit="1" customWidth="1"/>
    <col min="6662" max="6662" width="12.42578125" style="121" bestFit="1" customWidth="1"/>
    <col min="6663" max="6663" width="8.42578125" style="121" bestFit="1" customWidth="1"/>
    <col min="6664" max="6912" width="34.7109375" style="121"/>
    <col min="6913" max="6913" width="17.140625" style="121" bestFit="1" customWidth="1"/>
    <col min="6914" max="6914" width="34.5703125" style="121" bestFit="1" customWidth="1"/>
    <col min="6915" max="6915" width="32.5703125" style="121" bestFit="1" customWidth="1"/>
    <col min="6916" max="6916" width="33.140625" style="121" bestFit="1" customWidth="1"/>
    <col min="6917" max="6917" width="34.28515625" style="121" bestFit="1" customWidth="1"/>
    <col min="6918" max="6918" width="12.42578125" style="121" bestFit="1" customWidth="1"/>
    <col min="6919" max="6919" width="8.42578125" style="121" bestFit="1" customWidth="1"/>
    <col min="6920" max="7168" width="34.7109375" style="121"/>
    <col min="7169" max="7169" width="17.140625" style="121" bestFit="1" customWidth="1"/>
    <col min="7170" max="7170" width="34.5703125" style="121" bestFit="1" customWidth="1"/>
    <col min="7171" max="7171" width="32.5703125" style="121" bestFit="1" customWidth="1"/>
    <col min="7172" max="7172" width="33.140625" style="121" bestFit="1" customWidth="1"/>
    <col min="7173" max="7173" width="34.28515625" style="121" bestFit="1" customWidth="1"/>
    <col min="7174" max="7174" width="12.42578125" style="121" bestFit="1" customWidth="1"/>
    <col min="7175" max="7175" width="8.42578125" style="121" bestFit="1" customWidth="1"/>
    <col min="7176" max="7424" width="34.7109375" style="121"/>
    <col min="7425" max="7425" width="17.140625" style="121" bestFit="1" customWidth="1"/>
    <col min="7426" max="7426" width="34.5703125" style="121" bestFit="1" customWidth="1"/>
    <col min="7427" max="7427" width="32.5703125" style="121" bestFit="1" customWidth="1"/>
    <col min="7428" max="7428" width="33.140625" style="121" bestFit="1" customWidth="1"/>
    <col min="7429" max="7429" width="34.28515625" style="121" bestFit="1" customWidth="1"/>
    <col min="7430" max="7430" width="12.42578125" style="121" bestFit="1" customWidth="1"/>
    <col min="7431" max="7431" width="8.42578125" style="121" bestFit="1" customWidth="1"/>
    <col min="7432" max="7680" width="34.7109375" style="121"/>
    <col min="7681" max="7681" width="17.140625" style="121" bestFit="1" customWidth="1"/>
    <col min="7682" max="7682" width="34.5703125" style="121" bestFit="1" customWidth="1"/>
    <col min="7683" max="7683" width="32.5703125" style="121" bestFit="1" customWidth="1"/>
    <col min="7684" max="7684" width="33.140625" style="121" bestFit="1" customWidth="1"/>
    <col min="7685" max="7685" width="34.28515625" style="121" bestFit="1" customWidth="1"/>
    <col min="7686" max="7686" width="12.42578125" style="121" bestFit="1" customWidth="1"/>
    <col min="7687" max="7687" width="8.42578125" style="121" bestFit="1" customWidth="1"/>
    <col min="7688" max="7936" width="34.7109375" style="121"/>
    <col min="7937" max="7937" width="17.140625" style="121" bestFit="1" customWidth="1"/>
    <col min="7938" max="7938" width="34.5703125" style="121" bestFit="1" customWidth="1"/>
    <col min="7939" max="7939" width="32.5703125" style="121" bestFit="1" customWidth="1"/>
    <col min="7940" max="7940" width="33.140625" style="121" bestFit="1" customWidth="1"/>
    <col min="7941" max="7941" width="34.28515625" style="121" bestFit="1" customWidth="1"/>
    <col min="7942" max="7942" width="12.42578125" style="121" bestFit="1" customWidth="1"/>
    <col min="7943" max="7943" width="8.42578125" style="121" bestFit="1" customWidth="1"/>
    <col min="7944" max="8192" width="34.7109375" style="121"/>
    <col min="8193" max="8193" width="17.140625" style="121" bestFit="1" customWidth="1"/>
    <col min="8194" max="8194" width="34.5703125" style="121" bestFit="1" customWidth="1"/>
    <col min="8195" max="8195" width="32.5703125" style="121" bestFit="1" customWidth="1"/>
    <col min="8196" max="8196" width="33.140625" style="121" bestFit="1" customWidth="1"/>
    <col min="8197" max="8197" width="34.28515625" style="121" bestFit="1" customWidth="1"/>
    <col min="8198" max="8198" width="12.42578125" style="121" bestFit="1" customWidth="1"/>
    <col min="8199" max="8199" width="8.42578125" style="121" bestFit="1" customWidth="1"/>
    <col min="8200" max="8448" width="34.7109375" style="121"/>
    <col min="8449" max="8449" width="17.140625" style="121" bestFit="1" customWidth="1"/>
    <col min="8450" max="8450" width="34.5703125" style="121" bestFit="1" customWidth="1"/>
    <col min="8451" max="8451" width="32.5703125" style="121" bestFit="1" customWidth="1"/>
    <col min="8452" max="8452" width="33.140625" style="121" bestFit="1" customWidth="1"/>
    <col min="8453" max="8453" width="34.28515625" style="121" bestFit="1" customWidth="1"/>
    <col min="8454" max="8454" width="12.42578125" style="121" bestFit="1" customWidth="1"/>
    <col min="8455" max="8455" width="8.42578125" style="121" bestFit="1" customWidth="1"/>
    <col min="8456" max="8704" width="34.7109375" style="121"/>
    <col min="8705" max="8705" width="17.140625" style="121" bestFit="1" customWidth="1"/>
    <col min="8706" max="8706" width="34.5703125" style="121" bestFit="1" customWidth="1"/>
    <col min="8707" max="8707" width="32.5703125" style="121" bestFit="1" customWidth="1"/>
    <col min="8708" max="8708" width="33.140625" style="121" bestFit="1" customWidth="1"/>
    <col min="8709" max="8709" width="34.28515625" style="121" bestFit="1" customWidth="1"/>
    <col min="8710" max="8710" width="12.42578125" style="121" bestFit="1" customWidth="1"/>
    <col min="8711" max="8711" width="8.42578125" style="121" bestFit="1" customWidth="1"/>
    <col min="8712" max="8960" width="34.7109375" style="121"/>
    <col min="8961" max="8961" width="17.140625" style="121" bestFit="1" customWidth="1"/>
    <col min="8962" max="8962" width="34.5703125" style="121" bestFit="1" customWidth="1"/>
    <col min="8963" max="8963" width="32.5703125" style="121" bestFit="1" customWidth="1"/>
    <col min="8964" max="8964" width="33.140625" style="121" bestFit="1" customWidth="1"/>
    <col min="8965" max="8965" width="34.28515625" style="121" bestFit="1" customWidth="1"/>
    <col min="8966" max="8966" width="12.42578125" style="121" bestFit="1" customWidth="1"/>
    <col min="8967" max="8967" width="8.42578125" style="121" bestFit="1" customWidth="1"/>
    <col min="8968" max="9216" width="34.7109375" style="121"/>
    <col min="9217" max="9217" width="17.140625" style="121" bestFit="1" customWidth="1"/>
    <col min="9218" max="9218" width="34.5703125" style="121" bestFit="1" customWidth="1"/>
    <col min="9219" max="9219" width="32.5703125" style="121" bestFit="1" customWidth="1"/>
    <col min="9220" max="9220" width="33.140625" style="121" bestFit="1" customWidth="1"/>
    <col min="9221" max="9221" width="34.28515625" style="121" bestFit="1" customWidth="1"/>
    <col min="9222" max="9222" width="12.42578125" style="121" bestFit="1" customWidth="1"/>
    <col min="9223" max="9223" width="8.42578125" style="121" bestFit="1" customWidth="1"/>
    <col min="9224" max="9472" width="34.7109375" style="121"/>
    <col min="9473" max="9473" width="17.140625" style="121" bestFit="1" customWidth="1"/>
    <col min="9474" max="9474" width="34.5703125" style="121" bestFit="1" customWidth="1"/>
    <col min="9475" max="9475" width="32.5703125" style="121" bestFit="1" customWidth="1"/>
    <col min="9476" max="9476" width="33.140625" style="121" bestFit="1" customWidth="1"/>
    <col min="9477" max="9477" width="34.28515625" style="121" bestFit="1" customWidth="1"/>
    <col min="9478" max="9478" width="12.42578125" style="121" bestFit="1" customWidth="1"/>
    <col min="9479" max="9479" width="8.42578125" style="121" bestFit="1" customWidth="1"/>
    <col min="9480" max="9728" width="34.7109375" style="121"/>
    <col min="9729" max="9729" width="17.140625" style="121" bestFit="1" customWidth="1"/>
    <col min="9730" max="9730" width="34.5703125" style="121" bestFit="1" customWidth="1"/>
    <col min="9731" max="9731" width="32.5703125" style="121" bestFit="1" customWidth="1"/>
    <col min="9732" max="9732" width="33.140625" style="121" bestFit="1" customWidth="1"/>
    <col min="9733" max="9733" width="34.28515625" style="121" bestFit="1" customWidth="1"/>
    <col min="9734" max="9734" width="12.42578125" style="121" bestFit="1" customWidth="1"/>
    <col min="9735" max="9735" width="8.42578125" style="121" bestFit="1" customWidth="1"/>
    <col min="9736" max="9984" width="34.7109375" style="121"/>
    <col min="9985" max="9985" width="17.140625" style="121" bestFit="1" customWidth="1"/>
    <col min="9986" max="9986" width="34.5703125" style="121" bestFit="1" customWidth="1"/>
    <col min="9987" max="9987" width="32.5703125" style="121" bestFit="1" customWidth="1"/>
    <col min="9988" max="9988" width="33.140625" style="121" bestFit="1" customWidth="1"/>
    <col min="9989" max="9989" width="34.28515625" style="121" bestFit="1" customWidth="1"/>
    <col min="9990" max="9990" width="12.42578125" style="121" bestFit="1" customWidth="1"/>
    <col min="9991" max="9991" width="8.42578125" style="121" bestFit="1" customWidth="1"/>
    <col min="9992" max="10240" width="34.7109375" style="121"/>
    <col min="10241" max="10241" width="17.140625" style="121" bestFit="1" customWidth="1"/>
    <col min="10242" max="10242" width="34.5703125" style="121" bestFit="1" customWidth="1"/>
    <col min="10243" max="10243" width="32.5703125" style="121" bestFit="1" customWidth="1"/>
    <col min="10244" max="10244" width="33.140625" style="121" bestFit="1" customWidth="1"/>
    <col min="10245" max="10245" width="34.28515625" style="121" bestFit="1" customWidth="1"/>
    <col min="10246" max="10246" width="12.42578125" style="121" bestFit="1" customWidth="1"/>
    <col min="10247" max="10247" width="8.42578125" style="121" bestFit="1" customWidth="1"/>
    <col min="10248" max="10496" width="34.7109375" style="121"/>
    <col min="10497" max="10497" width="17.140625" style="121" bestFit="1" customWidth="1"/>
    <col min="10498" max="10498" width="34.5703125" style="121" bestFit="1" customWidth="1"/>
    <col min="10499" max="10499" width="32.5703125" style="121" bestFit="1" customWidth="1"/>
    <col min="10500" max="10500" width="33.140625" style="121" bestFit="1" customWidth="1"/>
    <col min="10501" max="10501" width="34.28515625" style="121" bestFit="1" customWidth="1"/>
    <col min="10502" max="10502" width="12.42578125" style="121" bestFit="1" customWidth="1"/>
    <col min="10503" max="10503" width="8.42578125" style="121" bestFit="1" customWidth="1"/>
    <col min="10504" max="10752" width="34.7109375" style="121"/>
    <col min="10753" max="10753" width="17.140625" style="121" bestFit="1" customWidth="1"/>
    <col min="10754" max="10754" width="34.5703125" style="121" bestFit="1" customWidth="1"/>
    <col min="10755" max="10755" width="32.5703125" style="121" bestFit="1" customWidth="1"/>
    <col min="10756" max="10756" width="33.140625" style="121" bestFit="1" customWidth="1"/>
    <col min="10757" max="10757" width="34.28515625" style="121" bestFit="1" customWidth="1"/>
    <col min="10758" max="10758" width="12.42578125" style="121" bestFit="1" customWidth="1"/>
    <col min="10759" max="10759" width="8.42578125" style="121" bestFit="1" customWidth="1"/>
    <col min="10760" max="11008" width="34.7109375" style="121"/>
    <col min="11009" max="11009" width="17.140625" style="121" bestFit="1" customWidth="1"/>
    <col min="11010" max="11010" width="34.5703125" style="121" bestFit="1" customWidth="1"/>
    <col min="11011" max="11011" width="32.5703125" style="121" bestFit="1" customWidth="1"/>
    <col min="11012" max="11012" width="33.140625" style="121" bestFit="1" customWidth="1"/>
    <col min="11013" max="11013" width="34.28515625" style="121" bestFit="1" customWidth="1"/>
    <col min="11014" max="11014" width="12.42578125" style="121" bestFit="1" customWidth="1"/>
    <col min="11015" max="11015" width="8.42578125" style="121" bestFit="1" customWidth="1"/>
    <col min="11016" max="11264" width="34.7109375" style="121"/>
    <col min="11265" max="11265" width="17.140625" style="121" bestFit="1" customWidth="1"/>
    <col min="11266" max="11266" width="34.5703125" style="121" bestFit="1" customWidth="1"/>
    <col min="11267" max="11267" width="32.5703125" style="121" bestFit="1" customWidth="1"/>
    <col min="11268" max="11268" width="33.140625" style="121" bestFit="1" customWidth="1"/>
    <col min="11269" max="11269" width="34.28515625" style="121" bestFit="1" customWidth="1"/>
    <col min="11270" max="11270" width="12.42578125" style="121" bestFit="1" customWidth="1"/>
    <col min="11271" max="11271" width="8.42578125" style="121" bestFit="1" customWidth="1"/>
    <col min="11272" max="11520" width="34.7109375" style="121"/>
    <col min="11521" max="11521" width="17.140625" style="121" bestFit="1" customWidth="1"/>
    <col min="11522" max="11522" width="34.5703125" style="121" bestFit="1" customWidth="1"/>
    <col min="11523" max="11523" width="32.5703125" style="121" bestFit="1" customWidth="1"/>
    <col min="11524" max="11524" width="33.140625" style="121" bestFit="1" customWidth="1"/>
    <col min="11525" max="11525" width="34.28515625" style="121" bestFit="1" customWidth="1"/>
    <col min="11526" max="11526" width="12.42578125" style="121" bestFit="1" customWidth="1"/>
    <col min="11527" max="11527" width="8.42578125" style="121" bestFit="1" customWidth="1"/>
    <col min="11528" max="11776" width="34.7109375" style="121"/>
    <col min="11777" max="11777" width="17.140625" style="121" bestFit="1" customWidth="1"/>
    <col min="11778" max="11778" width="34.5703125" style="121" bestFit="1" customWidth="1"/>
    <col min="11779" max="11779" width="32.5703125" style="121" bestFit="1" customWidth="1"/>
    <col min="11780" max="11780" width="33.140625" style="121" bestFit="1" customWidth="1"/>
    <col min="11781" max="11781" width="34.28515625" style="121" bestFit="1" customWidth="1"/>
    <col min="11782" max="11782" width="12.42578125" style="121" bestFit="1" customWidth="1"/>
    <col min="11783" max="11783" width="8.42578125" style="121" bestFit="1" customWidth="1"/>
    <col min="11784" max="12032" width="34.7109375" style="121"/>
    <col min="12033" max="12033" width="17.140625" style="121" bestFit="1" customWidth="1"/>
    <col min="12034" max="12034" width="34.5703125" style="121" bestFit="1" customWidth="1"/>
    <col min="12035" max="12035" width="32.5703125" style="121" bestFit="1" customWidth="1"/>
    <col min="12036" max="12036" width="33.140625" style="121" bestFit="1" customWidth="1"/>
    <col min="12037" max="12037" width="34.28515625" style="121" bestFit="1" customWidth="1"/>
    <col min="12038" max="12038" width="12.42578125" style="121" bestFit="1" customWidth="1"/>
    <col min="12039" max="12039" width="8.42578125" style="121" bestFit="1" customWidth="1"/>
    <col min="12040" max="12288" width="34.7109375" style="121"/>
    <col min="12289" max="12289" width="17.140625" style="121" bestFit="1" customWidth="1"/>
    <col min="12290" max="12290" width="34.5703125" style="121" bestFit="1" customWidth="1"/>
    <col min="12291" max="12291" width="32.5703125" style="121" bestFit="1" customWidth="1"/>
    <col min="12292" max="12292" width="33.140625" style="121" bestFit="1" customWidth="1"/>
    <col min="12293" max="12293" width="34.28515625" style="121" bestFit="1" customWidth="1"/>
    <col min="12294" max="12294" width="12.42578125" style="121" bestFit="1" customWidth="1"/>
    <col min="12295" max="12295" width="8.42578125" style="121" bestFit="1" customWidth="1"/>
    <col min="12296" max="12544" width="34.7109375" style="121"/>
    <col min="12545" max="12545" width="17.140625" style="121" bestFit="1" customWidth="1"/>
    <col min="12546" max="12546" width="34.5703125" style="121" bestFit="1" customWidth="1"/>
    <col min="12547" max="12547" width="32.5703125" style="121" bestFit="1" customWidth="1"/>
    <col min="12548" max="12548" width="33.140625" style="121" bestFit="1" customWidth="1"/>
    <col min="12549" max="12549" width="34.28515625" style="121" bestFit="1" customWidth="1"/>
    <col min="12550" max="12550" width="12.42578125" style="121" bestFit="1" customWidth="1"/>
    <col min="12551" max="12551" width="8.42578125" style="121" bestFit="1" customWidth="1"/>
    <col min="12552" max="12800" width="34.7109375" style="121"/>
    <col min="12801" max="12801" width="17.140625" style="121" bestFit="1" customWidth="1"/>
    <col min="12802" max="12802" width="34.5703125" style="121" bestFit="1" customWidth="1"/>
    <col min="12803" max="12803" width="32.5703125" style="121" bestFit="1" customWidth="1"/>
    <col min="12804" max="12804" width="33.140625" style="121" bestFit="1" customWidth="1"/>
    <col min="12805" max="12805" width="34.28515625" style="121" bestFit="1" customWidth="1"/>
    <col min="12806" max="12806" width="12.42578125" style="121" bestFit="1" customWidth="1"/>
    <col min="12807" max="12807" width="8.42578125" style="121" bestFit="1" customWidth="1"/>
    <col min="12808" max="13056" width="34.7109375" style="121"/>
    <col min="13057" max="13057" width="17.140625" style="121" bestFit="1" customWidth="1"/>
    <col min="13058" max="13058" width="34.5703125" style="121" bestFit="1" customWidth="1"/>
    <col min="13059" max="13059" width="32.5703125" style="121" bestFit="1" customWidth="1"/>
    <col min="13060" max="13060" width="33.140625" style="121" bestFit="1" customWidth="1"/>
    <col min="13061" max="13061" width="34.28515625" style="121" bestFit="1" customWidth="1"/>
    <col min="13062" max="13062" width="12.42578125" style="121" bestFit="1" customWidth="1"/>
    <col min="13063" max="13063" width="8.42578125" style="121" bestFit="1" customWidth="1"/>
    <col min="13064" max="13312" width="34.7109375" style="121"/>
    <col min="13313" max="13313" width="17.140625" style="121" bestFit="1" customWidth="1"/>
    <col min="13314" max="13314" width="34.5703125" style="121" bestFit="1" customWidth="1"/>
    <col min="13315" max="13315" width="32.5703125" style="121" bestFit="1" customWidth="1"/>
    <col min="13316" max="13316" width="33.140625" style="121" bestFit="1" customWidth="1"/>
    <col min="13317" max="13317" width="34.28515625" style="121" bestFit="1" customWidth="1"/>
    <col min="13318" max="13318" width="12.42578125" style="121" bestFit="1" customWidth="1"/>
    <col min="13319" max="13319" width="8.42578125" style="121" bestFit="1" customWidth="1"/>
    <col min="13320" max="13568" width="34.7109375" style="121"/>
    <col min="13569" max="13569" width="17.140625" style="121" bestFit="1" customWidth="1"/>
    <col min="13570" max="13570" width="34.5703125" style="121" bestFit="1" customWidth="1"/>
    <col min="13571" max="13571" width="32.5703125" style="121" bestFit="1" customWidth="1"/>
    <col min="13572" max="13572" width="33.140625" style="121" bestFit="1" customWidth="1"/>
    <col min="13573" max="13573" width="34.28515625" style="121" bestFit="1" customWidth="1"/>
    <col min="13574" max="13574" width="12.42578125" style="121" bestFit="1" customWidth="1"/>
    <col min="13575" max="13575" width="8.42578125" style="121" bestFit="1" customWidth="1"/>
    <col min="13576" max="13824" width="34.7109375" style="121"/>
    <col min="13825" max="13825" width="17.140625" style="121" bestFit="1" customWidth="1"/>
    <col min="13826" max="13826" width="34.5703125" style="121" bestFit="1" customWidth="1"/>
    <col min="13827" max="13827" width="32.5703125" style="121" bestFit="1" customWidth="1"/>
    <col min="13828" max="13828" width="33.140625" style="121" bestFit="1" customWidth="1"/>
    <col min="13829" max="13829" width="34.28515625" style="121" bestFit="1" customWidth="1"/>
    <col min="13830" max="13830" width="12.42578125" style="121" bestFit="1" customWidth="1"/>
    <col min="13831" max="13831" width="8.42578125" style="121" bestFit="1" customWidth="1"/>
    <col min="13832" max="14080" width="34.7109375" style="121"/>
    <col min="14081" max="14081" width="17.140625" style="121" bestFit="1" customWidth="1"/>
    <col min="14082" max="14082" width="34.5703125" style="121" bestFit="1" customWidth="1"/>
    <col min="14083" max="14083" width="32.5703125" style="121" bestFit="1" customWidth="1"/>
    <col min="14084" max="14084" width="33.140625" style="121" bestFit="1" customWidth="1"/>
    <col min="14085" max="14085" width="34.28515625" style="121" bestFit="1" customWidth="1"/>
    <col min="14086" max="14086" width="12.42578125" style="121" bestFit="1" customWidth="1"/>
    <col min="14087" max="14087" width="8.42578125" style="121" bestFit="1" customWidth="1"/>
    <col min="14088" max="14336" width="34.7109375" style="121"/>
    <col min="14337" max="14337" width="17.140625" style="121" bestFit="1" customWidth="1"/>
    <col min="14338" max="14338" width="34.5703125" style="121" bestFit="1" customWidth="1"/>
    <col min="14339" max="14339" width="32.5703125" style="121" bestFit="1" customWidth="1"/>
    <col min="14340" max="14340" width="33.140625" style="121" bestFit="1" customWidth="1"/>
    <col min="14341" max="14341" width="34.28515625" style="121" bestFit="1" customWidth="1"/>
    <col min="14342" max="14342" width="12.42578125" style="121" bestFit="1" customWidth="1"/>
    <col min="14343" max="14343" width="8.42578125" style="121" bestFit="1" customWidth="1"/>
    <col min="14344" max="14592" width="34.7109375" style="121"/>
    <col min="14593" max="14593" width="17.140625" style="121" bestFit="1" customWidth="1"/>
    <col min="14594" max="14594" width="34.5703125" style="121" bestFit="1" customWidth="1"/>
    <col min="14595" max="14595" width="32.5703125" style="121" bestFit="1" customWidth="1"/>
    <col min="14596" max="14596" width="33.140625" style="121" bestFit="1" customWidth="1"/>
    <col min="14597" max="14597" width="34.28515625" style="121" bestFit="1" customWidth="1"/>
    <col min="14598" max="14598" width="12.42578125" style="121" bestFit="1" customWidth="1"/>
    <col min="14599" max="14599" width="8.42578125" style="121" bestFit="1" customWidth="1"/>
    <col min="14600" max="14848" width="34.7109375" style="121"/>
    <col min="14849" max="14849" width="17.140625" style="121" bestFit="1" customWidth="1"/>
    <col min="14850" max="14850" width="34.5703125" style="121" bestFit="1" customWidth="1"/>
    <col min="14851" max="14851" width="32.5703125" style="121" bestFit="1" customWidth="1"/>
    <col min="14852" max="14852" width="33.140625" style="121" bestFit="1" customWidth="1"/>
    <col min="14853" max="14853" width="34.28515625" style="121" bestFit="1" customWidth="1"/>
    <col min="14854" max="14854" width="12.42578125" style="121" bestFit="1" customWidth="1"/>
    <col min="14855" max="14855" width="8.42578125" style="121" bestFit="1" customWidth="1"/>
    <col min="14856" max="15104" width="34.7109375" style="121"/>
    <col min="15105" max="15105" width="17.140625" style="121" bestFit="1" customWidth="1"/>
    <col min="15106" max="15106" width="34.5703125" style="121" bestFit="1" customWidth="1"/>
    <col min="15107" max="15107" width="32.5703125" style="121" bestFit="1" customWidth="1"/>
    <col min="15108" max="15108" width="33.140625" style="121" bestFit="1" customWidth="1"/>
    <col min="15109" max="15109" width="34.28515625" style="121" bestFit="1" customWidth="1"/>
    <col min="15110" max="15110" width="12.42578125" style="121" bestFit="1" customWidth="1"/>
    <col min="15111" max="15111" width="8.42578125" style="121" bestFit="1" customWidth="1"/>
    <col min="15112" max="15360" width="34.7109375" style="121"/>
    <col min="15361" max="15361" width="17.140625" style="121" bestFit="1" customWidth="1"/>
    <col min="15362" max="15362" width="34.5703125" style="121" bestFit="1" customWidth="1"/>
    <col min="15363" max="15363" width="32.5703125" style="121" bestFit="1" customWidth="1"/>
    <col min="15364" max="15364" width="33.140625" style="121" bestFit="1" customWidth="1"/>
    <col min="15365" max="15365" width="34.28515625" style="121" bestFit="1" customWidth="1"/>
    <col min="15366" max="15366" width="12.42578125" style="121" bestFit="1" customWidth="1"/>
    <col min="15367" max="15367" width="8.42578125" style="121" bestFit="1" customWidth="1"/>
    <col min="15368" max="15616" width="34.7109375" style="121"/>
    <col min="15617" max="15617" width="17.140625" style="121" bestFit="1" customWidth="1"/>
    <col min="15618" max="15618" width="34.5703125" style="121" bestFit="1" customWidth="1"/>
    <col min="15619" max="15619" width="32.5703125" style="121" bestFit="1" customWidth="1"/>
    <col min="15620" max="15620" width="33.140625" style="121" bestFit="1" customWidth="1"/>
    <col min="15621" max="15621" width="34.28515625" style="121" bestFit="1" customWidth="1"/>
    <col min="15622" max="15622" width="12.42578125" style="121" bestFit="1" customWidth="1"/>
    <col min="15623" max="15623" width="8.42578125" style="121" bestFit="1" customWidth="1"/>
    <col min="15624" max="15872" width="34.7109375" style="121"/>
    <col min="15873" max="15873" width="17.140625" style="121" bestFit="1" customWidth="1"/>
    <col min="15874" max="15874" width="34.5703125" style="121" bestFit="1" customWidth="1"/>
    <col min="15875" max="15875" width="32.5703125" style="121" bestFit="1" customWidth="1"/>
    <col min="15876" max="15876" width="33.140625" style="121" bestFit="1" customWidth="1"/>
    <col min="15877" max="15877" width="34.28515625" style="121" bestFit="1" customWidth="1"/>
    <col min="15878" max="15878" width="12.42578125" style="121" bestFit="1" customWidth="1"/>
    <col min="15879" max="15879" width="8.42578125" style="121" bestFit="1" customWidth="1"/>
    <col min="15880" max="16128" width="34.7109375" style="121"/>
    <col min="16129" max="16129" width="17.140625" style="121" bestFit="1" customWidth="1"/>
    <col min="16130" max="16130" width="34.5703125" style="121" bestFit="1" customWidth="1"/>
    <col min="16131" max="16131" width="32.5703125" style="121" bestFit="1" customWidth="1"/>
    <col min="16132" max="16132" width="33.140625" style="121" bestFit="1" customWidth="1"/>
    <col min="16133" max="16133" width="34.28515625" style="121" bestFit="1" customWidth="1"/>
    <col min="16134" max="16134" width="12.42578125" style="121" bestFit="1" customWidth="1"/>
    <col min="16135" max="16135" width="8.42578125" style="121" bestFit="1" customWidth="1"/>
    <col min="16136" max="16384" width="34.7109375" style="121"/>
  </cols>
  <sheetData>
    <row r="1" spans="1:9" ht="31.5" x14ac:dyDescent="0.2">
      <c r="A1" s="116" t="s">
        <v>290</v>
      </c>
      <c r="B1" s="117" t="s">
        <v>291</v>
      </c>
      <c r="C1" s="118" t="s">
        <v>292</v>
      </c>
      <c r="D1" s="118" t="s">
        <v>293</v>
      </c>
      <c r="E1" s="118" t="s">
        <v>294</v>
      </c>
      <c r="F1" s="118" t="s">
        <v>295</v>
      </c>
      <c r="G1" s="119" t="s">
        <v>296</v>
      </c>
      <c r="H1" s="120" t="s">
        <v>297</v>
      </c>
    </row>
    <row r="2" spans="1:9" ht="25.5" x14ac:dyDescent="0.2">
      <c r="A2" s="122" t="s">
        <v>298</v>
      </c>
      <c r="B2" s="122" t="s">
        <v>299</v>
      </c>
      <c r="C2" s="123">
        <v>0</v>
      </c>
      <c r="D2" s="124">
        <v>299.3</v>
      </c>
      <c r="E2" s="125">
        <v>0</v>
      </c>
      <c r="F2" s="126">
        <v>15</v>
      </c>
      <c r="G2" s="127">
        <v>270</v>
      </c>
      <c r="H2" s="121">
        <f>G2/D2</f>
        <v>0.90210491146007343</v>
      </c>
    </row>
    <row r="3" spans="1:9" ht="25.5" x14ac:dyDescent="0.2">
      <c r="A3" s="128" t="s">
        <v>300</v>
      </c>
      <c r="B3" s="122" t="s">
        <v>301</v>
      </c>
      <c r="C3" s="123">
        <v>0</v>
      </c>
      <c r="D3" s="129">
        <v>430.5</v>
      </c>
      <c r="E3" s="130">
        <v>0</v>
      </c>
      <c r="F3" s="126">
        <v>15</v>
      </c>
      <c r="G3" s="127">
        <v>270</v>
      </c>
      <c r="H3" s="121">
        <f>G3/D3</f>
        <v>0.62717770034843201</v>
      </c>
    </row>
    <row r="4" spans="1:9" ht="25.5" x14ac:dyDescent="0.2">
      <c r="A4" s="128" t="s">
        <v>302</v>
      </c>
      <c r="B4" s="131" t="s">
        <v>303</v>
      </c>
      <c r="C4" s="123">
        <v>0</v>
      </c>
      <c r="D4" s="129">
        <v>287</v>
      </c>
      <c r="E4" s="132">
        <v>0</v>
      </c>
      <c r="F4" s="126">
        <v>15</v>
      </c>
      <c r="G4" s="127">
        <v>370</v>
      </c>
      <c r="H4" s="121">
        <f>G4/D4</f>
        <v>1.2891986062717771</v>
      </c>
    </row>
    <row r="5" spans="1:9" ht="25.5" x14ac:dyDescent="0.2">
      <c r="A5" s="128" t="s">
        <v>304</v>
      </c>
      <c r="B5" s="122" t="s">
        <v>305</v>
      </c>
      <c r="C5" s="123">
        <v>0</v>
      </c>
      <c r="D5" s="129">
        <v>533</v>
      </c>
      <c r="E5" s="132">
        <v>0</v>
      </c>
      <c r="F5" s="126">
        <v>15</v>
      </c>
      <c r="G5" s="127">
        <v>470</v>
      </c>
      <c r="H5" s="121">
        <f>G5/D5</f>
        <v>0.88180112570356473</v>
      </c>
    </row>
    <row r="6" spans="1:9" ht="25.5" x14ac:dyDescent="0.2">
      <c r="A6" s="128" t="s">
        <v>306</v>
      </c>
      <c r="B6" s="131" t="s">
        <v>307</v>
      </c>
      <c r="C6" s="123">
        <v>0</v>
      </c>
      <c r="D6" s="129">
        <v>852.8</v>
      </c>
      <c r="E6" s="132">
        <v>0</v>
      </c>
      <c r="F6" s="126">
        <v>15</v>
      </c>
      <c r="G6" s="127">
        <v>570</v>
      </c>
      <c r="H6" s="121">
        <f>G6/D6</f>
        <v>0.66838649155722329</v>
      </c>
    </row>
    <row r="7" spans="1:9" ht="15.75" x14ac:dyDescent="0.2">
      <c r="A7" s="133"/>
      <c r="B7" s="134"/>
      <c r="C7" s="135"/>
      <c r="D7" s="135"/>
      <c r="E7" s="135"/>
      <c r="F7" s="136"/>
      <c r="G7" s="137"/>
      <c r="H7" s="138">
        <f>AVERAGE(H2:H6)</f>
        <v>0.87373376706821415</v>
      </c>
      <c r="I7" s="139" t="s">
        <v>308</v>
      </c>
    </row>
    <row r="8" spans="1:9" ht="15.75" x14ac:dyDescent="0.25">
      <c r="A8" s="140"/>
      <c r="B8" s="141"/>
      <c r="C8" s="123"/>
      <c r="D8" s="123"/>
      <c r="E8" s="123"/>
      <c r="F8" s="142"/>
      <c r="G8" s="14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23" sqref="C23"/>
    </sheetView>
  </sheetViews>
  <sheetFormatPr defaultRowHeight="15" x14ac:dyDescent="0.25"/>
  <cols>
    <col min="1" max="1" width="8.7109375" style="105" bestFit="1" customWidth="1"/>
    <col min="2" max="2" width="27.85546875" style="105" bestFit="1" customWidth="1"/>
    <col min="3" max="3" width="60.85546875" style="105" bestFit="1" customWidth="1"/>
    <col min="4" max="4" width="10.85546875" style="105" bestFit="1" customWidth="1"/>
    <col min="5" max="5" width="12.140625" style="105" bestFit="1" customWidth="1"/>
    <col min="6" max="256" width="9.140625" style="105"/>
    <col min="257" max="257" width="8.7109375" style="105" bestFit="1" customWidth="1"/>
    <col min="258" max="258" width="27.85546875" style="105" bestFit="1" customWidth="1"/>
    <col min="259" max="259" width="60.85546875" style="105" bestFit="1" customWidth="1"/>
    <col min="260" max="260" width="10.85546875" style="105" bestFit="1" customWidth="1"/>
    <col min="261" max="261" width="12.140625" style="105" bestFit="1" customWidth="1"/>
    <col min="262" max="512" width="9.140625" style="105"/>
    <col min="513" max="513" width="8.7109375" style="105" bestFit="1" customWidth="1"/>
    <col min="514" max="514" width="27.85546875" style="105" bestFit="1" customWidth="1"/>
    <col min="515" max="515" width="60.85546875" style="105" bestFit="1" customWidth="1"/>
    <col min="516" max="516" width="10.85546875" style="105" bestFit="1" customWidth="1"/>
    <col min="517" max="517" width="12.140625" style="105" bestFit="1" customWidth="1"/>
    <col min="518" max="768" width="9.140625" style="105"/>
    <col min="769" max="769" width="8.7109375" style="105" bestFit="1" customWidth="1"/>
    <col min="770" max="770" width="27.85546875" style="105" bestFit="1" customWidth="1"/>
    <col min="771" max="771" width="60.85546875" style="105" bestFit="1" customWidth="1"/>
    <col min="772" max="772" width="10.85546875" style="105" bestFit="1" customWidth="1"/>
    <col min="773" max="773" width="12.140625" style="105" bestFit="1" customWidth="1"/>
    <col min="774" max="1024" width="9.140625" style="105"/>
    <col min="1025" max="1025" width="8.7109375" style="105" bestFit="1" customWidth="1"/>
    <col min="1026" max="1026" width="27.85546875" style="105" bestFit="1" customWidth="1"/>
    <col min="1027" max="1027" width="60.85546875" style="105" bestFit="1" customWidth="1"/>
    <col min="1028" max="1028" width="10.85546875" style="105" bestFit="1" customWidth="1"/>
    <col min="1029" max="1029" width="12.140625" style="105" bestFit="1" customWidth="1"/>
    <col min="1030" max="1280" width="9.140625" style="105"/>
    <col min="1281" max="1281" width="8.7109375" style="105" bestFit="1" customWidth="1"/>
    <col min="1282" max="1282" width="27.85546875" style="105" bestFit="1" customWidth="1"/>
    <col min="1283" max="1283" width="60.85546875" style="105" bestFit="1" customWidth="1"/>
    <col min="1284" max="1284" width="10.85546875" style="105" bestFit="1" customWidth="1"/>
    <col min="1285" max="1285" width="12.140625" style="105" bestFit="1" customWidth="1"/>
    <col min="1286" max="1536" width="9.140625" style="105"/>
    <col min="1537" max="1537" width="8.7109375" style="105" bestFit="1" customWidth="1"/>
    <col min="1538" max="1538" width="27.85546875" style="105" bestFit="1" customWidth="1"/>
    <col min="1539" max="1539" width="60.85546875" style="105" bestFit="1" customWidth="1"/>
    <col min="1540" max="1540" width="10.85546875" style="105" bestFit="1" customWidth="1"/>
    <col min="1541" max="1541" width="12.140625" style="105" bestFit="1" customWidth="1"/>
    <col min="1542" max="1792" width="9.140625" style="105"/>
    <col min="1793" max="1793" width="8.7109375" style="105" bestFit="1" customWidth="1"/>
    <col min="1794" max="1794" width="27.85546875" style="105" bestFit="1" customWidth="1"/>
    <col min="1795" max="1795" width="60.85546875" style="105" bestFit="1" customWidth="1"/>
    <col min="1796" max="1796" width="10.85546875" style="105" bestFit="1" customWidth="1"/>
    <col min="1797" max="1797" width="12.140625" style="105" bestFit="1" customWidth="1"/>
    <col min="1798" max="2048" width="9.140625" style="105"/>
    <col min="2049" max="2049" width="8.7109375" style="105" bestFit="1" customWidth="1"/>
    <col min="2050" max="2050" width="27.85546875" style="105" bestFit="1" customWidth="1"/>
    <col min="2051" max="2051" width="60.85546875" style="105" bestFit="1" customWidth="1"/>
    <col min="2052" max="2052" width="10.85546875" style="105" bestFit="1" customWidth="1"/>
    <col min="2053" max="2053" width="12.140625" style="105" bestFit="1" customWidth="1"/>
    <col min="2054" max="2304" width="9.140625" style="105"/>
    <col min="2305" max="2305" width="8.7109375" style="105" bestFit="1" customWidth="1"/>
    <col min="2306" max="2306" width="27.85546875" style="105" bestFit="1" customWidth="1"/>
    <col min="2307" max="2307" width="60.85546875" style="105" bestFit="1" customWidth="1"/>
    <col min="2308" max="2308" width="10.85546875" style="105" bestFit="1" customWidth="1"/>
    <col min="2309" max="2309" width="12.140625" style="105" bestFit="1" customWidth="1"/>
    <col min="2310" max="2560" width="9.140625" style="105"/>
    <col min="2561" max="2561" width="8.7109375" style="105" bestFit="1" customWidth="1"/>
    <col min="2562" max="2562" width="27.85546875" style="105" bestFit="1" customWidth="1"/>
    <col min="2563" max="2563" width="60.85546875" style="105" bestFit="1" customWidth="1"/>
    <col min="2564" max="2564" width="10.85546875" style="105" bestFit="1" customWidth="1"/>
    <col min="2565" max="2565" width="12.140625" style="105" bestFit="1" customWidth="1"/>
    <col min="2566" max="2816" width="9.140625" style="105"/>
    <col min="2817" max="2817" width="8.7109375" style="105" bestFit="1" customWidth="1"/>
    <col min="2818" max="2818" width="27.85546875" style="105" bestFit="1" customWidth="1"/>
    <col min="2819" max="2819" width="60.85546875" style="105" bestFit="1" customWidth="1"/>
    <col min="2820" max="2820" width="10.85546875" style="105" bestFit="1" customWidth="1"/>
    <col min="2821" max="2821" width="12.140625" style="105" bestFit="1" customWidth="1"/>
    <col min="2822" max="3072" width="9.140625" style="105"/>
    <col min="3073" max="3073" width="8.7109375" style="105" bestFit="1" customWidth="1"/>
    <col min="3074" max="3074" width="27.85546875" style="105" bestFit="1" customWidth="1"/>
    <col min="3075" max="3075" width="60.85546875" style="105" bestFit="1" customWidth="1"/>
    <col min="3076" max="3076" width="10.85546875" style="105" bestFit="1" customWidth="1"/>
    <col min="3077" max="3077" width="12.140625" style="105" bestFit="1" customWidth="1"/>
    <col min="3078" max="3328" width="9.140625" style="105"/>
    <col min="3329" max="3329" width="8.7109375" style="105" bestFit="1" customWidth="1"/>
    <col min="3330" max="3330" width="27.85546875" style="105" bestFit="1" customWidth="1"/>
    <col min="3331" max="3331" width="60.85546875" style="105" bestFit="1" customWidth="1"/>
    <col min="3332" max="3332" width="10.85546875" style="105" bestFit="1" customWidth="1"/>
    <col min="3333" max="3333" width="12.140625" style="105" bestFit="1" customWidth="1"/>
    <col min="3334" max="3584" width="9.140625" style="105"/>
    <col min="3585" max="3585" width="8.7109375" style="105" bestFit="1" customWidth="1"/>
    <col min="3586" max="3586" width="27.85546875" style="105" bestFit="1" customWidth="1"/>
    <col min="3587" max="3587" width="60.85546875" style="105" bestFit="1" customWidth="1"/>
    <col min="3588" max="3588" width="10.85546875" style="105" bestFit="1" customWidth="1"/>
    <col min="3589" max="3589" width="12.140625" style="105" bestFit="1" customWidth="1"/>
    <col min="3590" max="3840" width="9.140625" style="105"/>
    <col min="3841" max="3841" width="8.7109375" style="105" bestFit="1" customWidth="1"/>
    <col min="3842" max="3842" width="27.85546875" style="105" bestFit="1" customWidth="1"/>
    <col min="3843" max="3843" width="60.85546875" style="105" bestFit="1" customWidth="1"/>
    <col min="3844" max="3844" width="10.85546875" style="105" bestFit="1" customWidth="1"/>
    <col min="3845" max="3845" width="12.140625" style="105" bestFit="1" customWidth="1"/>
    <col min="3846" max="4096" width="9.140625" style="105"/>
    <col min="4097" max="4097" width="8.7109375" style="105" bestFit="1" customWidth="1"/>
    <col min="4098" max="4098" width="27.85546875" style="105" bestFit="1" customWidth="1"/>
    <col min="4099" max="4099" width="60.85546875" style="105" bestFit="1" customWidth="1"/>
    <col min="4100" max="4100" width="10.85546875" style="105" bestFit="1" customWidth="1"/>
    <col min="4101" max="4101" width="12.140625" style="105" bestFit="1" customWidth="1"/>
    <col min="4102" max="4352" width="9.140625" style="105"/>
    <col min="4353" max="4353" width="8.7109375" style="105" bestFit="1" customWidth="1"/>
    <col min="4354" max="4354" width="27.85546875" style="105" bestFit="1" customWidth="1"/>
    <col min="4355" max="4355" width="60.85546875" style="105" bestFit="1" customWidth="1"/>
    <col min="4356" max="4356" width="10.85546875" style="105" bestFit="1" customWidth="1"/>
    <col min="4357" max="4357" width="12.140625" style="105" bestFit="1" customWidth="1"/>
    <col min="4358" max="4608" width="9.140625" style="105"/>
    <col min="4609" max="4609" width="8.7109375" style="105" bestFit="1" customWidth="1"/>
    <col min="4610" max="4610" width="27.85546875" style="105" bestFit="1" customWidth="1"/>
    <col min="4611" max="4611" width="60.85546875" style="105" bestFit="1" customWidth="1"/>
    <col min="4612" max="4612" width="10.85546875" style="105" bestFit="1" customWidth="1"/>
    <col min="4613" max="4613" width="12.140625" style="105" bestFit="1" customWidth="1"/>
    <col min="4614" max="4864" width="9.140625" style="105"/>
    <col min="4865" max="4865" width="8.7109375" style="105" bestFit="1" customWidth="1"/>
    <col min="4866" max="4866" width="27.85546875" style="105" bestFit="1" customWidth="1"/>
    <col min="4867" max="4867" width="60.85546875" style="105" bestFit="1" customWidth="1"/>
    <col min="4868" max="4868" width="10.85546875" style="105" bestFit="1" customWidth="1"/>
    <col min="4869" max="4869" width="12.140625" style="105" bestFit="1" customWidth="1"/>
    <col min="4870" max="5120" width="9.140625" style="105"/>
    <col min="5121" max="5121" width="8.7109375" style="105" bestFit="1" customWidth="1"/>
    <col min="5122" max="5122" width="27.85546875" style="105" bestFit="1" customWidth="1"/>
    <col min="5123" max="5123" width="60.85546875" style="105" bestFit="1" customWidth="1"/>
    <col min="5124" max="5124" width="10.85546875" style="105" bestFit="1" customWidth="1"/>
    <col min="5125" max="5125" width="12.140625" style="105" bestFit="1" customWidth="1"/>
    <col min="5126" max="5376" width="9.140625" style="105"/>
    <col min="5377" max="5377" width="8.7109375" style="105" bestFit="1" customWidth="1"/>
    <col min="5378" max="5378" width="27.85546875" style="105" bestFit="1" customWidth="1"/>
    <col min="5379" max="5379" width="60.85546875" style="105" bestFit="1" customWidth="1"/>
    <col min="5380" max="5380" width="10.85546875" style="105" bestFit="1" customWidth="1"/>
    <col min="5381" max="5381" width="12.140625" style="105" bestFit="1" customWidth="1"/>
    <col min="5382" max="5632" width="9.140625" style="105"/>
    <col min="5633" max="5633" width="8.7109375" style="105" bestFit="1" customWidth="1"/>
    <col min="5634" max="5634" width="27.85546875" style="105" bestFit="1" customWidth="1"/>
    <col min="5635" max="5635" width="60.85546875" style="105" bestFit="1" customWidth="1"/>
    <col min="5636" max="5636" width="10.85546875" style="105" bestFit="1" customWidth="1"/>
    <col min="5637" max="5637" width="12.140625" style="105" bestFit="1" customWidth="1"/>
    <col min="5638" max="5888" width="9.140625" style="105"/>
    <col min="5889" max="5889" width="8.7109375" style="105" bestFit="1" customWidth="1"/>
    <col min="5890" max="5890" width="27.85546875" style="105" bestFit="1" customWidth="1"/>
    <col min="5891" max="5891" width="60.85546875" style="105" bestFit="1" customWidth="1"/>
    <col min="5892" max="5892" width="10.85546875" style="105" bestFit="1" customWidth="1"/>
    <col min="5893" max="5893" width="12.140625" style="105" bestFit="1" customWidth="1"/>
    <col min="5894" max="6144" width="9.140625" style="105"/>
    <col min="6145" max="6145" width="8.7109375" style="105" bestFit="1" customWidth="1"/>
    <col min="6146" max="6146" width="27.85546875" style="105" bestFit="1" customWidth="1"/>
    <col min="6147" max="6147" width="60.85546875" style="105" bestFit="1" customWidth="1"/>
    <col min="6148" max="6148" width="10.85546875" style="105" bestFit="1" customWidth="1"/>
    <col min="6149" max="6149" width="12.140625" style="105" bestFit="1" customWidth="1"/>
    <col min="6150" max="6400" width="9.140625" style="105"/>
    <col min="6401" max="6401" width="8.7109375" style="105" bestFit="1" customWidth="1"/>
    <col min="6402" max="6402" width="27.85546875" style="105" bestFit="1" customWidth="1"/>
    <col min="6403" max="6403" width="60.85546875" style="105" bestFit="1" customWidth="1"/>
    <col min="6404" max="6404" width="10.85546875" style="105" bestFit="1" customWidth="1"/>
    <col min="6405" max="6405" width="12.140625" style="105" bestFit="1" customWidth="1"/>
    <col min="6406" max="6656" width="9.140625" style="105"/>
    <col min="6657" max="6657" width="8.7109375" style="105" bestFit="1" customWidth="1"/>
    <col min="6658" max="6658" width="27.85546875" style="105" bestFit="1" customWidth="1"/>
    <col min="6659" max="6659" width="60.85546875" style="105" bestFit="1" customWidth="1"/>
    <col min="6660" max="6660" width="10.85546875" style="105" bestFit="1" customWidth="1"/>
    <col min="6661" max="6661" width="12.140625" style="105" bestFit="1" customWidth="1"/>
    <col min="6662" max="6912" width="9.140625" style="105"/>
    <col min="6913" max="6913" width="8.7109375" style="105" bestFit="1" customWidth="1"/>
    <col min="6914" max="6914" width="27.85546875" style="105" bestFit="1" customWidth="1"/>
    <col min="6915" max="6915" width="60.85546875" style="105" bestFit="1" customWidth="1"/>
    <col min="6916" max="6916" width="10.85546875" style="105" bestFit="1" customWidth="1"/>
    <col min="6917" max="6917" width="12.140625" style="105" bestFit="1" customWidth="1"/>
    <col min="6918" max="7168" width="9.140625" style="105"/>
    <col min="7169" max="7169" width="8.7109375" style="105" bestFit="1" customWidth="1"/>
    <col min="7170" max="7170" width="27.85546875" style="105" bestFit="1" customWidth="1"/>
    <col min="7171" max="7171" width="60.85546875" style="105" bestFit="1" customWidth="1"/>
    <col min="7172" max="7172" width="10.85546875" style="105" bestFit="1" customWidth="1"/>
    <col min="7173" max="7173" width="12.140625" style="105" bestFit="1" customWidth="1"/>
    <col min="7174" max="7424" width="9.140625" style="105"/>
    <col min="7425" max="7425" width="8.7109375" style="105" bestFit="1" customWidth="1"/>
    <col min="7426" max="7426" width="27.85546875" style="105" bestFit="1" customWidth="1"/>
    <col min="7427" max="7427" width="60.85546875" style="105" bestFit="1" customWidth="1"/>
    <col min="7428" max="7428" width="10.85546875" style="105" bestFit="1" customWidth="1"/>
    <col min="7429" max="7429" width="12.140625" style="105" bestFit="1" customWidth="1"/>
    <col min="7430" max="7680" width="9.140625" style="105"/>
    <col min="7681" max="7681" width="8.7109375" style="105" bestFit="1" customWidth="1"/>
    <col min="7682" max="7682" width="27.85546875" style="105" bestFit="1" customWidth="1"/>
    <col min="7683" max="7683" width="60.85546875" style="105" bestFit="1" customWidth="1"/>
    <col min="7684" max="7684" width="10.85546875" style="105" bestFit="1" customWidth="1"/>
    <col min="7685" max="7685" width="12.140625" style="105" bestFit="1" customWidth="1"/>
    <col min="7686" max="7936" width="9.140625" style="105"/>
    <col min="7937" max="7937" width="8.7109375" style="105" bestFit="1" customWidth="1"/>
    <col min="7938" max="7938" width="27.85546875" style="105" bestFit="1" customWidth="1"/>
    <col min="7939" max="7939" width="60.85546875" style="105" bestFit="1" customWidth="1"/>
    <col min="7940" max="7940" width="10.85546875" style="105" bestFit="1" customWidth="1"/>
    <col min="7941" max="7941" width="12.140625" style="105" bestFit="1" customWidth="1"/>
    <col min="7942" max="8192" width="9.140625" style="105"/>
    <col min="8193" max="8193" width="8.7109375" style="105" bestFit="1" customWidth="1"/>
    <col min="8194" max="8194" width="27.85546875" style="105" bestFit="1" customWidth="1"/>
    <col min="8195" max="8195" width="60.85546875" style="105" bestFit="1" customWidth="1"/>
    <col min="8196" max="8196" width="10.85546875" style="105" bestFit="1" customWidth="1"/>
    <col min="8197" max="8197" width="12.140625" style="105" bestFit="1" customWidth="1"/>
    <col min="8198" max="8448" width="9.140625" style="105"/>
    <col min="8449" max="8449" width="8.7109375" style="105" bestFit="1" customWidth="1"/>
    <col min="8450" max="8450" width="27.85546875" style="105" bestFit="1" customWidth="1"/>
    <col min="8451" max="8451" width="60.85546875" style="105" bestFit="1" customWidth="1"/>
    <col min="8452" max="8452" width="10.85546875" style="105" bestFit="1" customWidth="1"/>
    <col min="8453" max="8453" width="12.140625" style="105" bestFit="1" customWidth="1"/>
    <col min="8454" max="8704" width="9.140625" style="105"/>
    <col min="8705" max="8705" width="8.7109375" style="105" bestFit="1" customWidth="1"/>
    <col min="8706" max="8706" width="27.85546875" style="105" bestFit="1" customWidth="1"/>
    <col min="8707" max="8707" width="60.85546875" style="105" bestFit="1" customWidth="1"/>
    <col min="8708" max="8708" width="10.85546875" style="105" bestFit="1" customWidth="1"/>
    <col min="8709" max="8709" width="12.140625" style="105" bestFit="1" customWidth="1"/>
    <col min="8710" max="8960" width="9.140625" style="105"/>
    <col min="8961" max="8961" width="8.7109375" style="105" bestFit="1" customWidth="1"/>
    <col min="8962" max="8962" width="27.85546875" style="105" bestFit="1" customWidth="1"/>
    <col min="8963" max="8963" width="60.85546875" style="105" bestFit="1" customWidth="1"/>
    <col min="8964" max="8964" width="10.85546875" style="105" bestFit="1" customWidth="1"/>
    <col min="8965" max="8965" width="12.140625" style="105" bestFit="1" customWidth="1"/>
    <col min="8966" max="9216" width="9.140625" style="105"/>
    <col min="9217" max="9217" width="8.7109375" style="105" bestFit="1" customWidth="1"/>
    <col min="9218" max="9218" width="27.85546875" style="105" bestFit="1" customWidth="1"/>
    <col min="9219" max="9219" width="60.85546875" style="105" bestFit="1" customWidth="1"/>
    <col min="9220" max="9220" width="10.85546875" style="105" bestFit="1" customWidth="1"/>
    <col min="9221" max="9221" width="12.140625" style="105" bestFit="1" customWidth="1"/>
    <col min="9222" max="9472" width="9.140625" style="105"/>
    <col min="9473" max="9473" width="8.7109375" style="105" bestFit="1" customWidth="1"/>
    <col min="9474" max="9474" width="27.85546875" style="105" bestFit="1" customWidth="1"/>
    <col min="9475" max="9475" width="60.85546875" style="105" bestFit="1" customWidth="1"/>
    <col min="9476" max="9476" width="10.85546875" style="105" bestFit="1" customWidth="1"/>
    <col min="9477" max="9477" width="12.140625" style="105" bestFit="1" customWidth="1"/>
    <col min="9478" max="9728" width="9.140625" style="105"/>
    <col min="9729" max="9729" width="8.7109375" style="105" bestFit="1" customWidth="1"/>
    <col min="9730" max="9730" width="27.85546875" style="105" bestFit="1" customWidth="1"/>
    <col min="9731" max="9731" width="60.85546875" style="105" bestFit="1" customWidth="1"/>
    <col min="9732" max="9732" width="10.85546875" style="105" bestFit="1" customWidth="1"/>
    <col min="9733" max="9733" width="12.140625" style="105" bestFit="1" customWidth="1"/>
    <col min="9734" max="9984" width="9.140625" style="105"/>
    <col min="9985" max="9985" width="8.7109375" style="105" bestFit="1" customWidth="1"/>
    <col min="9986" max="9986" width="27.85546875" style="105" bestFit="1" customWidth="1"/>
    <col min="9987" max="9987" width="60.85546875" style="105" bestFit="1" customWidth="1"/>
    <col min="9988" max="9988" width="10.85546875" style="105" bestFit="1" customWidth="1"/>
    <col min="9989" max="9989" width="12.140625" style="105" bestFit="1" customWidth="1"/>
    <col min="9990" max="10240" width="9.140625" style="105"/>
    <col min="10241" max="10241" width="8.7109375" style="105" bestFit="1" customWidth="1"/>
    <col min="10242" max="10242" width="27.85546875" style="105" bestFit="1" customWidth="1"/>
    <col min="10243" max="10243" width="60.85546875" style="105" bestFit="1" customWidth="1"/>
    <col min="10244" max="10244" width="10.85546875" style="105" bestFit="1" customWidth="1"/>
    <col min="10245" max="10245" width="12.140625" style="105" bestFit="1" customWidth="1"/>
    <col min="10246" max="10496" width="9.140625" style="105"/>
    <col min="10497" max="10497" width="8.7109375" style="105" bestFit="1" customWidth="1"/>
    <col min="10498" max="10498" width="27.85546875" style="105" bestFit="1" customWidth="1"/>
    <col min="10499" max="10499" width="60.85546875" style="105" bestFit="1" customWidth="1"/>
    <col min="10500" max="10500" width="10.85546875" style="105" bestFit="1" customWidth="1"/>
    <col min="10501" max="10501" width="12.140625" style="105" bestFit="1" customWidth="1"/>
    <col min="10502" max="10752" width="9.140625" style="105"/>
    <col min="10753" max="10753" width="8.7109375" style="105" bestFit="1" customWidth="1"/>
    <col min="10754" max="10754" width="27.85546875" style="105" bestFit="1" customWidth="1"/>
    <col min="10755" max="10755" width="60.85546875" style="105" bestFit="1" customWidth="1"/>
    <col min="10756" max="10756" width="10.85546875" style="105" bestFit="1" customWidth="1"/>
    <col min="10757" max="10757" width="12.140625" style="105" bestFit="1" customWidth="1"/>
    <col min="10758" max="11008" width="9.140625" style="105"/>
    <col min="11009" max="11009" width="8.7109375" style="105" bestFit="1" customWidth="1"/>
    <col min="11010" max="11010" width="27.85546875" style="105" bestFit="1" customWidth="1"/>
    <col min="11011" max="11011" width="60.85546875" style="105" bestFit="1" customWidth="1"/>
    <col min="11012" max="11012" width="10.85546875" style="105" bestFit="1" customWidth="1"/>
    <col min="11013" max="11013" width="12.140625" style="105" bestFit="1" customWidth="1"/>
    <col min="11014" max="11264" width="9.140625" style="105"/>
    <col min="11265" max="11265" width="8.7109375" style="105" bestFit="1" customWidth="1"/>
    <col min="11266" max="11266" width="27.85546875" style="105" bestFit="1" customWidth="1"/>
    <col min="11267" max="11267" width="60.85546875" style="105" bestFit="1" customWidth="1"/>
    <col min="11268" max="11268" width="10.85546875" style="105" bestFit="1" customWidth="1"/>
    <col min="11269" max="11269" width="12.140625" style="105" bestFit="1" customWidth="1"/>
    <col min="11270" max="11520" width="9.140625" style="105"/>
    <col min="11521" max="11521" width="8.7109375" style="105" bestFit="1" customWidth="1"/>
    <col min="11522" max="11522" width="27.85546875" style="105" bestFit="1" customWidth="1"/>
    <col min="11523" max="11523" width="60.85546875" style="105" bestFit="1" customWidth="1"/>
    <col min="11524" max="11524" width="10.85546875" style="105" bestFit="1" customWidth="1"/>
    <col min="11525" max="11525" width="12.140625" style="105" bestFit="1" customWidth="1"/>
    <col min="11526" max="11776" width="9.140625" style="105"/>
    <col min="11777" max="11777" width="8.7109375" style="105" bestFit="1" customWidth="1"/>
    <col min="11778" max="11778" width="27.85546875" style="105" bestFit="1" customWidth="1"/>
    <col min="11779" max="11779" width="60.85546875" style="105" bestFit="1" customWidth="1"/>
    <col min="11780" max="11780" width="10.85546875" style="105" bestFit="1" customWidth="1"/>
    <col min="11781" max="11781" width="12.140625" style="105" bestFit="1" customWidth="1"/>
    <col min="11782" max="12032" width="9.140625" style="105"/>
    <col min="12033" max="12033" width="8.7109375" style="105" bestFit="1" customWidth="1"/>
    <col min="12034" max="12034" width="27.85546875" style="105" bestFit="1" customWidth="1"/>
    <col min="12035" max="12035" width="60.85546875" style="105" bestFit="1" customWidth="1"/>
    <col min="12036" max="12036" width="10.85546875" style="105" bestFit="1" customWidth="1"/>
    <col min="12037" max="12037" width="12.140625" style="105" bestFit="1" customWidth="1"/>
    <col min="12038" max="12288" width="9.140625" style="105"/>
    <col min="12289" max="12289" width="8.7109375" style="105" bestFit="1" customWidth="1"/>
    <col min="12290" max="12290" width="27.85546875" style="105" bestFit="1" customWidth="1"/>
    <col min="12291" max="12291" width="60.85546875" style="105" bestFit="1" customWidth="1"/>
    <col min="12292" max="12292" width="10.85546875" style="105" bestFit="1" customWidth="1"/>
    <col min="12293" max="12293" width="12.140625" style="105" bestFit="1" customWidth="1"/>
    <col min="12294" max="12544" width="9.140625" style="105"/>
    <col min="12545" max="12545" width="8.7109375" style="105" bestFit="1" customWidth="1"/>
    <col min="12546" max="12546" width="27.85546875" style="105" bestFit="1" customWidth="1"/>
    <col min="12547" max="12547" width="60.85546875" style="105" bestFit="1" customWidth="1"/>
    <col min="12548" max="12548" width="10.85546875" style="105" bestFit="1" customWidth="1"/>
    <col min="12549" max="12549" width="12.140625" style="105" bestFit="1" customWidth="1"/>
    <col min="12550" max="12800" width="9.140625" style="105"/>
    <col min="12801" max="12801" width="8.7109375" style="105" bestFit="1" customWidth="1"/>
    <col min="12802" max="12802" width="27.85546875" style="105" bestFit="1" customWidth="1"/>
    <col min="12803" max="12803" width="60.85546875" style="105" bestFit="1" customWidth="1"/>
    <col min="12804" max="12804" width="10.85546875" style="105" bestFit="1" customWidth="1"/>
    <col min="12805" max="12805" width="12.140625" style="105" bestFit="1" customWidth="1"/>
    <col min="12806" max="13056" width="9.140625" style="105"/>
    <col min="13057" max="13057" width="8.7109375" style="105" bestFit="1" customWidth="1"/>
    <col min="13058" max="13058" width="27.85546875" style="105" bestFit="1" customWidth="1"/>
    <col min="13059" max="13059" width="60.85546875" style="105" bestFit="1" customWidth="1"/>
    <col min="13060" max="13060" width="10.85546875" style="105" bestFit="1" customWidth="1"/>
    <col min="13061" max="13061" width="12.140625" style="105" bestFit="1" customWidth="1"/>
    <col min="13062" max="13312" width="9.140625" style="105"/>
    <col min="13313" max="13313" width="8.7109375" style="105" bestFit="1" customWidth="1"/>
    <col min="13314" max="13314" width="27.85546875" style="105" bestFit="1" customWidth="1"/>
    <col min="13315" max="13315" width="60.85546875" style="105" bestFit="1" customWidth="1"/>
    <col min="13316" max="13316" width="10.85546875" style="105" bestFit="1" customWidth="1"/>
    <col min="13317" max="13317" width="12.140625" style="105" bestFit="1" customWidth="1"/>
    <col min="13318" max="13568" width="9.140625" style="105"/>
    <col min="13569" max="13569" width="8.7109375" style="105" bestFit="1" customWidth="1"/>
    <col min="13570" max="13570" width="27.85546875" style="105" bestFit="1" customWidth="1"/>
    <col min="13571" max="13571" width="60.85546875" style="105" bestFit="1" customWidth="1"/>
    <col min="13572" max="13572" width="10.85546875" style="105" bestFit="1" customWidth="1"/>
    <col min="13573" max="13573" width="12.140625" style="105" bestFit="1" customWidth="1"/>
    <col min="13574" max="13824" width="9.140625" style="105"/>
    <col min="13825" max="13825" width="8.7109375" style="105" bestFit="1" customWidth="1"/>
    <col min="13826" max="13826" width="27.85546875" style="105" bestFit="1" customWidth="1"/>
    <col min="13827" max="13827" width="60.85546875" style="105" bestFit="1" customWidth="1"/>
    <col min="13828" max="13828" width="10.85546875" style="105" bestFit="1" customWidth="1"/>
    <col min="13829" max="13829" width="12.140625" style="105" bestFit="1" customWidth="1"/>
    <col min="13830" max="14080" width="9.140625" style="105"/>
    <col min="14081" max="14081" width="8.7109375" style="105" bestFit="1" customWidth="1"/>
    <col min="14082" max="14082" width="27.85546875" style="105" bestFit="1" customWidth="1"/>
    <col min="14083" max="14083" width="60.85546875" style="105" bestFit="1" customWidth="1"/>
    <col min="14084" max="14084" width="10.85546875" style="105" bestFit="1" customWidth="1"/>
    <col min="14085" max="14085" width="12.140625" style="105" bestFit="1" customWidth="1"/>
    <col min="14086" max="14336" width="9.140625" style="105"/>
    <col min="14337" max="14337" width="8.7109375" style="105" bestFit="1" customWidth="1"/>
    <col min="14338" max="14338" width="27.85546875" style="105" bestFit="1" customWidth="1"/>
    <col min="14339" max="14339" width="60.85546875" style="105" bestFit="1" customWidth="1"/>
    <col min="14340" max="14340" width="10.85546875" style="105" bestFit="1" customWidth="1"/>
    <col min="14341" max="14341" width="12.140625" style="105" bestFit="1" customWidth="1"/>
    <col min="14342" max="14592" width="9.140625" style="105"/>
    <col min="14593" max="14593" width="8.7109375" style="105" bestFit="1" customWidth="1"/>
    <col min="14594" max="14594" width="27.85546875" style="105" bestFit="1" customWidth="1"/>
    <col min="14595" max="14595" width="60.85546875" style="105" bestFit="1" customWidth="1"/>
    <col min="14596" max="14596" width="10.85546875" style="105" bestFit="1" customWidth="1"/>
    <col min="14597" max="14597" width="12.140625" style="105" bestFit="1" customWidth="1"/>
    <col min="14598" max="14848" width="9.140625" style="105"/>
    <col min="14849" max="14849" width="8.7109375" style="105" bestFit="1" customWidth="1"/>
    <col min="14850" max="14850" width="27.85546875" style="105" bestFit="1" customWidth="1"/>
    <col min="14851" max="14851" width="60.85546875" style="105" bestFit="1" customWidth="1"/>
    <col min="14852" max="14852" width="10.85546875" style="105" bestFit="1" customWidth="1"/>
    <col min="14853" max="14853" width="12.140625" style="105" bestFit="1" customWidth="1"/>
    <col min="14854" max="15104" width="9.140625" style="105"/>
    <col min="15105" max="15105" width="8.7109375" style="105" bestFit="1" customWidth="1"/>
    <col min="15106" max="15106" width="27.85546875" style="105" bestFit="1" customWidth="1"/>
    <col min="15107" max="15107" width="60.85546875" style="105" bestFit="1" customWidth="1"/>
    <col min="15108" max="15108" width="10.85546875" style="105" bestFit="1" customWidth="1"/>
    <col min="15109" max="15109" width="12.140625" style="105" bestFit="1" customWidth="1"/>
    <col min="15110" max="15360" width="9.140625" style="105"/>
    <col min="15361" max="15361" width="8.7109375" style="105" bestFit="1" customWidth="1"/>
    <col min="15362" max="15362" width="27.85546875" style="105" bestFit="1" customWidth="1"/>
    <col min="15363" max="15363" width="60.85546875" style="105" bestFit="1" customWidth="1"/>
    <col min="15364" max="15364" width="10.85546875" style="105" bestFit="1" customWidth="1"/>
    <col min="15365" max="15365" width="12.140625" style="105" bestFit="1" customWidth="1"/>
    <col min="15366" max="15616" width="9.140625" style="105"/>
    <col min="15617" max="15617" width="8.7109375" style="105" bestFit="1" customWidth="1"/>
    <col min="15618" max="15618" width="27.85546875" style="105" bestFit="1" customWidth="1"/>
    <col min="15619" max="15619" width="60.85546875" style="105" bestFit="1" customWidth="1"/>
    <col min="15620" max="15620" width="10.85546875" style="105" bestFit="1" customWidth="1"/>
    <col min="15621" max="15621" width="12.140625" style="105" bestFit="1" customWidth="1"/>
    <col min="15622" max="15872" width="9.140625" style="105"/>
    <col min="15873" max="15873" width="8.7109375" style="105" bestFit="1" customWidth="1"/>
    <col min="15874" max="15874" width="27.85546875" style="105" bestFit="1" customWidth="1"/>
    <col min="15875" max="15875" width="60.85546875" style="105" bestFit="1" customWidth="1"/>
    <col min="15876" max="15876" width="10.85546875" style="105" bestFit="1" customWidth="1"/>
    <col min="15877" max="15877" width="12.140625" style="105" bestFit="1" customWidth="1"/>
    <col min="15878" max="16128" width="9.140625" style="105"/>
    <col min="16129" max="16129" width="8.7109375" style="105" bestFit="1" customWidth="1"/>
    <col min="16130" max="16130" width="27.85546875" style="105" bestFit="1" customWidth="1"/>
    <col min="16131" max="16131" width="60.85546875" style="105" bestFit="1" customWidth="1"/>
    <col min="16132" max="16132" width="10.85546875" style="105" bestFit="1" customWidth="1"/>
    <col min="16133" max="16133" width="12.140625" style="105" bestFit="1" customWidth="1"/>
    <col min="16134" max="16384" width="9.140625" style="105"/>
  </cols>
  <sheetData>
    <row r="1" spans="1:6" x14ac:dyDescent="0.25">
      <c r="A1" s="104" t="s">
        <v>133</v>
      </c>
      <c r="B1" s="104" t="s">
        <v>134</v>
      </c>
      <c r="C1" s="104" t="s">
        <v>83</v>
      </c>
      <c r="D1" s="104" t="s">
        <v>135</v>
      </c>
      <c r="E1" s="104" t="s">
        <v>136</v>
      </c>
    </row>
    <row r="2" spans="1:6" x14ac:dyDescent="0.25">
      <c r="A2" s="105">
        <v>4132</v>
      </c>
      <c r="B2" s="105" t="s">
        <v>137</v>
      </c>
      <c r="C2" s="105" t="s">
        <v>138</v>
      </c>
      <c r="D2" s="106">
        <v>75850</v>
      </c>
      <c r="E2" s="107">
        <v>98375</v>
      </c>
    </row>
    <row r="3" spans="1:6" x14ac:dyDescent="0.25">
      <c r="A3" s="105">
        <v>3860</v>
      </c>
      <c r="B3" s="105" t="s">
        <v>139</v>
      </c>
      <c r="C3" s="105" t="s">
        <v>140</v>
      </c>
      <c r="D3" s="108">
        <v>77384.23</v>
      </c>
      <c r="E3" s="107">
        <v>103206</v>
      </c>
    </row>
    <row r="4" spans="1:6" x14ac:dyDescent="0.25">
      <c r="A4" s="105">
        <v>4141</v>
      </c>
      <c r="B4" s="105" t="s">
        <v>141</v>
      </c>
      <c r="C4" s="105" t="s">
        <v>140</v>
      </c>
      <c r="D4" s="106">
        <v>278750</v>
      </c>
      <c r="E4" s="107">
        <v>358519</v>
      </c>
    </row>
    <row r="5" spans="1:6" x14ac:dyDescent="0.25">
      <c r="A5" s="105">
        <v>4130</v>
      </c>
      <c r="B5" s="105" t="s">
        <v>137</v>
      </c>
      <c r="C5" s="105" t="s">
        <v>142</v>
      </c>
      <c r="D5" s="106">
        <v>120515</v>
      </c>
      <c r="E5" s="107">
        <v>476439</v>
      </c>
    </row>
    <row r="6" spans="1:6" x14ac:dyDescent="0.25">
      <c r="D6" s="106">
        <f>SUM(D2:D5)</f>
        <v>552499.23</v>
      </c>
      <c r="E6" s="107">
        <f>SUM(E2:E5)</f>
        <v>1036539</v>
      </c>
      <c r="F6" s="108">
        <f>D6/E6</f>
        <v>0.53302309898614519</v>
      </c>
    </row>
    <row r="13" spans="1:6" x14ac:dyDescent="0.25">
      <c r="D13" s="108"/>
      <c r="E13" s="107"/>
    </row>
    <row r="14" spans="1:6" x14ac:dyDescent="0.25">
      <c r="D14" s="108"/>
      <c r="E14" s="107"/>
    </row>
    <row r="15" spans="1:6" x14ac:dyDescent="0.25">
      <c r="D15" s="109"/>
      <c r="E15" s="10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pane ySplit="1" topLeftCell="A2" activePane="bottomLeft" state="frozen"/>
      <selection pane="bottomLeft" activeCell="C26" sqref="C26"/>
    </sheetView>
  </sheetViews>
  <sheetFormatPr defaultRowHeight="15" x14ac:dyDescent="0.25"/>
  <cols>
    <col min="1" max="1" width="34.85546875" style="90" bestFit="1" customWidth="1"/>
    <col min="2" max="2" width="9.42578125" style="90" bestFit="1" customWidth="1"/>
    <col min="3" max="3" width="68.28515625" style="90" customWidth="1"/>
    <col min="4" max="4" width="14.140625" style="90" bestFit="1" customWidth="1"/>
    <col min="5" max="5" width="16.7109375" style="90" bestFit="1" customWidth="1"/>
    <col min="6" max="6" width="20.42578125" style="96" bestFit="1" customWidth="1"/>
    <col min="7" max="7" width="18.85546875" style="96" bestFit="1" customWidth="1"/>
    <col min="8" max="16384" width="9.140625" style="90"/>
  </cols>
  <sheetData>
    <row r="1" spans="1:10" x14ac:dyDescent="0.25">
      <c r="B1" s="91" t="s">
        <v>82</v>
      </c>
      <c r="C1" s="91" t="s">
        <v>83</v>
      </c>
      <c r="D1" s="91" t="s">
        <v>84</v>
      </c>
      <c r="E1" s="91" t="s">
        <v>85</v>
      </c>
      <c r="F1" s="92" t="s">
        <v>86</v>
      </c>
      <c r="G1" s="92" t="s">
        <v>87</v>
      </c>
      <c r="H1" s="90" t="s">
        <v>88</v>
      </c>
      <c r="I1" s="90" t="s">
        <v>89</v>
      </c>
    </row>
    <row r="2" spans="1:10" x14ac:dyDescent="0.25">
      <c r="A2" s="93" t="s">
        <v>90</v>
      </c>
      <c r="B2" s="90" t="s">
        <v>91</v>
      </c>
      <c r="C2" s="90" t="s">
        <v>92</v>
      </c>
      <c r="D2" s="94">
        <v>947361</v>
      </c>
      <c r="E2" s="95">
        <v>0</v>
      </c>
      <c r="F2" s="96">
        <v>302811</v>
      </c>
      <c r="G2" s="96">
        <v>109493.52</v>
      </c>
      <c r="H2" s="97">
        <f>F2/D2</f>
        <v>0.31963633715130768</v>
      </c>
      <c r="J2" s="90" t="s">
        <v>93</v>
      </c>
    </row>
    <row r="3" spans="1:10" x14ac:dyDescent="0.25">
      <c r="A3" s="93" t="s">
        <v>94</v>
      </c>
      <c r="B3" s="90" t="s">
        <v>95</v>
      </c>
      <c r="C3" s="90" t="s">
        <v>96</v>
      </c>
      <c r="D3" s="94">
        <v>65250</v>
      </c>
      <c r="E3" s="95">
        <v>0</v>
      </c>
      <c r="F3" s="96">
        <v>14959.17</v>
      </c>
      <c r="G3" s="96">
        <v>7503.75</v>
      </c>
      <c r="H3" s="97">
        <f t="shared" ref="H3:H9" si="0">F3/D3</f>
        <v>0.22925931034482758</v>
      </c>
      <c r="J3" s="90" t="s">
        <v>93</v>
      </c>
    </row>
    <row r="4" spans="1:10" x14ac:dyDescent="0.25">
      <c r="A4" s="93" t="s">
        <v>38</v>
      </c>
      <c r="B4" s="90" t="s">
        <v>97</v>
      </c>
      <c r="C4" s="90" t="s">
        <v>98</v>
      </c>
      <c r="D4" s="94">
        <f>93435+49440</f>
        <v>142875</v>
      </c>
      <c r="E4" s="95">
        <v>0</v>
      </c>
      <c r="F4" s="96">
        <f>10882.75*2</f>
        <v>21765.5</v>
      </c>
      <c r="G4" s="96">
        <v>10745.03</v>
      </c>
      <c r="H4" s="97">
        <f t="shared" si="0"/>
        <v>0.15233945756780404</v>
      </c>
    </row>
    <row r="5" spans="1:10" x14ac:dyDescent="0.25">
      <c r="A5" s="93"/>
      <c r="D5" s="94"/>
      <c r="E5" s="95"/>
      <c r="H5" s="98"/>
    </row>
    <row r="6" spans="1:10" x14ac:dyDescent="0.25">
      <c r="A6" s="93" t="s">
        <v>99</v>
      </c>
      <c r="B6" s="90" t="s">
        <v>100</v>
      </c>
      <c r="C6" s="90" t="s">
        <v>101</v>
      </c>
      <c r="D6" s="99">
        <v>2094237</v>
      </c>
      <c r="E6" s="95">
        <v>0</v>
      </c>
      <c r="F6" s="96">
        <v>345072</v>
      </c>
      <c r="G6" s="96">
        <v>209423.7</v>
      </c>
      <c r="H6" s="98">
        <f t="shared" si="0"/>
        <v>0.16477218194502341</v>
      </c>
    </row>
    <row r="7" spans="1:10" x14ac:dyDescent="0.25">
      <c r="A7" s="93" t="s">
        <v>99</v>
      </c>
      <c r="B7" s="90" t="s">
        <v>100</v>
      </c>
      <c r="C7" s="90" t="s">
        <v>102</v>
      </c>
      <c r="D7" s="99">
        <v>295353</v>
      </c>
      <c r="E7" s="95">
        <v>404</v>
      </c>
      <c r="F7" s="96">
        <v>306071</v>
      </c>
      <c r="G7" s="96">
        <v>29939.3</v>
      </c>
      <c r="H7" s="98">
        <f t="shared" si="0"/>
        <v>1.0362887798668035</v>
      </c>
    </row>
    <row r="8" spans="1:10" x14ac:dyDescent="0.25">
      <c r="A8" s="93" t="s">
        <v>99</v>
      </c>
      <c r="B8" s="90" t="s">
        <v>100</v>
      </c>
      <c r="C8" s="90" t="s">
        <v>103</v>
      </c>
      <c r="D8" s="99">
        <v>1050647</v>
      </c>
      <c r="E8" s="95">
        <v>0</v>
      </c>
      <c r="F8" s="96">
        <v>969321</v>
      </c>
      <c r="G8" s="96">
        <v>105064.7</v>
      </c>
      <c r="H8" s="98">
        <f t="shared" si="0"/>
        <v>0.9225943632828153</v>
      </c>
    </row>
    <row r="9" spans="1:10" x14ac:dyDescent="0.25">
      <c r="A9" s="93" t="s">
        <v>99</v>
      </c>
      <c r="B9" s="90" t="s">
        <v>100</v>
      </c>
      <c r="C9" s="90" t="s">
        <v>104</v>
      </c>
      <c r="D9" s="99">
        <v>39728</v>
      </c>
      <c r="E9" s="95">
        <v>0</v>
      </c>
      <c r="F9" s="96">
        <v>94194</v>
      </c>
      <c r="G9" s="96">
        <v>3972.8</v>
      </c>
      <c r="H9" s="98">
        <f t="shared" si="0"/>
        <v>2.3709726137736609</v>
      </c>
    </row>
    <row r="10" spans="1:10" x14ac:dyDescent="0.25">
      <c r="A10" s="93" t="s">
        <v>99</v>
      </c>
      <c r="B10" s="90" t="s">
        <v>105</v>
      </c>
      <c r="C10" s="90" t="s">
        <v>106</v>
      </c>
      <c r="D10" s="94">
        <v>1515672</v>
      </c>
      <c r="E10" s="95">
        <v>0</v>
      </c>
      <c r="F10" s="96">
        <v>95908.98</v>
      </c>
      <c r="G10" s="96">
        <v>94497</v>
      </c>
      <c r="H10" s="98">
        <f>F10/D10</f>
        <v>6.3278189476351082E-2</v>
      </c>
    </row>
    <row r="11" spans="1:10" x14ac:dyDescent="0.25">
      <c r="A11" s="93" t="s">
        <v>99</v>
      </c>
      <c r="B11" s="90" t="s">
        <v>107</v>
      </c>
      <c r="C11" s="90" t="s">
        <v>108</v>
      </c>
      <c r="D11" s="100">
        <v>2138807</v>
      </c>
      <c r="E11" s="95">
        <v>0</v>
      </c>
      <c r="F11" s="96">
        <v>1455174.7</v>
      </c>
      <c r="G11" s="96">
        <v>213880.7</v>
      </c>
      <c r="H11" s="98">
        <f>F11/D11</f>
        <v>0.68036746653625124</v>
      </c>
    </row>
    <row r="12" spans="1:10" x14ac:dyDescent="0.25">
      <c r="D12" s="99">
        <f>SUM(D6:D11)</f>
        <v>7134444</v>
      </c>
      <c r="F12" s="96">
        <f>SUM(F6:F11)</f>
        <v>3265741.6799999997</v>
      </c>
      <c r="H12" s="97">
        <f>F12/D12</f>
        <v>0.45774298319532675</v>
      </c>
      <c r="J12" s="90" t="s">
        <v>93</v>
      </c>
    </row>
    <row r="13" spans="1:10" x14ac:dyDescent="0.25">
      <c r="A13" s="101"/>
    </row>
    <row r="17" spans="1:10" x14ac:dyDescent="0.25">
      <c r="A17" s="101" t="s">
        <v>109</v>
      </c>
      <c r="B17" s="90" t="s">
        <v>110</v>
      </c>
      <c r="C17" s="90" t="s">
        <v>111</v>
      </c>
      <c r="D17" s="99">
        <v>2111406</v>
      </c>
      <c r="F17" s="96">
        <v>3542278</v>
      </c>
      <c r="H17" s="102">
        <f>F17/D17</f>
        <v>1.677686811536957</v>
      </c>
    </row>
    <row r="18" spans="1:10" x14ac:dyDescent="0.25">
      <c r="A18" s="101" t="s">
        <v>109</v>
      </c>
      <c r="B18" s="90" t="s">
        <v>112</v>
      </c>
      <c r="C18" s="90" t="s">
        <v>113</v>
      </c>
      <c r="D18" s="99">
        <v>2088043</v>
      </c>
      <c r="F18" s="96">
        <v>166468</v>
      </c>
      <c r="H18" s="102">
        <f t="shared" ref="H18:H23" si="1">F18/D18</f>
        <v>7.9724411805695575E-2</v>
      </c>
    </row>
    <row r="19" spans="1:10" x14ac:dyDescent="0.25">
      <c r="A19" s="101" t="s">
        <v>109</v>
      </c>
      <c r="B19" s="90" t="s">
        <v>114</v>
      </c>
      <c r="C19" s="90" t="s">
        <v>115</v>
      </c>
      <c r="D19" s="99">
        <v>1813208</v>
      </c>
      <c r="F19" s="96">
        <f>145339+173717+210319+190248</f>
        <v>719623</v>
      </c>
      <c r="H19" s="102">
        <f t="shared" si="1"/>
        <v>0.39687835041539637</v>
      </c>
    </row>
    <row r="20" spans="1:10" x14ac:dyDescent="0.25">
      <c r="A20" s="101" t="s">
        <v>109</v>
      </c>
      <c r="B20" s="90" t="s">
        <v>116</v>
      </c>
      <c r="C20" s="90" t="s">
        <v>117</v>
      </c>
      <c r="D20" s="99">
        <v>361375.8</v>
      </c>
      <c r="F20" s="96">
        <f>325215+148500</f>
        <v>473715</v>
      </c>
      <c r="H20" s="102">
        <f t="shared" si="1"/>
        <v>1.3108653097412721</v>
      </c>
    </row>
    <row r="21" spans="1:10" x14ac:dyDescent="0.25">
      <c r="A21" s="101" t="s">
        <v>109</v>
      </c>
      <c r="B21" s="90" t="s">
        <v>118</v>
      </c>
      <c r="C21" s="90" t="s">
        <v>119</v>
      </c>
      <c r="D21" s="99">
        <v>677402</v>
      </c>
      <c r="F21" s="96">
        <v>323671</v>
      </c>
      <c r="H21" s="102">
        <f t="shared" si="1"/>
        <v>0.47781228871482517</v>
      </c>
    </row>
    <row r="22" spans="1:10" x14ac:dyDescent="0.25">
      <c r="A22" s="101" t="s">
        <v>109</v>
      </c>
      <c r="B22" s="90" t="s">
        <v>120</v>
      </c>
      <c r="C22" s="90" t="s">
        <v>121</v>
      </c>
      <c r="D22" s="99">
        <v>268490</v>
      </c>
      <c r="F22" s="96">
        <f>388513+240542</f>
        <v>629055</v>
      </c>
      <c r="H22" s="102">
        <f t="shared" si="1"/>
        <v>2.3429364222131177</v>
      </c>
    </row>
    <row r="23" spans="1:10" x14ac:dyDescent="0.25">
      <c r="A23" s="101"/>
      <c r="D23" s="99">
        <f>SUM(D17:D22)</f>
        <v>7319924.7999999998</v>
      </c>
      <c r="F23" s="96">
        <f>SUM(F17:F22)</f>
        <v>5854810</v>
      </c>
      <c r="H23" s="103">
        <f t="shared" si="1"/>
        <v>0.79984564868753849</v>
      </c>
      <c r="J23" s="90" t="s">
        <v>93</v>
      </c>
    </row>
    <row r="24" spans="1:10" x14ac:dyDescent="0.25">
      <c r="A24" s="101"/>
      <c r="D24" s="99"/>
    </row>
    <row r="25" spans="1:10" x14ac:dyDescent="0.25">
      <c r="A25" s="101"/>
    </row>
    <row r="26" spans="1:10" x14ac:dyDescent="0.25">
      <c r="A26" s="101" t="s">
        <v>122</v>
      </c>
      <c r="B26" s="90" t="s">
        <v>123</v>
      </c>
      <c r="C26" s="90" t="s">
        <v>124</v>
      </c>
      <c r="D26" s="94">
        <v>126318</v>
      </c>
      <c r="F26" s="96">
        <v>15040</v>
      </c>
      <c r="H26" s="98">
        <f>F26/D26</f>
        <v>0.11906458303646353</v>
      </c>
    </row>
    <row r="27" spans="1:10" x14ac:dyDescent="0.25">
      <c r="A27" s="101" t="s">
        <v>122</v>
      </c>
      <c r="B27" s="90" t="s">
        <v>125</v>
      </c>
      <c r="C27" s="90" t="s">
        <v>126</v>
      </c>
      <c r="D27" s="94">
        <v>423360</v>
      </c>
      <c r="F27" s="96">
        <v>57240</v>
      </c>
      <c r="H27" s="98">
        <f>F27/D27</f>
        <v>0.13520408163265307</v>
      </c>
    </row>
    <row r="28" spans="1:10" x14ac:dyDescent="0.25">
      <c r="A28" s="101"/>
      <c r="D28" s="94">
        <f>SUM(D26:D27)</f>
        <v>549678</v>
      </c>
      <c r="F28" s="96">
        <f>SUM(F26:F27)</f>
        <v>72280</v>
      </c>
      <c r="H28" s="97">
        <f>F28/D28</f>
        <v>0.1314951662609746</v>
      </c>
      <c r="J28" s="90" t="s">
        <v>93</v>
      </c>
    </row>
    <row r="29" spans="1:10" x14ac:dyDescent="0.25">
      <c r="A29" s="101"/>
      <c r="D29" s="94"/>
      <c r="H29" s="98"/>
    </row>
    <row r="30" spans="1:10" x14ac:dyDescent="0.25">
      <c r="A30" s="101" t="s">
        <v>127</v>
      </c>
      <c r="B30" s="90" t="s">
        <v>128</v>
      </c>
      <c r="C30" s="90" t="s">
        <v>129</v>
      </c>
      <c r="D30" s="94">
        <f>1485287+742471+693302</f>
        <v>2921060</v>
      </c>
      <c r="F30" s="96">
        <f>796732+515891+643173</f>
        <v>1955796</v>
      </c>
      <c r="H30" s="98">
        <f>F30/D30</f>
        <v>0.66955009482858963</v>
      </c>
    </row>
    <row r="31" spans="1:10" x14ac:dyDescent="0.25">
      <c r="A31" s="101" t="s">
        <v>127</v>
      </c>
      <c r="C31" s="90" t="s">
        <v>130</v>
      </c>
      <c r="D31" s="94">
        <v>718292</v>
      </c>
      <c r="F31" s="96">
        <v>396055</v>
      </c>
      <c r="H31" s="98">
        <f>F31/D31</f>
        <v>0.55138439520417881</v>
      </c>
    </row>
    <row r="32" spans="1:10" x14ac:dyDescent="0.25">
      <c r="A32" s="101"/>
      <c r="D32" s="94">
        <f>SUM(D30:D31)</f>
        <v>3639352</v>
      </c>
      <c r="F32" s="96">
        <f>SUM(F30:F31)</f>
        <v>2351851</v>
      </c>
      <c r="H32" s="97">
        <f>F32/D32</f>
        <v>0.6462279548666906</v>
      </c>
      <c r="J32" s="90" t="s">
        <v>93</v>
      </c>
    </row>
    <row r="33" spans="1:10" x14ac:dyDescent="0.25">
      <c r="A33" s="101"/>
      <c r="D33" s="94"/>
    </row>
    <row r="34" spans="1:10" x14ac:dyDescent="0.25">
      <c r="A34" s="101"/>
    </row>
    <row r="35" spans="1:10" x14ac:dyDescent="0.25">
      <c r="A35" s="101" t="s">
        <v>131</v>
      </c>
      <c r="C35" s="90" t="s">
        <v>132</v>
      </c>
      <c r="H35" s="97">
        <v>0.28000000000000003</v>
      </c>
      <c r="J35" s="90" t="s">
        <v>93</v>
      </c>
    </row>
    <row r="37" spans="1:10" x14ac:dyDescent="0.25">
      <c r="A37" s="101"/>
    </row>
    <row r="38" spans="1:10" x14ac:dyDescent="0.25">
      <c r="A38" s="101"/>
    </row>
    <row r="40" spans="1:10" x14ac:dyDescent="0.25">
      <c r="A40" s="101"/>
    </row>
    <row r="41" spans="1:10" x14ac:dyDescent="0.25">
      <c r="A41" s="10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abSelected="1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C33" sqref="C33"/>
    </sheetView>
  </sheetViews>
  <sheetFormatPr defaultRowHeight="15" x14ac:dyDescent="0.25"/>
  <cols>
    <col min="1" max="1" width="8.42578125" style="78" bestFit="1" customWidth="1"/>
    <col min="2" max="2" width="8.42578125" style="78" customWidth="1"/>
    <col min="3" max="3" width="40.28515625" style="78" customWidth="1"/>
    <col min="4" max="4" width="19.140625" style="78" bestFit="1" customWidth="1"/>
    <col min="5" max="5" width="17.5703125" style="78" bestFit="1" customWidth="1"/>
    <col min="6" max="6" width="19.140625" style="78" bestFit="1" customWidth="1"/>
    <col min="7" max="7" width="19.140625" style="89" customWidth="1"/>
    <col min="8" max="8" width="8.7109375" style="81" customWidth="1"/>
    <col min="9" max="9" width="8.7109375" style="85" customWidth="1"/>
    <col min="10" max="10" width="10" style="83" bestFit="1" customWidth="1"/>
    <col min="11" max="11" width="10.5703125" style="84" bestFit="1" customWidth="1"/>
    <col min="12" max="13" width="9.140625" style="85"/>
    <col min="14" max="14" width="12" style="85" bestFit="1" customWidth="1"/>
    <col min="15" max="15" width="14.28515625" style="78" bestFit="1" customWidth="1"/>
    <col min="16" max="16" width="14.28515625" style="78" customWidth="1"/>
    <col min="17" max="17" width="8.7109375" style="78" bestFit="1" customWidth="1"/>
    <col min="18" max="18" width="8" style="78" bestFit="1" customWidth="1"/>
    <col min="19" max="19" width="23.42578125" style="78" bestFit="1" customWidth="1"/>
    <col min="20" max="20" width="12.7109375" style="78" bestFit="1" customWidth="1"/>
    <col min="21" max="21" width="9.140625" style="81"/>
    <col min="22" max="16384" width="9.140625" style="78"/>
  </cols>
  <sheetData>
    <row r="1" spans="1:21" x14ac:dyDescent="0.25">
      <c r="A1" s="78" t="s">
        <v>60</v>
      </c>
      <c r="B1" s="79" t="s">
        <v>61</v>
      </c>
      <c r="C1" s="78" t="s">
        <v>62</v>
      </c>
      <c r="D1" s="78" t="s">
        <v>63</v>
      </c>
      <c r="E1" s="79" t="s">
        <v>64</v>
      </c>
      <c r="F1" s="79" t="s">
        <v>65</v>
      </c>
      <c r="G1" s="80" t="s">
        <v>66</v>
      </c>
      <c r="H1" s="81" t="s">
        <v>67</v>
      </c>
      <c r="I1" s="82" t="s">
        <v>68</v>
      </c>
      <c r="J1" s="83" t="s">
        <v>69</v>
      </c>
      <c r="K1" s="84" t="s">
        <v>70</v>
      </c>
      <c r="L1" s="85" t="s">
        <v>71</v>
      </c>
      <c r="M1" s="85" t="s">
        <v>72</v>
      </c>
      <c r="N1" s="85" t="s">
        <v>73</v>
      </c>
      <c r="O1" s="86" t="s">
        <v>74</v>
      </c>
      <c r="P1" s="86" t="s">
        <v>75</v>
      </c>
      <c r="Q1" s="79" t="s">
        <v>76</v>
      </c>
      <c r="R1" s="78" t="s">
        <v>77</v>
      </c>
      <c r="S1" s="78" t="s">
        <v>78</v>
      </c>
      <c r="T1" s="78" t="s">
        <v>79</v>
      </c>
      <c r="U1" s="81" t="s">
        <v>80</v>
      </c>
    </row>
    <row r="2" spans="1:21" x14ac:dyDescent="0.25">
      <c r="A2" s="87">
        <v>411021</v>
      </c>
      <c r="B2" s="88">
        <v>1</v>
      </c>
      <c r="C2" s="87" t="s">
        <v>81</v>
      </c>
      <c r="E2" s="79"/>
      <c r="F2" s="79">
        <v>0.8</v>
      </c>
      <c r="G2" s="80">
        <v>1.3</v>
      </c>
      <c r="H2" s="81">
        <v>0.25</v>
      </c>
      <c r="I2" s="80">
        <f>H2*G2</f>
        <v>0.32500000000000001</v>
      </c>
      <c r="J2" s="83">
        <f>K2/3</f>
        <v>5</v>
      </c>
      <c r="K2" s="84">
        <v>15</v>
      </c>
      <c r="L2" s="85">
        <f>U2*R2</f>
        <v>0</v>
      </c>
      <c r="M2" s="85">
        <f>U2*S2</f>
        <v>0.3</v>
      </c>
      <c r="N2" s="85">
        <f>U2*T2</f>
        <v>0</v>
      </c>
      <c r="O2" s="86">
        <v>588574.85000000009</v>
      </c>
      <c r="P2" s="86"/>
      <c r="Q2" s="79">
        <v>1</v>
      </c>
      <c r="S2" s="78">
        <v>1</v>
      </c>
      <c r="T2" s="78">
        <v>0</v>
      </c>
      <c r="U2" s="81">
        <v>0.3</v>
      </c>
    </row>
    <row r="3" spans="1:21" x14ac:dyDescent="0.25">
      <c r="A3" s="87">
        <v>442002</v>
      </c>
      <c r="B3" s="88">
        <v>1</v>
      </c>
      <c r="C3" s="87" t="s">
        <v>81</v>
      </c>
      <c r="E3" s="79"/>
      <c r="F3" s="79">
        <v>0.8</v>
      </c>
      <c r="G3" s="80">
        <v>1.3</v>
      </c>
      <c r="H3" s="81">
        <v>0.25</v>
      </c>
      <c r="I3" s="80">
        <f>H3*G3</f>
        <v>0.32500000000000001</v>
      </c>
      <c r="J3" s="83">
        <f>K3/3</f>
        <v>5</v>
      </c>
      <c r="K3" s="84">
        <v>15</v>
      </c>
      <c r="L3" s="85">
        <f>U3*R3</f>
        <v>0</v>
      </c>
      <c r="M3" s="85">
        <f>U3*S3</f>
        <v>0.3</v>
      </c>
      <c r="N3" s="85">
        <f>U3*T3</f>
        <v>0</v>
      </c>
      <c r="O3" s="86">
        <v>69244.100000000006</v>
      </c>
      <c r="P3" s="86"/>
      <c r="Q3" s="79">
        <v>1</v>
      </c>
      <c r="S3" s="78">
        <v>1</v>
      </c>
      <c r="T3" s="78">
        <v>0</v>
      </c>
      <c r="U3" s="81">
        <v>0.3</v>
      </c>
    </row>
    <row r="4" spans="1:21" x14ac:dyDescent="0.25">
      <c r="A4" s="87">
        <v>444004</v>
      </c>
      <c r="B4" s="88">
        <v>1</v>
      </c>
      <c r="C4" s="87" t="s">
        <v>81</v>
      </c>
      <c r="E4" s="79"/>
      <c r="F4" s="79">
        <v>0.8</v>
      </c>
      <c r="G4" s="80">
        <v>1.3</v>
      </c>
      <c r="H4" s="81">
        <v>0.25</v>
      </c>
      <c r="I4" s="80">
        <f>H4*G4</f>
        <v>0.32500000000000001</v>
      </c>
      <c r="J4" s="83">
        <f>K4/3</f>
        <v>5</v>
      </c>
      <c r="K4" s="84">
        <v>15</v>
      </c>
      <c r="L4" s="85">
        <f>U4*R4</f>
        <v>0</v>
      </c>
      <c r="M4" s="85">
        <f>U4*S4</f>
        <v>0.3</v>
      </c>
      <c r="N4" s="85">
        <f>U4*T4</f>
        <v>0</v>
      </c>
      <c r="O4" s="86">
        <v>34622.050000000003</v>
      </c>
      <c r="P4" s="86"/>
      <c r="Q4" s="79">
        <v>1</v>
      </c>
      <c r="S4" s="78">
        <v>1</v>
      </c>
      <c r="T4" s="78">
        <v>0</v>
      </c>
      <c r="U4" s="81">
        <v>0.3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67"/>
  <sheetViews>
    <sheetView zoomScale="95" zoomScaleNormal="95" workbookViewId="0">
      <pane xSplit="2" topLeftCell="H1" activePane="topRight" state="frozen"/>
      <selection pane="topRight" activeCell="A21" sqref="A21:XFD21"/>
    </sheetView>
  </sheetViews>
  <sheetFormatPr defaultRowHeight="15" x14ac:dyDescent="0.2"/>
  <cols>
    <col min="1" max="1" width="4.28515625" style="1" customWidth="1"/>
    <col min="2" max="2" width="24.5703125" style="1" customWidth="1"/>
    <col min="3" max="3" width="2.42578125" style="1" customWidth="1"/>
    <col min="4" max="4" width="2.7109375" style="1" customWidth="1"/>
    <col min="5" max="5" width="14.140625" style="1" customWidth="1"/>
    <col min="6" max="6" width="25.5703125" style="1" customWidth="1"/>
    <col min="7" max="7" width="4.7109375" style="1" customWidth="1"/>
    <col min="8" max="8" width="11.5703125" style="1" customWidth="1"/>
    <col min="9" max="9" width="2.85546875" style="1" customWidth="1"/>
    <col min="10" max="10" width="12.7109375" style="1" customWidth="1"/>
    <col min="11" max="11" width="2.85546875" style="1" customWidth="1"/>
    <col min="12" max="12" width="9.140625" style="1" customWidth="1"/>
    <col min="13" max="13" width="16.42578125" style="1" customWidth="1"/>
    <col min="14" max="14" width="19.28515625" style="1" customWidth="1"/>
    <col min="15" max="15" width="14.85546875" style="1" customWidth="1"/>
    <col min="16" max="16" width="14.85546875" style="68" customWidth="1"/>
    <col min="17" max="17" width="18.5703125" style="1" customWidth="1"/>
    <col min="18" max="18" width="2.42578125" style="1" bestFit="1" customWidth="1"/>
    <col min="19" max="25" width="6" style="1" customWidth="1"/>
    <col min="26" max="26" width="11.42578125" style="1" customWidth="1"/>
    <col min="27" max="27" width="20" style="1" customWidth="1"/>
    <col min="28" max="28" width="10.7109375" style="1" customWidth="1"/>
    <col min="29" max="29" width="15.7109375" style="1" customWidth="1"/>
    <col min="30" max="30" width="15.7109375" style="71" customWidth="1"/>
    <col min="31" max="31" width="15.7109375" style="1" customWidth="1"/>
    <col min="32" max="32" width="12.140625" style="1" bestFit="1" customWidth="1"/>
    <col min="33" max="33" width="13" style="1" customWidth="1"/>
    <col min="34" max="35" width="9.140625" style="1"/>
    <col min="36" max="36" width="2.42578125" style="1" bestFit="1" customWidth="1"/>
    <col min="37" max="37" width="15.7109375" style="10" customWidth="1"/>
    <col min="38" max="16384" width="9.140625" style="1"/>
  </cols>
  <sheetData>
    <row r="1" spans="1:37" ht="15.75" x14ac:dyDescent="0.25">
      <c r="A1" s="2" t="s">
        <v>0</v>
      </c>
      <c r="F1"/>
      <c r="G1"/>
      <c r="H1"/>
      <c r="I1"/>
      <c r="J1"/>
      <c r="K1" s="3"/>
      <c r="L1"/>
      <c r="T1"/>
      <c r="U1"/>
      <c r="V1"/>
      <c r="W1"/>
      <c r="X1"/>
    </row>
    <row r="2" spans="1:37" ht="15.75" x14ac:dyDescent="0.25">
      <c r="A2" s="2" t="s">
        <v>27</v>
      </c>
      <c r="C2" s="1" t="s">
        <v>28</v>
      </c>
      <c r="F2"/>
      <c r="G2"/>
      <c r="H2"/>
      <c r="I2"/>
      <c r="J2"/>
      <c r="K2" s="3"/>
      <c r="L2"/>
      <c r="T2"/>
      <c r="U2"/>
      <c r="V2"/>
      <c r="W2"/>
      <c r="X2"/>
    </row>
    <row r="3" spans="1:37" ht="15.75" x14ac:dyDescent="0.25">
      <c r="A3" s="2" t="s">
        <v>29</v>
      </c>
      <c r="C3" s="13" t="s">
        <v>30</v>
      </c>
      <c r="F3"/>
      <c r="G3"/>
      <c r="H3"/>
      <c r="I3"/>
      <c r="K3" s="3"/>
      <c r="L3"/>
      <c r="S3" s="54"/>
      <c r="T3"/>
      <c r="U3"/>
      <c r="V3"/>
      <c r="W3"/>
    </row>
    <row r="4" spans="1:37" ht="15.75" hidden="1" x14ac:dyDescent="0.25">
      <c r="A4" s="2"/>
      <c r="F4"/>
      <c r="G4"/>
      <c r="H4"/>
      <c r="I4"/>
      <c r="K4" s="3"/>
      <c r="L4"/>
      <c r="T4"/>
      <c r="U4"/>
      <c r="V4"/>
      <c r="W4"/>
    </row>
    <row r="5" spans="1:37" ht="15.75" x14ac:dyDescent="0.25">
      <c r="A5" s="2"/>
      <c r="C5" s="1" t="s">
        <v>46</v>
      </c>
      <c r="F5"/>
      <c r="G5"/>
      <c r="H5"/>
      <c r="I5"/>
      <c r="K5" s="3"/>
      <c r="L5"/>
      <c r="T5"/>
      <c r="U5"/>
      <c r="V5"/>
      <c r="W5"/>
    </row>
    <row r="6" spans="1:37" ht="15.75" x14ac:dyDescent="0.25">
      <c r="A6" s="2"/>
      <c r="C6" s="1" t="s">
        <v>57</v>
      </c>
      <c r="F6"/>
      <c r="G6"/>
      <c r="H6"/>
      <c r="I6"/>
      <c r="K6" s="3"/>
      <c r="L6"/>
      <c r="T6"/>
      <c r="U6"/>
      <c r="V6"/>
      <c r="W6"/>
    </row>
    <row r="7" spans="1:37" ht="15.75" x14ac:dyDescent="0.25">
      <c r="A7" s="2" t="s">
        <v>14</v>
      </c>
      <c r="F7"/>
      <c r="G7"/>
      <c r="H7"/>
      <c r="I7"/>
      <c r="K7" s="3"/>
      <c r="L7"/>
      <c r="T7"/>
      <c r="U7"/>
      <c r="V7"/>
      <c r="W7"/>
    </row>
    <row r="8" spans="1:37" ht="15.75" x14ac:dyDescent="0.25">
      <c r="A8" s="2" t="s">
        <v>13</v>
      </c>
      <c r="F8"/>
      <c r="G8"/>
      <c r="H8"/>
      <c r="I8"/>
      <c r="K8" s="3"/>
      <c r="L8"/>
      <c r="T8"/>
      <c r="U8"/>
      <c r="V8"/>
      <c r="W8"/>
    </row>
    <row r="9" spans="1:37" ht="15.75" hidden="1" x14ac:dyDescent="0.25">
      <c r="A9" s="2"/>
      <c r="F9"/>
      <c r="G9"/>
      <c r="H9"/>
      <c r="I9"/>
      <c r="K9" s="3"/>
      <c r="L9"/>
      <c r="T9"/>
      <c r="U9"/>
      <c r="V9"/>
      <c r="W9"/>
    </row>
    <row r="11" spans="1:37" x14ac:dyDescent="0.2">
      <c r="P11" s="68" t="s">
        <v>59</v>
      </c>
      <c r="AD11" s="68" t="s">
        <v>59</v>
      </c>
    </row>
    <row r="12" spans="1:37" ht="15.75" x14ac:dyDescent="0.25">
      <c r="E12" s="19" t="s">
        <v>12</v>
      </c>
      <c r="F12" s="2"/>
      <c r="G12" s="2"/>
      <c r="H12" s="22" t="s">
        <v>16</v>
      </c>
      <c r="I12" s="2"/>
      <c r="J12" s="22" t="s">
        <v>49</v>
      </c>
      <c r="L12" s="155" t="s">
        <v>24</v>
      </c>
      <c r="M12" s="155"/>
      <c r="N12" s="155"/>
      <c r="O12" s="155"/>
      <c r="P12" s="155"/>
      <c r="Q12" s="155"/>
      <c r="R12" s="12" t="s">
        <v>50</v>
      </c>
      <c r="S12" s="22" t="s">
        <v>47</v>
      </c>
      <c r="T12" s="22" t="s">
        <v>16</v>
      </c>
      <c r="V12" s="22" t="s">
        <v>16</v>
      </c>
      <c r="X12" s="19" t="s">
        <v>47</v>
      </c>
      <c r="Z12" s="156" t="s">
        <v>26</v>
      </c>
      <c r="AA12" s="156"/>
      <c r="AB12" s="156"/>
      <c r="AC12" s="156"/>
      <c r="AD12" s="156"/>
      <c r="AE12" s="156"/>
      <c r="AF12" s="156"/>
      <c r="AJ12" s="12" t="s">
        <v>50</v>
      </c>
    </row>
    <row r="13" spans="1:37" s="11" customFormat="1" ht="31.5" customHeight="1" x14ac:dyDescent="0.25">
      <c r="E13" s="12" t="s">
        <v>11</v>
      </c>
      <c r="F13" s="12" t="s">
        <v>15</v>
      </c>
      <c r="H13" s="12" t="s">
        <v>22</v>
      </c>
      <c r="J13" s="12" t="s">
        <v>17</v>
      </c>
      <c r="L13" s="40" t="s">
        <v>18</v>
      </c>
      <c r="M13" s="40" t="s">
        <v>19</v>
      </c>
      <c r="N13" s="40" t="s">
        <v>40</v>
      </c>
      <c r="O13" s="40" t="s">
        <v>21</v>
      </c>
      <c r="P13" s="69" t="s">
        <v>58</v>
      </c>
      <c r="Q13" s="55" t="s">
        <v>23</v>
      </c>
      <c r="R13" s="12" t="s">
        <v>50</v>
      </c>
      <c r="S13" s="12" t="s">
        <v>11</v>
      </c>
      <c r="T13" s="12" t="s">
        <v>15</v>
      </c>
      <c r="V13" s="12" t="s">
        <v>22</v>
      </c>
      <c r="X13" s="12" t="s">
        <v>17</v>
      </c>
      <c r="Z13" s="26" t="s">
        <v>18</v>
      </c>
      <c r="AA13" s="26" t="s">
        <v>19</v>
      </c>
      <c r="AB13" s="26" t="s">
        <v>20</v>
      </c>
      <c r="AC13" s="26" t="s">
        <v>21</v>
      </c>
      <c r="AD13" s="69" t="s">
        <v>58</v>
      </c>
      <c r="AE13" s="26" t="s">
        <v>42</v>
      </c>
      <c r="AF13" s="56" t="s">
        <v>23</v>
      </c>
      <c r="AG13" s="12" t="s">
        <v>43</v>
      </c>
      <c r="AH13" s="23" t="s">
        <v>51</v>
      </c>
      <c r="AJ13" s="12" t="s">
        <v>50</v>
      </c>
      <c r="AK13" s="52" t="s">
        <v>55</v>
      </c>
    </row>
    <row r="14" spans="1:37" ht="15.75" x14ac:dyDescent="0.25">
      <c r="L14" s="41"/>
      <c r="M14" s="41"/>
      <c r="N14" s="41"/>
      <c r="O14" s="41"/>
      <c r="Q14" s="41"/>
      <c r="R14" s="12" t="s">
        <v>50</v>
      </c>
      <c r="Z14" s="27"/>
      <c r="AA14" s="27"/>
      <c r="AB14" s="27"/>
      <c r="AC14" s="27"/>
      <c r="AE14" s="27"/>
      <c r="AF14" s="27"/>
      <c r="AJ14" s="12" t="s">
        <v>50</v>
      </c>
    </row>
    <row r="15" spans="1:37" ht="15.75" x14ac:dyDescent="0.25">
      <c r="A15" s="2" t="s">
        <v>1</v>
      </c>
      <c r="E15" s="16">
        <v>0.5</v>
      </c>
      <c r="F15" s="16">
        <v>0.5</v>
      </c>
      <c r="H15" s="14">
        <v>0.2</v>
      </c>
      <c r="J15" s="16">
        <f>H15*F15</f>
        <v>0.1</v>
      </c>
      <c r="L15" s="41"/>
      <c r="M15" s="41"/>
      <c r="N15" s="41"/>
      <c r="O15" s="41"/>
      <c r="Q15" s="41"/>
      <c r="R15" s="12" t="s">
        <v>50</v>
      </c>
      <c r="S15" s="25">
        <f>1-T15</f>
        <v>0.5</v>
      </c>
      <c r="T15" s="21">
        <v>0.5</v>
      </c>
      <c r="V15" s="14">
        <v>0.2</v>
      </c>
      <c r="X15" s="16">
        <f>V15*T15</f>
        <v>0.1</v>
      </c>
      <c r="Z15" s="27"/>
      <c r="AA15" s="27"/>
      <c r="AB15" s="27"/>
      <c r="AC15" s="27"/>
      <c r="AE15" s="27"/>
      <c r="AF15" s="27"/>
      <c r="AJ15" s="12" t="s">
        <v>50</v>
      </c>
    </row>
    <row r="16" spans="1:37" ht="15.75" x14ac:dyDescent="0.25">
      <c r="B16" s="1" t="s">
        <v>2</v>
      </c>
      <c r="E16" s="16">
        <v>0.5</v>
      </c>
      <c r="F16" s="16">
        <v>0.5</v>
      </c>
      <c r="H16" s="14">
        <v>0.2</v>
      </c>
      <c r="J16" s="16">
        <v>0.1</v>
      </c>
      <c r="L16" s="41">
        <v>564</v>
      </c>
      <c r="M16" s="42">
        <v>15475518.996200001</v>
      </c>
      <c r="N16" s="43">
        <v>811.21</v>
      </c>
      <c r="O16" s="41">
        <v>23395597.970000003</v>
      </c>
      <c r="P16" s="68">
        <f>(M16/O16)*F16</f>
        <v>0.33073570113583206</v>
      </c>
      <c r="Q16" s="44">
        <f>J16*M16/O16</f>
        <v>6.6147140227166418E-2</v>
      </c>
      <c r="R16" s="12" t="s">
        <v>50</v>
      </c>
      <c r="S16" s="25">
        <f t="shared" ref="S16:S18" si="0">1-T16</f>
        <v>0.5</v>
      </c>
      <c r="T16" s="21">
        <v>0.5</v>
      </c>
      <c r="V16" s="14">
        <v>0.2</v>
      </c>
      <c r="X16" s="16">
        <f t="shared" ref="X16:X18" si="1">V16*T16</f>
        <v>0.1</v>
      </c>
      <c r="Z16" s="27">
        <v>324</v>
      </c>
      <c r="AA16" s="28">
        <v>4220946.2699999986</v>
      </c>
      <c r="AB16" s="29">
        <v>300.95999999999998</v>
      </c>
      <c r="AC16" s="29">
        <v>10041233.6</v>
      </c>
      <c r="AD16" s="68">
        <f>(AA16/AC16)*T16</f>
        <v>0.21018066296157073</v>
      </c>
      <c r="AE16" s="29"/>
      <c r="AF16" s="30">
        <f>X16*AA16/AC16</f>
        <v>4.2036132592314146E-2</v>
      </c>
      <c r="AJ16" s="12" t="s">
        <v>50</v>
      </c>
    </row>
    <row r="17" spans="1:37" ht="15.75" x14ac:dyDescent="0.25">
      <c r="B17" s="1" t="s">
        <v>25</v>
      </c>
      <c r="E17" s="16">
        <v>0.5</v>
      </c>
      <c r="F17" s="16">
        <v>0.5</v>
      </c>
      <c r="H17" s="14">
        <v>0.2</v>
      </c>
      <c r="J17" s="16">
        <v>0.1</v>
      </c>
      <c r="L17" s="41">
        <v>870</v>
      </c>
      <c r="M17" s="42">
        <v>37010110.191799998</v>
      </c>
      <c r="N17" s="41">
        <v>15266.880471244001</v>
      </c>
      <c r="O17" s="43">
        <v>88001701.194999993</v>
      </c>
      <c r="P17" s="68">
        <f t="shared" ref="P17" si="2">(M17/O17)*F17</f>
        <v>0.21028065190348166</v>
      </c>
      <c r="Q17" s="44">
        <f>J17*M17/O17</f>
        <v>4.2056130380696333E-2</v>
      </c>
      <c r="R17" s="12" t="s">
        <v>50</v>
      </c>
      <c r="S17" s="25">
        <f t="shared" si="0"/>
        <v>0.5</v>
      </c>
      <c r="T17" s="21">
        <v>0.5</v>
      </c>
      <c r="V17" s="14">
        <v>0.2</v>
      </c>
      <c r="X17" s="16">
        <f t="shared" si="1"/>
        <v>0.1</v>
      </c>
      <c r="Z17" s="27">
        <v>1236</v>
      </c>
      <c r="AA17" s="28">
        <v>24968769.149999958</v>
      </c>
      <c r="AB17" s="29">
        <v>7568.7259999999887</v>
      </c>
      <c r="AC17" s="29">
        <v>44342168.420000002</v>
      </c>
      <c r="AD17" s="68">
        <f t="shared" ref="AD17:AD18" si="3">(AA17/AC17)*T17</f>
        <v>0.28154655083058699</v>
      </c>
      <c r="AE17" s="29"/>
      <c r="AF17" s="30">
        <f>X17*AA17/AC17</f>
        <v>5.6309310166117399E-2</v>
      </c>
      <c r="AH17" s="17" t="e">
        <f>+#REF!</f>
        <v>#REF!</v>
      </c>
      <c r="AI17" s="1" t="s">
        <v>53</v>
      </c>
      <c r="AJ17" s="12" t="s">
        <v>50</v>
      </c>
      <c r="AK17" s="24">
        <v>0.1</v>
      </c>
    </row>
    <row r="18" spans="1:37" ht="15.75" x14ac:dyDescent="0.25">
      <c r="B18" s="1" t="s">
        <v>3</v>
      </c>
      <c r="E18" s="16">
        <v>0.5</v>
      </c>
      <c r="F18" s="16">
        <v>0.5</v>
      </c>
      <c r="H18" s="14">
        <v>0.2</v>
      </c>
      <c r="J18" s="16">
        <v>0.1</v>
      </c>
      <c r="L18" s="41">
        <v>135</v>
      </c>
      <c r="M18" s="42">
        <v>4503253.2795000002</v>
      </c>
      <c r="N18" s="43">
        <v>1456.1340031240002</v>
      </c>
      <c r="O18" s="41">
        <v>13648048.958000001</v>
      </c>
      <c r="P18" s="68">
        <f>(M18/O18)*F18</f>
        <v>0.1649779134496859</v>
      </c>
      <c r="Q18" s="44">
        <f>J18*M18/O18</f>
        <v>3.2995582689937186E-2</v>
      </c>
      <c r="R18" s="12" t="s">
        <v>50</v>
      </c>
      <c r="S18" s="25">
        <f t="shared" si="0"/>
        <v>0.5</v>
      </c>
      <c r="T18" s="21">
        <v>0.5</v>
      </c>
      <c r="V18" s="14">
        <v>0.2</v>
      </c>
      <c r="X18" s="16">
        <f t="shared" si="1"/>
        <v>0.1</v>
      </c>
      <c r="Z18" s="47">
        <v>252</v>
      </c>
      <c r="AA18" s="28">
        <v>2924529.8299999945</v>
      </c>
      <c r="AB18" s="27">
        <v>451</v>
      </c>
      <c r="AC18" s="29">
        <v>6264920.0999999996</v>
      </c>
      <c r="AD18" s="68">
        <f t="shared" si="3"/>
        <v>0.23340519777738225</v>
      </c>
      <c r="AE18" s="29"/>
      <c r="AF18" s="48">
        <f>X18*AA18/AC18</f>
        <v>4.6681039555476457E-2</v>
      </c>
      <c r="AJ18" s="12" t="s">
        <v>50</v>
      </c>
    </row>
    <row r="19" spans="1:37" ht="15.75" x14ac:dyDescent="0.25">
      <c r="L19" s="41"/>
      <c r="M19" s="41"/>
      <c r="N19" s="41"/>
      <c r="O19" s="41"/>
      <c r="Q19" s="41"/>
      <c r="R19" s="12" t="s">
        <v>50</v>
      </c>
      <c r="Z19" s="27">
        <f>SUM(Z16:Z18)</f>
        <v>1812</v>
      </c>
      <c r="AA19" s="27"/>
      <c r="AB19" s="27"/>
      <c r="AC19" s="27"/>
      <c r="AE19" s="50" t="s">
        <v>54</v>
      </c>
      <c r="AF19" s="49">
        <f>(AF16*Z16+AF17*Z17+AF18*Z18)/Z19</f>
        <v>5.2418121574619732E-2</v>
      </c>
      <c r="AJ19" s="12" t="s">
        <v>50</v>
      </c>
    </row>
    <row r="20" spans="1:37" s="2" customFormat="1" ht="15.75" x14ac:dyDescent="0.25">
      <c r="A20" s="2" t="s">
        <v>4</v>
      </c>
      <c r="E20" s="16">
        <v>0.5</v>
      </c>
      <c r="F20" s="16">
        <v>0.5</v>
      </c>
      <c r="H20" s="14">
        <v>0.35</v>
      </c>
      <c r="J20" s="16">
        <v>0.1</v>
      </c>
      <c r="L20" s="45"/>
      <c r="M20" s="45"/>
      <c r="N20" s="45"/>
      <c r="O20" s="45"/>
      <c r="P20" s="70"/>
      <c r="Q20" s="45"/>
      <c r="R20" s="12" t="s">
        <v>50</v>
      </c>
      <c r="S20" s="21">
        <f>1-T20</f>
        <v>0.25</v>
      </c>
      <c r="T20" s="21">
        <v>0.75</v>
      </c>
      <c r="V20" s="14">
        <v>0.25</v>
      </c>
      <c r="X20" s="16">
        <f>V20*T20</f>
        <v>0.1875</v>
      </c>
      <c r="Z20" s="31"/>
      <c r="AA20" s="31"/>
      <c r="AB20" s="31"/>
      <c r="AC20" s="31"/>
      <c r="AD20" s="72"/>
      <c r="AE20" s="31"/>
      <c r="AF20" s="31"/>
      <c r="AH20" s="17" t="e">
        <f>+#REF!</f>
        <v>#REF!</v>
      </c>
      <c r="AI20" s="1" t="s">
        <v>52</v>
      </c>
      <c r="AJ20" s="12" t="s">
        <v>50</v>
      </c>
      <c r="AK20" s="24">
        <v>0.2</v>
      </c>
    </row>
    <row r="21" spans="1:37" ht="15.75" x14ac:dyDescent="0.25">
      <c r="B21" s="1" t="s">
        <v>5</v>
      </c>
      <c r="E21" s="16">
        <v>0.5</v>
      </c>
      <c r="F21" s="16">
        <v>0.5</v>
      </c>
      <c r="H21" s="16">
        <v>0.35</v>
      </c>
      <c r="J21" s="16">
        <v>0.1</v>
      </c>
      <c r="L21" s="41">
        <v>295</v>
      </c>
      <c r="M21" s="42">
        <v>41371867.296802707</v>
      </c>
      <c r="N21" s="46">
        <v>7319.4354777910285</v>
      </c>
      <c r="O21" s="46">
        <v>48863254.24738799</v>
      </c>
      <c r="P21" s="68">
        <f t="shared" ref="P21:P22" si="4">(M21/O21)*F21</f>
        <v>0.42334334802326701</v>
      </c>
      <c r="Q21" s="44">
        <f>J21*M21/O21</f>
        <v>8.4668669604653399E-2</v>
      </c>
      <c r="R21" s="12" t="s">
        <v>50</v>
      </c>
      <c r="S21" s="16">
        <f t="shared" ref="S21:S26" si="5">1-T21</f>
        <v>0.25</v>
      </c>
      <c r="T21" s="16">
        <v>0.75</v>
      </c>
      <c r="U21" s="2"/>
      <c r="V21" s="14">
        <v>0.25</v>
      </c>
      <c r="X21" s="16">
        <f t="shared" ref="X21:X22" si="6">V21*T21</f>
        <v>0.1875</v>
      </c>
      <c r="Z21" s="27">
        <v>198</v>
      </c>
      <c r="AA21" s="32">
        <v>35399993.729999997</v>
      </c>
      <c r="AB21" s="51">
        <v>2744.0799999999995</v>
      </c>
      <c r="AC21" s="34">
        <v>22912843.399999999</v>
      </c>
      <c r="AD21" s="68">
        <f t="shared" ref="AD21:AD22" si="7">(AA21/AC21)*T21</f>
        <v>1.1587385657032858</v>
      </c>
      <c r="AE21" s="34"/>
      <c r="AF21" s="30">
        <f>X21*AA21/AC21</f>
        <v>0.28968464142582145</v>
      </c>
      <c r="AJ21" s="12" t="s">
        <v>50</v>
      </c>
    </row>
    <row r="22" spans="1:37" ht="15.75" x14ac:dyDescent="0.25">
      <c r="B22" s="1" t="s">
        <v>6</v>
      </c>
      <c r="E22" s="16">
        <v>0.5</v>
      </c>
      <c r="F22" s="16">
        <v>0.5</v>
      </c>
      <c r="H22" s="16">
        <v>0.35</v>
      </c>
      <c r="J22" s="16">
        <v>0.1</v>
      </c>
      <c r="L22" s="41">
        <v>46</v>
      </c>
      <c r="M22" s="42">
        <v>7949050.1421972997</v>
      </c>
      <c r="N22" s="46">
        <v>2158.7759999999998</v>
      </c>
      <c r="O22" s="46">
        <v>7484779.71</v>
      </c>
      <c r="P22" s="68">
        <f t="shared" si="4"/>
        <v>0.53101430170196018</v>
      </c>
      <c r="Q22" s="44">
        <f>J22*M22/O22</f>
        <v>0.10620286034039204</v>
      </c>
      <c r="R22" s="12" t="s">
        <v>50</v>
      </c>
      <c r="S22" s="16">
        <f t="shared" si="5"/>
        <v>0.25</v>
      </c>
      <c r="T22" s="16">
        <v>0.75</v>
      </c>
      <c r="U22" s="2"/>
      <c r="V22" s="14">
        <v>0.25</v>
      </c>
      <c r="X22" s="16">
        <f t="shared" si="6"/>
        <v>0.1875</v>
      </c>
      <c r="Z22" s="27">
        <v>335</v>
      </c>
      <c r="AA22" s="32">
        <v>8009972.3700000029</v>
      </c>
      <c r="AB22" s="27">
        <v>1362</v>
      </c>
      <c r="AC22" s="34">
        <v>13393846.800000001</v>
      </c>
      <c r="AD22" s="68">
        <f t="shared" si="7"/>
        <v>0.44852530921139111</v>
      </c>
      <c r="AE22" s="34"/>
      <c r="AF22" s="30">
        <f>X22*AA22/AC22</f>
        <v>0.11213132730284778</v>
      </c>
      <c r="AJ22" s="12" t="s">
        <v>50</v>
      </c>
    </row>
    <row r="23" spans="1:37" ht="15.75" x14ac:dyDescent="0.25">
      <c r="H23" s="16"/>
      <c r="L23" s="41"/>
      <c r="M23" s="42"/>
      <c r="N23" s="46"/>
      <c r="O23" s="46"/>
      <c r="Q23" s="44"/>
      <c r="R23" s="12" t="s">
        <v>50</v>
      </c>
      <c r="V23" s="16"/>
      <c r="Z23" s="27"/>
      <c r="AA23" s="32"/>
      <c r="AB23" s="27"/>
      <c r="AC23" s="27"/>
      <c r="AE23" s="27"/>
      <c r="AF23" s="27"/>
      <c r="AJ23" s="12" t="s">
        <v>50</v>
      </c>
    </row>
    <row r="24" spans="1:37" s="2" customFormat="1" ht="15.75" x14ac:dyDescent="0.25">
      <c r="A24" s="2" t="s">
        <v>7</v>
      </c>
      <c r="E24" s="16">
        <v>0.5</v>
      </c>
      <c r="F24" s="16">
        <v>0.5</v>
      </c>
      <c r="H24" s="14">
        <v>0.5</v>
      </c>
      <c r="J24" s="16">
        <v>0.1</v>
      </c>
      <c r="L24" s="45"/>
      <c r="M24" s="42"/>
      <c r="N24" s="46"/>
      <c r="O24" s="46"/>
      <c r="P24" s="68"/>
      <c r="Q24" s="44"/>
      <c r="R24" s="12" t="s">
        <v>50</v>
      </c>
      <c r="S24" s="21">
        <f t="shared" si="5"/>
        <v>0.19999999999999996</v>
      </c>
      <c r="T24" s="21">
        <v>0.8</v>
      </c>
      <c r="V24" s="14">
        <v>0.2</v>
      </c>
      <c r="X24" s="16">
        <f>V24*T24</f>
        <v>0.16000000000000003</v>
      </c>
      <c r="Z24" s="31"/>
      <c r="AA24" s="35"/>
      <c r="AB24" s="36"/>
      <c r="AC24" s="31"/>
      <c r="AD24" s="72"/>
      <c r="AE24" s="31"/>
      <c r="AF24" s="31"/>
      <c r="AJ24" s="12" t="s">
        <v>50</v>
      </c>
      <c r="AK24" s="24">
        <v>0.2</v>
      </c>
    </row>
    <row r="25" spans="1:37" ht="15.75" x14ac:dyDescent="0.25">
      <c r="B25" s="1" t="s">
        <v>36</v>
      </c>
      <c r="E25" s="16">
        <v>0.5</v>
      </c>
      <c r="F25" s="16">
        <v>0.5</v>
      </c>
      <c r="H25" s="16">
        <v>0.5</v>
      </c>
      <c r="J25" s="16">
        <v>0.1</v>
      </c>
      <c r="L25" s="41">
        <v>66</v>
      </c>
      <c r="M25" s="42">
        <v>20333093.137699999</v>
      </c>
      <c r="N25" s="46">
        <v>2240.5957565399999</v>
      </c>
      <c r="O25" s="46">
        <v>12234009.603600001</v>
      </c>
      <c r="P25" s="68">
        <f t="shared" ref="P25:P26" si="8">(M25/O25)*F25</f>
        <v>0.83100691418930828</v>
      </c>
      <c r="Q25" s="44">
        <f>J25*M25/O25</f>
        <v>0.16620138283786165</v>
      </c>
      <c r="R25" s="12" t="s">
        <v>50</v>
      </c>
      <c r="S25" s="16">
        <f t="shared" si="5"/>
        <v>0.19999999999999996</v>
      </c>
      <c r="T25" s="16">
        <v>0.8</v>
      </c>
      <c r="U25" s="2"/>
      <c r="V25" s="14">
        <v>0.2</v>
      </c>
      <c r="W25" s="2"/>
      <c r="X25" s="16">
        <f>V25*T25</f>
        <v>0.16000000000000003</v>
      </c>
      <c r="Z25" s="27">
        <v>42</v>
      </c>
      <c r="AA25" s="37">
        <v>32424740.490000002</v>
      </c>
      <c r="AB25" s="34">
        <v>1366.8700000000001</v>
      </c>
      <c r="AC25" s="34">
        <v>6665059.4000000004</v>
      </c>
      <c r="AD25" s="68">
        <f t="shared" ref="AD25:AD26" si="9">(AA25/AC25)*T25</f>
        <v>3.8919071586968905</v>
      </c>
      <c r="AE25" s="34"/>
      <c r="AF25" s="30">
        <f>X25*AA25/AC25</f>
        <v>0.77838143173937824</v>
      </c>
      <c r="AH25" s="18" t="e">
        <f>+#REF!</f>
        <v>#REF!</v>
      </c>
      <c r="AJ25" s="12" t="s">
        <v>50</v>
      </c>
    </row>
    <row r="26" spans="1:37" ht="15.75" x14ac:dyDescent="0.25">
      <c r="B26" s="1" t="s">
        <v>34</v>
      </c>
      <c r="E26" s="16">
        <v>0.5</v>
      </c>
      <c r="F26" s="16">
        <v>0.5</v>
      </c>
      <c r="H26" s="16">
        <v>0.5</v>
      </c>
      <c r="J26" s="16">
        <v>0.1</v>
      </c>
      <c r="L26" s="41">
        <v>20</v>
      </c>
      <c r="M26" s="42">
        <v>4416086.6849000007</v>
      </c>
      <c r="N26" s="46">
        <v>632.57399999999996</v>
      </c>
      <c r="O26" s="46">
        <v>5058721.17</v>
      </c>
      <c r="P26" s="68">
        <f t="shared" si="8"/>
        <v>0.43648251568884167</v>
      </c>
      <c r="Q26" s="44">
        <f>J26*M26/O26</f>
        <v>8.7296503137768336E-2</v>
      </c>
      <c r="R26" s="12" t="s">
        <v>50</v>
      </c>
      <c r="S26" s="16">
        <f t="shared" si="5"/>
        <v>0.19999999999999996</v>
      </c>
      <c r="T26" s="16">
        <v>0.8</v>
      </c>
      <c r="U26" s="2"/>
      <c r="V26" s="14">
        <v>0.2</v>
      </c>
      <c r="W26" s="2"/>
      <c r="X26" s="16">
        <f>V26*T26</f>
        <v>0.16000000000000003</v>
      </c>
      <c r="Z26" s="27">
        <v>32</v>
      </c>
      <c r="AA26" s="32">
        <v>11087932.199999999</v>
      </c>
      <c r="AB26" s="33">
        <v>1843.58</v>
      </c>
      <c r="AC26" s="34">
        <v>8395025.4000000004</v>
      </c>
      <c r="AD26" s="68">
        <f t="shared" si="9"/>
        <v>1.0566192878939948</v>
      </c>
      <c r="AE26" s="34"/>
      <c r="AF26" s="30">
        <f>X26*AA26/AC26</f>
        <v>0.21132385757879901</v>
      </c>
      <c r="AJ26" s="12" t="s">
        <v>50</v>
      </c>
    </row>
    <row r="27" spans="1:37" ht="15.75" x14ac:dyDescent="0.25">
      <c r="H27" s="16"/>
      <c r="L27" s="41"/>
      <c r="M27" s="42"/>
      <c r="N27" s="46"/>
      <c r="O27" s="46"/>
      <c r="Q27" s="44"/>
      <c r="R27" s="12" t="s">
        <v>50</v>
      </c>
      <c r="V27" s="16"/>
      <c r="Z27" s="27"/>
      <c r="AA27" s="32"/>
      <c r="AB27" s="27"/>
      <c r="AC27" s="27"/>
      <c r="AE27" s="27"/>
      <c r="AF27" s="27"/>
      <c r="AJ27" s="12" t="s">
        <v>50</v>
      </c>
    </row>
    <row r="28" spans="1:37" s="2" customFormat="1" ht="15.75" x14ac:dyDescent="0.25">
      <c r="A28" s="2" t="s">
        <v>8</v>
      </c>
      <c r="E28" s="16">
        <v>0.5</v>
      </c>
      <c r="F28" s="16">
        <v>0.5</v>
      </c>
      <c r="H28" s="14">
        <v>0.4</v>
      </c>
      <c r="L28" s="45"/>
      <c r="M28" s="42"/>
      <c r="N28" s="46"/>
      <c r="O28" s="46"/>
      <c r="P28" s="68"/>
      <c r="Q28" s="44"/>
      <c r="R28" s="12" t="s">
        <v>50</v>
      </c>
      <c r="S28" s="16">
        <f t="shared" ref="S28" si="10">1-T28</f>
        <v>0.5</v>
      </c>
      <c r="T28" s="16">
        <v>0.5</v>
      </c>
      <c r="V28" s="14">
        <v>0.4</v>
      </c>
      <c r="X28" s="16">
        <f>V28*T28</f>
        <v>0.2</v>
      </c>
      <c r="Z28" s="31"/>
      <c r="AA28" s="35"/>
      <c r="AB28" s="36"/>
      <c r="AC28" s="36"/>
      <c r="AD28" s="73"/>
      <c r="AE28" s="36"/>
      <c r="AF28" s="36"/>
      <c r="AJ28" s="12" t="s">
        <v>50</v>
      </c>
      <c r="AK28" s="24">
        <v>0.2</v>
      </c>
    </row>
    <row r="29" spans="1:37" ht="15.75" x14ac:dyDescent="0.25">
      <c r="B29" s="1" t="s">
        <v>36</v>
      </c>
      <c r="E29" s="16">
        <v>0.5</v>
      </c>
      <c r="F29" s="16">
        <v>0.5</v>
      </c>
      <c r="H29" s="16">
        <v>0.4</v>
      </c>
      <c r="J29" s="16">
        <v>0.1</v>
      </c>
      <c r="L29" s="41">
        <v>1</v>
      </c>
      <c r="M29" s="42">
        <v>20163</v>
      </c>
      <c r="N29" s="46">
        <v>27.18</v>
      </c>
      <c r="O29" s="46">
        <v>238451.4</v>
      </c>
      <c r="P29" s="68">
        <f t="shared" ref="P29" si="11">(M29/O29)*F29</f>
        <v>4.2279055606299652E-2</v>
      </c>
      <c r="Q29" s="44">
        <f>J29*M29/O29</f>
        <v>8.4558111212599315E-3</v>
      </c>
      <c r="R29" s="12" t="s">
        <v>50</v>
      </c>
      <c r="S29" s="16">
        <v>0.5</v>
      </c>
      <c r="T29" s="16">
        <v>0.5</v>
      </c>
      <c r="V29" s="16">
        <v>0.4</v>
      </c>
      <c r="X29" s="16">
        <f>V29*T29</f>
        <v>0.2</v>
      </c>
      <c r="Z29" s="27">
        <v>40</v>
      </c>
      <c r="AA29" s="58">
        <v>11648996.159999998</v>
      </c>
      <c r="AB29" s="59">
        <v>3</v>
      </c>
      <c r="AC29" s="60">
        <v>39565</v>
      </c>
      <c r="AD29" s="74">
        <f>(AA29/AE29)*T29</f>
        <v>13.947299043408213</v>
      </c>
      <c r="AE29" s="61">
        <v>417607.6</v>
      </c>
      <c r="AF29" s="27"/>
      <c r="AG29" s="17">
        <f>X29*AA29/AE29</f>
        <v>5.5789196173632858</v>
      </c>
      <c r="AJ29" s="12" t="s">
        <v>50</v>
      </c>
    </row>
    <row r="30" spans="1:37" ht="15.75" x14ac:dyDescent="0.25">
      <c r="B30" s="1" t="s">
        <v>35</v>
      </c>
      <c r="E30" s="16">
        <v>0.5</v>
      </c>
      <c r="F30" s="16">
        <v>0.5</v>
      </c>
      <c r="H30" s="16">
        <v>0.4</v>
      </c>
      <c r="J30" s="16">
        <v>0.1</v>
      </c>
      <c r="L30" s="41">
        <v>0</v>
      </c>
      <c r="M30" s="42">
        <v>0</v>
      </c>
      <c r="N30" s="46">
        <v>0</v>
      </c>
      <c r="O30" s="46">
        <v>0</v>
      </c>
      <c r="Q30" s="44">
        <v>0</v>
      </c>
      <c r="R30" s="12" t="s">
        <v>50</v>
      </c>
      <c r="S30" s="16">
        <v>0.5</v>
      </c>
      <c r="T30" s="16">
        <v>0.5</v>
      </c>
      <c r="V30" s="16">
        <v>0.4</v>
      </c>
      <c r="X30" s="16">
        <f>V30*T30</f>
        <v>0.2</v>
      </c>
      <c r="Z30" s="27"/>
      <c r="AA30" s="62"/>
      <c r="AB30" s="63"/>
      <c r="AC30" s="63"/>
      <c r="AD30" s="75"/>
      <c r="AE30" s="64"/>
      <c r="AF30" s="27"/>
      <c r="AJ30" s="12" t="s">
        <v>50</v>
      </c>
    </row>
    <row r="31" spans="1:37" ht="15.75" x14ac:dyDescent="0.25">
      <c r="H31" s="16"/>
      <c r="J31" s="16">
        <v>0.1</v>
      </c>
      <c r="L31" s="41"/>
      <c r="M31" s="41"/>
      <c r="N31" s="41"/>
      <c r="O31" s="41"/>
      <c r="Q31" s="41"/>
      <c r="R31" s="12" t="s">
        <v>50</v>
      </c>
      <c r="V31" s="16"/>
      <c r="Z31" s="27"/>
      <c r="AA31" s="62"/>
      <c r="AB31" s="63"/>
      <c r="AC31" s="63"/>
      <c r="AD31" s="75"/>
      <c r="AE31" s="64"/>
      <c r="AF31" s="27"/>
      <c r="AJ31" s="12" t="s">
        <v>50</v>
      </c>
    </row>
    <row r="32" spans="1:37" ht="15.75" x14ac:dyDescent="0.25">
      <c r="A32" s="2" t="s">
        <v>9</v>
      </c>
      <c r="E32" s="16">
        <v>0.5</v>
      </c>
      <c r="F32" s="16">
        <v>0.5</v>
      </c>
      <c r="H32" s="14">
        <v>0.5</v>
      </c>
      <c r="J32" s="16">
        <v>0.1</v>
      </c>
      <c r="L32" s="41">
        <v>282</v>
      </c>
      <c r="M32" s="42">
        <v>83071829.893999994</v>
      </c>
      <c r="N32" s="46">
        <v>16412.008535266497</v>
      </c>
      <c r="O32" s="46">
        <v>132325324.44299999</v>
      </c>
      <c r="P32" s="68">
        <f t="shared" ref="P32" si="12">(M32/O32)*F32</f>
        <v>0.31389240964900766</v>
      </c>
      <c r="Q32" s="44">
        <f>J32*M32/O32</f>
        <v>6.2778481929801525E-2</v>
      </c>
      <c r="R32" s="12" t="s">
        <v>50</v>
      </c>
      <c r="S32" s="16">
        <f t="shared" ref="S32" si="13">1-T32</f>
        <v>0.5</v>
      </c>
      <c r="T32" s="16">
        <v>0.5</v>
      </c>
      <c r="V32" s="14">
        <v>0.5</v>
      </c>
      <c r="X32" s="16">
        <f>V32*T32</f>
        <v>0.25</v>
      </c>
      <c r="Z32" s="27">
        <v>202</v>
      </c>
      <c r="AA32" s="65">
        <v>72305396.899999961</v>
      </c>
      <c r="AB32" s="66">
        <v>5073.2700000000004</v>
      </c>
      <c r="AC32" s="66">
        <v>33429651.899999995</v>
      </c>
      <c r="AD32" s="76">
        <f>(AA32/AE32)*T32</f>
        <v>2.1229402049740189</v>
      </c>
      <c r="AE32" s="67">
        <v>17029541.560000002</v>
      </c>
      <c r="AF32" s="38">
        <f>X32*AA32/AC32</f>
        <v>0.54072801233685575</v>
      </c>
      <c r="AG32" s="17">
        <f>X32*AA32/AE32</f>
        <v>1.0614701024870095</v>
      </c>
      <c r="AJ32" s="12" t="s">
        <v>50</v>
      </c>
      <c r="AK32" s="24">
        <v>0.25</v>
      </c>
    </row>
    <row r="33" spans="1:37" ht="15.75" x14ac:dyDescent="0.25">
      <c r="H33" s="16"/>
      <c r="L33" s="41"/>
      <c r="M33" s="41"/>
      <c r="N33" s="41"/>
      <c r="O33" s="41"/>
      <c r="Q33" s="41"/>
      <c r="R33" s="12" t="s">
        <v>50</v>
      </c>
      <c r="V33" s="16"/>
      <c r="Z33" s="27"/>
      <c r="AA33" s="39"/>
      <c r="AB33" s="39"/>
      <c r="AC33" s="39"/>
      <c r="AD33" s="75"/>
      <c r="AE33" s="39"/>
      <c r="AF33" s="27"/>
      <c r="AJ33" s="12" t="s">
        <v>50</v>
      </c>
    </row>
    <row r="34" spans="1:37" ht="15.75" x14ac:dyDescent="0.25">
      <c r="A34" s="2" t="s">
        <v>10</v>
      </c>
      <c r="E34" s="16">
        <v>0.5</v>
      </c>
      <c r="F34" s="16">
        <v>0.5</v>
      </c>
      <c r="H34" s="14">
        <v>0.5</v>
      </c>
      <c r="J34" s="16">
        <v>0.1</v>
      </c>
      <c r="L34" s="41"/>
      <c r="M34" s="41"/>
      <c r="N34" s="41"/>
      <c r="O34" s="41"/>
      <c r="Q34" s="41"/>
      <c r="R34" s="12" t="s">
        <v>50</v>
      </c>
      <c r="S34" s="16">
        <v>0.5</v>
      </c>
      <c r="T34" s="16">
        <v>0.5</v>
      </c>
      <c r="V34" s="14">
        <v>0.5</v>
      </c>
      <c r="X34" s="16">
        <f>V34*T34</f>
        <v>0.25</v>
      </c>
      <c r="Z34" s="27"/>
      <c r="AA34" s="39"/>
      <c r="AB34" s="39"/>
      <c r="AC34" s="39"/>
      <c r="AD34" s="75"/>
      <c r="AE34" s="39"/>
      <c r="AF34" s="27"/>
      <c r="AJ34" s="12" t="s">
        <v>50</v>
      </c>
      <c r="AK34" s="24">
        <v>0.25</v>
      </c>
    </row>
    <row r="35" spans="1:37" ht="15.75" x14ac:dyDescent="0.25">
      <c r="A35" s="2"/>
      <c r="B35" s="1" t="s">
        <v>44</v>
      </c>
      <c r="E35" s="16">
        <v>0.5</v>
      </c>
      <c r="F35" s="16">
        <v>0.5</v>
      </c>
      <c r="H35" s="16">
        <v>0.5</v>
      </c>
      <c r="J35" s="16">
        <v>0.1</v>
      </c>
      <c r="L35" s="41"/>
      <c r="M35" s="41"/>
      <c r="N35" s="41"/>
      <c r="O35" s="41"/>
      <c r="Q35" s="41"/>
      <c r="R35" s="12" t="s">
        <v>50</v>
      </c>
      <c r="S35" s="16">
        <v>0.5</v>
      </c>
      <c r="T35" s="16">
        <v>0.5</v>
      </c>
      <c r="V35" s="16">
        <v>0.5</v>
      </c>
      <c r="X35" s="16">
        <f t="shared" ref="X35:X38" si="14">V35*T35</f>
        <v>0.25</v>
      </c>
      <c r="Z35" s="27">
        <v>67</v>
      </c>
      <c r="AA35" s="37">
        <v>3029687.69</v>
      </c>
      <c r="AB35" s="34">
        <v>100.47</v>
      </c>
      <c r="AC35" s="34">
        <v>1214529.3999999997</v>
      </c>
      <c r="AD35" s="68">
        <f t="shared" ref="AD35:AD37" si="15">(AA35/AC35)*T35</f>
        <v>1.247268155879965</v>
      </c>
      <c r="AE35" s="34"/>
      <c r="AF35" s="30">
        <f>X35*AA35/AC35</f>
        <v>0.62363407793998249</v>
      </c>
      <c r="AJ35" s="12" t="s">
        <v>50</v>
      </c>
    </row>
    <row r="36" spans="1:37" ht="15.75" x14ac:dyDescent="0.25">
      <c r="A36" s="2"/>
      <c r="B36" s="1" t="s">
        <v>45</v>
      </c>
      <c r="E36" s="16">
        <v>0.5</v>
      </c>
      <c r="F36" s="16">
        <v>0.5</v>
      </c>
      <c r="H36" s="16">
        <v>0.5</v>
      </c>
      <c r="J36" s="16">
        <v>0.1</v>
      </c>
      <c r="L36" s="41"/>
      <c r="M36" s="41"/>
      <c r="N36" s="41"/>
      <c r="O36" s="41"/>
      <c r="Q36" s="41"/>
      <c r="R36" s="12" t="s">
        <v>50</v>
      </c>
      <c r="S36" s="16">
        <v>0.5</v>
      </c>
      <c r="T36" s="16">
        <v>0.5</v>
      </c>
      <c r="V36" s="16">
        <v>0.5</v>
      </c>
      <c r="X36" s="16">
        <f t="shared" si="14"/>
        <v>0.25</v>
      </c>
      <c r="Z36" s="27">
        <v>17</v>
      </c>
      <c r="AA36" s="34">
        <v>578871.91999999993</v>
      </c>
      <c r="AB36" s="34">
        <v>107</v>
      </c>
      <c r="AC36" s="34">
        <v>667466.30000000005</v>
      </c>
      <c r="AD36" s="68">
        <f t="shared" si="15"/>
        <v>0.43363381791709926</v>
      </c>
      <c r="AE36" s="34"/>
      <c r="AF36" s="30">
        <f>X36*AA36/AC36</f>
        <v>0.21681690895854963</v>
      </c>
      <c r="AJ36" s="12" t="s">
        <v>50</v>
      </c>
    </row>
    <row r="37" spans="1:37" ht="15.75" x14ac:dyDescent="0.25">
      <c r="B37" s="1" t="s">
        <v>5</v>
      </c>
      <c r="E37" s="16">
        <v>0.5</v>
      </c>
      <c r="F37" s="16">
        <v>0.5</v>
      </c>
      <c r="H37" s="16">
        <v>0.5</v>
      </c>
      <c r="J37" s="16">
        <v>0.1</v>
      </c>
      <c r="L37" s="41">
        <v>278</v>
      </c>
      <c r="M37" s="42">
        <v>4203232.5904000001</v>
      </c>
      <c r="N37" s="46">
        <v>363.49199999999996</v>
      </c>
      <c r="O37" s="46">
        <v>3293566.4402999999</v>
      </c>
      <c r="P37" s="68">
        <f t="shared" ref="P37:P38" si="16">(M37/O37)*F37</f>
        <v>0.6380974342842074</v>
      </c>
      <c r="Q37" s="44">
        <f>J37*M37/O37</f>
        <v>0.12761948685684149</v>
      </c>
      <c r="R37" s="12" t="s">
        <v>50</v>
      </c>
      <c r="T37" s="16">
        <v>0.5</v>
      </c>
      <c r="V37" s="16">
        <v>0.5</v>
      </c>
      <c r="X37" s="16">
        <f t="shared" si="14"/>
        <v>0.25</v>
      </c>
      <c r="Z37" s="27">
        <v>70</v>
      </c>
      <c r="AA37" s="34">
        <v>5374034.3299999991</v>
      </c>
      <c r="AB37" s="34">
        <v>1341</v>
      </c>
      <c r="AC37" s="34">
        <v>9971578.3999999985</v>
      </c>
      <c r="AD37" s="68">
        <f t="shared" si="15"/>
        <v>0.2694675864956344</v>
      </c>
      <c r="AE37" s="34"/>
      <c r="AF37" s="30">
        <f>X37*AA37/AC37</f>
        <v>0.1347337932478172</v>
      </c>
      <c r="AJ37" s="12" t="s">
        <v>50</v>
      </c>
    </row>
    <row r="38" spans="1:37" ht="15.75" x14ac:dyDescent="0.25">
      <c r="B38" s="1" t="s">
        <v>6</v>
      </c>
      <c r="E38" s="16">
        <v>0.5</v>
      </c>
      <c r="F38" s="16">
        <v>0.5</v>
      </c>
      <c r="H38" s="16">
        <v>0.5</v>
      </c>
      <c r="J38" s="16">
        <v>0.1</v>
      </c>
      <c r="L38" s="41">
        <v>83</v>
      </c>
      <c r="M38" s="42">
        <v>3944905.0074</v>
      </c>
      <c r="N38" s="46">
        <v>655.73099999999999</v>
      </c>
      <c r="O38" s="46">
        <v>9862554.0870000012</v>
      </c>
      <c r="P38" s="68">
        <f t="shared" si="16"/>
        <v>0.19999408736322399</v>
      </c>
      <c r="Q38" s="44">
        <f>J38*M38/O38</f>
        <v>3.9998817472644804E-2</v>
      </c>
      <c r="R38" s="12" t="s">
        <v>50</v>
      </c>
      <c r="T38" s="16">
        <v>0.5</v>
      </c>
      <c r="V38" s="16">
        <v>0.5</v>
      </c>
      <c r="X38" s="16">
        <f t="shared" si="14"/>
        <v>0.25</v>
      </c>
      <c r="Z38" s="27">
        <v>43</v>
      </c>
      <c r="AA38" s="34">
        <v>2333968.2600000007</v>
      </c>
      <c r="AB38" s="33">
        <v>481</v>
      </c>
      <c r="AC38" s="34">
        <v>7693164.4000000004</v>
      </c>
      <c r="AD38" s="68">
        <f>(AA38/AC38)*T38</f>
        <v>0.15169104276518519</v>
      </c>
      <c r="AE38" s="34"/>
      <c r="AF38" s="30">
        <f>X38*AA38/AC38</f>
        <v>7.5845521382592596E-2</v>
      </c>
      <c r="AJ38" s="12" t="s">
        <v>50</v>
      </c>
    </row>
    <row r="39" spans="1:37" ht="15.75" x14ac:dyDescent="0.25">
      <c r="L39" s="41"/>
      <c r="M39" s="41"/>
      <c r="N39" s="41"/>
      <c r="O39" s="41"/>
      <c r="Q39" s="41"/>
      <c r="R39" s="12" t="s">
        <v>50</v>
      </c>
      <c r="Z39" s="27"/>
      <c r="AA39" s="37"/>
      <c r="AB39" s="34"/>
      <c r="AC39" s="34"/>
      <c r="AD39" s="77"/>
      <c r="AE39" s="34"/>
      <c r="AF39" s="30"/>
      <c r="AJ39" s="12" t="s">
        <v>50</v>
      </c>
    </row>
    <row r="40" spans="1:37" ht="15.75" x14ac:dyDescent="0.25">
      <c r="A40" s="2" t="s">
        <v>31</v>
      </c>
      <c r="E40" s="16">
        <v>0.5</v>
      </c>
      <c r="F40" s="16">
        <v>0.5</v>
      </c>
      <c r="H40" s="2"/>
      <c r="L40" s="41"/>
      <c r="M40" s="41"/>
      <c r="N40" s="41"/>
      <c r="O40" s="41"/>
      <c r="Q40" s="41"/>
      <c r="R40" s="12" t="s">
        <v>50</v>
      </c>
      <c r="S40" s="16">
        <v>0.5</v>
      </c>
      <c r="T40" s="16">
        <v>0.5</v>
      </c>
      <c r="V40" s="2"/>
      <c r="Z40" s="27"/>
      <c r="AA40" s="32"/>
      <c r="AB40" s="33"/>
      <c r="AC40" s="34"/>
      <c r="AD40" s="77"/>
      <c r="AE40" s="34"/>
      <c r="AF40" s="30"/>
      <c r="AJ40" s="12" t="s">
        <v>50</v>
      </c>
    </row>
    <row r="41" spans="1:37" ht="15.75" x14ac:dyDescent="0.25">
      <c r="B41" s="1" t="s">
        <v>33</v>
      </c>
      <c r="E41" s="16">
        <v>0.5</v>
      </c>
      <c r="F41" s="16">
        <v>0.5</v>
      </c>
      <c r="L41" s="41"/>
      <c r="M41" s="41"/>
      <c r="N41" s="41"/>
      <c r="O41" s="41"/>
      <c r="Q41" s="41"/>
      <c r="R41" s="12" t="s">
        <v>50</v>
      </c>
      <c r="S41" s="16">
        <v>0.5</v>
      </c>
      <c r="T41" s="16">
        <v>0.5</v>
      </c>
      <c r="Z41" s="27"/>
      <c r="AA41" s="37"/>
      <c r="AB41" s="34"/>
      <c r="AC41" s="34"/>
      <c r="AD41" s="77"/>
      <c r="AE41" s="34"/>
      <c r="AF41" s="30"/>
      <c r="AJ41" s="12" t="s">
        <v>50</v>
      </c>
    </row>
    <row r="42" spans="1:37" ht="15.75" x14ac:dyDescent="0.25">
      <c r="B42" s="1" t="s">
        <v>32</v>
      </c>
      <c r="E42" s="16">
        <v>0.5</v>
      </c>
      <c r="F42" s="16">
        <v>0.5</v>
      </c>
      <c r="G42" s="4"/>
      <c r="H42"/>
      <c r="I42"/>
      <c r="J42" s="5"/>
      <c r="K42" s="6"/>
      <c r="L42" s="41"/>
      <c r="M42" s="41"/>
      <c r="N42" s="41"/>
      <c r="O42" s="41"/>
      <c r="Q42" s="41"/>
      <c r="R42" s="12" t="s">
        <v>50</v>
      </c>
      <c r="S42" s="16">
        <v>0.5</v>
      </c>
      <c r="T42" s="16">
        <v>0.5</v>
      </c>
      <c r="U42" s="4"/>
      <c r="V42"/>
      <c r="W42"/>
      <c r="X42" s="5"/>
      <c r="Z42" s="27"/>
      <c r="AA42" s="32"/>
      <c r="AB42" s="33"/>
      <c r="AC42" s="34"/>
      <c r="AD42" s="77"/>
      <c r="AE42" s="34"/>
      <c r="AF42" s="30"/>
      <c r="AJ42" s="12" t="s">
        <v>50</v>
      </c>
    </row>
    <row r="43" spans="1:37" ht="15.75" x14ac:dyDescent="0.25">
      <c r="B43" s="1" t="s">
        <v>37</v>
      </c>
      <c r="E43" s="16">
        <v>0.5</v>
      </c>
      <c r="F43" s="16">
        <v>0.5</v>
      </c>
      <c r="G43"/>
      <c r="H43"/>
      <c r="I43"/>
      <c r="J43" s="3"/>
      <c r="K43" s="6"/>
      <c r="L43" s="41"/>
      <c r="M43" s="41"/>
      <c r="N43" s="41"/>
      <c r="O43" s="41"/>
      <c r="Q43" s="41"/>
      <c r="R43" s="12" t="s">
        <v>50</v>
      </c>
      <c r="S43" s="16">
        <v>0.5</v>
      </c>
      <c r="T43" s="16">
        <v>0.5</v>
      </c>
      <c r="U43"/>
      <c r="V43"/>
      <c r="W43"/>
      <c r="X43" s="3"/>
      <c r="Z43" s="27"/>
      <c r="AA43" s="37"/>
      <c r="AB43" s="34"/>
      <c r="AC43" s="34"/>
      <c r="AD43" s="77"/>
      <c r="AE43" s="34"/>
      <c r="AF43" s="30"/>
      <c r="AJ43" s="12" t="s">
        <v>50</v>
      </c>
    </row>
    <row r="44" spans="1:37" ht="15.75" x14ac:dyDescent="0.25">
      <c r="E44"/>
      <c r="F44"/>
      <c r="G44" s="3"/>
      <c r="H44"/>
      <c r="I44"/>
      <c r="J44" s="3"/>
      <c r="K44" s="6"/>
      <c r="L44" s="41"/>
      <c r="M44" s="41"/>
      <c r="N44" s="41"/>
      <c r="O44" s="41"/>
      <c r="Q44" s="41"/>
      <c r="R44" s="12" t="s">
        <v>50</v>
      </c>
      <c r="S44"/>
      <c r="T44"/>
      <c r="U44" s="3"/>
      <c r="V44"/>
      <c r="W44"/>
      <c r="X44" s="3"/>
      <c r="Z44" s="27"/>
      <c r="AA44" s="32"/>
      <c r="AB44" s="33"/>
      <c r="AC44" s="34"/>
      <c r="AD44" s="77"/>
      <c r="AE44" s="34"/>
      <c r="AF44" s="30"/>
      <c r="AJ44" s="12" t="s">
        <v>50</v>
      </c>
    </row>
    <row r="45" spans="1:37" ht="15.75" x14ac:dyDescent="0.25">
      <c r="A45" s="2" t="s">
        <v>38</v>
      </c>
      <c r="E45" s="7"/>
      <c r="F45" s="7"/>
      <c r="G45"/>
      <c r="H45"/>
      <c r="I45"/>
      <c r="J45" s="16">
        <v>0.2</v>
      </c>
      <c r="K45" s="8"/>
      <c r="L45" s="41">
        <v>65</v>
      </c>
      <c r="M45" s="42">
        <v>19320277.144000001</v>
      </c>
      <c r="N45" s="46">
        <v>2220.741</v>
      </c>
      <c r="O45" s="46">
        <v>17585497.079999998</v>
      </c>
      <c r="P45" s="68">
        <f>M45/O45</f>
        <v>1.098648338236226</v>
      </c>
      <c r="Q45" s="44">
        <f t="shared" ref="Q45" si="17">J45*M45/O45</f>
        <v>0.21972966764724519</v>
      </c>
      <c r="R45" s="12" t="s">
        <v>50</v>
      </c>
      <c r="S45" s="7"/>
      <c r="T45" s="7"/>
      <c r="U45"/>
      <c r="V45"/>
      <c r="W45"/>
      <c r="X45" s="16">
        <v>0.2</v>
      </c>
      <c r="Z45" s="27">
        <v>27</v>
      </c>
      <c r="AA45" s="37">
        <v>933034.5</v>
      </c>
      <c r="AB45" s="34">
        <v>40</v>
      </c>
      <c r="AC45" s="34">
        <v>280992.30000000005</v>
      </c>
      <c r="AD45" s="77"/>
      <c r="AE45" s="34"/>
      <c r="AF45" s="30">
        <f>X45*AA45/AC45</f>
        <v>0.66409969241150024</v>
      </c>
      <c r="AJ45" s="12" t="s">
        <v>50</v>
      </c>
    </row>
    <row r="46" spans="1:37" ht="15.75" x14ac:dyDescent="0.25">
      <c r="E46" s="9"/>
      <c r="F46" s="9"/>
      <c r="G46"/>
      <c r="H46"/>
      <c r="I46"/>
      <c r="J46"/>
      <c r="K46" s="8"/>
      <c r="L46" s="41"/>
      <c r="M46" s="41"/>
      <c r="N46" s="41"/>
      <c r="O46" s="41"/>
      <c r="Q46" s="41"/>
      <c r="R46" s="12" t="s">
        <v>50</v>
      </c>
      <c r="S46" s="9"/>
      <c r="T46" s="9"/>
      <c r="U46"/>
      <c r="V46"/>
      <c r="W46"/>
      <c r="X46"/>
      <c r="Z46" s="27"/>
      <c r="AA46" s="32"/>
      <c r="AB46" s="33"/>
      <c r="AC46" s="34"/>
      <c r="AD46" s="77"/>
      <c r="AE46" s="34"/>
      <c r="AF46" s="30"/>
      <c r="AJ46" s="12" t="s">
        <v>50</v>
      </c>
    </row>
    <row r="47" spans="1:37" ht="15.75" x14ac:dyDescent="0.25">
      <c r="A47" s="2" t="s">
        <v>41</v>
      </c>
      <c r="E47" s="7"/>
      <c r="F47" s="7"/>
      <c r="G47"/>
      <c r="H47"/>
      <c r="I47"/>
      <c r="J47" s="16">
        <v>0.1</v>
      </c>
      <c r="K47" s="8"/>
      <c r="L47" s="41">
        <v>1220</v>
      </c>
      <c r="M47" s="42">
        <v>59153986.666368</v>
      </c>
      <c r="N47" s="46">
        <v>26954.047811784021</v>
      </c>
      <c r="O47" s="46">
        <v>144972672.10703996</v>
      </c>
      <c r="P47" s="68">
        <f>M47/O47</f>
        <v>0.40803543044782886</v>
      </c>
      <c r="Q47" s="44">
        <f t="shared" ref="Q47" si="18">J47*M47/O47</f>
        <v>4.080354304478289E-2</v>
      </c>
      <c r="R47" s="12" t="s">
        <v>50</v>
      </c>
      <c r="S47" s="7"/>
      <c r="T47" s="7"/>
      <c r="U47"/>
      <c r="V47"/>
      <c r="W47"/>
      <c r="X47"/>
      <c r="Z47" s="27"/>
      <c r="AA47" s="27"/>
      <c r="AB47" s="27"/>
      <c r="AC47" s="27"/>
      <c r="AE47" s="27"/>
      <c r="AF47" s="27"/>
      <c r="AJ47" s="12" t="s">
        <v>50</v>
      </c>
    </row>
    <row r="48" spans="1:37" ht="15.75" x14ac:dyDescent="0.25">
      <c r="E48" s="9"/>
      <c r="F48" s="9"/>
      <c r="G48"/>
      <c r="H48"/>
      <c r="I48"/>
      <c r="J48"/>
      <c r="K48" s="8"/>
      <c r="L48" s="41"/>
      <c r="M48" s="41"/>
      <c r="N48" s="41"/>
      <c r="O48" s="41"/>
      <c r="Q48" s="41"/>
      <c r="R48" s="12" t="s">
        <v>50</v>
      </c>
      <c r="S48" s="9"/>
      <c r="T48" s="9"/>
      <c r="U48"/>
      <c r="V48"/>
      <c r="W48"/>
      <c r="X48"/>
      <c r="Z48" s="27"/>
      <c r="AA48" s="27"/>
      <c r="AB48" s="27"/>
      <c r="AC48" s="27"/>
      <c r="AE48" s="27"/>
      <c r="AF48" s="27"/>
      <c r="AJ48" s="12" t="s">
        <v>50</v>
      </c>
    </row>
    <row r="49" spans="1:36" ht="15.75" x14ac:dyDescent="0.25">
      <c r="A49" s="2" t="s">
        <v>39</v>
      </c>
      <c r="E49" s="7"/>
      <c r="F49" s="7"/>
      <c r="G49"/>
      <c r="H49"/>
      <c r="I49"/>
      <c r="J49"/>
      <c r="K49" s="8"/>
      <c r="L49" s="41"/>
      <c r="M49" s="41"/>
      <c r="N49" s="41"/>
      <c r="O49" s="41"/>
      <c r="Q49" s="41"/>
      <c r="R49" s="12" t="s">
        <v>50</v>
      </c>
      <c r="S49" s="7"/>
      <c r="T49" s="7"/>
      <c r="U49"/>
      <c r="V49"/>
      <c r="W49"/>
      <c r="X49"/>
      <c r="Z49" s="47"/>
      <c r="AA49" s="27"/>
      <c r="AB49" s="27"/>
      <c r="AC49" s="27"/>
      <c r="AE49" s="27"/>
      <c r="AF49" s="27"/>
      <c r="AJ49" s="12" t="s">
        <v>50</v>
      </c>
    </row>
    <row r="50" spans="1:36" ht="15.75" x14ac:dyDescent="0.25">
      <c r="E50" s="7"/>
      <c r="F50" s="7"/>
      <c r="G50"/>
      <c r="H50"/>
      <c r="I50"/>
      <c r="J50"/>
      <c r="K50" s="8"/>
      <c r="L50" s="57"/>
      <c r="S50" s="7"/>
      <c r="T50" s="7"/>
      <c r="U50"/>
      <c r="V50"/>
      <c r="W50"/>
      <c r="X50" s="20" t="s">
        <v>48</v>
      </c>
      <c r="Y50" s="2"/>
      <c r="Z50" s="2">
        <f>SUM(Z19:Z49)</f>
        <v>2885</v>
      </c>
      <c r="AA50" s="14">
        <f>Z50/3398</f>
        <v>0.84902884049440852</v>
      </c>
    </row>
    <row r="51" spans="1:36" ht="15.75" x14ac:dyDescent="0.25">
      <c r="E51" s="9"/>
      <c r="F51" s="9"/>
      <c r="G51"/>
      <c r="H51"/>
      <c r="I51"/>
      <c r="J51" s="20" t="s">
        <v>48</v>
      </c>
      <c r="K51" s="8"/>
      <c r="L51" s="2">
        <f>SUM(L20:L50)</f>
        <v>2356</v>
      </c>
      <c r="M51" s="14">
        <f>L51/3487</f>
        <v>0.67565242328649266</v>
      </c>
      <c r="S51" s="53" t="s">
        <v>56</v>
      </c>
      <c r="T51" s="53"/>
      <c r="U51"/>
      <c r="V51"/>
      <c r="W51"/>
      <c r="X51"/>
    </row>
    <row r="52" spans="1:36" ht="15.75" x14ac:dyDescent="0.25">
      <c r="E52" s="9"/>
      <c r="F52" s="9"/>
      <c r="G52"/>
      <c r="H52"/>
      <c r="I52"/>
      <c r="J52"/>
      <c r="K52" s="8"/>
      <c r="S52" s="9"/>
      <c r="T52" s="9"/>
      <c r="U52"/>
      <c r="V52"/>
      <c r="W52"/>
      <c r="X52"/>
    </row>
    <row r="53" spans="1:36" ht="15.75" x14ac:dyDescent="0.25">
      <c r="A53" s="15"/>
      <c r="E53" s="9"/>
      <c r="F53" s="9"/>
      <c r="G53"/>
      <c r="H53"/>
      <c r="I53"/>
      <c r="J53"/>
      <c r="K53" s="8"/>
      <c r="S53" s="9"/>
      <c r="T53" s="9"/>
      <c r="U53"/>
      <c r="V53"/>
      <c r="W53"/>
      <c r="X53"/>
    </row>
    <row r="54" spans="1:36" ht="15.75" x14ac:dyDescent="0.25">
      <c r="A54" s="15"/>
      <c r="E54" s="2"/>
      <c r="F54" s="2"/>
      <c r="G54" s="2"/>
      <c r="H54" s="2"/>
      <c r="I54" s="2"/>
      <c r="J54" s="2"/>
      <c r="K54" s="2"/>
      <c r="S54" s="2"/>
      <c r="T54" s="2"/>
      <c r="U54" s="2"/>
      <c r="V54" s="2"/>
      <c r="W54" s="2"/>
      <c r="X54" s="2"/>
    </row>
    <row r="55" spans="1:36" x14ac:dyDescent="0.2">
      <c r="A55" s="15"/>
    </row>
    <row r="56" spans="1:36" x14ac:dyDescent="0.2">
      <c r="A56"/>
    </row>
    <row r="57" spans="1:36" x14ac:dyDescent="0.2">
      <c r="A57" s="15"/>
    </row>
    <row r="58" spans="1:36" x14ac:dyDescent="0.2">
      <c r="A58"/>
    </row>
    <row r="59" spans="1:36" x14ac:dyDescent="0.2">
      <c r="A59" s="15"/>
    </row>
    <row r="61" spans="1:36" x14ac:dyDescent="0.2">
      <c r="A61" s="15"/>
    </row>
    <row r="62" spans="1:36" x14ac:dyDescent="0.2">
      <c r="A62" s="15"/>
    </row>
    <row r="63" spans="1:36" x14ac:dyDescent="0.2">
      <c r="A63" s="15"/>
    </row>
    <row r="64" spans="1:36" x14ac:dyDescent="0.2">
      <c r="A64"/>
    </row>
    <row r="65" spans="1:1" x14ac:dyDescent="0.2">
      <c r="A65" s="15"/>
    </row>
    <row r="66" spans="1:1" x14ac:dyDescent="0.2">
      <c r="A66"/>
    </row>
    <row r="67" spans="1:1" x14ac:dyDescent="0.2">
      <c r="A67" s="15"/>
    </row>
  </sheetData>
  <mergeCells count="2">
    <mergeCell ref="L12:Q12"/>
    <mergeCell ref="Z12:AF12"/>
  </mergeCells>
  <printOptions gridLines="1"/>
  <pageMargins left="0.7" right="0.7" top="0.75" bottom="0.75" header="0.3" footer="0.3"/>
  <pageSetup paperSize="17" scale="87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LED Lighting Costs</vt:lpstr>
      <vt:lpstr>LED base to incremental Costs</vt:lpstr>
      <vt:lpstr>Ext Induction</vt:lpstr>
      <vt:lpstr>BID LED Fix Costs</vt:lpstr>
      <vt:lpstr>BID Cost Summary</vt:lpstr>
      <vt:lpstr>Custom GAS from SCG </vt:lpstr>
      <vt:lpstr>Summary PGE SCE_"SDGE" notes</vt:lpstr>
      <vt:lpstr>Sheet1</vt:lpstr>
      <vt:lpstr>'LED Lighting Costs'!All_Averaged_Lighting_Values</vt:lpstr>
    </vt:vector>
  </TitlesOfParts>
  <Company>Pacific Gas and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Powell, Gay</dc:creator>
  <cp:lastModifiedBy>Mark 2009</cp:lastModifiedBy>
  <cp:lastPrinted>2012-05-18T19:46:33Z</cp:lastPrinted>
  <dcterms:created xsi:type="dcterms:W3CDTF">2012-05-08T20:52:26Z</dcterms:created>
  <dcterms:modified xsi:type="dcterms:W3CDTF">2012-09-04T18:20:10Z</dcterms:modified>
</cp:coreProperties>
</file>